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Rate Application\2019 IRM\IRM Submission October 15 2018\"/>
    </mc:Choice>
  </mc:AlternateContent>
  <bookViews>
    <workbookView xWindow="270" yWindow="-135" windowWidth="28215" windowHeight="7290" tabRatio="855" firstSheet="5" activeTab="7"/>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Report'!$C$26:$BT$137</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workbook>
</file>

<file path=xl/calcChain.xml><?xml version="1.0" encoding="utf-8"?>
<calcChain xmlns="http://schemas.openxmlformats.org/spreadsheetml/2006/main">
  <c r="D50" i="44" l="1"/>
  <c r="D51" i="44"/>
  <c r="D52" i="44"/>
  <c r="F50" i="44"/>
  <c r="F51" i="44"/>
  <c r="F52" i="44"/>
  <c r="E51" i="44"/>
  <c r="E52" i="44"/>
  <c r="C47" i="47" l="1"/>
  <c r="C48" i="47"/>
  <c r="E50" i="44" l="1"/>
  <c r="H39" i="85" l="1"/>
  <c r="K37" i="85"/>
  <c r="J37" i="85"/>
  <c r="I37" i="85"/>
  <c r="H37" i="85"/>
  <c r="G37" i="85"/>
  <c r="F37" i="85"/>
  <c r="E37" i="85"/>
  <c r="D37" i="85"/>
  <c r="C37" i="85"/>
  <c r="D39" i="85" s="1"/>
  <c r="E39" i="85" l="1"/>
  <c r="F39" i="85"/>
  <c r="D42" i="85" s="1"/>
  <c r="D44" i="85" s="1"/>
  <c r="K39" i="85"/>
  <c r="I39" i="85"/>
  <c r="AA345" i="46" l="1"/>
  <c r="Z345" i="46"/>
  <c r="Y345" i="46"/>
  <c r="AA342" i="46"/>
  <c r="Z342" i="46"/>
  <c r="Y342" i="46"/>
  <c r="AA339" i="46"/>
  <c r="Z339" i="46"/>
  <c r="Y339" i="46"/>
  <c r="AA336" i="46"/>
  <c r="Z336" i="46"/>
  <c r="Y336" i="46"/>
  <c r="AA333" i="46"/>
  <c r="Z333" i="46"/>
  <c r="Y333" i="46"/>
  <c r="Y305" i="79" l="1"/>
  <c r="Y58" i="79" l="1"/>
  <c r="Z58" i="79"/>
  <c r="AA58" i="79"/>
  <c r="AB58" i="79"/>
  <c r="AC58" i="79"/>
  <c r="AD58" i="79"/>
  <c r="AE58" i="79"/>
  <c r="AF58" i="79"/>
  <c r="AG58" i="79"/>
  <c r="AH58" i="79"/>
  <c r="AI58" i="79"/>
  <c r="AJ58" i="79"/>
  <c r="AK58" i="79"/>
  <c r="AL58" i="79"/>
  <c r="AB308" i="79" l="1"/>
  <c r="AA308" i="79"/>
  <c r="Z308" i="79"/>
  <c r="Y308" i="79"/>
  <c r="AB305" i="79"/>
  <c r="AB302" i="79"/>
  <c r="AA302" i="79"/>
  <c r="Z302" i="79"/>
  <c r="Y302" i="79"/>
  <c r="AB298" i="79"/>
  <c r="AA298" i="79"/>
  <c r="Z298" i="79"/>
  <c r="Y298" i="79"/>
  <c r="AB295" i="79"/>
  <c r="AA295" i="79"/>
  <c r="Z295" i="79"/>
  <c r="Y295" i="79"/>
  <c r="AB292" i="79"/>
  <c r="AA292" i="79"/>
  <c r="Z292" i="79"/>
  <c r="Y292" i="79"/>
  <c r="AB289" i="79"/>
  <c r="AA289" i="79"/>
  <c r="Z289" i="79"/>
  <c r="AB193" i="79" l="1"/>
  <c r="AA193" i="79"/>
  <c r="Z193" i="79"/>
  <c r="Y193" i="79"/>
  <c r="AB190" i="79"/>
  <c r="AA190" i="79"/>
  <c r="Z190" i="79"/>
  <c r="Y190" i="79"/>
  <c r="AB187" i="79"/>
  <c r="AA187" i="79"/>
  <c r="Z187" i="79"/>
  <c r="Y187" i="79"/>
  <c r="AB184" i="79"/>
  <c r="AA184" i="79"/>
  <c r="Z184" i="79"/>
  <c r="Y184" i="79"/>
  <c r="AB181" i="79"/>
  <c r="AA181" i="79"/>
  <c r="Z181" i="79"/>
  <c r="Y181" i="79"/>
  <c r="AB178" i="79"/>
  <c r="AA178" i="79"/>
  <c r="Z178" i="79"/>
  <c r="Y178" i="79"/>
  <c r="AB175" i="79"/>
  <c r="AA175" i="79"/>
  <c r="Z175" i="79"/>
  <c r="Y175" i="79"/>
  <c r="AB172" i="79"/>
  <c r="AA172" i="79"/>
  <c r="Z172" i="79"/>
  <c r="Y172" i="79"/>
  <c r="AB169" i="79"/>
  <c r="AA169" i="79"/>
  <c r="Z169" i="79"/>
  <c r="Y169" i="79"/>
  <c r="AB166" i="79"/>
  <c r="AA166" i="79"/>
  <c r="Z166" i="79"/>
  <c r="Y166" i="79"/>
  <c r="AB163" i="79"/>
  <c r="AA163" i="79"/>
  <c r="Z163" i="79"/>
  <c r="Y163" i="79"/>
  <c r="AB160" i="79"/>
  <c r="AA160" i="79"/>
  <c r="Z160" i="79"/>
  <c r="Y160" i="79"/>
  <c r="AB157" i="79"/>
  <c r="AA157" i="79"/>
  <c r="Z157" i="79"/>
  <c r="Y157" i="79"/>
  <c r="AB154" i="79"/>
  <c r="AA154" i="79"/>
  <c r="Z154" i="79"/>
  <c r="Y154" i="79"/>
  <c r="AB150" i="79"/>
  <c r="AA150" i="79"/>
  <c r="Z150" i="79"/>
  <c r="Y150" i="79"/>
  <c r="AB147" i="79"/>
  <c r="AA147" i="79"/>
  <c r="Z147" i="79"/>
  <c r="Y147" i="79"/>
  <c r="AB144" i="79"/>
  <c r="AA144" i="79"/>
  <c r="Z144" i="79"/>
  <c r="Y144" i="79"/>
  <c r="AB140" i="79"/>
  <c r="AA140" i="79"/>
  <c r="Z140" i="79"/>
  <c r="Y140" i="79"/>
  <c r="AB137" i="79"/>
  <c r="AA137" i="79"/>
  <c r="Z137" i="79"/>
  <c r="Y137" i="79"/>
  <c r="AB134" i="79"/>
  <c r="AA134" i="79"/>
  <c r="Z134" i="79"/>
  <c r="Y134" i="79"/>
  <c r="AB131" i="79"/>
  <c r="AA131" i="79"/>
  <c r="Z131" i="79"/>
  <c r="Y131" i="79"/>
  <c r="AB128" i="79"/>
  <c r="AA128" i="79"/>
  <c r="Z128" i="79"/>
  <c r="Y128" i="79"/>
  <c r="AB125" i="79"/>
  <c r="AA125" i="79"/>
  <c r="Z125" i="79"/>
  <c r="Y125" i="79"/>
  <c r="AB122" i="79"/>
  <c r="AA122" i="79"/>
  <c r="Z122" i="79"/>
  <c r="Y122" i="79"/>
  <c r="AB119" i="79"/>
  <c r="AA119" i="79"/>
  <c r="Z119" i="79"/>
  <c r="Y119" i="79"/>
  <c r="AB115" i="79"/>
  <c r="AA115" i="79"/>
  <c r="Z115" i="79"/>
  <c r="Y115" i="79"/>
  <c r="AB112" i="79"/>
  <c r="AA112" i="79"/>
  <c r="Z112" i="79"/>
  <c r="Y112" i="79"/>
  <c r="AB109" i="79"/>
  <c r="AA109" i="79"/>
  <c r="Z109" i="79"/>
  <c r="Y109" i="79"/>
  <c r="AB106" i="79"/>
  <c r="AA106" i="79"/>
  <c r="Z106" i="79"/>
  <c r="Y106" i="79"/>
  <c r="AB101" i="79"/>
  <c r="AA101" i="79"/>
  <c r="Z101" i="79"/>
  <c r="Y101" i="79"/>
  <c r="AB98" i="79"/>
  <c r="AA98" i="79"/>
  <c r="Z98" i="79"/>
  <c r="Y98" i="79"/>
  <c r="AB95" i="79"/>
  <c r="AA95" i="79"/>
  <c r="Z95" i="79"/>
  <c r="Y95" i="79"/>
  <c r="AB92" i="79"/>
  <c r="AA92" i="79"/>
  <c r="Z92" i="79"/>
  <c r="Y92" i="79"/>
  <c r="AB88" i="79"/>
  <c r="AA88" i="79"/>
  <c r="Z88" i="79"/>
  <c r="Y88" i="79"/>
  <c r="AB85" i="79"/>
  <c r="AA85" i="79"/>
  <c r="Z85" i="79"/>
  <c r="Y85" i="79"/>
  <c r="AB81" i="79"/>
  <c r="AA81" i="79"/>
  <c r="Z81" i="79"/>
  <c r="Y81" i="79"/>
  <c r="AB77" i="79"/>
  <c r="AA77" i="79"/>
  <c r="Z77" i="79"/>
  <c r="Y77" i="79"/>
  <c r="AB74" i="79"/>
  <c r="AA74" i="79"/>
  <c r="Z74" i="79"/>
  <c r="Y74" i="79"/>
  <c r="AB71" i="79"/>
  <c r="AA71" i="79"/>
  <c r="Z71" i="79"/>
  <c r="Y71" i="79"/>
  <c r="AB67" i="79"/>
  <c r="AA67" i="79"/>
  <c r="Z67" i="79"/>
  <c r="Y67" i="79"/>
  <c r="AB64" i="79"/>
  <c r="AA64" i="79"/>
  <c r="Z64" i="79"/>
  <c r="Y64" i="79"/>
  <c r="AB61" i="79"/>
  <c r="AA61" i="79"/>
  <c r="Z61" i="79"/>
  <c r="Y61" i="79"/>
  <c r="AB55" i="79"/>
  <c r="AA55" i="79"/>
  <c r="Z55" i="79"/>
  <c r="Y55" i="79"/>
  <c r="AB51" i="79"/>
  <c r="AA51" i="79"/>
  <c r="Z51" i="79"/>
  <c r="Y51" i="79"/>
  <c r="AB48" i="79"/>
  <c r="AA48" i="79"/>
  <c r="Z48" i="79"/>
  <c r="Y48" i="79"/>
  <c r="AB45" i="79"/>
  <c r="AA45" i="79"/>
  <c r="Z45" i="79"/>
  <c r="Y45" i="79"/>
  <c r="AB42" i="79"/>
  <c r="AA42" i="79"/>
  <c r="Z42" i="79"/>
  <c r="Y42" i="79"/>
  <c r="AB39" i="79"/>
  <c r="AA39" i="79"/>
  <c r="Z39" i="79"/>
  <c r="Y39" i="79"/>
  <c r="AB511" i="46"/>
  <c r="AA511" i="46"/>
  <c r="Z511" i="46"/>
  <c r="Y511" i="46"/>
  <c r="AB508" i="46"/>
  <c r="AA508" i="46"/>
  <c r="Z508" i="46"/>
  <c r="Y508" i="46"/>
  <c r="AB505" i="46"/>
  <c r="AA505" i="46"/>
  <c r="Z505" i="46"/>
  <c r="Y505" i="46"/>
  <c r="AB501" i="46"/>
  <c r="AA501" i="46"/>
  <c r="Z501" i="46"/>
  <c r="Y501" i="46"/>
  <c r="AB498" i="46"/>
  <c r="AA498" i="46"/>
  <c r="Z498" i="46"/>
  <c r="Y498" i="46"/>
  <c r="AB495" i="46"/>
  <c r="AA495" i="46"/>
  <c r="Z495" i="46"/>
  <c r="Y495" i="46"/>
  <c r="AB492" i="46"/>
  <c r="AA492" i="46"/>
  <c r="Z492" i="46"/>
  <c r="Y492" i="46"/>
  <c r="AB489" i="46"/>
  <c r="AA489" i="46"/>
  <c r="Z489" i="46"/>
  <c r="Y489" i="46"/>
  <c r="AB485" i="46"/>
  <c r="AA485" i="46"/>
  <c r="Z485" i="46"/>
  <c r="Y485" i="46"/>
  <c r="AB482" i="46"/>
  <c r="AA482" i="46"/>
  <c r="Z482" i="46"/>
  <c r="Y482" i="46"/>
  <c r="AB478" i="46"/>
  <c r="AA478" i="46"/>
  <c r="Z478" i="46"/>
  <c r="Y478" i="46"/>
  <c r="AB474" i="46"/>
  <c r="AA474" i="46"/>
  <c r="Z474" i="46"/>
  <c r="Y474" i="46"/>
  <c r="AB471" i="46"/>
  <c r="AA471" i="46"/>
  <c r="Z471" i="46"/>
  <c r="Y471" i="46"/>
  <c r="AB468" i="46"/>
  <c r="AA468" i="46"/>
  <c r="Z468" i="46"/>
  <c r="Y468" i="46"/>
  <c r="AB465" i="46"/>
  <c r="AA465" i="46"/>
  <c r="Z465" i="46"/>
  <c r="Y465" i="46"/>
  <c r="AB462" i="46"/>
  <c r="AA462" i="46"/>
  <c r="Z462" i="46"/>
  <c r="Y462" i="46"/>
  <c r="AB458" i="46"/>
  <c r="AA458" i="46"/>
  <c r="Z458" i="46"/>
  <c r="Y458" i="46"/>
  <c r="AB455" i="46"/>
  <c r="AA455" i="46"/>
  <c r="Z455" i="46"/>
  <c r="Y455" i="46"/>
  <c r="AB452" i="46"/>
  <c r="AA452" i="46"/>
  <c r="Z452" i="46"/>
  <c r="Y452" i="46"/>
  <c r="AB449" i="46"/>
  <c r="AA449" i="46"/>
  <c r="Z449" i="46"/>
  <c r="Y449" i="46"/>
  <c r="AB446" i="46"/>
  <c r="AA446" i="46"/>
  <c r="Z446" i="46"/>
  <c r="Y446" i="46"/>
  <c r="AB443" i="46"/>
  <c r="AA443" i="46"/>
  <c r="Z443" i="46"/>
  <c r="Y443" i="46"/>
  <c r="AB440" i="46"/>
  <c r="AA440" i="46"/>
  <c r="Z440" i="46"/>
  <c r="Y440" i="46"/>
  <c r="AB437" i="46"/>
  <c r="AA437" i="46"/>
  <c r="Z437" i="46"/>
  <c r="Y437" i="46"/>
  <c r="AB433" i="46"/>
  <c r="AA433" i="46"/>
  <c r="Z433" i="46"/>
  <c r="Y433" i="46"/>
  <c r="AB430" i="46"/>
  <c r="AA430" i="46"/>
  <c r="Z430" i="46"/>
  <c r="Y430" i="46"/>
  <c r="AB427" i="46"/>
  <c r="AA427" i="46"/>
  <c r="Z427" i="46"/>
  <c r="Y427" i="46"/>
  <c r="AB424" i="46"/>
  <c r="AA424" i="46"/>
  <c r="Z424" i="46"/>
  <c r="Y424" i="46"/>
  <c r="AB421" i="46"/>
  <c r="AA421" i="46"/>
  <c r="Z421" i="46"/>
  <c r="Y421" i="46"/>
  <c r="AB418" i="46"/>
  <c r="AA418" i="46"/>
  <c r="Z418" i="46"/>
  <c r="Y418" i="46"/>
  <c r="AB415" i="46"/>
  <c r="AA415" i="46"/>
  <c r="Z415" i="46"/>
  <c r="Y415" i="46"/>
  <c r="AB412" i="46"/>
  <c r="AA412" i="46"/>
  <c r="Z412" i="46"/>
  <c r="Y412" i="46"/>
  <c r="AB409" i="46"/>
  <c r="AA409" i="46"/>
  <c r="Z409" i="46"/>
  <c r="Y409" i="46"/>
  <c r="AA349" i="46"/>
  <c r="Z349" i="46"/>
  <c r="Y349" i="46"/>
  <c r="Y308" i="46"/>
  <c r="Y295" i="46"/>
  <c r="Y292" i="46"/>
  <c r="Y289" i="46"/>
  <c r="Y286" i="46"/>
  <c r="Y283" i="46"/>
  <c r="Y280" i="46"/>
  <c r="AA253" i="46" l="1"/>
  <c r="Z253" i="46"/>
  <c r="Y253" i="46"/>
  <c r="AA250" i="46"/>
  <c r="Z250" i="46"/>
  <c r="Y250" i="46"/>
  <c r="AA247" i="46"/>
  <c r="Z247" i="46"/>
  <c r="Y247" i="46"/>
  <c r="AA243" i="46"/>
  <c r="Z243" i="46"/>
  <c r="Y243" i="46"/>
  <c r="AA240" i="46"/>
  <c r="Z240" i="46"/>
  <c r="Y240" i="46"/>
  <c r="AA237" i="46"/>
  <c r="Z237" i="46"/>
  <c r="Y237" i="46"/>
  <c r="AA234" i="46"/>
  <c r="Z234" i="46"/>
  <c r="Y234" i="46"/>
  <c r="AA231" i="46"/>
  <c r="Z231" i="46"/>
  <c r="Y231" i="46"/>
  <c r="AA227" i="46"/>
  <c r="Z227" i="46"/>
  <c r="Y227" i="46"/>
  <c r="AA224" i="46"/>
  <c r="Z224" i="46"/>
  <c r="Y224" i="46"/>
  <c r="AA220" i="46"/>
  <c r="Z220" i="46"/>
  <c r="Y220" i="46"/>
  <c r="AA216" i="46"/>
  <c r="Z216" i="46"/>
  <c r="Y216" i="46"/>
  <c r="AA213" i="46"/>
  <c r="Z213" i="46"/>
  <c r="Y213" i="46"/>
  <c r="AA210" i="46"/>
  <c r="Z210" i="46"/>
  <c r="Y210" i="46"/>
  <c r="AA207" i="46"/>
  <c r="Z207" i="46"/>
  <c r="Y207" i="46"/>
  <c r="AA204" i="46"/>
  <c r="Z204" i="46"/>
  <c r="Y204" i="46"/>
  <c r="Z182" i="46"/>
  <c r="Y182" i="46"/>
  <c r="Z179" i="46"/>
  <c r="Y179" i="46"/>
  <c r="Y163" i="46"/>
  <c r="Y160" i="46"/>
  <c r="Y157" i="46"/>
  <c r="Y154" i="46"/>
  <c r="Y151" i="46"/>
  <c r="Z106" i="46"/>
  <c r="Y106" i="46"/>
  <c r="Z103" i="46"/>
  <c r="Y103" i="46"/>
  <c r="AA54" i="46"/>
  <c r="Z54" i="46"/>
  <c r="Y54" i="46"/>
  <c r="AA51" i="46"/>
  <c r="Z51" i="46"/>
  <c r="Y51" i="46"/>
  <c r="Y38" i="46"/>
  <c r="Y35" i="46"/>
  <c r="Y32" i="46"/>
  <c r="Y29" i="46"/>
  <c r="Y26" i="46"/>
  <c r="Y23" i="46"/>
  <c r="D17" i="45" l="1"/>
  <c r="I50" i="44" l="1"/>
  <c r="H50" i="44"/>
  <c r="G50" i="44"/>
  <c r="D22" i="45" l="1"/>
  <c r="O927" i="79" l="1"/>
  <c r="AM139" i="79" l="1"/>
  <c r="O1110" i="79" l="1"/>
  <c r="O744" i="79"/>
  <c r="O561" i="79"/>
  <c r="O378" i="79"/>
  <c r="O195" i="79"/>
  <c r="O513" i="46"/>
  <c r="O127" i="46"/>
  <c r="D195" i="79"/>
  <c r="N620" i="79" l="1"/>
  <c r="N437" i="79"/>
  <c r="N254" i="79"/>
  <c r="F22" i="45" l="1"/>
  <c r="Q52" i="43" l="1"/>
  <c r="N382" i="46" l="1"/>
  <c r="N379" i="46"/>
  <c r="N376" i="46"/>
  <c r="N372" i="46"/>
  <c r="N369" i="46"/>
  <c r="N366" i="46"/>
  <c r="N363" i="46"/>
  <c r="N360" i="46"/>
  <c r="N356" i="46"/>
  <c r="N320" i="46"/>
  <c r="N317" i="46"/>
  <c r="N314" i="46"/>
  <c r="N311"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284" i="79"/>
  <c r="N281" i="79"/>
  <c r="N278" i="79"/>
  <c r="N275" i="79"/>
  <c r="N271" i="79"/>
  <c r="N268" i="79"/>
  <c r="N264" i="79"/>
  <c r="N260" i="79"/>
  <c r="N257" i="79"/>
  <c r="N250" i="79"/>
  <c r="N247" i="79"/>
  <c r="N244" i="79"/>
  <c r="N241" i="79"/>
  <c r="N23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AM87" i="79"/>
  <c r="AL88" i="79"/>
  <c r="AK88" i="79"/>
  <c r="AJ88" i="79"/>
  <c r="AI88" i="79"/>
  <c r="AH88" i="79"/>
  <c r="AG88" i="79"/>
  <c r="AF88" i="79"/>
  <c r="AE88" i="79"/>
  <c r="AD88" i="79"/>
  <c r="AC88" i="79"/>
  <c r="AM80" i="79"/>
  <c r="AL85" i="79"/>
  <c r="AK85" i="79"/>
  <c r="AJ85" i="79"/>
  <c r="AI85" i="79"/>
  <c r="AH85" i="79"/>
  <c r="AG85" i="79"/>
  <c r="AF85" i="79"/>
  <c r="AE85" i="79"/>
  <c r="AD85" i="79"/>
  <c r="AC85" i="79"/>
  <c r="AM84"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C498" i="46"/>
  <c r="AD498" i="46"/>
  <c r="AE498" i="46"/>
  <c r="AF498" i="46"/>
  <c r="AG498" i="46"/>
  <c r="AH498" i="46"/>
  <c r="AI498" i="46"/>
  <c r="AJ498" i="46"/>
  <c r="AK498" i="46"/>
  <c r="AL498" i="46"/>
  <c r="AC501" i="46"/>
  <c r="AD501" i="46"/>
  <c r="AE501" i="46"/>
  <c r="AF501" i="46"/>
  <c r="AG501" i="46"/>
  <c r="AH501" i="46"/>
  <c r="AI501" i="46"/>
  <c r="AJ501" i="46"/>
  <c r="AK501" i="46"/>
  <c r="AL501" i="46"/>
  <c r="AC505" i="46"/>
  <c r="AD505" i="46"/>
  <c r="AE505" i="46"/>
  <c r="AF505" i="46"/>
  <c r="AG505" i="46"/>
  <c r="AH505" i="46"/>
  <c r="AI505" i="46"/>
  <c r="AJ505" i="46"/>
  <c r="AK505" i="46"/>
  <c r="AL505" i="46"/>
  <c r="AC508" i="46"/>
  <c r="AD508" i="46"/>
  <c r="AE508" i="46"/>
  <c r="AF508" i="46"/>
  <c r="AG508" i="46"/>
  <c r="AH508" i="46"/>
  <c r="AI508" i="46"/>
  <c r="AJ508" i="46"/>
  <c r="AK508" i="46"/>
  <c r="AL508" i="46"/>
  <c r="AC511" i="46"/>
  <c r="AD511"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AB240" i="46"/>
  <c r="AC240" i="46"/>
  <c r="AD240" i="46"/>
  <c r="AE240" i="46"/>
  <c r="AF240" i="46"/>
  <c r="AG240" i="46"/>
  <c r="AH240" i="46"/>
  <c r="AI240" i="46"/>
  <c r="AJ240" i="46"/>
  <c r="AK240" i="46"/>
  <c r="AL240" i="46"/>
  <c r="AB243" i="46"/>
  <c r="AC243" i="46"/>
  <c r="AD243" i="46"/>
  <c r="AE243" i="46"/>
  <c r="AF243" i="46"/>
  <c r="AG243" i="46"/>
  <c r="AH243" i="46"/>
  <c r="AI243" i="46"/>
  <c r="AJ243" i="46"/>
  <c r="AK243" i="46"/>
  <c r="AL243" i="46"/>
  <c r="AB247" i="46"/>
  <c r="AC247" i="46"/>
  <c r="AD247" i="46"/>
  <c r="AE247" i="46"/>
  <c r="AF247" i="46"/>
  <c r="AG247" i="46"/>
  <c r="AH247" i="46"/>
  <c r="AI247" i="46"/>
  <c r="AJ247" i="46"/>
  <c r="AK247" i="46"/>
  <c r="AL247" i="46"/>
  <c r="AB250" i="46"/>
  <c r="AC250" i="46"/>
  <c r="AD250" i="46"/>
  <c r="AE250" i="46"/>
  <c r="AF250" i="46"/>
  <c r="AG250" i="46"/>
  <c r="AH250" i="46"/>
  <c r="AI250" i="46"/>
  <c r="AJ250" i="46"/>
  <c r="AK250" i="46"/>
  <c r="AL250" i="46"/>
  <c r="AB253" i="46"/>
  <c r="AC253"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AL77" i="79" l="1"/>
  <c r="AK77" i="79"/>
  <c r="AJ77" i="79"/>
  <c r="AI77" i="79"/>
  <c r="AH77" i="79"/>
  <c r="AG77" i="79"/>
  <c r="AF77" i="79"/>
  <c r="AE77" i="79"/>
  <c r="AD77" i="79"/>
  <c r="AC77" i="79"/>
  <c r="AL98" i="79"/>
  <c r="AK98" i="79"/>
  <c r="AJ98" i="79"/>
  <c r="AI98" i="79"/>
  <c r="AH98" i="79"/>
  <c r="AG98" i="79"/>
  <c r="AF98" i="79"/>
  <c r="AE98" i="79"/>
  <c r="AD98" i="79"/>
  <c r="AC98" i="79"/>
  <c r="AL92" i="79"/>
  <c r="AK92" i="79"/>
  <c r="AJ92" i="79"/>
  <c r="AI92" i="79"/>
  <c r="AH92" i="79"/>
  <c r="AG92" i="79"/>
  <c r="AF92" i="79"/>
  <c r="AE92" i="79"/>
  <c r="AD92" i="79"/>
  <c r="AC92" i="79"/>
  <c r="AL485" i="46"/>
  <c r="AK485" i="46"/>
  <c r="AJ485" i="46"/>
  <c r="AI485" i="46"/>
  <c r="AH485" i="46"/>
  <c r="AG485" i="46"/>
  <c r="AF485" i="46"/>
  <c r="AE485" i="46"/>
  <c r="AD485" i="46"/>
  <c r="AC485" i="46"/>
  <c r="AL482" i="46"/>
  <c r="AK482" i="46"/>
  <c r="AJ482" i="46"/>
  <c r="AI482" i="46"/>
  <c r="AH482" i="46"/>
  <c r="AG482" i="46"/>
  <c r="AF482" i="46"/>
  <c r="AE482" i="46"/>
  <c r="AD482" i="46"/>
  <c r="AC482" i="46"/>
  <c r="AL455" i="46"/>
  <c r="AK455" i="46"/>
  <c r="AJ455" i="46"/>
  <c r="AI455" i="46"/>
  <c r="AH455" i="46"/>
  <c r="AG455" i="46"/>
  <c r="AF455" i="46"/>
  <c r="AE455" i="46"/>
  <c r="AD455" i="46"/>
  <c r="AC455" i="46"/>
  <c r="AL452" i="46"/>
  <c r="AK452" i="46"/>
  <c r="AJ452" i="46"/>
  <c r="AI452" i="46"/>
  <c r="AH452" i="46"/>
  <c r="AG452" i="46"/>
  <c r="AF452" i="46"/>
  <c r="AE452" i="46"/>
  <c r="AD452" i="46"/>
  <c r="AC452" i="46"/>
  <c r="AL430" i="46"/>
  <c r="AK430" i="46"/>
  <c r="AJ430" i="46"/>
  <c r="AI430" i="46"/>
  <c r="AH430" i="46"/>
  <c r="AG430" i="46"/>
  <c r="AF430" i="46"/>
  <c r="AE430" i="46"/>
  <c r="AD430" i="46"/>
  <c r="AC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L224" i="46"/>
  <c r="AK224" i="46"/>
  <c r="AJ224" i="46"/>
  <c r="AI224" i="46"/>
  <c r="AH224" i="46"/>
  <c r="AG224" i="46"/>
  <c r="AF224" i="46"/>
  <c r="AE224" i="46"/>
  <c r="AD224" i="46"/>
  <c r="AC224" i="46"/>
  <c r="AB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6"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L305" i="79"/>
  <c r="AK305" i="79"/>
  <c r="AJ305" i="79"/>
  <c r="AI305" i="79"/>
  <c r="AH305" i="79"/>
  <c r="AG305" i="79"/>
  <c r="AF305" i="79"/>
  <c r="AE305" i="79"/>
  <c r="AD305" i="79"/>
  <c r="AC305" i="79"/>
  <c r="AL302" i="79"/>
  <c r="AK302" i="79"/>
  <c r="AJ302" i="79"/>
  <c r="AI302" i="79"/>
  <c r="AH302" i="79"/>
  <c r="AG302" i="79"/>
  <c r="AF302" i="79"/>
  <c r="AE302" i="79"/>
  <c r="AD302" i="79"/>
  <c r="AC302" i="79"/>
  <c r="AL298" i="79"/>
  <c r="AK298" i="79"/>
  <c r="AJ298" i="79"/>
  <c r="AI298" i="79"/>
  <c r="AH298" i="79"/>
  <c r="AG298" i="79"/>
  <c r="AF298" i="79"/>
  <c r="AE298" i="79"/>
  <c r="AD298" i="79"/>
  <c r="AC298" i="79"/>
  <c r="AL295" i="79"/>
  <c r="AK295" i="79"/>
  <c r="AJ295" i="79"/>
  <c r="AI295" i="79"/>
  <c r="AH295" i="79"/>
  <c r="AG295" i="79"/>
  <c r="AF295" i="79"/>
  <c r="AE295" i="79"/>
  <c r="AD295" i="79"/>
  <c r="AC295" i="79"/>
  <c r="AL292" i="79"/>
  <c r="AK292" i="79"/>
  <c r="AJ292" i="79"/>
  <c r="AI292" i="79"/>
  <c r="AH292" i="79"/>
  <c r="AG292" i="79"/>
  <c r="AF292" i="79"/>
  <c r="AE292" i="79"/>
  <c r="AD292" i="79"/>
  <c r="AC292" i="79"/>
  <c r="AL289" i="79"/>
  <c r="AK289" i="79"/>
  <c r="AJ289" i="79"/>
  <c r="AI289" i="79"/>
  <c r="AH289" i="79"/>
  <c r="AG289" i="79"/>
  <c r="AF289" i="79"/>
  <c r="AE289" i="79"/>
  <c r="AD289" i="79"/>
  <c r="AC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L190" i="79"/>
  <c r="AK190" i="79"/>
  <c r="AJ190" i="79"/>
  <c r="AI190" i="79"/>
  <c r="AH190" i="79"/>
  <c r="AG190" i="79"/>
  <c r="AF190" i="79"/>
  <c r="AE190" i="79"/>
  <c r="AD190" i="79"/>
  <c r="AC190" i="79"/>
  <c r="AL187" i="79"/>
  <c r="AK187" i="79"/>
  <c r="AJ187" i="79"/>
  <c r="AI187" i="79"/>
  <c r="AH187" i="79"/>
  <c r="AG187" i="79"/>
  <c r="AF187" i="79"/>
  <c r="AE187" i="79"/>
  <c r="AD187" i="79"/>
  <c r="AC187" i="79"/>
  <c r="AL184" i="79"/>
  <c r="AK184" i="79"/>
  <c r="AJ184" i="79"/>
  <c r="AI184" i="79"/>
  <c r="AH184" i="79"/>
  <c r="AG184" i="79"/>
  <c r="AF184" i="79"/>
  <c r="AE184" i="79"/>
  <c r="AD184" i="79"/>
  <c r="AC184" i="79"/>
  <c r="AL181" i="79"/>
  <c r="AK181" i="79"/>
  <c r="AJ181" i="79"/>
  <c r="AI181" i="79"/>
  <c r="AH181" i="79"/>
  <c r="AG181" i="79"/>
  <c r="AF181" i="79"/>
  <c r="AE181" i="79"/>
  <c r="AD181" i="79"/>
  <c r="AC181" i="79"/>
  <c r="AL178" i="79"/>
  <c r="AK178" i="79"/>
  <c r="AJ178" i="79"/>
  <c r="AI178" i="79"/>
  <c r="AH178" i="79"/>
  <c r="AG178" i="79"/>
  <c r="AF178" i="79"/>
  <c r="AE178" i="79"/>
  <c r="AD178" i="79"/>
  <c r="AC178" i="79"/>
  <c r="AL175" i="79"/>
  <c r="AK175" i="79"/>
  <c r="AJ175" i="79"/>
  <c r="AI175" i="79"/>
  <c r="AH175" i="79"/>
  <c r="AG175" i="79"/>
  <c r="AF175" i="79"/>
  <c r="AE175" i="79"/>
  <c r="AD175" i="79"/>
  <c r="AC175" i="79"/>
  <c r="AL172" i="79"/>
  <c r="AK172" i="79"/>
  <c r="AJ172" i="79"/>
  <c r="AI172" i="79"/>
  <c r="AH172" i="79"/>
  <c r="AG172" i="79"/>
  <c r="AF172" i="79"/>
  <c r="AE172" i="79"/>
  <c r="AD172" i="79"/>
  <c r="AC172" i="79"/>
  <c r="AL169" i="79"/>
  <c r="AK169" i="79"/>
  <c r="AJ169" i="79"/>
  <c r="AI169" i="79"/>
  <c r="AH169" i="79"/>
  <c r="AG169" i="79"/>
  <c r="AF169" i="79"/>
  <c r="AE169" i="79"/>
  <c r="AD169" i="79"/>
  <c r="AC169" i="79"/>
  <c r="AL166" i="79"/>
  <c r="AK166" i="79"/>
  <c r="AJ166" i="79"/>
  <c r="AI166" i="79"/>
  <c r="AH166" i="79"/>
  <c r="AG166" i="79"/>
  <c r="AF166" i="79"/>
  <c r="AE166" i="79"/>
  <c r="AD166" i="79"/>
  <c r="AC166" i="79"/>
  <c r="AL163" i="79"/>
  <c r="AK163" i="79"/>
  <c r="AJ163" i="79"/>
  <c r="AI163" i="79"/>
  <c r="AH163" i="79"/>
  <c r="AG163" i="79"/>
  <c r="AF163" i="79"/>
  <c r="AE163" i="79"/>
  <c r="AD163" i="79"/>
  <c r="AC163" i="79"/>
  <c r="AL160" i="79"/>
  <c r="AK160" i="79"/>
  <c r="AJ160" i="79"/>
  <c r="AI160" i="79"/>
  <c r="AH160" i="79"/>
  <c r="AG160" i="79"/>
  <c r="AF160" i="79"/>
  <c r="AE160" i="79"/>
  <c r="AD160" i="79"/>
  <c r="AC160" i="79"/>
  <c r="AL157" i="79"/>
  <c r="AK157" i="79"/>
  <c r="AJ157" i="79"/>
  <c r="AI157" i="79"/>
  <c r="AH157" i="79"/>
  <c r="AG157" i="79"/>
  <c r="AF157" i="79"/>
  <c r="AE157" i="79"/>
  <c r="AD157" i="79"/>
  <c r="AC157" i="79"/>
  <c r="AL154" i="79"/>
  <c r="AK154" i="79"/>
  <c r="AJ154" i="79"/>
  <c r="AI154" i="79"/>
  <c r="AH154" i="79"/>
  <c r="AG154" i="79"/>
  <c r="AF154" i="79"/>
  <c r="AE154" i="79"/>
  <c r="AD154" i="79"/>
  <c r="AC154" i="79"/>
  <c r="AL150" i="79"/>
  <c r="AK150" i="79"/>
  <c r="AJ150" i="79"/>
  <c r="AI150" i="79"/>
  <c r="AH150" i="79"/>
  <c r="AG150" i="79"/>
  <c r="AF150" i="79"/>
  <c r="AE150" i="79"/>
  <c r="AD150" i="79"/>
  <c r="AC150" i="79"/>
  <c r="AL147" i="79"/>
  <c r="AK147" i="79"/>
  <c r="AJ147" i="79"/>
  <c r="AI147" i="79"/>
  <c r="AH147" i="79"/>
  <c r="AG147" i="79"/>
  <c r="AF147" i="79"/>
  <c r="AE147" i="79"/>
  <c r="AD147" i="79"/>
  <c r="AC147" i="79"/>
  <c r="AL144" i="79"/>
  <c r="AK144" i="79"/>
  <c r="AJ144" i="79"/>
  <c r="AI144" i="79"/>
  <c r="AH144" i="79"/>
  <c r="AG144" i="79"/>
  <c r="AF144" i="79"/>
  <c r="AE144" i="79"/>
  <c r="AD144" i="79"/>
  <c r="AC144" i="79"/>
  <c r="AL140" i="79"/>
  <c r="AK140" i="79"/>
  <c r="AJ140" i="79"/>
  <c r="AI140" i="79"/>
  <c r="AH140" i="79"/>
  <c r="AG140" i="79"/>
  <c r="AF140" i="79"/>
  <c r="AE140" i="79"/>
  <c r="AD140" i="79"/>
  <c r="AC140" i="79"/>
  <c r="AL137" i="79"/>
  <c r="AK137" i="79"/>
  <c r="AJ137" i="79"/>
  <c r="AI137" i="79"/>
  <c r="AH137" i="79"/>
  <c r="AG137" i="79"/>
  <c r="AF137" i="79"/>
  <c r="AE137" i="79"/>
  <c r="AD137" i="79"/>
  <c r="AC137" i="79"/>
  <c r="AL134" i="79"/>
  <c r="AK134" i="79"/>
  <c r="AJ134" i="79"/>
  <c r="AI134" i="79"/>
  <c r="AH134" i="79"/>
  <c r="AG134" i="79"/>
  <c r="AF134" i="79"/>
  <c r="AE134" i="79"/>
  <c r="AD134" i="79"/>
  <c r="AC134" i="79"/>
  <c r="AL131" i="79"/>
  <c r="AK131" i="79"/>
  <c r="AJ131" i="79"/>
  <c r="AI131" i="79"/>
  <c r="AH131" i="79"/>
  <c r="AG131" i="79"/>
  <c r="AF131" i="79"/>
  <c r="AE131" i="79"/>
  <c r="AD131" i="79"/>
  <c r="AC131" i="79"/>
  <c r="AL128" i="79"/>
  <c r="AK128" i="79"/>
  <c r="AJ128" i="79"/>
  <c r="AI128" i="79"/>
  <c r="AH128" i="79"/>
  <c r="AG128" i="79"/>
  <c r="AF128" i="79"/>
  <c r="AE128" i="79"/>
  <c r="AD128" i="79"/>
  <c r="AC128" i="79"/>
  <c r="AL125" i="79"/>
  <c r="AK125" i="79"/>
  <c r="AJ125" i="79"/>
  <c r="AI125" i="79"/>
  <c r="AH125" i="79"/>
  <c r="AG125" i="79"/>
  <c r="AF125" i="79"/>
  <c r="AE125" i="79"/>
  <c r="AD125" i="79"/>
  <c r="AC125" i="79"/>
  <c r="AL122" i="79"/>
  <c r="AK122" i="79"/>
  <c r="AJ122" i="79"/>
  <c r="AI122" i="79"/>
  <c r="AH122" i="79"/>
  <c r="AG122" i="79"/>
  <c r="AF122" i="79"/>
  <c r="AE122" i="79"/>
  <c r="AD122" i="79"/>
  <c r="AC122" i="79"/>
  <c r="AL119" i="79"/>
  <c r="AK119" i="79"/>
  <c r="AJ119" i="79"/>
  <c r="AI119" i="79"/>
  <c r="AH119" i="79"/>
  <c r="AG119" i="79"/>
  <c r="AF119" i="79"/>
  <c r="AE119" i="79"/>
  <c r="AD119" i="79"/>
  <c r="AC119" i="79"/>
  <c r="AL115" i="79"/>
  <c r="AK115" i="79"/>
  <c r="AJ115" i="79"/>
  <c r="AI115" i="79"/>
  <c r="AH115" i="79"/>
  <c r="AG115" i="79"/>
  <c r="AF115" i="79"/>
  <c r="AE115" i="79"/>
  <c r="AD115" i="79"/>
  <c r="AC115" i="79"/>
  <c r="AL112" i="79"/>
  <c r="AK112" i="79"/>
  <c r="AJ112" i="79"/>
  <c r="AI112" i="79"/>
  <c r="AH112" i="79"/>
  <c r="AG112" i="79"/>
  <c r="AF112" i="79"/>
  <c r="AE112" i="79"/>
  <c r="AD112" i="79"/>
  <c r="AC112" i="79"/>
  <c r="AL109" i="79"/>
  <c r="AK109" i="79"/>
  <c r="AJ109" i="79"/>
  <c r="AI109" i="79"/>
  <c r="AH109" i="79"/>
  <c r="AG109" i="79"/>
  <c r="AF109" i="79"/>
  <c r="AE109" i="79"/>
  <c r="AD109" i="79"/>
  <c r="AC109" i="79"/>
  <c r="AL106" i="79"/>
  <c r="AK106" i="79"/>
  <c r="AJ106" i="79"/>
  <c r="AI106" i="79"/>
  <c r="AH106" i="79"/>
  <c r="AG106" i="79"/>
  <c r="AF106" i="79"/>
  <c r="AE106" i="79"/>
  <c r="AD106" i="79"/>
  <c r="AC106" i="79"/>
  <c r="AL101" i="79"/>
  <c r="AK101" i="79"/>
  <c r="AJ101" i="79"/>
  <c r="AI101" i="79"/>
  <c r="AH101" i="79"/>
  <c r="AG101" i="79"/>
  <c r="AF101" i="79"/>
  <c r="AE101" i="79"/>
  <c r="AD101" i="79"/>
  <c r="AC101" i="79"/>
  <c r="AL95" i="79"/>
  <c r="AK95" i="79"/>
  <c r="AJ95" i="79"/>
  <c r="AI95" i="79"/>
  <c r="AH95" i="79"/>
  <c r="AG95" i="79"/>
  <c r="AF95" i="79"/>
  <c r="AE95" i="79"/>
  <c r="AD95" i="79"/>
  <c r="AC95" i="79"/>
  <c r="AL81" i="79"/>
  <c r="AK81" i="79"/>
  <c r="AJ81" i="79"/>
  <c r="AI81" i="79"/>
  <c r="AH81" i="79"/>
  <c r="AG81" i="79"/>
  <c r="AF81" i="79"/>
  <c r="AE81" i="79"/>
  <c r="AC81" i="79"/>
  <c r="AL74" i="79"/>
  <c r="AK74" i="79"/>
  <c r="AJ74" i="79"/>
  <c r="AI74" i="79"/>
  <c r="AH74" i="79"/>
  <c r="AG74" i="79"/>
  <c r="AF74" i="79"/>
  <c r="AE74" i="79"/>
  <c r="AD74" i="79"/>
  <c r="AC74" i="79"/>
  <c r="AL71" i="79"/>
  <c r="AK71" i="79"/>
  <c r="AJ71" i="79"/>
  <c r="AI71" i="79"/>
  <c r="AH71" i="79"/>
  <c r="AG71" i="79"/>
  <c r="AF71" i="79"/>
  <c r="AE71" i="79"/>
  <c r="AD71" i="79"/>
  <c r="AC71" i="79"/>
  <c r="AL67" i="79"/>
  <c r="AK67" i="79"/>
  <c r="AJ67" i="79"/>
  <c r="AI67" i="79"/>
  <c r="AH67" i="79"/>
  <c r="AG67" i="79"/>
  <c r="AF67" i="79"/>
  <c r="AE67" i="79"/>
  <c r="AD67" i="79"/>
  <c r="AC67" i="79"/>
  <c r="AL64" i="79"/>
  <c r="AK64" i="79"/>
  <c r="AJ64" i="79"/>
  <c r="AI64" i="79"/>
  <c r="AH64" i="79"/>
  <c r="AG64" i="79"/>
  <c r="AF64" i="79"/>
  <c r="AE64" i="79"/>
  <c r="AD64" i="79"/>
  <c r="AC64" i="79"/>
  <c r="AL61" i="79"/>
  <c r="AK61" i="79"/>
  <c r="AJ61" i="79"/>
  <c r="AI61" i="79"/>
  <c r="AH61" i="79"/>
  <c r="AG61" i="79"/>
  <c r="AF61" i="79"/>
  <c r="AE61" i="79"/>
  <c r="AD61" i="79"/>
  <c r="AC61" i="79"/>
  <c r="AL55" i="79"/>
  <c r="AK55" i="79"/>
  <c r="AJ55" i="79"/>
  <c r="AI55" i="79"/>
  <c r="AH55" i="79"/>
  <c r="AG55" i="79"/>
  <c r="AF55" i="79"/>
  <c r="AE55" i="79"/>
  <c r="AD55" i="79"/>
  <c r="AC55" i="79"/>
  <c r="AL51" i="79"/>
  <c r="AK51" i="79"/>
  <c r="AJ51" i="79"/>
  <c r="AI51" i="79"/>
  <c r="AH51" i="79"/>
  <c r="AG51" i="79"/>
  <c r="AF51" i="79"/>
  <c r="AE51" i="79"/>
  <c r="AD51" i="79"/>
  <c r="AC51" i="79"/>
  <c r="AL48" i="79"/>
  <c r="AK48" i="79"/>
  <c r="AJ48" i="79"/>
  <c r="AI48" i="79"/>
  <c r="AH48" i="79"/>
  <c r="AG48" i="79"/>
  <c r="AF48" i="79"/>
  <c r="AE48" i="79"/>
  <c r="AD48" i="79"/>
  <c r="AC48" i="79"/>
  <c r="AL45" i="79"/>
  <c r="AK45" i="79"/>
  <c r="AJ45" i="79"/>
  <c r="AI45" i="79"/>
  <c r="AH45" i="79"/>
  <c r="AG45" i="79"/>
  <c r="AF45" i="79"/>
  <c r="AE45" i="79"/>
  <c r="AD45" i="79"/>
  <c r="AC45" i="79"/>
  <c r="AL42" i="79"/>
  <c r="AK42" i="79"/>
  <c r="AJ42" i="79"/>
  <c r="AI42" i="79"/>
  <c r="AH42" i="79"/>
  <c r="AG42" i="79"/>
  <c r="AF42" i="79"/>
  <c r="AE42" i="79"/>
  <c r="AD42" i="79"/>
  <c r="AC42" i="79"/>
  <c r="AL39" i="79"/>
  <c r="AK39" i="79"/>
  <c r="AJ39" i="79"/>
  <c r="AI39" i="79"/>
  <c r="AH39" i="79"/>
  <c r="AG39" i="79"/>
  <c r="AF39" i="79"/>
  <c r="AE39" i="79"/>
  <c r="AD39" i="79"/>
  <c r="AC39" i="79"/>
  <c r="AL495" i="46"/>
  <c r="AK495" i="46"/>
  <c r="AJ495" i="46"/>
  <c r="AI495" i="46"/>
  <c r="AH495" i="46"/>
  <c r="AG495" i="46"/>
  <c r="AF495" i="46"/>
  <c r="AE495" i="46"/>
  <c r="AD495" i="46"/>
  <c r="AC495" i="46"/>
  <c r="AL492" i="46"/>
  <c r="AK492" i="46"/>
  <c r="AJ492" i="46"/>
  <c r="AI492" i="46"/>
  <c r="AH492" i="46"/>
  <c r="AG492" i="46"/>
  <c r="AF492" i="46"/>
  <c r="AE492" i="46"/>
  <c r="AD492" i="46"/>
  <c r="AC492" i="46"/>
  <c r="AL489" i="46"/>
  <c r="AK489" i="46"/>
  <c r="AJ489" i="46"/>
  <c r="AI489" i="46"/>
  <c r="AH489" i="46"/>
  <c r="AG489" i="46"/>
  <c r="AF489" i="46"/>
  <c r="AE489" i="46"/>
  <c r="AD489" i="46"/>
  <c r="AC489" i="46"/>
  <c r="AL478" i="46"/>
  <c r="AK478" i="46"/>
  <c r="AJ478" i="46"/>
  <c r="AI478" i="46"/>
  <c r="AH478" i="46"/>
  <c r="AG478" i="46"/>
  <c r="AF478" i="46"/>
  <c r="AE478" i="46"/>
  <c r="AD478" i="46"/>
  <c r="AC478" i="46"/>
  <c r="AL474" i="46"/>
  <c r="AK474" i="46"/>
  <c r="AJ474" i="46"/>
  <c r="AI474" i="46"/>
  <c r="AH474" i="46"/>
  <c r="AG474" i="46"/>
  <c r="AF474" i="46"/>
  <c r="AE474" i="46"/>
  <c r="AD474" i="46"/>
  <c r="AC474" i="46"/>
  <c r="AL471" i="46"/>
  <c r="AK471" i="46"/>
  <c r="AJ471" i="46"/>
  <c r="AI471" i="46"/>
  <c r="AH471" i="46"/>
  <c r="AG471" i="46"/>
  <c r="AF471" i="46"/>
  <c r="AE471" i="46"/>
  <c r="AD471" i="46"/>
  <c r="AC471" i="46"/>
  <c r="AL468" i="46"/>
  <c r="AK468" i="46"/>
  <c r="AJ468" i="46"/>
  <c r="AI468" i="46"/>
  <c r="AH468" i="46"/>
  <c r="AG468" i="46"/>
  <c r="AF468" i="46"/>
  <c r="AE468" i="46"/>
  <c r="AD468" i="46"/>
  <c r="AC468" i="46"/>
  <c r="AL465" i="46"/>
  <c r="AK465" i="46"/>
  <c r="AJ465" i="46"/>
  <c r="AI465" i="46"/>
  <c r="AH465" i="46"/>
  <c r="AG465" i="46"/>
  <c r="AF465" i="46"/>
  <c r="AE465" i="46"/>
  <c r="AD465" i="46"/>
  <c r="AC465" i="46"/>
  <c r="AL462" i="46"/>
  <c r="AK462" i="46"/>
  <c r="AJ462" i="46"/>
  <c r="AI462" i="46"/>
  <c r="AH462" i="46"/>
  <c r="AG462" i="46"/>
  <c r="AF462" i="46"/>
  <c r="AE462" i="46"/>
  <c r="AD462" i="46"/>
  <c r="AC462" i="46"/>
  <c r="AL458" i="46"/>
  <c r="AK458" i="46"/>
  <c r="AJ458" i="46"/>
  <c r="AI458" i="46"/>
  <c r="AH458" i="46"/>
  <c r="AG458" i="46"/>
  <c r="AF458" i="46"/>
  <c r="AE458" i="46"/>
  <c r="AD458" i="46"/>
  <c r="AC458" i="46"/>
  <c r="AL449" i="46"/>
  <c r="AK449" i="46"/>
  <c r="AJ449" i="46"/>
  <c r="AI449" i="46"/>
  <c r="AH449" i="46"/>
  <c r="AG449" i="46"/>
  <c r="AF449" i="46"/>
  <c r="AE449" i="46"/>
  <c r="AD449" i="46"/>
  <c r="AC449" i="46"/>
  <c r="AL446" i="46"/>
  <c r="AK446" i="46"/>
  <c r="AJ446" i="46"/>
  <c r="AI446" i="46"/>
  <c r="AH446" i="46"/>
  <c r="AG446" i="46"/>
  <c r="AF446" i="46"/>
  <c r="AE446" i="46"/>
  <c r="AD446" i="46"/>
  <c r="AC446" i="46"/>
  <c r="AL443" i="46"/>
  <c r="AK443" i="46"/>
  <c r="AJ443" i="46"/>
  <c r="AI443" i="46"/>
  <c r="AH443" i="46"/>
  <c r="AG443" i="46"/>
  <c r="AF443" i="46"/>
  <c r="AE443" i="46"/>
  <c r="AD443" i="46"/>
  <c r="AC443" i="46"/>
  <c r="AL440" i="46"/>
  <c r="AK440" i="46"/>
  <c r="AJ440" i="46"/>
  <c r="AI440" i="46"/>
  <c r="AH440" i="46"/>
  <c r="AG440" i="46"/>
  <c r="AF440" i="46"/>
  <c r="AE440" i="46"/>
  <c r="AD440" i="46"/>
  <c r="AC440" i="46"/>
  <c r="AL437" i="46"/>
  <c r="AK437" i="46"/>
  <c r="AJ437" i="46"/>
  <c r="AI437" i="46"/>
  <c r="AH437" i="46"/>
  <c r="AG437" i="46"/>
  <c r="AF437" i="46"/>
  <c r="AE437" i="46"/>
  <c r="AD437" i="46"/>
  <c r="AC437" i="46"/>
  <c r="AL433" i="46"/>
  <c r="AK433" i="46"/>
  <c r="AJ433" i="46"/>
  <c r="AI433" i="46"/>
  <c r="AH433" i="46"/>
  <c r="AG433" i="46"/>
  <c r="AF433" i="46"/>
  <c r="AE433" i="46"/>
  <c r="AD433" i="46"/>
  <c r="AC433" i="46"/>
  <c r="AL427" i="46"/>
  <c r="AK427" i="46"/>
  <c r="AJ427" i="46"/>
  <c r="AI427" i="46"/>
  <c r="AH427" i="46"/>
  <c r="AG427" i="46"/>
  <c r="AF427" i="46"/>
  <c r="AE427" i="46"/>
  <c r="AD427" i="46"/>
  <c r="AC427" i="46"/>
  <c r="AL424" i="46"/>
  <c r="AK424" i="46"/>
  <c r="AJ424" i="46"/>
  <c r="AI424" i="46"/>
  <c r="AH424" i="46"/>
  <c r="AG424" i="46"/>
  <c r="AF424" i="46"/>
  <c r="AE424" i="46"/>
  <c r="AD424" i="46"/>
  <c r="AC424" i="46"/>
  <c r="AL421" i="46"/>
  <c r="AK421" i="46"/>
  <c r="AJ421" i="46"/>
  <c r="AI421" i="46"/>
  <c r="AH421" i="46"/>
  <c r="AG421" i="46"/>
  <c r="AF421" i="46"/>
  <c r="AE421" i="46"/>
  <c r="AD421" i="46"/>
  <c r="AC421" i="46"/>
  <c r="AL418" i="46"/>
  <c r="AK418" i="46"/>
  <c r="AJ418" i="46"/>
  <c r="AI418" i="46"/>
  <c r="AH418" i="46"/>
  <c r="AG418" i="46"/>
  <c r="AF418" i="46"/>
  <c r="AE418" i="46"/>
  <c r="AD418" i="46"/>
  <c r="AC418" i="46"/>
  <c r="AL415" i="46"/>
  <c r="AK415" i="46"/>
  <c r="AJ415" i="46"/>
  <c r="AI415" i="46"/>
  <c r="AH415" i="46"/>
  <c r="AG415" i="46"/>
  <c r="AF415" i="46"/>
  <c r="AE415" i="46"/>
  <c r="AD415" i="46"/>
  <c r="AC415" i="46"/>
  <c r="AL412" i="46"/>
  <c r="AK412" i="46"/>
  <c r="AJ412" i="46"/>
  <c r="AI412" i="46"/>
  <c r="AH412" i="46"/>
  <c r="AG412" i="46"/>
  <c r="AF412" i="46"/>
  <c r="AE412" i="46"/>
  <c r="AD412" i="46"/>
  <c r="AC412" i="46"/>
  <c r="AL409" i="46"/>
  <c r="AK409" i="46"/>
  <c r="AJ409" i="46"/>
  <c r="AI409" i="46"/>
  <c r="AH409" i="46"/>
  <c r="AG409" i="46"/>
  <c r="AF409" i="46"/>
  <c r="AE409" i="46"/>
  <c r="AD409" i="46"/>
  <c r="AC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L345" i="46"/>
  <c r="AK345" i="46"/>
  <c r="AJ345" i="46"/>
  <c r="AI345" i="46"/>
  <c r="AH345" i="46"/>
  <c r="AG345" i="46"/>
  <c r="AF345" i="46"/>
  <c r="AE345" i="46"/>
  <c r="AD345" i="46"/>
  <c r="AC345" i="46"/>
  <c r="AB345" i="46"/>
  <c r="AL342" i="46"/>
  <c r="AK342" i="46"/>
  <c r="AJ342" i="46"/>
  <c r="AI342" i="46"/>
  <c r="AH342" i="46"/>
  <c r="AG342" i="46"/>
  <c r="AF342" i="46"/>
  <c r="AE342" i="46"/>
  <c r="AD342" i="46"/>
  <c r="AC342" i="46"/>
  <c r="AB342" i="46"/>
  <c r="AL339" i="46"/>
  <c r="AK339" i="46"/>
  <c r="AJ339" i="46"/>
  <c r="AI339" i="46"/>
  <c r="AH339" i="46"/>
  <c r="AG339" i="46"/>
  <c r="AF339" i="46"/>
  <c r="AE339" i="46"/>
  <c r="AD339" i="46"/>
  <c r="AC339" i="46"/>
  <c r="AB339" i="46"/>
  <c r="AL336" i="46"/>
  <c r="AK336" i="46"/>
  <c r="AJ336" i="46"/>
  <c r="AI336" i="46"/>
  <c r="AH336" i="46"/>
  <c r="AG336" i="46"/>
  <c r="AF336" i="46"/>
  <c r="AE336" i="46"/>
  <c r="AD336" i="46"/>
  <c r="AC336" i="46"/>
  <c r="AB336" i="46"/>
  <c r="AL333" i="46"/>
  <c r="AK333" i="46"/>
  <c r="AJ333" i="46"/>
  <c r="AI333" i="46"/>
  <c r="AH333" i="46"/>
  <c r="AG333" i="46"/>
  <c r="AF333" i="46"/>
  <c r="AE333" i="46"/>
  <c r="AD333" i="46"/>
  <c r="AC333" i="46"/>
  <c r="AB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AL292" i="46"/>
  <c r="AK292" i="46"/>
  <c r="AJ292" i="46"/>
  <c r="AI292" i="46"/>
  <c r="AH292" i="46"/>
  <c r="AG292" i="46"/>
  <c r="AF292" i="46"/>
  <c r="AE292" i="46"/>
  <c r="AD292" i="46"/>
  <c r="AC292" i="46"/>
  <c r="AB292" i="46"/>
  <c r="AA292" i="46"/>
  <c r="Z292" i="46"/>
  <c r="AL289" i="46"/>
  <c r="AK289" i="46"/>
  <c r="AJ289" i="46"/>
  <c r="AI289" i="46"/>
  <c r="AH289" i="46"/>
  <c r="AG289" i="46"/>
  <c r="AF289" i="46"/>
  <c r="AE289" i="46"/>
  <c r="AD289" i="46"/>
  <c r="AC289" i="46"/>
  <c r="AB289" i="46"/>
  <c r="AA289" i="46"/>
  <c r="Z289" i="46"/>
  <c r="AL286" i="46"/>
  <c r="AK286" i="46"/>
  <c r="AJ286" i="46"/>
  <c r="AI286" i="46"/>
  <c r="AH286" i="46"/>
  <c r="AG286" i="46"/>
  <c r="AF286" i="46"/>
  <c r="AE286" i="46"/>
  <c r="AD286" i="46"/>
  <c r="AC286" i="46"/>
  <c r="AB286" i="46"/>
  <c r="AA286" i="46"/>
  <c r="Z286" i="46"/>
  <c r="AL283" i="46"/>
  <c r="AK283" i="46"/>
  <c r="AJ283" i="46"/>
  <c r="AI283" i="46"/>
  <c r="AH283" i="46"/>
  <c r="AG283" i="46"/>
  <c r="AF283" i="46"/>
  <c r="AE283" i="46"/>
  <c r="AD283" i="46"/>
  <c r="AC283" i="46"/>
  <c r="AB283" i="46"/>
  <c r="AA283" i="46"/>
  <c r="Z283" i="46"/>
  <c r="AL280" i="46"/>
  <c r="AK280" i="46"/>
  <c r="AJ280" i="46"/>
  <c r="AI280" i="46"/>
  <c r="AH280" i="46"/>
  <c r="AG280" i="46"/>
  <c r="AF280" i="46"/>
  <c r="AE280" i="46"/>
  <c r="AD280" i="46"/>
  <c r="AC280" i="46"/>
  <c r="AB280" i="46"/>
  <c r="AA280" i="46"/>
  <c r="Z280" i="46"/>
  <c r="AL237" i="46"/>
  <c r="AK237" i="46"/>
  <c r="AJ237" i="46"/>
  <c r="AI237" i="46"/>
  <c r="AH237" i="46"/>
  <c r="AG237" i="46"/>
  <c r="AF237" i="46"/>
  <c r="AE237" i="46"/>
  <c r="AD237" i="46"/>
  <c r="AC237" i="46"/>
  <c r="AB237" i="46"/>
  <c r="AL234" i="46"/>
  <c r="AK234" i="46"/>
  <c r="AJ234" i="46"/>
  <c r="AI234" i="46"/>
  <c r="AH234" i="46"/>
  <c r="AG234" i="46"/>
  <c r="AF234" i="46"/>
  <c r="AE234" i="46"/>
  <c r="AD234" i="46"/>
  <c r="AC234" i="46"/>
  <c r="AB234" i="46"/>
  <c r="AL231" i="46"/>
  <c r="AK231" i="46"/>
  <c r="AJ231" i="46"/>
  <c r="AI231" i="46"/>
  <c r="AH231" i="46"/>
  <c r="AG231" i="46"/>
  <c r="AF231" i="46"/>
  <c r="AE231" i="46"/>
  <c r="AD231" i="46"/>
  <c r="AC231" i="46"/>
  <c r="AB231" i="46"/>
  <c r="AL220" i="46"/>
  <c r="AK220" i="46"/>
  <c r="AJ220" i="46"/>
  <c r="AI220" i="46"/>
  <c r="AH220" i="46"/>
  <c r="AG220" i="46"/>
  <c r="AF220" i="46"/>
  <c r="AE220" i="46"/>
  <c r="AD220" i="46"/>
  <c r="AC220" i="46"/>
  <c r="AB220" i="46"/>
  <c r="AL216" i="46"/>
  <c r="AK216" i="46"/>
  <c r="AJ216" i="46"/>
  <c r="AI216" i="46"/>
  <c r="AH216" i="46"/>
  <c r="AG216" i="46"/>
  <c r="AF216" i="46"/>
  <c r="AE216" i="46"/>
  <c r="AD216" i="46"/>
  <c r="AC216" i="46"/>
  <c r="AB216" i="46"/>
  <c r="AL213" i="46"/>
  <c r="AK213" i="46"/>
  <c r="AJ213" i="46"/>
  <c r="AI213" i="46"/>
  <c r="AH213" i="46"/>
  <c r="AG213" i="46"/>
  <c r="AF213" i="46"/>
  <c r="AE213" i="46"/>
  <c r="AD213" i="46"/>
  <c r="AC213" i="46"/>
  <c r="AB213" i="46"/>
  <c r="AL210" i="46"/>
  <c r="AK210" i="46"/>
  <c r="AJ210" i="46"/>
  <c r="AI210" i="46"/>
  <c r="AH210" i="46"/>
  <c r="AG210" i="46"/>
  <c r="AF210" i="46"/>
  <c r="AE210" i="46"/>
  <c r="AD210" i="46"/>
  <c r="AC210" i="46"/>
  <c r="AB210" i="46"/>
  <c r="AL207" i="46"/>
  <c r="AK207" i="46"/>
  <c r="AJ207" i="46"/>
  <c r="AI207" i="46"/>
  <c r="AH207" i="46"/>
  <c r="AG207" i="46"/>
  <c r="AF207" i="46"/>
  <c r="AE207" i="46"/>
  <c r="AD207" i="46"/>
  <c r="AC207" i="46"/>
  <c r="AB207" i="46"/>
  <c r="AL204" i="46"/>
  <c r="AK204" i="46"/>
  <c r="AJ204" i="46"/>
  <c r="AI204" i="46"/>
  <c r="AH204" i="46"/>
  <c r="AG204" i="46"/>
  <c r="AF204" i="46"/>
  <c r="AE204" i="46"/>
  <c r="AD204" i="46"/>
  <c r="AC204" i="46"/>
  <c r="AB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AL179" i="46"/>
  <c r="AK179" i="46"/>
  <c r="AJ179" i="46"/>
  <c r="AI179" i="46"/>
  <c r="AH179" i="46"/>
  <c r="AG179" i="46"/>
  <c r="AF179" i="46"/>
  <c r="AE179" i="46"/>
  <c r="AD179" i="46"/>
  <c r="AC179" i="46"/>
  <c r="AB179" i="46"/>
  <c r="AA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AL160" i="46"/>
  <c r="AK160" i="46"/>
  <c r="AJ160" i="46"/>
  <c r="AI160" i="46"/>
  <c r="AH160" i="46"/>
  <c r="AG160" i="46"/>
  <c r="AF160" i="46"/>
  <c r="AE160" i="46"/>
  <c r="AD160" i="46"/>
  <c r="AC160" i="46"/>
  <c r="AB160" i="46"/>
  <c r="AA160" i="46"/>
  <c r="Z160" i="46"/>
  <c r="AL157" i="46"/>
  <c r="AK157" i="46"/>
  <c r="AJ157" i="46"/>
  <c r="AI157" i="46"/>
  <c r="AH157" i="46"/>
  <c r="AG157" i="46"/>
  <c r="AF157" i="46"/>
  <c r="AE157" i="46"/>
  <c r="AD157" i="46"/>
  <c r="AC157" i="46"/>
  <c r="AB157" i="46"/>
  <c r="AA157" i="46"/>
  <c r="Z157" i="46"/>
  <c r="AL154" i="46"/>
  <c r="AK154" i="46"/>
  <c r="AJ154" i="46"/>
  <c r="AI154" i="46"/>
  <c r="AH154" i="46"/>
  <c r="AG154" i="46"/>
  <c r="AF154" i="46"/>
  <c r="AE154" i="46"/>
  <c r="AD154" i="46"/>
  <c r="AC154" i="46"/>
  <c r="AB154" i="46"/>
  <c r="AA154" i="46"/>
  <c r="Z154" i="46"/>
  <c r="AL151" i="46"/>
  <c r="AK151" i="46"/>
  <c r="AJ151" i="46"/>
  <c r="AI151" i="46"/>
  <c r="AH151" i="46"/>
  <c r="AG151" i="46"/>
  <c r="AF151" i="46"/>
  <c r="AE151" i="46"/>
  <c r="AD151" i="46"/>
  <c r="AC151" i="46"/>
  <c r="AB151" i="46"/>
  <c r="AA151" i="46"/>
  <c r="Z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AL103" i="46"/>
  <c r="AK103" i="46"/>
  <c r="AJ103" i="46"/>
  <c r="AI103" i="46"/>
  <c r="AH103" i="46"/>
  <c r="AG103" i="46"/>
  <c r="AF103" i="46"/>
  <c r="AE103" i="46"/>
  <c r="AD103" i="46"/>
  <c r="AC103" i="46"/>
  <c r="AB103" i="46"/>
  <c r="AA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L51" i="46"/>
  <c r="AK51" i="46"/>
  <c r="AJ51" i="46"/>
  <c r="AI51" i="46"/>
  <c r="AH51" i="46"/>
  <c r="AG51" i="46"/>
  <c r="AF51" i="46"/>
  <c r="AE51" i="46"/>
  <c r="AD51" i="46"/>
  <c r="AC51" i="46"/>
  <c r="AB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AL35" i="46"/>
  <c r="AK35" i="46"/>
  <c r="AJ35" i="46"/>
  <c r="AI35" i="46"/>
  <c r="AH35" i="46"/>
  <c r="AG35" i="46"/>
  <c r="AF35" i="46"/>
  <c r="AE35" i="46"/>
  <c r="AD35" i="46"/>
  <c r="AC35" i="46"/>
  <c r="AB35" i="46"/>
  <c r="AA35" i="46"/>
  <c r="Z35" i="46"/>
  <c r="AL32" i="46"/>
  <c r="AK32" i="46"/>
  <c r="AJ32" i="46"/>
  <c r="AI32" i="46"/>
  <c r="AH32" i="46"/>
  <c r="AG32" i="46"/>
  <c r="AF32" i="46"/>
  <c r="AE32" i="46"/>
  <c r="AD32" i="46"/>
  <c r="AC32" i="46"/>
  <c r="AB32" i="46"/>
  <c r="AA32" i="46"/>
  <c r="Z32" i="46"/>
  <c r="AL29" i="46"/>
  <c r="AK29" i="46"/>
  <c r="AJ29" i="46"/>
  <c r="AI29" i="46"/>
  <c r="AH29" i="46"/>
  <c r="AG29" i="46"/>
  <c r="AF29" i="46"/>
  <c r="AE29" i="46"/>
  <c r="AD29" i="46"/>
  <c r="AC29" i="46"/>
  <c r="AB29" i="46"/>
  <c r="AA29" i="46"/>
  <c r="Z29" i="46"/>
  <c r="AL26" i="46"/>
  <c r="AK26" i="46"/>
  <c r="AJ26" i="46"/>
  <c r="AI26" i="46"/>
  <c r="AH26" i="46"/>
  <c r="AG26" i="46"/>
  <c r="AF26" i="46"/>
  <c r="AE26" i="46"/>
  <c r="AD26" i="46"/>
  <c r="AC26" i="46"/>
  <c r="AB26" i="46"/>
  <c r="AA26" i="46"/>
  <c r="Z26" i="46"/>
  <c r="Y760" i="79" l="1"/>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L53" i="44" l="1"/>
  <c r="L46" i="44"/>
  <c r="C109" i="45"/>
  <c r="Q46" i="44"/>
  <c r="C102" i="45"/>
  <c r="P46" i="44"/>
  <c r="K53" i="44"/>
  <c r="K46" i="44"/>
  <c r="C95" i="45"/>
  <c r="O46" i="44"/>
  <c r="M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E43" i="44"/>
  <c r="E44" i="44" s="1"/>
  <c r="Z406" i="46"/>
  <c r="AE148" i="46"/>
  <c r="AA148" i="46"/>
  <c r="H43" i="44"/>
  <c r="C123" i="45"/>
  <c r="F123" i="45"/>
  <c r="AE21" i="46"/>
  <c r="AD149" i="46"/>
  <c r="Z149" i="46"/>
  <c r="Z255" i="46" s="1"/>
  <c r="AE278" i="46"/>
  <c r="AA278" i="46"/>
  <c r="AC277" i="46"/>
  <c r="AD407" i="46"/>
  <c r="Z407" i="46"/>
  <c r="Z513" i="46" s="1"/>
  <c r="AC406" i="46"/>
  <c r="AD277" i="46"/>
  <c r="AD406" i="46"/>
  <c r="Z148" i="46"/>
  <c r="D43" i="44"/>
  <c r="D44"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46" i="44"/>
  <c r="E46" i="44"/>
  <c r="I53" i="44"/>
  <c r="I46" i="44"/>
  <c r="H53" i="44"/>
  <c r="H46" i="44"/>
  <c r="F46" i="44"/>
  <c r="F45" i="44"/>
  <c r="F49" i="44"/>
  <c r="F47" i="44"/>
  <c r="F53" i="44" s="1"/>
  <c r="F48" i="44"/>
  <c r="F44" i="44"/>
  <c r="J53" i="44"/>
  <c r="J46" i="44"/>
  <c r="G53" i="44"/>
  <c r="G46" i="44"/>
  <c r="AD212" i="79"/>
  <c r="AD208" i="79"/>
  <c r="AD211" i="79"/>
  <c r="AD210" i="79"/>
  <c r="AD209" i="79"/>
  <c r="AD127" i="46"/>
  <c r="AD138" i="46"/>
  <c r="AD141" i="46"/>
  <c r="AD140" i="46"/>
  <c r="AD143" i="46"/>
  <c r="AD142" i="46"/>
  <c r="AD139" i="46"/>
  <c r="G49" i="44"/>
  <c r="G47" i="44"/>
  <c r="G52" i="44"/>
  <c r="G48" i="44"/>
  <c r="G51" i="44"/>
  <c r="H51" i="44"/>
  <c r="H47" i="44"/>
  <c r="H52" i="44"/>
  <c r="H49" i="44"/>
  <c r="H48" i="44"/>
  <c r="E48" i="44"/>
  <c r="E49" i="44"/>
  <c r="E47" i="44"/>
  <c r="E53" i="44" s="1"/>
  <c r="J49" i="44"/>
  <c r="J52" i="44"/>
  <c r="J48" i="44"/>
  <c r="J50" i="44"/>
  <c r="J51" i="44"/>
  <c r="J47" i="44"/>
  <c r="D48" i="44"/>
  <c r="D47" i="44"/>
  <c r="D53" i="44" s="1"/>
  <c r="D49" i="44"/>
  <c r="I52" i="44"/>
  <c r="I48" i="44"/>
  <c r="I51" i="44"/>
  <c r="I47" i="44"/>
  <c r="I49" i="44"/>
  <c r="J45" i="44"/>
  <c r="J44" i="44"/>
  <c r="D45" i="44"/>
  <c r="G45" i="44"/>
  <c r="G44" i="44"/>
  <c r="H45" i="44"/>
  <c r="H44" i="44"/>
  <c r="E45"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l="1"/>
  <c r="AB135"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1" i="47"/>
  <c r="H142" i="47"/>
  <c r="H144" i="47"/>
  <c r="H145" i="47"/>
  <c r="H146" i="47"/>
  <c r="H150" i="47"/>
  <c r="H151" i="47"/>
  <c r="H152" i="47"/>
  <c r="H153" i="47"/>
  <c r="H154" i="47"/>
  <c r="H155" i="47"/>
  <c r="H156" i="47"/>
  <c r="H157" i="47"/>
  <c r="H158" i="47"/>
  <c r="H159" i="47"/>
  <c r="H160" i="47"/>
  <c r="H161" i="47"/>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AK564" i="79" s="1"/>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G69" i="43" s="1"/>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Y757" i="79" s="1"/>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73" i="79" l="1"/>
  <c r="P73" i="43" s="1"/>
  <c r="Y522" i="46"/>
  <c r="AD522" i="46"/>
  <c r="Y1117" i="79"/>
  <c r="Y1123" i="79"/>
  <c r="AI517" i="46"/>
  <c r="AI520" i="46"/>
  <c r="AF518" i="46"/>
  <c r="AF520" i="46"/>
  <c r="Y518" i="46"/>
  <c r="Y517" i="46"/>
  <c r="Y519" i="46"/>
  <c r="Y520" i="46"/>
  <c r="AA522" i="46"/>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R26" i="47"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AJ390" i="46"/>
  <c r="AI390" i="46"/>
  <c r="Y202" i="79"/>
  <c r="Y200" i="79"/>
  <c r="Y201" i="79"/>
  <c r="AJ388" i="46"/>
  <c r="Y205" i="79"/>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I64" i="43"/>
  <c r="AD517" i="46"/>
  <c r="AB522" i="46"/>
  <c r="AB517" i="46"/>
  <c r="AA517" i="46"/>
  <c r="AE522" i="46"/>
  <c r="J64" i="43" s="1"/>
  <c r="AE517" i="46"/>
  <c r="AC522" i="46"/>
  <c r="H64" i="43" s="1"/>
  <c r="AC517" i="46"/>
  <c r="AB259" i="46"/>
  <c r="AB261" i="46"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AB392" i="46"/>
  <c r="AB262" i="46"/>
  <c r="AA260" i="46"/>
  <c r="AA261" i="46" s="1"/>
  <c r="AA262" i="46"/>
  <c r="Y262" i="46"/>
  <c r="AF392" i="46"/>
  <c r="K61" i="43" s="1"/>
  <c r="AG392" i="46"/>
  <c r="L61" i="43" s="1"/>
  <c r="AJ392" i="46"/>
  <c r="O61" i="43" s="1"/>
  <c r="AI392" i="46"/>
  <c r="N61" i="43" s="1"/>
  <c r="AL392" i="46"/>
  <c r="Q61" i="43" s="1"/>
  <c r="AD132" i="46"/>
  <c r="I55" i="43" s="1"/>
  <c r="AA132" i="46"/>
  <c r="AB132" i="46"/>
  <c r="AC132" i="46"/>
  <c r="H55" i="43" s="1"/>
  <c r="AE132" i="46"/>
  <c r="J55" i="43" s="1"/>
  <c r="AE205" i="79"/>
  <c r="J67" i="43" s="1"/>
  <c r="AE392" i="46"/>
  <c r="J61" i="43" s="1"/>
  <c r="AE390" i="46"/>
  <c r="AE388" i="46"/>
  <c r="Y132" i="46"/>
  <c r="Y131" i="46"/>
  <c r="Y392" i="46"/>
  <c r="Y390" i="46"/>
  <c r="Y199" i="79"/>
  <c r="Y203" i="79"/>
  <c r="Z262" i="46"/>
  <c r="Z260" i="46"/>
  <c r="Z259" i="46"/>
  <c r="Z392" i="46"/>
  <c r="Z390" i="46"/>
  <c r="Z388" i="46"/>
  <c r="AC131" i="46"/>
  <c r="H54" i="43" s="1"/>
  <c r="AA131" i="46"/>
  <c r="AB131" i="46"/>
  <c r="Z131" i="46"/>
  <c r="Z132" i="46"/>
  <c r="I54" i="43"/>
  <c r="AB570" i="79" l="1"/>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AD389" i="79"/>
  <c r="I70" i="43" s="1"/>
  <c r="Z383" i="79"/>
  <c r="AL567" i="79"/>
  <c r="Z387" i="79"/>
  <c r="AB199" i="79"/>
  <c r="AB385" i="79"/>
  <c r="AK203" i="79"/>
  <c r="AA200" i="79"/>
  <c r="AA205" i="79"/>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65" i="79"/>
  <c r="Z567" i="79"/>
  <c r="Z573" i="79"/>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Y756" i="79"/>
  <c r="D75" i="43" s="1"/>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94" i="43"/>
  <c r="F93" i="43"/>
  <c r="R58"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2" i="79"/>
  <c r="P72" i="43" s="1"/>
  <c r="AA391" i="46"/>
  <c r="K45" i="47" s="1"/>
  <c r="AL521" i="46"/>
  <c r="Q63" i="43" s="1"/>
  <c r="AC391" i="46"/>
  <c r="H60" i="43" s="1"/>
  <c r="M45" i="47" s="1"/>
  <c r="AE521" i="46"/>
  <c r="J63" i="43" s="1"/>
  <c r="AD391" i="46"/>
  <c r="I60" i="43" s="1"/>
  <c r="N51" i="47" s="1"/>
  <c r="AB521" i="46"/>
  <c r="AD521" i="46"/>
  <c r="I63" i="43" s="1"/>
  <c r="AA521" i="46"/>
  <c r="AC521" i="46"/>
  <c r="H63" i="43" s="1"/>
  <c r="Z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Z261" i="46"/>
  <c r="Y391" i="46"/>
  <c r="J54" i="43"/>
  <c r="AM205" i="79" l="1"/>
  <c r="AD572" i="79"/>
  <c r="AJ572" i="79"/>
  <c r="AM521" i="46"/>
  <c r="AM523" i="46" s="1"/>
  <c r="U31" i="47"/>
  <c r="R55"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G104" i="43"/>
  <c r="AM936" i="79"/>
  <c r="AM755" i="79"/>
  <c r="AM939" i="79"/>
  <c r="AM938" i="79"/>
  <c r="AM757" i="79"/>
  <c r="J104" i="43" s="1"/>
  <c r="D103" i="43"/>
  <c r="C103" i="43"/>
  <c r="AB204" i="79"/>
  <c r="L81" i="47" s="1"/>
  <c r="AL572" i="79"/>
  <c r="Q72" i="43" s="1"/>
  <c r="E95" i="43"/>
  <c r="Z388" i="79"/>
  <c r="E69" i="43" s="1"/>
  <c r="AA204" i="79"/>
  <c r="AG572" i="79"/>
  <c r="L72" i="43" s="1"/>
  <c r="AB388" i="79"/>
  <c r="AA572" i="79"/>
  <c r="R27" i="47"/>
  <c r="R29" i="47" s="1"/>
  <c r="P30" i="47"/>
  <c r="P37" i="47"/>
  <c r="P33" i="47"/>
  <c r="P56" i="47"/>
  <c r="P32" i="47"/>
  <c r="AG388" i="79"/>
  <c r="L69" i="43" s="1"/>
  <c r="AH388" i="79"/>
  <c r="M69" i="43" s="1"/>
  <c r="AB572" i="79"/>
  <c r="AI572" i="79"/>
  <c r="N72" i="43" s="1"/>
  <c r="AJ388" i="79"/>
  <c r="O69" i="43" s="1"/>
  <c r="AL388" i="79"/>
  <c r="Q69" i="43" s="1"/>
  <c r="H97" i="43"/>
  <c r="P48" i="47"/>
  <c r="AD204" i="79"/>
  <c r="I66" i="43" s="1"/>
  <c r="K95" i="43"/>
  <c r="AF388" i="79"/>
  <c r="K69" i="43" s="1"/>
  <c r="O72" i="43"/>
  <c r="P54" i="47"/>
  <c r="AF572" i="79"/>
  <c r="K72" i="43" s="1"/>
  <c r="AF204" i="79"/>
  <c r="K66" i="43" s="1"/>
  <c r="AK388" i="79"/>
  <c r="P69" i="43" s="1"/>
  <c r="AG204" i="79"/>
  <c r="L66" i="43" s="1"/>
  <c r="P34" i="47"/>
  <c r="P40" i="47"/>
  <c r="AK204" i="79"/>
  <c r="P66" i="43" s="1"/>
  <c r="Z204" i="79"/>
  <c r="Y940" i="79"/>
  <c r="D78" i="43" s="1"/>
  <c r="H94" i="43"/>
  <c r="H96" i="43"/>
  <c r="AI204" i="79"/>
  <c r="N66" i="43" s="1"/>
  <c r="AE572" i="79"/>
  <c r="J72" i="43" s="1"/>
  <c r="I72" i="43"/>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Z756" i="79"/>
  <c r="E75" i="43" s="1"/>
  <c r="J94" i="43"/>
  <c r="L97" i="43"/>
  <c r="AL756" i="79"/>
  <c r="Q75" i="43" s="1"/>
  <c r="AF756" i="79"/>
  <c r="K75" i="43" s="1"/>
  <c r="AD940" i="79"/>
  <c r="I78" i="43" s="1"/>
  <c r="J95" i="43"/>
  <c r="I96" i="43"/>
  <c r="Y572" i="79"/>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I143" i="47" l="1"/>
  <c r="I121" i="47"/>
  <c r="I129" i="47"/>
  <c r="I161" i="47"/>
  <c r="I153" i="47"/>
  <c r="I144" i="47"/>
  <c r="I122" i="47"/>
  <c r="I130" i="47"/>
  <c r="I146" i="47"/>
  <c r="I150" i="47"/>
  <c r="I141" i="47"/>
  <c r="I127" i="47"/>
  <c r="I128" i="47"/>
  <c r="I160" i="47"/>
  <c r="I152" i="47"/>
  <c r="I145" i="47"/>
  <c r="I123" i="47"/>
  <c r="I131" i="47"/>
  <c r="I159" i="47"/>
  <c r="I151" i="47"/>
  <c r="I124" i="47"/>
  <c r="I158" i="47"/>
  <c r="I120" i="47"/>
  <c r="I139" i="47"/>
  <c r="I125" i="47"/>
  <c r="I157" i="47"/>
  <c r="I140" i="47"/>
  <c r="I126" i="47"/>
  <c r="I137" i="47"/>
  <c r="I155" i="47"/>
  <c r="I142" i="47"/>
  <c r="I154" i="47"/>
  <c r="I138" i="47"/>
  <c r="I156" i="47"/>
  <c r="I136" i="47"/>
  <c r="I135" i="47"/>
  <c r="J161" i="47"/>
  <c r="J153" i="47"/>
  <c r="J143" i="47"/>
  <c r="J121" i="47"/>
  <c r="J129" i="47"/>
  <c r="J160" i="47"/>
  <c r="J152" i="47"/>
  <c r="J158" i="47"/>
  <c r="J120" i="47"/>
  <c r="J124" i="47"/>
  <c r="J157" i="47"/>
  <c r="J138" i="47"/>
  <c r="J139" i="47"/>
  <c r="J156" i="47"/>
  <c r="J137" i="47"/>
  <c r="J140" i="47"/>
  <c r="J126" i="47"/>
  <c r="J141" i="47"/>
  <c r="J154" i="47"/>
  <c r="J142" i="47"/>
  <c r="J144" i="47"/>
  <c r="J122" i="47"/>
  <c r="J130" i="47"/>
  <c r="J159" i="47"/>
  <c r="J145" i="47"/>
  <c r="J123" i="47"/>
  <c r="J131" i="47"/>
  <c r="J150" i="47"/>
  <c r="J146" i="47"/>
  <c r="J125" i="47"/>
  <c r="J155" i="47"/>
  <c r="J127" i="47"/>
  <c r="J128" i="47"/>
  <c r="J151" i="47"/>
  <c r="J136" i="47"/>
  <c r="J135" i="47"/>
  <c r="U83" i="47"/>
  <c r="H20" i="43"/>
  <c r="E29" i="43"/>
  <c r="Q82" i="47"/>
  <c r="P83" i="47"/>
  <c r="R63"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R69"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R75"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E32"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66"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7" i="43"/>
  <c r="W19" i="47"/>
  <c r="W21" i="47"/>
  <c r="W16" i="47"/>
  <c r="W23"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1"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71" i="47"/>
  <c r="I68" i="47"/>
  <c r="I60" i="47"/>
  <c r="I70" i="47"/>
  <c r="I109" i="47"/>
  <c r="I75" i="47"/>
  <c r="I83" i="47"/>
  <c r="I66" i="47"/>
  <c r="I54" i="47"/>
  <c r="I63" i="47"/>
  <c r="I95" i="47"/>
  <c r="I115" i="47"/>
  <c r="I61" i="47"/>
  <c r="I47" i="47"/>
  <c r="I107" i="47"/>
  <c r="I105" i="47"/>
  <c r="I85" i="47"/>
  <c r="I82" i="47"/>
  <c r="I77" i="47"/>
  <c r="I65" i="47"/>
  <c r="I80" i="47"/>
  <c r="I48" i="47"/>
  <c r="I79" i="47"/>
  <c r="I62" i="47"/>
  <c r="I94" i="47"/>
  <c r="I99" i="47"/>
  <c r="I97" i="47"/>
  <c r="I112" i="47"/>
  <c r="I76" i="47"/>
  <c r="I56" i="47"/>
  <c r="I69" i="47"/>
  <c r="I53" i="47"/>
  <c r="I55" i="47"/>
  <c r="I46" i="47"/>
  <c r="I51" i="47"/>
  <c r="I90" i="47"/>
  <c r="I106" i="47"/>
  <c r="I96" i="47"/>
  <c r="I86" i="47"/>
  <c r="I113" i="47"/>
  <c r="I91" i="47"/>
  <c r="I98" i="47"/>
  <c r="I93" i="47"/>
  <c r="I92" i="47"/>
  <c r="I108" i="47"/>
  <c r="I84" i="47"/>
  <c r="I49" i="47"/>
  <c r="I67" i="47"/>
  <c r="I50" i="47"/>
  <c r="I81" i="47"/>
  <c r="I64" i="47"/>
  <c r="I52" i="47"/>
  <c r="I45" i="47"/>
  <c r="I78" i="47"/>
  <c r="I114" i="47"/>
  <c r="I101" i="47"/>
  <c r="I111" i="47"/>
  <c r="I100" i="47"/>
  <c r="I110" i="47"/>
  <c r="I116" i="47"/>
  <c r="E30" i="43"/>
  <c r="J93" i="47"/>
  <c r="J97" i="47"/>
  <c r="J110" i="47"/>
  <c r="J92" i="47"/>
  <c r="J95" i="47"/>
  <c r="J99" i="47"/>
  <c r="J113" i="47"/>
  <c r="J96" i="47"/>
  <c r="J112" i="47"/>
  <c r="J116" i="47"/>
  <c r="J111" i="47"/>
  <c r="J114" i="47"/>
  <c r="J76" i="47"/>
  <c r="J115" i="47"/>
  <c r="J94" i="47"/>
  <c r="J106" i="47"/>
  <c r="J108" i="47"/>
  <c r="J109" i="47"/>
  <c r="J91" i="47"/>
  <c r="J90" i="47"/>
  <c r="J100" i="47"/>
  <c r="J105" i="47"/>
  <c r="J101" i="47"/>
  <c r="J9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3"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D105" i="43" s="1"/>
  <c r="K42" i="47"/>
  <c r="F29" i="43" l="1"/>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authors>
    <author>Jane RSLU</author>
  </authors>
  <commentList>
    <comment ref="Z436" authorId="0" shapeId="0">
      <text>
        <r>
          <rPr>
            <b/>
            <sz val="8"/>
            <color indexed="81"/>
            <rFont val="Tahoma"/>
            <family val="2"/>
          </rPr>
          <t>Jane RSLU:</t>
        </r>
        <r>
          <rPr>
            <sz val="8"/>
            <color indexed="81"/>
            <rFont val="Tahoma"/>
            <family val="2"/>
          </rPr>
          <t xml:space="preserve">
kWh %</t>
        </r>
      </text>
    </comment>
    <comment ref="AA436" authorId="0" shapeId="0">
      <text>
        <r>
          <rPr>
            <b/>
            <sz val="8"/>
            <color indexed="81"/>
            <rFont val="Tahoma"/>
            <family val="2"/>
          </rPr>
          <t>Jane RSLU:</t>
        </r>
        <r>
          <rPr>
            <sz val="8"/>
            <color indexed="81"/>
            <rFont val="Tahoma"/>
            <family val="2"/>
          </rPr>
          <t xml:space="preserve">
kW %</t>
        </r>
      </text>
    </comment>
  </commentList>
</comments>
</file>

<file path=xl/comments2.xml><?xml version="1.0" encoding="utf-8"?>
<comments xmlns="http://schemas.openxmlformats.org/spreadsheetml/2006/main">
  <authors>
    <author>Jane RSLU</author>
  </authors>
  <commentList>
    <comment ref="AA54" authorId="0" shapeId="0">
      <text>
        <r>
          <rPr>
            <b/>
            <sz val="8"/>
            <color indexed="81"/>
            <rFont val="Tahoma"/>
            <family val="2"/>
          </rPr>
          <t>Jane RSLU:</t>
        </r>
        <r>
          <rPr>
            <sz val="8"/>
            <color indexed="81"/>
            <rFont val="Tahoma"/>
            <family val="2"/>
          </rPr>
          <t xml:space="preserve">
Upper Canada School 
Board Acount 101000, 1000 Edward St Industial customer</t>
        </r>
      </text>
    </comment>
    <comment ref="Z57" authorId="0" shapeId="0">
      <text>
        <r>
          <rPr>
            <b/>
            <sz val="8"/>
            <color indexed="81"/>
            <rFont val="Tahoma"/>
            <family val="2"/>
          </rPr>
          <t>Jane RSLU:</t>
        </r>
        <r>
          <rPr>
            <sz val="8"/>
            <color indexed="81"/>
            <rFont val="Tahoma"/>
            <family val="2"/>
          </rPr>
          <t xml:space="preserve">
Burman report 2015 results, kWh % not = kW %. kWh number for Commercial  in Burman report / total = 440772.72 / 1,067.622 = 41.2893%</t>
        </r>
      </text>
    </comment>
    <comment ref="AA57" authorId="0" shapeId="0">
      <text>
        <r>
          <rPr>
            <b/>
            <sz val="8"/>
            <color indexed="81"/>
            <rFont val="Tahoma"/>
            <family val="2"/>
          </rPr>
          <t>Jane RSLU:</t>
        </r>
        <r>
          <rPr>
            <sz val="8"/>
            <color indexed="81"/>
            <rFont val="Tahoma"/>
            <family val="2"/>
          </rPr>
          <t xml:space="preserve">
Burman report 2015 results, kWh % not = kW %. kW number for industrial in Buman report / total kW = 66.23 / 106= 62.48%</t>
        </r>
      </text>
    </comment>
    <comment ref="AB57" authorId="0" shapeId="0">
      <text>
        <r>
          <rPr>
            <b/>
            <sz val="8"/>
            <color indexed="81"/>
            <rFont val="Tahoma"/>
            <family val="2"/>
          </rPr>
          <t>Jane RSLU:</t>
        </r>
        <r>
          <rPr>
            <sz val="8"/>
            <color indexed="81"/>
            <rFont val="Tahoma"/>
            <family val="2"/>
          </rPr>
          <t xml:space="preserve">
Burman report, kWh number for ST / total =14021.41 / 1,067,522 =1.31%</t>
        </r>
      </text>
    </comment>
    <comment ref="Z304" authorId="0" shapeId="0">
      <text>
        <r>
          <rPr>
            <b/>
            <sz val="8"/>
            <color indexed="81"/>
            <rFont val="Tahoma"/>
            <family val="2"/>
          </rPr>
          <t>Jane RSLU:</t>
        </r>
        <r>
          <rPr>
            <sz val="8"/>
            <color indexed="81"/>
            <rFont val="Tahoma"/>
            <family val="2"/>
          </rPr>
          <t xml:space="preserve">
Streettlight projects savings were removed from  2014 and 2015 retrofit allocations already. No need to alocate to streetlight in 2016.</t>
        </r>
      </text>
    </comment>
  </commentList>
</comments>
</file>

<file path=xl/comments3.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4.xml><?xml version="1.0" encoding="utf-8"?>
<comments xmlns="http://schemas.openxmlformats.org/spreadsheetml/2006/main">
  <authors>
    <author>Jane RSLU</author>
  </authors>
  <commentList>
    <comment ref="H31" authorId="0" shapeId="0">
      <text>
        <r>
          <rPr>
            <b/>
            <sz val="8"/>
            <color indexed="81"/>
            <rFont val="Tahoma"/>
            <family val="2"/>
          </rPr>
          <t>Jane RSLU:</t>
        </r>
        <r>
          <rPr>
            <sz val="8"/>
            <color indexed="81"/>
            <rFont val="Tahoma"/>
            <family val="2"/>
          </rPr>
          <t xml:space="preserve">
Implemented</t>
        </r>
      </text>
    </comment>
    <comment ref="D33" authorId="0" shapeId="0">
      <text>
        <r>
          <rPr>
            <b/>
            <sz val="8"/>
            <color indexed="81"/>
            <rFont val="Tahoma"/>
            <family val="2"/>
          </rPr>
          <t>Jane RSLU:</t>
        </r>
        <r>
          <rPr>
            <sz val="8"/>
            <color indexed="81"/>
            <rFont val="Tahoma"/>
            <family val="2"/>
          </rPr>
          <t xml:space="preserve">
Implemented</t>
        </r>
      </text>
    </comment>
    <comment ref="D43"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List>
</comments>
</file>

<file path=xl/sharedStrings.xml><?xml version="1.0" encoding="utf-8"?>
<sst xmlns="http://schemas.openxmlformats.org/spreadsheetml/2006/main" count="3874" uniqueCount="772">
  <si>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</si>
  <si>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</si>
  <si>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</si>
  <si>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</si>
  <si>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</si>
  <si>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</si>
  <si>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</si>
  <si>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</si>
  <si>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</si>
  <si>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</si>
  <si>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</si>
  <si>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</si>
  <si>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</si>
  <si>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</si>
  <si>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</si>
  <si>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</si>
  <si>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</si>
  <si>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</si>
  <si>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</si>
  <si>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</si>
  <si>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</si>
  <si>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</si>
  <si>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</si>
  <si>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</si>
  <si>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</si>
  <si>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</si>
  <si>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</si>
  <si>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</si>
  <si>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</si>
  <si>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</si>
  <si>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</si>
  <si>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</si>
  <si>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</si>
  <si>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</si>
  <si>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</si>
  <si>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</si>
  <si>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</si>
  <si>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</si>
  <si>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</si>
  <si>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</si>
  <si>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</si>
  <si>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</si>
  <si>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</si>
  <si>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</si>
  <si>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</si>
  <si>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</si>
  <si>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</si>
  <si>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</si>
  <si>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</si>
  <si>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</si>
  <si>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</si>
  <si>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</si>
  <si>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</si>
  <si>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</si>
  <si>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</si>
  <si>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</si>
  <si>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</si>
  <si>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</si>
  <si>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</si>
  <si>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</si>
  <si>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</si>
  <si>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</si>
  <si>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</si>
  <si>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</si>
  <si>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</si>
  <si>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</si>
  <si>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</si>
  <si>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</si>
  <si>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</si>
  <si>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</si>
  <si>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</si>
  <si>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</si>
  <si>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</si>
  <si>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</si>
  <si>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</si>
  <si>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</si>
  <si>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</si>
  <si>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</si>
  <si>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</si>
  <si>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</si>
  <si>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</si>
  <si>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</si>
  <si>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</si>
  <si>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</si>
  <si>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</si>
  <si>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</si>
  <si>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</si>
  <si>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</si>
  <si>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</si>
  <si>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</si>
  <si>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</si>
  <si>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</si>
  <si>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</si>
  <si>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</si>
  <si>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</si>
  <si>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</si>
  <si>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</si>
  <si>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</si>
  <si>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</si>
  <si>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</si>
  <si>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</si>
  <si>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</si>
  <si>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</si>
  <si>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</si>
  <si>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</si>
  <si>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</si>
  <si>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</si>
  <si>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</si>
  <si>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</si>
  <si>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</si>
  <si>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</si>
  <si>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</si>
  <si>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</si>
  <si>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</si>
  <si>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</si>
  <si>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</si>
  <si>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</si>
  <si>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</si>
  <si>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</si>
  <si>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</si>
  <si>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</si>
  <si>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</si>
  <si>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</si>
  <si>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</si>
  <si>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</si>
  <si>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</si>
  <si>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</si>
  <si>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</si>
  <si>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</si>
  <si>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</si>
  <si>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</si>
  <si>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</si>
  <si>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</si>
  <si>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</si>
  <si>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</si>
  <si>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</si>
  <si>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</si>
  <si>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</si>
  <si>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</si>
  <si>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</si>
  <si>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</si>
  <si>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</si>
  <si>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</si>
  <si>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</si>
  <si>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</si>
  <si>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</si>
  <si>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</si>
  <si>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</si>
  <si>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</si>
  <si>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</si>
  <si>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</si>
  <si>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</si>
  <si>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</si>
  <si>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</si>
  <si>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</si>
  <si>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</si>
  <si>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</si>
  <si>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</si>
  <si>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</si>
  <si>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</si>
  <si>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</si>
  <si>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</si>
  <si>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</si>
  <si>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</si>
  <si>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</si>
  <si>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</si>
  <si>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</si>
  <si>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</si>
  <si>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</si>
  <si>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</si>
  <si>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</si>
  <si>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</si>
  <si>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</si>
  <si>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</si>
  <si>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</si>
  <si>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</si>
  <si>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</si>
  <si>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</si>
  <si>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</si>
  <si>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</si>
  <si>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</si>
  <si>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</si>
  <si>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</si>
  <si>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</si>
  <si>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</si>
  <si>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</si>
  <si>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</si>
  <si>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</si>
  <si>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</si>
  <si>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</si>
  <si>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</si>
  <si>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</si>
  <si>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</si>
  <si>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</si>
  <si>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</si>
  <si>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</si>
  <si>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</si>
  <si>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</si>
  <si>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</si>
  <si>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</si>
  <si>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</si>
  <si>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</si>
  <si>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</si>
  <si>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</si>
  <si>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</si>
  <si>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</si>
  <si>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</si>
  <si>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</si>
  <si>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</si>
  <si>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</si>
  <si>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</si>
  <si>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</si>
  <si>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</si>
  <si>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</si>
  <si>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</si>
  <si>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</si>
  <si>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</si>
  <si>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</si>
  <si>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</si>
  <si>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</si>
  <si>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</si>
  <si>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</si>
  <si>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</si>
  <si>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</si>
  <si>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</si>
  <si>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</si>
  <si>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</si>
  <si>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</si>
  <si>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</si>
  <si>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</si>
  <si>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</si>
  <si>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</si>
  <si>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</si>
  <si>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</si>
  <si>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</si>
  <si>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</si>
  <si>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</si>
  <si>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</si>
  <si>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</si>
  <si>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</si>
  <si>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</si>
  <si>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</si>
  <si>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</si>
  <si>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</si>
  <si>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</si>
  <si>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</si>
  <si>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</si>
  <si>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</si>
  <si>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</si>
  <si>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</si>
  <si>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</si>
  <si>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</si>
  <si>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</si>
  <si>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</si>
  <si>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</si>
  <si>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</si>
  <si>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</si>
  <si>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</si>
  <si>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</si>
  <si>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</si>
  <si>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</si>
  <si>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</si>
  <si>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</si>
  <si>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</si>
  <si>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</si>
  <si>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</si>
  <si>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</si>
  <si>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</si>
  <si>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</si>
  <si>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</si>
  <si>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</si>
  <si>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</si>
  <si>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</si>
  <si>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</si>
  <si>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</si>
  <si>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</si>
  <si>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</si>
  <si>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</si>
  <si>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</si>
  <si>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</si>
  <si>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</si>
  <si>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</si>
  <si>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</si>
  <si>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</si>
  <si>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</si>
  <si>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</si>
  <si>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</si>
  <si>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</si>
  <si>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</si>
  <si>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</si>
  <si>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</si>
  <si>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</si>
  <si>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</si>
  <si>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</si>
  <si>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</si>
  <si>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</si>
  <si>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</si>
  <si>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</si>
  <si>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</si>
  <si>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</si>
  <si>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</si>
  <si>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</si>
  <si>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</si>
  <si>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</si>
  <si>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</si>
  <si>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</si>
  <si>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</si>
  <si>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</si>
  <si>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</si>
  <si>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</si>
  <si>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</si>
  <si>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</si>
  <si>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</si>
  <si>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</si>
  <si>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</si>
  <si>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</si>
  <si>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</si>
  <si>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</si>
  <si>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</si>
  <si>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</si>
  <si>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</si>
  <si>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</si>
  <si>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</si>
  <si>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</si>
  <si>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</si>
  <si>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</si>
  <si>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</si>
  <si>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</si>
  <si>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</si>
  <si>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</si>
  <si>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</si>
  <si>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</si>
  <si>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</si>
  <si>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</si>
  <si>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</si>
  <si>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</si>
  <si>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</si>
  <si>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</si>
  <si>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</si>
  <si>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</si>
  <si>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</si>
  <si>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</si>
  <si>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</si>
  <si>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</si>
  <si>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</si>
  <si>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</si>
  <si>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</si>
  <si>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</si>
  <si>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</si>
  <si>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</si>
  <si>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</si>
  <si>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</si>
  <si>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</si>
  <si>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</si>
  <si>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</si>
  <si>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</si>
  <si>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</si>
  <si>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</si>
  <si>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</si>
  <si>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</si>
  <si>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</si>
  <si>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</si>
  <si>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</si>
  <si>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</si>
  <si>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</si>
  <si>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</si>
  <si>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</si>
  <si>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</si>
  <si>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</si>
  <si>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</si>
  <si>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</si>
  <si>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</si>
  <si>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</si>
  <si>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</si>
  <si>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</si>
  <si>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</si>
  <si>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</si>
  <si>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</si>
  <si>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</si>
  <si>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</si>
  <si>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</si>
  <si>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</si>
  <si>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</si>
  <si>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</si>
  <si>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</si>
  <si>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</si>
  <si>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</si>
  <si>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</si>
  <si>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</si>
  <si>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</si>
  <si>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</si>
  <si>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</si>
  <si>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</si>
  <si>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</si>
  <si>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</si>
  <si>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</si>
  <si>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</si>
  <si>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</si>
  <si>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</si>
  <si>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</si>
  <si>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</si>
  <si>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</si>
  <si>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</si>
  <si>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</si>
  <si>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</si>
  <si>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</si>
  <si>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</si>
  <si>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</si>
  <si>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</si>
  <si>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</si>
  <si>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</si>
  <si>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</si>
  <si>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</si>
  <si>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</si>
  <si>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</si>
  <si>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</si>
  <si>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</si>
  <si>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</si>
  <si>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</si>
  <si>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</si>
  <si>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</si>
  <si>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</si>
  <si>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</si>
  <si>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</si>
  <si>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</si>
  <si>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</si>
  <si>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</si>
  <si>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</si>
  <si>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</si>
  <si>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</si>
  <si>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</si>
  <si>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</si>
  <si>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</si>
  <si>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</si>
  <si>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</si>
  <si>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</si>
  <si>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</si>
  <si>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</si>
  <si>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</si>
  <si>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</si>
  <si>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</si>
  <si>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</si>
  <si>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</si>
  <si>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</si>
  <si>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</si>
  <si>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</si>
  <si>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</si>
  <si>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</si>
  <si>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</si>
  <si>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</si>
  <si>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</si>
  <si>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</si>
  <si>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</si>
  <si>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</si>
  <si>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</si>
  <si>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</si>
  <si>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</si>
  <si>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</si>
  <si>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</si>
  <si>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</si>
  <si>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</si>
  <si>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</si>
  <si>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</si>
  <si>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</si>
  <si>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</si>
  <si>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</si>
  <si>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</si>
  <si>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</si>
  <si>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</si>
  <si>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</si>
  <si>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</si>
  <si>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</si>
  <si>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</si>
  <si>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</si>
  <si>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</si>
  <si>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</si>
  <si>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</si>
  <si>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</si>
  <si>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</si>
  <si>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</si>
  <si>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</si>
  <si>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</si>
  <si>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</si>
  <si>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</si>
  <si>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</si>
  <si>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</si>
  <si>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</si>
  <si>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</si>
  <si>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</si>
  <si>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</si>
  <si>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</si>
  <si>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</si>
  <si>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</si>
  <si>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</si>
  <si>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</si>
  <si>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</si>
  <si>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</si>
  <si>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</si>
  <si>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</si>
  <si>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</si>
  <si>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</si>
  <si>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</si>
  <si>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</si>
  <si>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</si>
  <si>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</si>
  <si>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</si>
  <si>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</si>
  <si>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</si>
  <si>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</si>
  <si>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</si>
  <si>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</si>
  <si>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</si>
  <si>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</si>
  <si>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</si>
  <si>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</si>
  <si>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</si>
  <si>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</si>
  <si>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</si>
  <si>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</si>
  <si>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</si>
  <si>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</si>
  <si>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</si>
  <si>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</si>
  <si>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</si>
  <si>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</si>
  <si>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</si>
  <si>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</si>
  <si>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</si>
  <si>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</si>
  <si>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</si>
  <si>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</si>
  <si>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</si>
  <si>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</si>
  <si>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</si>
  <si>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</si>
  <si>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</si>
  <si>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</si>
  <si>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</si>
  <si>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</si>
  <si>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</si>
  <si>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</si>
  <si>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</si>
  <si>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</si>
  <si>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</si>
  <si>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</si>
  <si>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</si>
  <si>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</si>
  <si>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</si>
  <si>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</si>
  <si>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</si>
  <si>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</si>
  <si>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</si>
  <si>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</si>
  <si>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</si>
  <si>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</si>
  <si>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</si>
  <si>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</si>
  <si>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</si>
  <si>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</si>
  <si>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</si>
  <si>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</si>
  <si>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</si>
  <si>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</si>
  <si>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</si>
  <si>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</si>
  <si>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</si>
  <si>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</si>
  <si>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</si>
  <si>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</si>
  <si>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</si>
  <si>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</si>
  <si>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</si>
  <si>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</si>
  <si>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</si>
  <si>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</si>
  <si>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</si>
  <si>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</si>
  <si>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</si>
  <si>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</si>
  <si>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</si>
  <si>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</si>
  <si>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</si>
  <si>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</si>
  <si>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</si>
  <si>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</si>
  <si>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</si>
  <si>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</si>
  <si>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</si>
  <si>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</si>
  <si>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</si>
  <si>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</si>
  <si>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</si>
  <si>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</si>
  <si>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</si>
  <si>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</si>
  <si>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</si>
  <si>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</si>
  <si>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</si>
  <si>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</si>
  <si>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</si>
  <si>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</si>
  <si>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</si>
  <si>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</si>
  <si>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</si>
  <si>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</si>
  <si>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</si>
  <si>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</si>
  <si>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</si>
  <si>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</si>
  <si>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</si>
  <si>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</si>
  <si>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</si>
  <si>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</si>
  <si>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</si>
  <si>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</si>
  <si>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</si>
  <si>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</si>
  <si>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</si>
  <si>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</si>
  <si>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</si>
  <si>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</si>
  <si>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</si>
  <si>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</si>
  <si>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</si>
  <si>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</si>
  <si>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</si>
  <si>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</si>
  <si>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</si>
  <si>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</si>
  <si>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</si>
  <si>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</si>
  <si>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</si>
  <si>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</si>
  <si>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</si>
  <si>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</si>
  <si>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</si>
  <si>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</si>
  <si>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</si>
  <si>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</si>
  <si>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</si>
  <si>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</si>
  <si>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</si>
  <si>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</si>
  <si>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</si>
  <si>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</si>
  <si>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</si>
  <si>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</si>
  <si>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</si>
  <si>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</si>
  <si>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</si>
  <si>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</si>
  <si>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</si>
  <si>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</si>
  <si>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</si>
  <si>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</si>
  <si>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</si>
  <si>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</si>
  <si>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</si>
  <si>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</si>
  <si>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</si>
  <si>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</si>
  <si>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</si>
  <si>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</si>
  <si>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</si>
  <si>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</si>
  <si>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</si>
  <si>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</si>
  <si>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</si>
  <si>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</si>
  <si>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</si>
  <si>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</si>
  <si>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</si>
  <si>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</si>
  <si>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</si>
  <si>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</si>
  <si>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</si>
  <si>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</si>
  <si>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</si>
  <si>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</si>
  <si>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</si>
  <si>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</si>
  <si>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</si>
  <si>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</si>
  <si>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</si>
  <si>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</si>
  <si>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Rideau St Lawrence Distribution Inc.</t>
  </si>
  <si>
    <t>EB-2017-0265</t>
  </si>
  <si>
    <t>2018 IRM Application</t>
  </si>
  <si>
    <t>2019 IRM Application</t>
  </si>
  <si>
    <t>2012 Settlement Agreement, EB-2011-0274</t>
  </si>
  <si>
    <t>GS 50 TO 4,999 KW</t>
  </si>
  <si>
    <t>EB-2009-0248</t>
  </si>
  <si>
    <t>EB-2010-0113</t>
  </si>
  <si>
    <t>EB-2011-0274</t>
  </si>
  <si>
    <t>EB-2012-0164</t>
  </si>
  <si>
    <t>EB-2013-0169</t>
  </si>
  <si>
    <t>EB-2014-0111</t>
  </si>
  <si>
    <t>EB-2015-0100</t>
  </si>
  <si>
    <t>100\%</t>
  </si>
  <si>
    <t/>
  </si>
  <si>
    <t>Rideau St. Lawrence Distribution Inc.</t>
  </si>
  <si>
    <t>EE</t>
  </si>
  <si>
    <t>Commercial &amp; Institutional</t>
  </si>
  <si>
    <t>DR</t>
  </si>
  <si>
    <t>Industrial</t>
  </si>
  <si>
    <t>C&amp;I</t>
  </si>
  <si>
    <t>Commercial</t>
  </si>
  <si>
    <t>Tier 1</t>
  </si>
  <si>
    <t>Consumer</t>
  </si>
  <si>
    <t>Business</t>
  </si>
  <si>
    <t>Demand Response 3 (part of the Industrial program schedule)</t>
  </si>
  <si>
    <t>Pre-2011 Programs Completed in 2011</t>
  </si>
  <si>
    <t>Home Assistance</t>
  </si>
  <si>
    <t>Non-Tier 1</t>
  </si>
  <si>
    <t>Tier 1 - 2011 Adjustment</t>
  </si>
  <si>
    <t>Small Business Lighting</t>
  </si>
  <si>
    <t>Annual Coupons</t>
  </si>
  <si>
    <t>Bi-Annual Retailer Events</t>
  </si>
  <si>
    <t>HVAC</t>
  </si>
  <si>
    <t>Non-LDC</t>
  </si>
  <si>
    <t>DR-3</t>
  </si>
  <si>
    <t>Time-of-Use Savings</t>
  </si>
  <si>
    <t>non-Tier 1</t>
  </si>
  <si>
    <t>Commercial Demand Response</t>
  </si>
  <si>
    <t>Energy Managers</t>
  </si>
  <si>
    <t>Commercial &amp; Institutional &amp; Streetlight</t>
  </si>
  <si>
    <t>Pilot Program</t>
  </si>
  <si>
    <t>Others</t>
  </si>
  <si>
    <t>2015 Adjustment</t>
  </si>
  <si>
    <t>Save on Energy Heating &amp; Cooling Program</t>
  </si>
  <si>
    <t xml:space="preserve">Peak Demand Savings Attributed to LED Street lighting Projects </t>
  </si>
  <si>
    <t>Billed KW</t>
  </si>
  <si>
    <t xml:space="preserve">Customer Account </t>
  </si>
  <si>
    <t>South Dundas</t>
  </si>
  <si>
    <t>Cardinal</t>
  </si>
  <si>
    <t>Prescott</t>
  </si>
  <si>
    <t>January</t>
  </si>
  <si>
    <t>February</t>
  </si>
  <si>
    <t>March</t>
  </si>
  <si>
    <t>April</t>
  </si>
  <si>
    <t>May</t>
  </si>
  <si>
    <t>June</t>
  </si>
  <si>
    <t>July</t>
  </si>
  <si>
    <t>August</t>
  </si>
  <si>
    <t>September</t>
  </si>
  <si>
    <t>October</t>
  </si>
  <si>
    <t>November</t>
  </si>
  <si>
    <t>December</t>
  </si>
  <si>
    <t>Savings (kW)</t>
  </si>
  <si>
    <t>NTG</t>
  </si>
  <si>
    <t>Gross Reduction in 2016 kW</t>
  </si>
  <si>
    <t>Net Reduction in 2016 kW</t>
  </si>
  <si>
    <t xml:space="preserve"> The allocation of retrofit results is shown in the tables below .</t>
  </si>
  <si>
    <t>GS&lt;50</t>
  </si>
  <si>
    <t>GS&gt;50</t>
  </si>
  <si>
    <t>Street Lights</t>
  </si>
  <si>
    <t>N/A</t>
  </si>
  <si>
    <t xml:space="preserve">2008 Settlement Agreement, EB-2007-0762 </t>
  </si>
  <si>
    <t>2016 Adjustment</t>
  </si>
  <si>
    <t xml:space="preserve"> RSL has allocated actual CDM savings based on the IESO's final results report which segments the program results into sectors. The results for Retrofit and HPNC items are initially collected for all rate classes then using verified project savings the result savings are divided into the appropriate rate classes.</t>
  </si>
  <si>
    <t xml:space="preserve">RSL lost revenue in street lighting due to implementation of LED projects in 2014 and 2015. But the savings are not included in the OPA final results. </t>
  </si>
  <si>
    <t>G69</t>
  </si>
  <si>
    <t>Change formular to calculate  lost revenue in street lighting</t>
  </si>
  <si>
    <t>C46, C47, C48</t>
  </si>
  <si>
    <t>H139, H140</t>
  </si>
  <si>
    <t>Delete formulars</t>
  </si>
  <si>
    <t>Calculate carrying charge up to April 2019 only.</t>
  </si>
  <si>
    <t>Z305, AA305</t>
  </si>
  <si>
    <t>Change the defualt allocation for saving adjustment</t>
  </si>
  <si>
    <t>Add interest rate 2.17% for 2018 Q4, 2019 Q1, 2019 Q2</t>
  </si>
  <si>
    <t>Use 2018 Q4 interest rate for these periods. Will update the interest rates as requested when new rates are available.</t>
  </si>
  <si>
    <t>We use the same method to calculate the split between rate classes for both new program savings and its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</si>
</sst>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3">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8"/>
      <color indexed="81"/>
      <name val="Tahoma"/>
      <family val="2"/>
    </font>
    <font>
      <sz val="8"/>
      <color indexed="81"/>
      <name val="Tahoma"/>
      <family val="2"/>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8" tint="0.79998168889431442"/>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auto="1"/>
      </left>
      <right style="hair">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style="thin">
        <color auto="1"/>
      </top>
      <bottom style="thin">
        <color indexed="64"/>
      </bottom>
      <diagonal/>
    </border>
    <border>
      <left style="hair">
        <color indexed="64"/>
      </left>
      <right/>
      <top style="thin">
        <color auto="1"/>
      </top>
      <bottom style="thin">
        <color auto="1"/>
      </bottom>
      <diagonal/>
    </border>
    <border>
      <left/>
      <right/>
      <top style="thin">
        <color auto="1"/>
      </top>
      <bottom style="thin">
        <color auto="1"/>
      </bottom>
      <diagonal/>
    </border>
    <border>
      <left/>
      <right style="hair">
        <color indexed="64"/>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bottom style="thin">
        <color indexed="64"/>
      </bottom>
      <diagonal/>
    </border>
    <border>
      <left style="hair">
        <color auto="1"/>
      </left>
      <right/>
      <top/>
      <bottom style="thin">
        <color indexed="64"/>
      </bottom>
      <diagonal/>
    </border>
    <border>
      <left/>
      <right style="hair">
        <color indexed="64"/>
      </right>
      <top/>
      <bottom style="thin">
        <color auto="1"/>
      </bottom>
      <diagonal/>
    </border>
    <border>
      <left style="hair">
        <color indexed="64"/>
      </left>
      <right/>
      <top/>
      <bottom/>
      <diagonal/>
    </border>
    <border>
      <left style="hair">
        <color indexed="64"/>
      </left>
      <right/>
      <top style="hair">
        <color indexed="64"/>
      </top>
      <bottom style="thin">
        <color auto="1"/>
      </bottom>
      <diagonal/>
    </border>
    <border>
      <left/>
      <right style="hair">
        <color auto="1"/>
      </right>
      <top style="hair">
        <color indexed="64"/>
      </top>
      <bottom style="thin">
        <color auto="1"/>
      </bottom>
      <diagonal/>
    </border>
    <border>
      <left/>
      <right style="thin">
        <color auto="1"/>
      </right>
      <top style="hair">
        <color indexed="64"/>
      </top>
      <bottom style="thin">
        <color auto="1"/>
      </bottom>
      <diagonal/>
    </border>
    <border>
      <left style="thin">
        <color indexed="64"/>
      </left>
      <right/>
      <top style="thin">
        <color indexed="64"/>
      </top>
      <bottom/>
      <diagonal/>
    </border>
    <border>
      <left/>
      <right style="hair">
        <color indexed="64"/>
      </right>
      <top style="thin">
        <color auto="1"/>
      </top>
      <bottom/>
      <diagonal/>
    </border>
    <border>
      <left style="thin">
        <color auto="1"/>
      </left>
      <right style="hair">
        <color auto="1"/>
      </right>
      <top style="thin">
        <color auto="1"/>
      </top>
      <bottom style="thin">
        <color indexed="64"/>
      </bottom>
      <diagonal/>
    </border>
    <border>
      <left/>
      <right style="hair">
        <color indexed="64"/>
      </right>
      <top style="thin">
        <color auto="1"/>
      </top>
      <bottom style="thin">
        <color auto="1"/>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72">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45" fillId="28" borderId="0" xfId="72" applyFont="1" applyFill="1" applyBorder="1" applyAlignment="1">
      <alignment horizontal="center" vertical="top"/>
    </xf>
    <xf numFmtId="0" fontId="0" fillId="0" borderId="143" xfId="0" applyBorder="1"/>
    <xf numFmtId="0" fontId="0" fillId="0" borderId="144" xfId="0" applyBorder="1"/>
    <xf numFmtId="0" fontId="0" fillId="0" borderId="138" xfId="0" applyBorder="1"/>
    <xf numFmtId="0" fontId="0" fillId="0" borderId="145" xfId="0" applyBorder="1"/>
    <xf numFmtId="0" fontId="0" fillId="0" borderId="146" xfId="0" applyBorder="1"/>
    <xf numFmtId="0" fontId="0" fillId="0" borderId="147" xfId="0" applyBorder="1"/>
    <xf numFmtId="0" fontId="0" fillId="0" borderId="148" xfId="0" applyBorder="1"/>
    <xf numFmtId="0" fontId="0" fillId="0" borderId="149" xfId="0" applyBorder="1"/>
    <xf numFmtId="0" fontId="0" fillId="0" borderId="150" xfId="0" applyBorder="1"/>
    <xf numFmtId="0" fontId="0" fillId="0" borderId="151" xfId="0" applyBorder="1"/>
    <xf numFmtId="0" fontId="0" fillId="0" borderId="152" xfId="0" applyBorder="1"/>
    <xf numFmtId="0" fontId="0" fillId="0" borderId="5" xfId="0" applyBorder="1"/>
    <xf numFmtId="0" fontId="0" fillId="0" borderId="153" xfId="0" applyBorder="1"/>
    <xf numFmtId="0" fontId="0" fillId="0" borderId="112" xfId="0" applyBorder="1"/>
    <xf numFmtId="0" fontId="0" fillId="0" borderId="77" xfId="0" applyBorder="1"/>
    <xf numFmtId="0" fontId="0" fillId="0" borderId="154" xfId="0" applyBorder="1"/>
    <xf numFmtId="0" fontId="0" fillId="0" borderId="0" xfId="0" applyBorder="1"/>
    <xf numFmtId="0" fontId="0" fillId="0" borderId="80" xfId="0" applyBorder="1"/>
    <xf numFmtId="0" fontId="0" fillId="0" borderId="12" xfId="0" applyBorder="1"/>
    <xf numFmtId="17" fontId="0" fillId="0" borderId="77" xfId="0" applyNumberFormat="1" applyBorder="1"/>
    <xf numFmtId="0" fontId="0" fillId="94" borderId="12" xfId="0" applyFill="1" applyBorder="1"/>
    <xf numFmtId="0" fontId="0" fillId="94" borderId="0" xfId="0" applyFill="1" applyBorder="1"/>
    <xf numFmtId="177" fontId="0" fillId="0" borderId="0" xfId="71" applyNumberFormat="1" applyFont="1" applyBorder="1"/>
    <xf numFmtId="177" fontId="0" fillId="0" borderId="38" xfId="71" applyNumberFormat="1" applyFont="1" applyBorder="1"/>
    <xf numFmtId="177" fontId="0" fillId="0" borderId="154" xfId="71" applyNumberFormat="1" applyFont="1" applyBorder="1"/>
    <xf numFmtId="177" fontId="0" fillId="0" borderId="12" xfId="71" applyNumberFormat="1" applyFont="1" applyBorder="1"/>
    <xf numFmtId="17" fontId="0" fillId="0" borderId="151" xfId="0" applyNumberFormat="1" applyBorder="1"/>
    <xf numFmtId="177" fontId="0" fillId="0" borderId="155" xfId="0" applyNumberFormat="1" applyFont="1" applyBorder="1"/>
    <xf numFmtId="177" fontId="0" fillId="0" borderId="55" xfId="0" applyNumberFormat="1" applyFont="1" applyBorder="1"/>
    <xf numFmtId="177" fontId="0" fillId="0" borderId="156" xfId="0" applyNumberFormat="1" applyFont="1" applyBorder="1"/>
    <xf numFmtId="177" fontId="0" fillId="0" borderId="157" xfId="0" applyNumberFormat="1" applyFont="1" applyBorder="1"/>
    <xf numFmtId="17" fontId="0" fillId="0" borderId="158" xfId="0" applyNumberFormat="1" applyBorder="1"/>
    <xf numFmtId="17" fontId="0" fillId="0" borderId="144" xfId="0" applyNumberFormat="1" applyBorder="1"/>
    <xf numFmtId="177" fontId="0" fillId="0" borderId="159" xfId="0" applyNumberFormat="1" applyBorder="1"/>
    <xf numFmtId="177" fontId="0" fillId="0" borderId="144" xfId="0" applyNumberFormat="1" applyBorder="1"/>
    <xf numFmtId="177" fontId="3" fillId="0" borderId="144" xfId="0" applyNumberFormat="1" applyFont="1" applyBorder="1"/>
    <xf numFmtId="177" fontId="3" fillId="0" borderId="145" xfId="0" applyNumberFormat="1" applyFont="1" applyBorder="1"/>
    <xf numFmtId="17" fontId="0" fillId="0" borderId="160" xfId="0" applyNumberFormat="1" applyBorder="1"/>
    <xf numFmtId="177" fontId="0" fillId="0" borderId="138" xfId="0" applyNumberFormat="1" applyBorder="1"/>
    <xf numFmtId="177" fontId="3" fillId="0" borderId="138" xfId="0" applyNumberFormat="1" applyFont="1" applyBorder="1"/>
    <xf numFmtId="17" fontId="0" fillId="0" borderId="89" xfId="0" applyNumberFormat="1" applyBorder="1"/>
    <xf numFmtId="177" fontId="0" fillId="0" borderId="0" xfId="0" applyNumberFormat="1" applyBorder="1"/>
    <xf numFmtId="177" fontId="3" fillId="0" borderId="12" xfId="0" applyNumberFormat="1" applyFont="1" applyBorder="1"/>
    <xf numFmtId="17" fontId="0" fillId="0" borderId="109" xfId="0" applyNumberFormat="1" applyBorder="1"/>
    <xf numFmtId="17" fontId="0" fillId="0" borderId="5" xfId="0" applyNumberFormat="1" applyBorder="1"/>
    <xf numFmtId="177" fontId="0" fillId="0" borderId="5" xfId="0" applyNumberFormat="1" applyFont="1" applyBorder="1"/>
    <xf numFmtId="17" fontId="0" fillId="0" borderId="0" xfId="0" applyNumberFormat="1" applyBorder="1"/>
    <xf numFmtId="177" fontId="3" fillId="0" borderId="0" xfId="0" applyNumberFormat="1" applyFont="1" applyBorder="1"/>
    <xf numFmtId="177" fontId="0" fillId="0" borderId="0" xfId="0" applyNumberFormat="1" applyFont="1" applyBorder="1"/>
    <xf numFmtId="166" fontId="0" fillId="0" borderId="0" xfId="0" applyNumberFormat="1" applyFont="1" applyBorder="1"/>
    <xf numFmtId="177" fontId="3" fillId="0" borderId="5" xfId="0" applyNumberFormat="1" applyFont="1" applyBorder="1"/>
    <xf numFmtId="177" fontId="0" fillId="0" borderId="5" xfId="0" applyNumberFormat="1" applyBorder="1"/>
    <xf numFmtId="177" fontId="3" fillId="0" borderId="161" xfId="0" applyNumberFormat="1" applyFont="1" applyBorder="1"/>
    <xf numFmtId="0" fontId="13" fillId="90" borderId="110" xfId="0" applyFont="1" applyFill="1" applyBorder="1" applyAlignment="1">
      <alignment horizontal="center"/>
    </xf>
    <xf numFmtId="0" fontId="13" fillId="2" borderId="110" xfId="0" applyFont="1" applyFill="1" applyBorder="1"/>
    <xf numFmtId="233" fontId="13" fillId="2" borderId="110" xfId="72" applyNumberFormat="1" applyFont="1" applyFill="1" applyBorder="1"/>
    <xf numFmtId="3" fontId="48" fillId="2" borderId="110" xfId="0" applyNumberFormat="1" applyFont="1" applyFill="1" applyBorder="1" applyAlignment="1">
      <alignment horizontal="center"/>
    </xf>
    <xf numFmtId="177" fontId="3" fillId="0" borderId="134" xfId="0" applyNumberFormat="1" applyFont="1" applyBorder="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vertical="center" wrapText="1"/>
    </xf>
    <xf numFmtId="0" fontId="0" fillId="28" borderId="150" xfId="0" applyFill="1" applyBorder="1" applyAlignment="1">
      <alignment horizontal="left" vertical="center" wrapText="1"/>
    </xf>
    <xf numFmtId="0" fontId="0" fillId="28" borderId="122" xfId="0" applyFill="1" applyBorder="1" applyAlignment="1">
      <alignment horizontal="center" wrapText="1"/>
    </xf>
    <xf numFmtId="0" fontId="0" fillId="28" borderId="150" xfId="0" applyFill="1" applyBorder="1" applyAlignment="1">
      <alignment horizont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50" xfId="0" applyFill="1" applyBorder="1" applyAlignment="1">
      <alignment horizontal="left" wrapText="1"/>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4">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58233" cy="2363319"/>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4801" y="134471"/>
          <a:ext cx="18405474"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1</xdr:row>
      <xdr:rowOff>14817</xdr:rowOff>
    </xdr:from>
    <xdr:to>
      <xdr:col>32</xdr:col>
      <xdr:colOff>381000</xdr:colOff>
      <xdr:row>10</xdr:row>
      <xdr:rowOff>186267</xdr:rowOff>
    </xdr:to>
    <xdr:grpSp>
      <xdr:nvGrpSpPr>
        <xdr:cNvPr id="2" name="Group 1"/>
        <xdr:cNvGrpSpPr/>
      </xdr:nvGrpSpPr>
      <xdr:grpSpPr>
        <a:xfrm>
          <a:off x="95250" y="205317"/>
          <a:ext cx="18891250"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98864" cy="2335383"/>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161925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19050</xdr:rowOff>
        </xdr:from>
        <xdr:to>
          <xdr:col>2</xdr:col>
          <xdr:colOff>1381125</xdr:colOff>
          <xdr:row>72</xdr:row>
          <xdr:rowOff>161925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906750"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08748"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3779" y="281441"/>
          <a:ext cx="15380641" cy="1570641"/>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750966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opLeftCell="C2" zoomScaleNormal="100" workbookViewId="0">
      <selection activeCell="C6" sqref="C6"/>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00" t="s">
        <v>174</v>
      </c>
      <c r="C3" s="800"/>
    </row>
    <row r="4" spans="1:3" ht="11.25" customHeight="1"/>
    <row r="5" spans="1:3" s="30" customFormat="1" ht="25.5" customHeight="1">
      <c r="B5" s="60" t="s">
        <v>419</v>
      </c>
      <c r="C5" s="60" t="s">
        <v>173</v>
      </c>
    </row>
    <row r="6" spans="1:3" s="176" customFormat="1" ht="48" customHeight="1">
      <c r="A6" s="241"/>
      <c r="B6" s="618" t="s">
        <v>170</v>
      </c>
      <c r="C6" s="671" t="s">
        <v>600</v>
      </c>
    </row>
    <row r="7" spans="1:3" s="176" customFormat="1" ht="21" customHeight="1">
      <c r="A7" s="241"/>
      <c r="B7" s="612" t="s">
        <v>552</v>
      </c>
      <c r="C7" s="672" t="s">
        <v>613</v>
      </c>
    </row>
    <row r="8" spans="1:3" s="176" customFormat="1" ht="32.25" customHeight="1">
      <c r="B8" s="612" t="s">
        <v>367</v>
      </c>
      <c r="C8" s="673" t="s">
        <v>601</v>
      </c>
    </row>
    <row r="9" spans="1:3" s="176" customFormat="1" ht="27.75" customHeight="1">
      <c r="B9" s="612" t="s">
        <v>169</v>
      </c>
      <c r="C9" s="673" t="s">
        <v>602</v>
      </c>
    </row>
    <row r="10" spans="1:3" s="176" customFormat="1" ht="33" customHeight="1">
      <c r="B10" s="612" t="s">
        <v>598</v>
      </c>
      <c r="C10" s="672" t="s">
        <v>606</v>
      </c>
    </row>
    <row r="11" spans="1:3" s="176" customFormat="1" ht="26.25" customHeight="1">
      <c r="B11" s="627" t="s">
        <v>368</v>
      </c>
      <c r="C11" s="675" t="s">
        <v>603</v>
      </c>
    </row>
    <row r="12" spans="1:3" s="176" customFormat="1" ht="39.75" customHeight="1">
      <c r="B12" s="612" t="s">
        <v>369</v>
      </c>
      <c r="C12" s="673" t="s">
        <v>604</v>
      </c>
    </row>
    <row r="13" spans="1:3" s="176" customFormat="1" ht="18" customHeight="1">
      <c r="B13" s="612" t="s">
        <v>370</v>
      </c>
      <c r="C13" s="673" t="s">
        <v>605</v>
      </c>
    </row>
    <row r="14" spans="1:3" s="176" customFormat="1" ht="13.5" customHeight="1">
      <c r="B14" s="612"/>
      <c r="C14" s="674"/>
    </row>
    <row r="15" spans="1:3" s="176" customFormat="1" ht="18" customHeight="1">
      <c r="B15" s="612" t="s">
        <v>671</v>
      </c>
      <c r="C15" s="672" t="s">
        <v>669</v>
      </c>
    </row>
    <row r="16" spans="1:3" s="176" customFormat="1" ht="8.25" customHeight="1">
      <c r="B16" s="612"/>
      <c r="C16" s="674"/>
    </row>
    <row r="17" spans="2:3" s="176" customFormat="1" ht="33" customHeight="1">
      <c r="B17" s="676" t="s">
        <v>599</v>
      </c>
      <c r="C17" s="677" t="s">
        <v>670</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534"/>
  <sheetViews>
    <sheetView topLeftCell="I439" zoomScale="90" zoomScaleNormal="90" zoomScaleSheetLayoutView="80" zoomScalePageLayoutView="85" workbookViewId="0">
      <selection activeCell="Z341" sqref="Z341:AA341"/>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55"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55"/>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52" t="s">
        <v>551</v>
      </c>
      <c r="D5" s="853"/>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55" t="s">
        <v>504</v>
      </c>
      <c r="C7" s="856" t="s">
        <v>632</v>
      </c>
      <c r="D7" s="856"/>
      <c r="E7" s="856"/>
      <c r="F7" s="856"/>
      <c r="G7" s="856"/>
      <c r="H7" s="856"/>
      <c r="I7" s="856"/>
      <c r="J7" s="856"/>
      <c r="K7" s="856"/>
      <c r="L7" s="856"/>
      <c r="M7" s="856"/>
      <c r="N7" s="856"/>
      <c r="O7" s="856"/>
      <c r="P7" s="856"/>
      <c r="Q7" s="856"/>
      <c r="R7" s="856"/>
      <c r="S7" s="856"/>
      <c r="T7" s="856"/>
      <c r="U7" s="856"/>
      <c r="V7" s="856"/>
      <c r="W7" s="856"/>
      <c r="X7" s="856"/>
      <c r="Y7" s="606"/>
      <c r="Z7" s="606"/>
      <c r="AA7" s="606"/>
      <c r="AB7" s="606"/>
      <c r="AC7" s="606"/>
      <c r="AD7" s="606"/>
      <c r="AE7" s="270"/>
      <c r="AF7" s="270"/>
      <c r="AG7" s="270"/>
      <c r="AH7" s="270"/>
      <c r="AI7" s="270"/>
      <c r="AJ7" s="270"/>
      <c r="AK7" s="270"/>
      <c r="AL7" s="270"/>
    </row>
    <row r="8" spans="1:39" s="271" customFormat="1" ht="58.5" customHeight="1">
      <c r="A8" s="509"/>
      <c r="B8" s="855"/>
      <c r="C8" s="856" t="s">
        <v>570</v>
      </c>
      <c r="D8" s="856"/>
      <c r="E8" s="856"/>
      <c r="F8" s="856"/>
      <c r="G8" s="856"/>
      <c r="H8" s="856"/>
      <c r="I8" s="856"/>
      <c r="J8" s="856"/>
      <c r="K8" s="856"/>
      <c r="L8" s="856"/>
      <c r="M8" s="856"/>
      <c r="N8" s="856"/>
      <c r="O8" s="856"/>
      <c r="P8" s="856"/>
      <c r="Q8" s="856"/>
      <c r="R8" s="856"/>
      <c r="S8" s="856"/>
      <c r="T8" s="856"/>
      <c r="U8" s="856"/>
      <c r="V8" s="856"/>
      <c r="W8" s="856"/>
      <c r="X8" s="856"/>
      <c r="Y8" s="606"/>
      <c r="Z8" s="606"/>
      <c r="AA8" s="606"/>
      <c r="AB8" s="606"/>
      <c r="AC8" s="606"/>
      <c r="AD8" s="606"/>
      <c r="AE8" s="272"/>
      <c r="AF8" s="255"/>
      <c r="AG8" s="255"/>
      <c r="AH8" s="255"/>
      <c r="AI8" s="255"/>
      <c r="AJ8" s="255"/>
      <c r="AK8" s="255"/>
      <c r="AL8" s="255"/>
      <c r="AM8" s="256"/>
    </row>
    <row r="9" spans="1:39" s="271" customFormat="1" ht="57.75" customHeight="1">
      <c r="A9" s="509"/>
      <c r="B9" s="273"/>
      <c r="C9" s="856" t="s">
        <v>569</v>
      </c>
      <c r="D9" s="856"/>
      <c r="E9" s="856"/>
      <c r="F9" s="856"/>
      <c r="G9" s="856"/>
      <c r="H9" s="856"/>
      <c r="I9" s="856"/>
      <c r="J9" s="856"/>
      <c r="K9" s="856"/>
      <c r="L9" s="856"/>
      <c r="M9" s="856"/>
      <c r="N9" s="856"/>
      <c r="O9" s="856"/>
      <c r="P9" s="856"/>
      <c r="Q9" s="856"/>
      <c r="R9" s="856"/>
      <c r="S9" s="856"/>
      <c r="T9" s="856"/>
      <c r="U9" s="856"/>
      <c r="V9" s="856"/>
      <c r="W9" s="856"/>
      <c r="X9" s="856"/>
      <c r="Y9" s="606"/>
      <c r="Z9" s="606"/>
      <c r="AA9" s="606"/>
      <c r="AB9" s="606"/>
      <c r="AC9" s="606"/>
      <c r="AD9" s="606"/>
      <c r="AE9" s="272"/>
      <c r="AF9" s="255"/>
      <c r="AG9" s="255"/>
      <c r="AH9" s="255"/>
      <c r="AI9" s="255"/>
      <c r="AJ9" s="255"/>
      <c r="AK9" s="255"/>
      <c r="AL9" s="255"/>
      <c r="AM9" s="256"/>
    </row>
    <row r="10" spans="1:39" ht="41.25" customHeight="1">
      <c r="B10" s="275"/>
      <c r="C10" s="856" t="s">
        <v>635</v>
      </c>
      <c r="D10" s="856"/>
      <c r="E10" s="856"/>
      <c r="F10" s="856"/>
      <c r="G10" s="856"/>
      <c r="H10" s="856"/>
      <c r="I10" s="856"/>
      <c r="J10" s="856"/>
      <c r="K10" s="856"/>
      <c r="L10" s="856"/>
      <c r="M10" s="856"/>
      <c r="N10" s="856"/>
      <c r="O10" s="856"/>
      <c r="P10" s="856"/>
      <c r="Q10" s="856"/>
      <c r="R10" s="856"/>
      <c r="S10" s="856"/>
      <c r="T10" s="856"/>
      <c r="U10" s="856"/>
      <c r="V10" s="856"/>
      <c r="W10" s="856"/>
      <c r="X10" s="856"/>
      <c r="Y10" s="606"/>
      <c r="Z10" s="606"/>
      <c r="AA10" s="606"/>
      <c r="AB10" s="606"/>
      <c r="AC10" s="606"/>
      <c r="AD10" s="606"/>
      <c r="AE10" s="272"/>
      <c r="AF10" s="276"/>
      <c r="AG10" s="276"/>
      <c r="AH10" s="276"/>
      <c r="AI10" s="276"/>
      <c r="AJ10" s="276"/>
      <c r="AK10" s="276"/>
      <c r="AL10" s="276"/>
    </row>
    <row r="11" spans="1:39" ht="53.25" customHeight="1">
      <c r="C11" s="856" t="s">
        <v>620</v>
      </c>
      <c r="D11" s="856"/>
      <c r="E11" s="856"/>
      <c r="F11" s="856"/>
      <c r="G11" s="856"/>
      <c r="H11" s="856"/>
      <c r="I11" s="856"/>
      <c r="J11" s="856"/>
      <c r="K11" s="856"/>
      <c r="L11" s="856"/>
      <c r="M11" s="856"/>
      <c r="N11" s="856"/>
      <c r="O11" s="856"/>
      <c r="P11" s="856"/>
      <c r="Q11" s="856"/>
      <c r="R11" s="856"/>
      <c r="S11" s="856"/>
      <c r="T11" s="856"/>
      <c r="U11" s="856"/>
      <c r="V11" s="856"/>
      <c r="W11" s="856"/>
      <c r="X11" s="856"/>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55"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55"/>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57" t="s">
        <v>211</v>
      </c>
      <c r="C19" s="859" t="s">
        <v>33</v>
      </c>
      <c r="D19" s="284" t="s">
        <v>421</v>
      </c>
      <c r="E19" s="861" t="s">
        <v>209</v>
      </c>
      <c r="F19" s="862"/>
      <c r="G19" s="862"/>
      <c r="H19" s="862"/>
      <c r="I19" s="862"/>
      <c r="J19" s="862"/>
      <c r="K19" s="862"/>
      <c r="L19" s="862"/>
      <c r="M19" s="863"/>
      <c r="N19" s="867" t="s">
        <v>213</v>
      </c>
      <c r="O19" s="284" t="s">
        <v>422</v>
      </c>
      <c r="P19" s="861" t="s">
        <v>212</v>
      </c>
      <c r="Q19" s="862"/>
      <c r="R19" s="862"/>
      <c r="S19" s="862"/>
      <c r="T19" s="862"/>
      <c r="U19" s="862"/>
      <c r="V19" s="862"/>
      <c r="W19" s="862"/>
      <c r="X19" s="863"/>
      <c r="Y19" s="864" t="s">
        <v>243</v>
      </c>
      <c r="Z19" s="865"/>
      <c r="AA19" s="865"/>
      <c r="AB19" s="865"/>
      <c r="AC19" s="865"/>
      <c r="AD19" s="865"/>
      <c r="AE19" s="865"/>
      <c r="AF19" s="865"/>
      <c r="AG19" s="865"/>
      <c r="AH19" s="865"/>
      <c r="AI19" s="865"/>
      <c r="AJ19" s="865"/>
      <c r="AK19" s="865"/>
      <c r="AL19" s="865"/>
      <c r="AM19" s="866"/>
    </row>
    <row r="20" spans="1:39" s="283" customFormat="1" ht="59.25" customHeight="1">
      <c r="A20" s="509"/>
      <c r="B20" s="858"/>
      <c r="C20" s="860"/>
      <c r="D20" s="285">
        <v>2011</v>
      </c>
      <c r="E20" s="285">
        <v>2012</v>
      </c>
      <c r="F20" s="285">
        <v>2013</v>
      </c>
      <c r="G20" s="285">
        <v>2014</v>
      </c>
      <c r="H20" s="285">
        <v>2015</v>
      </c>
      <c r="I20" s="285">
        <v>2016</v>
      </c>
      <c r="J20" s="285">
        <v>2017</v>
      </c>
      <c r="K20" s="285">
        <v>2018</v>
      </c>
      <c r="L20" s="285">
        <v>2019</v>
      </c>
      <c r="M20" s="285">
        <v>2020</v>
      </c>
      <c r="N20" s="868"/>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TO 4,999 KW</v>
      </c>
      <c r="AB20" s="286" t="str">
        <f>'1.  LRAMVA Summary'!G52</f>
        <v>Street Lighting</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43725.781352008045</v>
      </c>
      <c r="E22" s="295">
        <v>43725.781352008045</v>
      </c>
      <c r="F22" s="295">
        <v>43725.781352008045</v>
      </c>
      <c r="G22" s="295">
        <v>43523.796265949379</v>
      </c>
      <c r="H22" s="295">
        <v>29725.231533824059</v>
      </c>
      <c r="I22" s="295">
        <v>0</v>
      </c>
      <c r="J22" s="295">
        <v>0</v>
      </c>
      <c r="K22" s="295"/>
      <c r="L22" s="295"/>
      <c r="M22" s="295"/>
      <c r="N22" s="291"/>
      <c r="O22" s="295">
        <v>6.1199297613875121</v>
      </c>
      <c r="P22" s="295">
        <v>6.1199297613875121</v>
      </c>
      <c r="Q22" s="295">
        <v>6.1199297613875121</v>
      </c>
      <c r="R22" s="295">
        <v>5.894059940149905</v>
      </c>
      <c r="S22" s="295">
        <v>3.9082652185192628</v>
      </c>
      <c r="T22" s="295">
        <v>0</v>
      </c>
      <c r="U22" s="295">
        <v>0</v>
      </c>
      <c r="V22" s="295"/>
      <c r="W22" s="295"/>
      <c r="X22" s="295"/>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1139.0643001535843</v>
      </c>
      <c r="E25" s="295">
        <v>1139.0643001535843</v>
      </c>
      <c r="F25" s="295">
        <v>1139.0643001535843</v>
      </c>
      <c r="G25" s="295">
        <v>63.783490881380978</v>
      </c>
      <c r="H25" s="295">
        <v>0</v>
      </c>
      <c r="I25" s="295">
        <v>0</v>
      </c>
      <c r="J25" s="295">
        <v>0</v>
      </c>
      <c r="K25" s="295"/>
      <c r="L25" s="295"/>
      <c r="M25" s="295"/>
      <c r="N25" s="291"/>
      <c r="O25" s="295">
        <v>1.2382046490065988</v>
      </c>
      <c r="P25" s="295">
        <v>1.2382046490065988</v>
      </c>
      <c r="Q25" s="295">
        <v>1.2382046490065988</v>
      </c>
      <c r="R25" s="295">
        <v>3.5771890679031533E-2</v>
      </c>
      <c r="S25" s="295">
        <v>0</v>
      </c>
      <c r="T25" s="295">
        <v>0</v>
      </c>
      <c r="U25" s="295">
        <v>0</v>
      </c>
      <c r="V25" s="295"/>
      <c r="W25" s="295"/>
      <c r="X25" s="295"/>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61704.381159641394</v>
      </c>
      <c r="E28" s="295">
        <v>61704.381159641394</v>
      </c>
      <c r="F28" s="295">
        <v>61704.381159641394</v>
      </c>
      <c r="G28" s="295">
        <v>61704.381159641394</v>
      </c>
      <c r="H28" s="295">
        <v>61704.381159641394</v>
      </c>
      <c r="I28" s="295">
        <v>61704.381159641394</v>
      </c>
      <c r="J28" s="295">
        <v>61704.381159641394</v>
      </c>
      <c r="K28" s="295"/>
      <c r="L28" s="295"/>
      <c r="M28" s="295"/>
      <c r="N28" s="291"/>
      <c r="O28" s="295">
        <v>31.068265333438458</v>
      </c>
      <c r="P28" s="295">
        <v>31.068265333438458</v>
      </c>
      <c r="Q28" s="295">
        <v>31.068265333438458</v>
      </c>
      <c r="R28" s="295">
        <v>31.068265333438458</v>
      </c>
      <c r="S28" s="295">
        <v>31.068265333438458</v>
      </c>
      <c r="T28" s="295">
        <v>31.068265333438458</v>
      </c>
      <c r="U28" s="295">
        <v>31.068265333438458</v>
      </c>
      <c r="V28" s="295"/>
      <c r="W28" s="295"/>
      <c r="X28" s="295"/>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v>-10571.716190241628</v>
      </c>
      <c r="E29" s="295">
        <v>-10571.716190241628</v>
      </c>
      <c r="F29" s="295">
        <v>-10571.716190241628</v>
      </c>
      <c r="G29" s="295">
        <v>-10571.716190241628</v>
      </c>
      <c r="H29" s="295">
        <v>-10571.716190241628</v>
      </c>
      <c r="I29" s="295">
        <v>-10571.716190241628</v>
      </c>
      <c r="J29" s="295">
        <v>-10571.716190241628</v>
      </c>
      <c r="K29" s="295"/>
      <c r="L29" s="295"/>
      <c r="M29" s="295"/>
      <c r="N29" s="468"/>
      <c r="O29" s="295">
        <v>-5.4691772951281949</v>
      </c>
      <c r="P29" s="295">
        <v>-5.4691772951281949</v>
      </c>
      <c r="Q29" s="295">
        <v>-5.4691772951281949</v>
      </c>
      <c r="R29" s="295">
        <v>-5.4691772951281949</v>
      </c>
      <c r="S29" s="295">
        <v>-5.4691772951281949</v>
      </c>
      <c r="T29" s="295">
        <v>-5.4691772951281949</v>
      </c>
      <c r="U29" s="295">
        <v>-5.4691772951281949</v>
      </c>
      <c r="V29" s="295"/>
      <c r="W29" s="295"/>
      <c r="X29" s="295"/>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20878.312609688244</v>
      </c>
      <c r="E31" s="295">
        <v>20878.312609688244</v>
      </c>
      <c r="F31" s="295">
        <v>20878.312609688244</v>
      </c>
      <c r="G31" s="295">
        <v>20878.312609688244</v>
      </c>
      <c r="H31" s="295">
        <v>19210.00162463466</v>
      </c>
      <c r="I31" s="295">
        <v>17387.442147638405</v>
      </c>
      <c r="J31" s="295">
        <v>13550.871521125469</v>
      </c>
      <c r="K31" s="295"/>
      <c r="L31" s="295"/>
      <c r="M31" s="295"/>
      <c r="N31" s="291"/>
      <c r="O31" s="295">
        <v>1.2871493480123526</v>
      </c>
      <c r="P31" s="295">
        <v>1.2871493480123526</v>
      </c>
      <c r="Q31" s="295">
        <v>1.2871493480123526</v>
      </c>
      <c r="R31" s="295">
        <v>1.2871493480123526</v>
      </c>
      <c r="S31" s="295">
        <v>1.2099016277151553</v>
      </c>
      <c r="T31" s="295">
        <v>1.1255117471920761</v>
      </c>
      <c r="U31" s="295">
        <v>0.94786720890607046</v>
      </c>
      <c r="V31" s="295"/>
      <c r="W31" s="295"/>
      <c r="X31" s="295"/>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v>308.76910845496849</v>
      </c>
      <c r="E32" s="295">
        <v>308.76910845496849</v>
      </c>
      <c r="F32" s="295">
        <v>308.76910845496849</v>
      </c>
      <c r="G32" s="295">
        <v>308.76910845496849</v>
      </c>
      <c r="H32" s="295">
        <v>308.76910845496849</v>
      </c>
      <c r="I32" s="295">
        <v>282.11639952722987</v>
      </c>
      <c r="J32" s="295">
        <v>173.07597228208706</v>
      </c>
      <c r="K32" s="295"/>
      <c r="L32" s="295"/>
      <c r="M32" s="295"/>
      <c r="N32" s="468"/>
      <c r="O32" s="295">
        <v>1.8032935615726876E-2</v>
      </c>
      <c r="P32" s="295">
        <v>1.8032935615726876E-2</v>
      </c>
      <c r="Q32" s="295">
        <v>1.8032935615726876E-2</v>
      </c>
      <c r="R32" s="295">
        <v>1.8032935615726876E-2</v>
      </c>
      <c r="S32" s="295">
        <v>1.8032935615726876E-2</v>
      </c>
      <c r="T32" s="295">
        <v>1.6798836564136419E-2</v>
      </c>
      <c r="U32" s="295">
        <v>1.1749943102196439E-2</v>
      </c>
      <c r="V32" s="295"/>
      <c r="W32" s="295"/>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32917.733975031741</v>
      </c>
      <c r="E34" s="295">
        <v>32917.733975031741</v>
      </c>
      <c r="F34" s="295">
        <v>32917.733975031741</v>
      </c>
      <c r="G34" s="295">
        <v>32917.733975031741</v>
      </c>
      <c r="H34" s="295">
        <v>30084.384632788973</v>
      </c>
      <c r="I34" s="295">
        <v>26989.069825412244</v>
      </c>
      <c r="J34" s="295">
        <v>20348.038138105487</v>
      </c>
      <c r="K34" s="295"/>
      <c r="L34" s="295"/>
      <c r="M34" s="295"/>
      <c r="N34" s="291"/>
      <c r="O34" s="295">
        <v>1.883471137121796</v>
      </c>
      <c r="P34" s="295">
        <v>1.883471137121796</v>
      </c>
      <c r="Q34" s="295">
        <v>1.883471137121796</v>
      </c>
      <c r="R34" s="295">
        <v>1.883471137121796</v>
      </c>
      <c r="S34" s="295">
        <v>1.7522787039036045</v>
      </c>
      <c r="T34" s="295">
        <v>1.6089564968246099</v>
      </c>
      <c r="U34" s="295">
        <v>1.3014571379749051</v>
      </c>
      <c r="V34" s="295"/>
      <c r="W34" s="295"/>
      <c r="X34" s="295"/>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v>2445.6777114080996</v>
      </c>
      <c r="E35" s="295">
        <v>2445.6777114080996</v>
      </c>
      <c r="F35" s="295">
        <v>2445.6777114080996</v>
      </c>
      <c r="G35" s="295">
        <v>2445.6777114080996</v>
      </c>
      <c r="H35" s="295">
        <v>2445.6777114080996</v>
      </c>
      <c r="I35" s="295">
        <v>2222.4200203794276</v>
      </c>
      <c r="J35" s="295">
        <v>1199.8604677777462</v>
      </c>
      <c r="K35" s="295"/>
      <c r="L35" s="295"/>
      <c r="M35" s="295"/>
      <c r="N35" s="468"/>
      <c r="O35" s="295">
        <v>0.12082159470058711</v>
      </c>
      <c r="P35" s="295">
        <v>0.12082159470058711</v>
      </c>
      <c r="Q35" s="295">
        <v>0.12082159470058711</v>
      </c>
      <c r="R35" s="295">
        <v>0.12082159470058711</v>
      </c>
      <c r="S35" s="295">
        <v>0.12082159470058711</v>
      </c>
      <c r="T35" s="295">
        <v>0.1104841049727789</v>
      </c>
      <c r="U35" s="295">
        <v>6.3136581031332892E-2</v>
      </c>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v>0</v>
      </c>
      <c r="E37" s="295">
        <v>0</v>
      </c>
      <c r="F37" s="295">
        <v>0</v>
      </c>
      <c r="G37" s="295">
        <v>0</v>
      </c>
      <c r="H37" s="295">
        <v>0</v>
      </c>
      <c r="I37" s="295">
        <v>0</v>
      </c>
      <c r="J37" s="295">
        <v>0</v>
      </c>
      <c r="K37" s="295"/>
      <c r="L37" s="295"/>
      <c r="M37" s="295"/>
      <c r="N37" s="291"/>
      <c r="O37" s="295">
        <v>0</v>
      </c>
      <c r="P37" s="295">
        <v>0</v>
      </c>
      <c r="Q37" s="295">
        <v>0</v>
      </c>
      <c r="R37" s="295">
        <v>0</v>
      </c>
      <c r="S37" s="295">
        <v>0</v>
      </c>
      <c r="T37" s="295">
        <v>0</v>
      </c>
      <c r="U37" s="295">
        <v>0</v>
      </c>
      <c r="V37" s="295"/>
      <c r="W37" s="295"/>
      <c r="X37" s="295"/>
      <c r="Y37" s="410">
        <v>1</v>
      </c>
      <c r="Z37" s="410"/>
      <c r="AA37" s="410"/>
      <c r="AB37" s="410"/>
      <c r="AC37" s="410"/>
      <c r="AD37" s="410"/>
      <c r="AE37" s="410"/>
      <c r="AF37" s="410"/>
      <c r="AG37" s="410"/>
      <c r="AH37" s="410"/>
      <c r="AI37" s="410"/>
      <c r="AJ37" s="410"/>
      <c r="AK37" s="410"/>
      <c r="AL37" s="410"/>
      <c r="AM37" s="296">
        <f>SUM(Y37:AL37)</f>
        <v>1</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v>340676.30910094449</v>
      </c>
      <c r="E50" s="295">
        <v>340676.30910094449</v>
      </c>
      <c r="F50" s="295">
        <v>340676.30910094449</v>
      </c>
      <c r="G50" s="295">
        <v>340676.30910094449</v>
      </c>
      <c r="H50" s="295">
        <v>340676.30910094449</v>
      </c>
      <c r="I50" s="295">
        <v>340676.30910094449</v>
      </c>
      <c r="J50" s="295">
        <v>340676.30910094449</v>
      </c>
      <c r="K50" s="295"/>
      <c r="L50" s="295"/>
      <c r="M50" s="295"/>
      <c r="N50" s="295">
        <v>12</v>
      </c>
      <c r="O50" s="295">
        <v>61.916212263444201</v>
      </c>
      <c r="P50" s="295">
        <v>61.916212263444201</v>
      </c>
      <c r="Q50" s="295">
        <v>61.916212263444201</v>
      </c>
      <c r="R50" s="295">
        <v>61.916212263444201</v>
      </c>
      <c r="S50" s="295">
        <v>61.916212263444201</v>
      </c>
      <c r="T50" s="295">
        <v>61.916212263444201</v>
      </c>
      <c r="U50" s="295">
        <v>61.916212263444201</v>
      </c>
      <c r="V50" s="295"/>
      <c r="W50" s="295"/>
      <c r="X50" s="295"/>
      <c r="Y50" s="415"/>
      <c r="Z50" s="415">
        <v>0.5</v>
      </c>
      <c r="AA50" s="415">
        <v>0.5</v>
      </c>
      <c r="AB50" s="415"/>
      <c r="AC50" s="415"/>
      <c r="AD50" s="415"/>
      <c r="AE50" s="415"/>
      <c r="AF50" s="415"/>
      <c r="AG50" s="415"/>
      <c r="AH50" s="415"/>
      <c r="AI50" s="415"/>
      <c r="AJ50" s="415"/>
      <c r="AK50" s="415"/>
      <c r="AL50" s="415"/>
      <c r="AM50" s="296">
        <f>SUM(Y50:AL50)</f>
        <v>1</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0.5</v>
      </c>
      <c r="AA51" s="411">
        <f t="shared" ref="AA51" si="9">AA50</f>
        <v>0.5</v>
      </c>
      <c r="AB51" s="411">
        <f t="shared" ref="AB51:AL51" si="10">AB50</f>
        <v>0</v>
      </c>
      <c r="AC51" s="411">
        <f t="shared" si="10"/>
        <v>0</v>
      </c>
      <c r="AD51" s="411">
        <f t="shared" si="10"/>
        <v>0</v>
      </c>
      <c r="AE51" s="411">
        <f t="shared" si="10"/>
        <v>0</v>
      </c>
      <c r="AF51" s="411">
        <f t="shared" si="10"/>
        <v>0</v>
      </c>
      <c r="AG51" s="411">
        <f t="shared" si="10"/>
        <v>0</v>
      </c>
      <c r="AH51" s="411">
        <f t="shared" si="10"/>
        <v>0</v>
      </c>
      <c r="AI51" s="411">
        <f t="shared" si="10"/>
        <v>0</v>
      </c>
      <c r="AJ51" s="411">
        <f t="shared" si="10"/>
        <v>0</v>
      </c>
      <c r="AK51" s="411">
        <f t="shared" si="10"/>
        <v>0</v>
      </c>
      <c r="AL51" s="411">
        <f t="shared" si="10"/>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v>267169.05724355415</v>
      </c>
      <c r="E53" s="295">
        <v>267169.05724355415</v>
      </c>
      <c r="F53" s="295">
        <v>267169.05724355415</v>
      </c>
      <c r="G53" s="295">
        <v>182289.73185478486</v>
      </c>
      <c r="H53" s="295">
        <v>182289.73185478486</v>
      </c>
      <c r="I53" s="295">
        <v>182289.73185478486</v>
      </c>
      <c r="J53" s="295">
        <v>19233.307717672276</v>
      </c>
      <c r="K53" s="295"/>
      <c r="L53" s="295"/>
      <c r="M53" s="295"/>
      <c r="N53" s="295">
        <v>12</v>
      </c>
      <c r="O53" s="295">
        <v>106.12394082985431</v>
      </c>
      <c r="P53" s="295">
        <v>106.12394082985431</v>
      </c>
      <c r="Q53" s="295">
        <v>106.12394082985431</v>
      </c>
      <c r="R53" s="295">
        <v>75.402852138334083</v>
      </c>
      <c r="S53" s="295">
        <v>75.402852138334083</v>
      </c>
      <c r="T53" s="295">
        <v>75.402852138334083</v>
      </c>
      <c r="U53" s="295">
        <v>7.5132095468573095</v>
      </c>
      <c r="V53" s="295"/>
      <c r="W53" s="295"/>
      <c r="X53" s="295"/>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v>5137.2572651746232</v>
      </c>
      <c r="E54" s="295">
        <v>5137.2572651746232</v>
      </c>
      <c r="F54" s="295">
        <v>5137.2572651746232</v>
      </c>
      <c r="G54" s="295">
        <v>4940.0126617645128</v>
      </c>
      <c r="H54" s="295">
        <v>4940.0126617645128</v>
      </c>
      <c r="I54" s="295">
        <v>4940.0126617645128</v>
      </c>
      <c r="J54" s="295">
        <v>740.3288730164802</v>
      </c>
      <c r="K54" s="295"/>
      <c r="L54" s="295"/>
      <c r="M54" s="295"/>
      <c r="N54" s="295">
        <f>N53</f>
        <v>12</v>
      </c>
      <c r="O54" s="295">
        <v>2.6223071505363089</v>
      </c>
      <c r="P54" s="295">
        <v>2.6223071505363089</v>
      </c>
      <c r="Q54" s="295">
        <v>2.6223071505363089</v>
      </c>
      <c r="R54" s="295">
        <v>2.537047603462633</v>
      </c>
      <c r="S54" s="295">
        <v>2.537047603462633</v>
      </c>
      <c r="T54" s="295">
        <v>2.537047603462633</v>
      </c>
      <c r="U54" s="295">
        <v>0.38021149370693413</v>
      </c>
      <c r="V54" s="295"/>
      <c r="W54" s="295"/>
      <c r="X54" s="295"/>
      <c r="Y54" s="411">
        <f>Y53</f>
        <v>0</v>
      </c>
      <c r="Z54" s="411">
        <f>Z53</f>
        <v>1</v>
      </c>
      <c r="AA54" s="411">
        <f t="shared" ref="AA54" si="11">AA53</f>
        <v>0</v>
      </c>
      <c r="AB54" s="411">
        <f t="shared" ref="AB54:AL54" si="12">AB53</f>
        <v>0</v>
      </c>
      <c r="AC54" s="411">
        <f t="shared" si="12"/>
        <v>0</v>
      </c>
      <c r="AD54" s="411">
        <f t="shared" si="12"/>
        <v>0</v>
      </c>
      <c r="AE54" s="411">
        <f t="shared" si="12"/>
        <v>0</v>
      </c>
      <c r="AF54" s="411">
        <f t="shared" si="12"/>
        <v>0</v>
      </c>
      <c r="AG54" s="411">
        <f t="shared" si="12"/>
        <v>0</v>
      </c>
      <c r="AH54" s="411">
        <f t="shared" si="12"/>
        <v>0</v>
      </c>
      <c r="AI54" s="411">
        <f t="shared" si="12"/>
        <v>0</v>
      </c>
      <c r="AJ54" s="411">
        <f t="shared" si="12"/>
        <v>0</v>
      </c>
      <c r="AK54" s="411">
        <f t="shared" si="12"/>
        <v>0</v>
      </c>
      <c r="AL54" s="411">
        <f t="shared" si="12"/>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3">AA56</f>
        <v>0</v>
      </c>
      <c r="AB57" s="411">
        <f t="shared" si="13"/>
        <v>0</v>
      </c>
      <c r="AC57" s="411">
        <f t="shared" si="13"/>
        <v>0</v>
      </c>
      <c r="AD57" s="411">
        <f t="shared" si="13"/>
        <v>0</v>
      </c>
      <c r="AE57" s="411">
        <f t="shared" si="13"/>
        <v>0</v>
      </c>
      <c r="AF57" s="411">
        <f t="shared" si="13"/>
        <v>0</v>
      </c>
      <c r="AG57" s="411">
        <f t="shared" si="13"/>
        <v>0</v>
      </c>
      <c r="AH57" s="411">
        <f t="shared" si="13"/>
        <v>0</v>
      </c>
      <c r="AI57" s="411">
        <f t="shared" si="13"/>
        <v>0</v>
      </c>
      <c r="AJ57" s="411">
        <f t="shared" si="13"/>
        <v>0</v>
      </c>
      <c r="AK57" s="411">
        <f t="shared" si="13"/>
        <v>0</v>
      </c>
      <c r="AL57" s="411">
        <f t="shared" si="13"/>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4">AA59</f>
        <v>0</v>
      </c>
      <c r="AB60" s="411">
        <f t="shared" si="14"/>
        <v>0</v>
      </c>
      <c r="AC60" s="411">
        <f t="shared" si="14"/>
        <v>0</v>
      </c>
      <c r="AD60" s="411">
        <f t="shared" si="14"/>
        <v>0</v>
      </c>
      <c r="AE60" s="411">
        <f t="shared" si="14"/>
        <v>0</v>
      </c>
      <c r="AF60" s="411">
        <f t="shared" si="14"/>
        <v>0</v>
      </c>
      <c r="AG60" s="411">
        <f t="shared" si="14"/>
        <v>0</v>
      </c>
      <c r="AH60" s="411">
        <f t="shared" si="14"/>
        <v>0</v>
      </c>
      <c r="AI60" s="411">
        <f t="shared" si="14"/>
        <v>0</v>
      </c>
      <c r="AJ60" s="411">
        <f t="shared" si="14"/>
        <v>0</v>
      </c>
      <c r="AK60" s="411">
        <f t="shared" si="14"/>
        <v>0</v>
      </c>
      <c r="AL60" s="411">
        <f t="shared" si="14"/>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5">AA62</f>
        <v>0</v>
      </c>
      <c r="AB63" s="411">
        <f t="shared" si="15"/>
        <v>0</v>
      </c>
      <c r="AC63" s="411">
        <f t="shared" si="15"/>
        <v>0</v>
      </c>
      <c r="AD63" s="411">
        <f t="shared" si="15"/>
        <v>0</v>
      </c>
      <c r="AE63" s="411">
        <f t="shared" si="15"/>
        <v>0</v>
      </c>
      <c r="AF63" s="411">
        <f t="shared" si="15"/>
        <v>0</v>
      </c>
      <c r="AG63" s="411">
        <f t="shared" si="15"/>
        <v>0</v>
      </c>
      <c r="AH63" s="411">
        <f t="shared" si="15"/>
        <v>0</v>
      </c>
      <c r="AI63" s="411">
        <f t="shared" si="15"/>
        <v>0</v>
      </c>
      <c r="AJ63" s="411">
        <f t="shared" si="15"/>
        <v>0</v>
      </c>
      <c r="AK63" s="411">
        <f t="shared" si="15"/>
        <v>0</v>
      </c>
      <c r="AL63" s="411">
        <f t="shared" si="15"/>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6">AA65</f>
        <v>0</v>
      </c>
      <c r="AB66" s="411">
        <f t="shared" si="16"/>
        <v>0</v>
      </c>
      <c r="AC66" s="411">
        <f t="shared" si="16"/>
        <v>0</v>
      </c>
      <c r="AD66" s="411">
        <f t="shared" si="16"/>
        <v>0</v>
      </c>
      <c r="AE66" s="411">
        <f t="shared" si="16"/>
        <v>0</v>
      </c>
      <c r="AF66" s="411">
        <f t="shared" si="16"/>
        <v>0</v>
      </c>
      <c r="AG66" s="411">
        <f t="shared" si="16"/>
        <v>0</v>
      </c>
      <c r="AH66" s="411">
        <f t="shared" si="16"/>
        <v>0</v>
      </c>
      <c r="AI66" s="411">
        <f t="shared" si="16"/>
        <v>0</v>
      </c>
      <c r="AJ66" s="411">
        <f t="shared" si="16"/>
        <v>0</v>
      </c>
      <c r="AK66" s="411">
        <f t="shared" si="16"/>
        <v>0</v>
      </c>
      <c r="AL66" s="411">
        <f t="shared" si="16"/>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7">AA68</f>
        <v>0</v>
      </c>
      <c r="AB69" s="411">
        <f t="shared" si="17"/>
        <v>0</v>
      </c>
      <c r="AC69" s="411">
        <f t="shared" si="17"/>
        <v>0</v>
      </c>
      <c r="AD69" s="411">
        <f t="shared" si="17"/>
        <v>0</v>
      </c>
      <c r="AE69" s="411">
        <f t="shared" si="17"/>
        <v>0</v>
      </c>
      <c r="AF69" s="411">
        <f t="shared" si="17"/>
        <v>0</v>
      </c>
      <c r="AG69" s="411">
        <f t="shared" si="17"/>
        <v>0</v>
      </c>
      <c r="AH69" s="411">
        <f t="shared" si="17"/>
        <v>0</v>
      </c>
      <c r="AI69" s="411">
        <f t="shared" si="17"/>
        <v>0</v>
      </c>
      <c r="AJ69" s="411">
        <f t="shared" si="17"/>
        <v>0</v>
      </c>
      <c r="AK69" s="411">
        <f t="shared" si="17"/>
        <v>0</v>
      </c>
      <c r="AL69" s="411">
        <f t="shared" si="17"/>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8">AA71</f>
        <v>0</v>
      </c>
      <c r="AB72" s="411">
        <f t="shared" si="18"/>
        <v>0</v>
      </c>
      <c r="AC72" s="411">
        <f t="shared" si="18"/>
        <v>0</v>
      </c>
      <c r="AD72" s="411">
        <f t="shared" si="18"/>
        <v>0</v>
      </c>
      <c r="AE72" s="411">
        <f t="shared" si="18"/>
        <v>0</v>
      </c>
      <c r="AF72" s="411">
        <f t="shared" si="18"/>
        <v>0</v>
      </c>
      <c r="AG72" s="411">
        <f t="shared" si="18"/>
        <v>0</v>
      </c>
      <c r="AH72" s="411">
        <f t="shared" si="18"/>
        <v>0</v>
      </c>
      <c r="AI72" s="411">
        <f t="shared" si="18"/>
        <v>0</v>
      </c>
      <c r="AJ72" s="411">
        <f t="shared" si="18"/>
        <v>0</v>
      </c>
      <c r="AK72" s="411">
        <f t="shared" si="18"/>
        <v>0</v>
      </c>
      <c r="AL72" s="411">
        <f t="shared" si="18"/>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9">AA75</f>
        <v>0</v>
      </c>
      <c r="AB76" s="411">
        <f t="shared" si="19"/>
        <v>0</v>
      </c>
      <c r="AC76" s="411">
        <f t="shared" si="19"/>
        <v>0</v>
      </c>
      <c r="AD76" s="411">
        <f t="shared" si="19"/>
        <v>0</v>
      </c>
      <c r="AE76" s="411">
        <f t="shared" si="19"/>
        <v>0</v>
      </c>
      <c r="AF76" s="411">
        <f t="shared" si="19"/>
        <v>0</v>
      </c>
      <c r="AG76" s="411">
        <f t="shared" si="19"/>
        <v>0</v>
      </c>
      <c r="AH76" s="411">
        <f t="shared" si="19"/>
        <v>0</v>
      </c>
      <c r="AI76" s="411">
        <f t="shared" si="19"/>
        <v>0</v>
      </c>
      <c r="AJ76" s="411">
        <f t="shared" si="19"/>
        <v>0</v>
      </c>
      <c r="AK76" s="411">
        <f t="shared" si="19"/>
        <v>0</v>
      </c>
      <c r="AL76" s="411">
        <f t="shared" si="19"/>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20">AA78</f>
        <v>0</v>
      </c>
      <c r="AB79" s="411">
        <f t="shared" si="20"/>
        <v>0</v>
      </c>
      <c r="AC79" s="411">
        <f t="shared" si="20"/>
        <v>0</v>
      </c>
      <c r="AD79" s="411">
        <f t="shared" si="20"/>
        <v>0</v>
      </c>
      <c r="AE79" s="411">
        <f t="shared" si="20"/>
        <v>0</v>
      </c>
      <c r="AF79" s="411">
        <f t="shared" si="20"/>
        <v>0</v>
      </c>
      <c r="AG79" s="411">
        <f t="shared" si="20"/>
        <v>0</v>
      </c>
      <c r="AH79" s="411">
        <f t="shared" si="20"/>
        <v>0</v>
      </c>
      <c r="AI79" s="411">
        <f t="shared" si="20"/>
        <v>0</v>
      </c>
      <c r="AJ79" s="411">
        <f t="shared" si="20"/>
        <v>0</v>
      </c>
      <c r="AK79" s="411">
        <f t="shared" si="20"/>
        <v>0</v>
      </c>
      <c r="AL79" s="411">
        <f t="shared" si="20"/>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21">AA81</f>
        <v>0</v>
      </c>
      <c r="AB82" s="411">
        <f t="shared" si="21"/>
        <v>0</v>
      </c>
      <c r="AC82" s="411">
        <f t="shared" si="21"/>
        <v>0</v>
      </c>
      <c r="AD82" s="411">
        <f t="shared" si="21"/>
        <v>0</v>
      </c>
      <c r="AE82" s="411">
        <f t="shared" si="21"/>
        <v>0</v>
      </c>
      <c r="AF82" s="411">
        <f t="shared" si="21"/>
        <v>0</v>
      </c>
      <c r="AG82" s="411">
        <f t="shared" si="21"/>
        <v>0</v>
      </c>
      <c r="AH82" s="411">
        <f t="shared" si="21"/>
        <v>0</v>
      </c>
      <c r="AI82" s="411">
        <f t="shared" si="21"/>
        <v>0</v>
      </c>
      <c r="AJ82" s="411">
        <f t="shared" si="21"/>
        <v>0</v>
      </c>
      <c r="AK82" s="411">
        <f t="shared" si="21"/>
        <v>0</v>
      </c>
      <c r="AL82" s="411">
        <f t="shared" si="21"/>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2">AA84</f>
        <v>0</v>
      </c>
      <c r="AB85" s="411">
        <f t="shared" si="22"/>
        <v>0</v>
      </c>
      <c r="AC85" s="411">
        <f t="shared" si="22"/>
        <v>0</v>
      </c>
      <c r="AD85" s="411">
        <f t="shared" si="22"/>
        <v>0</v>
      </c>
      <c r="AE85" s="411">
        <f t="shared" si="22"/>
        <v>0</v>
      </c>
      <c r="AF85" s="411">
        <f t="shared" si="22"/>
        <v>0</v>
      </c>
      <c r="AG85" s="411">
        <f t="shared" si="22"/>
        <v>0</v>
      </c>
      <c r="AH85" s="411">
        <f t="shared" si="22"/>
        <v>0</v>
      </c>
      <c r="AI85" s="411">
        <f t="shared" si="22"/>
        <v>0</v>
      </c>
      <c r="AJ85" s="411">
        <f t="shared" si="22"/>
        <v>0</v>
      </c>
      <c r="AK85" s="411">
        <f t="shared" si="22"/>
        <v>0</v>
      </c>
      <c r="AL85" s="411">
        <f t="shared" si="22"/>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3">AA87</f>
        <v>0</v>
      </c>
      <c r="AB88" s="411">
        <f t="shared" si="23"/>
        <v>0</v>
      </c>
      <c r="AC88" s="411">
        <f t="shared" si="23"/>
        <v>0</v>
      </c>
      <c r="AD88" s="411">
        <f t="shared" si="23"/>
        <v>0</v>
      </c>
      <c r="AE88" s="411">
        <f t="shared" si="23"/>
        <v>0</v>
      </c>
      <c r="AF88" s="411">
        <f t="shared" si="23"/>
        <v>0</v>
      </c>
      <c r="AG88" s="411">
        <f t="shared" si="23"/>
        <v>0</v>
      </c>
      <c r="AH88" s="411">
        <f t="shared" si="23"/>
        <v>0</v>
      </c>
      <c r="AI88" s="411">
        <f t="shared" si="23"/>
        <v>0</v>
      </c>
      <c r="AJ88" s="411">
        <f t="shared" si="23"/>
        <v>0</v>
      </c>
      <c r="AK88" s="411">
        <f t="shared" si="23"/>
        <v>0</v>
      </c>
      <c r="AL88" s="411">
        <f t="shared" si="23"/>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4">AA91</f>
        <v>0</v>
      </c>
      <c r="AB92" s="411">
        <f t="shared" si="24"/>
        <v>0</v>
      </c>
      <c r="AC92" s="411">
        <f t="shared" si="24"/>
        <v>0</v>
      </c>
      <c r="AD92" s="411">
        <f t="shared" si="24"/>
        <v>0</v>
      </c>
      <c r="AE92" s="411">
        <f t="shared" si="24"/>
        <v>0</v>
      </c>
      <c r="AF92" s="411">
        <f t="shared" si="24"/>
        <v>0</v>
      </c>
      <c r="AG92" s="411">
        <f t="shared" si="24"/>
        <v>0</v>
      </c>
      <c r="AH92" s="411">
        <f t="shared" si="24"/>
        <v>0</v>
      </c>
      <c r="AI92" s="411">
        <f t="shared" si="24"/>
        <v>0</v>
      </c>
      <c r="AJ92" s="411">
        <f t="shared" si="24"/>
        <v>0</v>
      </c>
      <c r="AK92" s="411">
        <f t="shared" si="24"/>
        <v>0</v>
      </c>
      <c r="AL92" s="411">
        <f t="shared" si="24"/>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5">AA95</f>
        <v>0</v>
      </c>
      <c r="AB96" s="411">
        <f t="shared" si="25"/>
        <v>0</v>
      </c>
      <c r="AC96" s="411">
        <f t="shared" si="25"/>
        <v>0</v>
      </c>
      <c r="AD96" s="411">
        <f t="shared" si="25"/>
        <v>0</v>
      </c>
      <c r="AE96" s="411">
        <f t="shared" si="25"/>
        <v>0</v>
      </c>
      <c r="AF96" s="411">
        <f t="shared" si="25"/>
        <v>0</v>
      </c>
      <c r="AG96" s="411">
        <f t="shared" si="25"/>
        <v>0</v>
      </c>
      <c r="AH96" s="411">
        <f t="shared" si="25"/>
        <v>0</v>
      </c>
      <c r="AI96" s="411">
        <f t="shared" si="25"/>
        <v>0</v>
      </c>
      <c r="AJ96" s="411">
        <f t="shared" si="25"/>
        <v>0</v>
      </c>
      <c r="AK96" s="411">
        <f t="shared" si="25"/>
        <v>0</v>
      </c>
      <c r="AL96" s="411">
        <f t="shared" si="25"/>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6">AA98</f>
        <v>0</v>
      </c>
      <c r="AB99" s="411">
        <f t="shared" si="26"/>
        <v>0</v>
      </c>
      <c r="AC99" s="411">
        <f t="shared" si="26"/>
        <v>0</v>
      </c>
      <c r="AD99" s="411">
        <f t="shared" si="26"/>
        <v>0</v>
      </c>
      <c r="AE99" s="411">
        <f t="shared" si="26"/>
        <v>0</v>
      </c>
      <c r="AF99" s="411">
        <f t="shared" si="26"/>
        <v>0</v>
      </c>
      <c r="AG99" s="411">
        <f t="shared" si="26"/>
        <v>0</v>
      </c>
      <c r="AH99" s="411">
        <f t="shared" si="26"/>
        <v>0</v>
      </c>
      <c r="AI99" s="411">
        <f t="shared" si="26"/>
        <v>0</v>
      </c>
      <c r="AJ99" s="411">
        <f t="shared" si="26"/>
        <v>0</v>
      </c>
      <c r="AK99" s="411">
        <f t="shared" si="26"/>
        <v>0</v>
      </c>
      <c r="AL99" s="411">
        <f t="shared" si="26"/>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v>7842.98302788</v>
      </c>
      <c r="E102" s="295">
        <v>7842.98302788</v>
      </c>
      <c r="F102" s="295">
        <v>7842.98302788</v>
      </c>
      <c r="G102" s="295">
        <v>7842.98302788</v>
      </c>
      <c r="H102" s="295">
        <v>7842.98302788</v>
      </c>
      <c r="I102" s="295">
        <v>7842.98302788</v>
      </c>
      <c r="J102" s="295">
        <v>7842.98302788</v>
      </c>
      <c r="K102" s="295"/>
      <c r="L102" s="295"/>
      <c r="M102" s="295"/>
      <c r="N102" s="295">
        <v>12</v>
      </c>
      <c r="O102" s="295">
        <v>1.3497484000000002</v>
      </c>
      <c r="P102" s="295">
        <v>1.3497484000000002</v>
      </c>
      <c r="Q102" s="295">
        <v>1.3497484000000002</v>
      </c>
      <c r="R102" s="295">
        <v>1.3497484000000002</v>
      </c>
      <c r="S102" s="295">
        <v>1.3497484000000002</v>
      </c>
      <c r="T102" s="295">
        <v>1.3497484000000002</v>
      </c>
      <c r="U102" s="295">
        <v>1.3497484000000002</v>
      </c>
      <c r="V102" s="295"/>
      <c r="W102" s="295"/>
      <c r="X102" s="295"/>
      <c r="Y102" s="410"/>
      <c r="Z102" s="410">
        <v>1</v>
      </c>
      <c r="AA102" s="410"/>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1</v>
      </c>
      <c r="AA103" s="411">
        <f t="shared" ref="AA103:AL103" si="27">AA102</f>
        <v>0</v>
      </c>
      <c r="AB103" s="411">
        <f t="shared" si="27"/>
        <v>0</v>
      </c>
      <c r="AC103" s="411">
        <f t="shared" si="27"/>
        <v>0</v>
      </c>
      <c r="AD103" s="411">
        <f t="shared" si="27"/>
        <v>0</v>
      </c>
      <c r="AE103" s="411">
        <f t="shared" si="27"/>
        <v>0</v>
      </c>
      <c r="AF103" s="411">
        <f t="shared" si="27"/>
        <v>0</v>
      </c>
      <c r="AG103" s="411">
        <f t="shared" si="27"/>
        <v>0</v>
      </c>
      <c r="AH103" s="411">
        <f t="shared" si="27"/>
        <v>0</v>
      </c>
      <c r="AI103" s="411">
        <f t="shared" si="27"/>
        <v>0</v>
      </c>
      <c r="AJ103" s="411">
        <f t="shared" si="27"/>
        <v>0</v>
      </c>
      <c r="AK103" s="411">
        <f t="shared" si="27"/>
        <v>0</v>
      </c>
      <c r="AL103" s="411">
        <f t="shared" si="27"/>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v>238332.29457063766</v>
      </c>
      <c r="E105" s="295">
        <v>238332.29457063766</v>
      </c>
      <c r="F105" s="295">
        <v>238332.29457063766</v>
      </c>
      <c r="G105" s="295">
        <v>238332.29457063766</v>
      </c>
      <c r="H105" s="295">
        <v>238332.29457063766</v>
      </c>
      <c r="I105" s="295">
        <v>238332.29457063766</v>
      </c>
      <c r="J105" s="295">
        <v>238332.29457063766</v>
      </c>
      <c r="K105" s="295"/>
      <c r="L105" s="295"/>
      <c r="M105" s="295"/>
      <c r="N105" s="295">
        <v>12</v>
      </c>
      <c r="O105" s="295">
        <v>46.404262961572748</v>
      </c>
      <c r="P105" s="295">
        <v>46.404262961572748</v>
      </c>
      <c r="Q105" s="295">
        <v>46.404262961572748</v>
      </c>
      <c r="R105" s="295">
        <v>46.404262961572748</v>
      </c>
      <c r="S105" s="295">
        <v>46.404262961572748</v>
      </c>
      <c r="T105" s="295">
        <v>46.404262961572748</v>
      </c>
      <c r="U105" s="295">
        <v>46.404262961572748</v>
      </c>
      <c r="V105" s="295"/>
      <c r="W105" s="295"/>
      <c r="X105" s="295"/>
      <c r="Y105" s="410"/>
      <c r="Z105" s="410">
        <v>1</v>
      </c>
      <c r="AA105" s="410"/>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295">
        <v>-144547.29457063766</v>
      </c>
      <c r="E106" s="295">
        <v>-144547.29457063766</v>
      </c>
      <c r="F106" s="295">
        <v>-144547.29457063766</v>
      </c>
      <c r="G106" s="295">
        <v>-144547.29457063766</v>
      </c>
      <c r="H106" s="295">
        <v>-144547.29457063801</v>
      </c>
      <c r="I106" s="295">
        <v>-144547.29457063801</v>
      </c>
      <c r="J106" s="295">
        <v>-144547.29457063801</v>
      </c>
      <c r="K106" s="295"/>
      <c r="L106" s="295"/>
      <c r="M106" s="295"/>
      <c r="N106" s="295">
        <f>N105</f>
        <v>12</v>
      </c>
      <c r="O106" s="295">
        <v>-5.4262961572744406E-2</v>
      </c>
      <c r="P106" s="295">
        <v>-5.4262961572744406E-2</v>
      </c>
      <c r="Q106" s="295">
        <v>-5.4262961572744406E-2</v>
      </c>
      <c r="R106" s="295">
        <v>-5.4262961572744406E-2</v>
      </c>
      <c r="S106" s="295">
        <v>-5.4262961572744399E-2</v>
      </c>
      <c r="T106" s="295">
        <v>-5.4262961572744399E-2</v>
      </c>
      <c r="U106" s="295">
        <v>-5.4262961572744399E-2</v>
      </c>
      <c r="V106" s="295"/>
      <c r="W106" s="295"/>
      <c r="X106" s="295"/>
      <c r="Y106" s="411">
        <f>Y105</f>
        <v>0</v>
      </c>
      <c r="Z106" s="411">
        <f>Z105</f>
        <v>1</v>
      </c>
      <c r="AA106" s="411">
        <f>AA105</f>
        <v>0</v>
      </c>
      <c r="AB106" s="411">
        <f>AB105</f>
        <v>0</v>
      </c>
      <c r="AC106" s="411">
        <f t="shared" ref="AC106:AL106" si="28">AC105</f>
        <v>0</v>
      </c>
      <c r="AD106" s="411">
        <f t="shared" si="28"/>
        <v>0</v>
      </c>
      <c r="AE106" s="411">
        <f t="shared" si="28"/>
        <v>0</v>
      </c>
      <c r="AF106" s="411">
        <f t="shared" si="28"/>
        <v>0</v>
      </c>
      <c r="AG106" s="411">
        <f t="shared" si="28"/>
        <v>0</v>
      </c>
      <c r="AH106" s="411">
        <f t="shared" si="28"/>
        <v>0</v>
      </c>
      <c r="AI106" s="411">
        <f t="shared" si="28"/>
        <v>0</v>
      </c>
      <c r="AJ106" s="411">
        <f t="shared" si="28"/>
        <v>0</v>
      </c>
      <c r="AK106" s="411">
        <f t="shared" si="28"/>
        <v>0</v>
      </c>
      <c r="AL106" s="411">
        <f t="shared" si="28"/>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9">AA108</f>
        <v>0</v>
      </c>
      <c r="AB109" s="411">
        <f t="shared" si="29"/>
        <v>0</v>
      </c>
      <c r="AC109" s="411">
        <f t="shared" si="29"/>
        <v>0</v>
      </c>
      <c r="AD109" s="411">
        <f t="shared" si="29"/>
        <v>0</v>
      </c>
      <c r="AE109" s="411">
        <f t="shared" si="29"/>
        <v>0</v>
      </c>
      <c r="AF109" s="411">
        <f t="shared" si="29"/>
        <v>0</v>
      </c>
      <c r="AG109" s="411">
        <f t="shared" si="29"/>
        <v>0</v>
      </c>
      <c r="AH109" s="411">
        <f t="shared" si="29"/>
        <v>0</v>
      </c>
      <c r="AI109" s="411">
        <f t="shared" si="29"/>
        <v>0</v>
      </c>
      <c r="AJ109" s="411">
        <f t="shared" si="29"/>
        <v>0</v>
      </c>
      <c r="AK109" s="411">
        <f t="shared" si="29"/>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30">Z111</f>
        <v>0</v>
      </c>
      <c r="AA112" s="411">
        <f t="shared" si="30"/>
        <v>0</v>
      </c>
      <c r="AB112" s="411">
        <f t="shared" si="30"/>
        <v>0</v>
      </c>
      <c r="AC112" s="411">
        <f t="shared" si="30"/>
        <v>0</v>
      </c>
      <c r="AD112" s="411">
        <f t="shared" si="30"/>
        <v>0</v>
      </c>
      <c r="AE112" s="411">
        <f t="shared" si="30"/>
        <v>0</v>
      </c>
      <c r="AF112" s="411">
        <f t="shared" si="30"/>
        <v>0</v>
      </c>
      <c r="AG112" s="411">
        <f t="shared" si="30"/>
        <v>0</v>
      </c>
      <c r="AH112" s="411">
        <f t="shared" si="30"/>
        <v>0</v>
      </c>
      <c r="AI112" s="411">
        <f t="shared" si="30"/>
        <v>0</v>
      </c>
      <c r="AJ112" s="411">
        <f t="shared" si="30"/>
        <v>0</v>
      </c>
      <c r="AK112" s="411">
        <f t="shared" si="30"/>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31">Z114</f>
        <v>0</v>
      </c>
      <c r="AA115" s="411">
        <f t="shared" si="31"/>
        <v>0</v>
      </c>
      <c r="AB115" s="411">
        <f t="shared" si="31"/>
        <v>0</v>
      </c>
      <c r="AC115" s="411">
        <f t="shared" si="31"/>
        <v>0</v>
      </c>
      <c r="AD115" s="411">
        <f t="shared" si="31"/>
        <v>0</v>
      </c>
      <c r="AE115" s="411">
        <f t="shared" si="31"/>
        <v>0</v>
      </c>
      <c r="AF115" s="411">
        <f t="shared" si="31"/>
        <v>0</v>
      </c>
      <c r="AG115" s="411">
        <f t="shared" si="31"/>
        <v>0</v>
      </c>
      <c r="AH115" s="411">
        <f t="shared" si="31"/>
        <v>0</v>
      </c>
      <c r="AI115" s="411">
        <f t="shared" si="31"/>
        <v>0</v>
      </c>
      <c r="AJ115" s="411">
        <f t="shared" si="31"/>
        <v>0</v>
      </c>
      <c r="AK115" s="411">
        <f t="shared" si="31"/>
        <v>0</v>
      </c>
      <c r="AL115" s="411">
        <f t="shared" si="31"/>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2">Z118</f>
        <v>0</v>
      </c>
      <c r="AA119" s="411">
        <f t="shared" si="32"/>
        <v>0</v>
      </c>
      <c r="AB119" s="411">
        <f t="shared" si="32"/>
        <v>0</v>
      </c>
      <c r="AC119" s="411">
        <f t="shared" si="32"/>
        <v>0</v>
      </c>
      <c r="AD119" s="411">
        <f t="shared" si="32"/>
        <v>0</v>
      </c>
      <c r="AE119" s="411">
        <f t="shared" si="32"/>
        <v>0</v>
      </c>
      <c r="AF119" s="411">
        <f t="shared" si="32"/>
        <v>0</v>
      </c>
      <c r="AG119" s="411">
        <f t="shared" si="32"/>
        <v>0</v>
      </c>
      <c r="AH119" s="411">
        <f t="shared" si="32"/>
        <v>0</v>
      </c>
      <c r="AI119" s="411">
        <f t="shared" si="32"/>
        <v>0</v>
      </c>
      <c r="AJ119" s="411">
        <f t="shared" si="32"/>
        <v>0</v>
      </c>
      <c r="AK119" s="411">
        <f t="shared" si="32"/>
        <v>0</v>
      </c>
      <c r="AL119" s="411">
        <f t="shared" si="32"/>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3">Z121</f>
        <v>0</v>
      </c>
      <c r="AA122" s="411">
        <f t="shared" si="33"/>
        <v>0</v>
      </c>
      <c r="AB122" s="411">
        <f t="shared" si="33"/>
        <v>0</v>
      </c>
      <c r="AC122" s="411">
        <f t="shared" si="33"/>
        <v>0</v>
      </c>
      <c r="AD122" s="411">
        <f t="shared" si="33"/>
        <v>0</v>
      </c>
      <c r="AE122" s="411">
        <f t="shared" si="33"/>
        <v>0</v>
      </c>
      <c r="AF122" s="411">
        <f t="shared" si="33"/>
        <v>0</v>
      </c>
      <c r="AG122" s="411">
        <f t="shared" si="33"/>
        <v>0</v>
      </c>
      <c r="AH122" s="411">
        <f t="shared" si="33"/>
        <v>0</v>
      </c>
      <c r="AI122" s="411">
        <f t="shared" si="33"/>
        <v>0</v>
      </c>
      <c r="AJ122" s="411">
        <f t="shared" si="33"/>
        <v>0</v>
      </c>
      <c r="AK122" s="411">
        <f t="shared" si="33"/>
        <v>0</v>
      </c>
      <c r="AL122" s="411">
        <f t="shared" si="33"/>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4">Z124</f>
        <v>0</v>
      </c>
      <c r="AA125" s="411">
        <f t="shared" si="34"/>
        <v>0</v>
      </c>
      <c r="AB125" s="411">
        <f t="shared" si="34"/>
        <v>0</v>
      </c>
      <c r="AC125" s="411">
        <f t="shared" si="34"/>
        <v>0</v>
      </c>
      <c r="AD125" s="411">
        <f t="shared" si="34"/>
        <v>0</v>
      </c>
      <c r="AE125" s="411">
        <f t="shared" si="34"/>
        <v>0</v>
      </c>
      <c r="AF125" s="411">
        <f t="shared" si="34"/>
        <v>0</v>
      </c>
      <c r="AG125" s="411">
        <f t="shared" si="34"/>
        <v>0</v>
      </c>
      <c r="AH125" s="411">
        <f t="shared" si="34"/>
        <v>0</v>
      </c>
      <c r="AI125" s="411">
        <f t="shared" si="34"/>
        <v>0</v>
      </c>
      <c r="AJ125" s="411">
        <f t="shared" si="34"/>
        <v>0</v>
      </c>
      <c r="AK125" s="411">
        <f t="shared" si="34"/>
        <v>0</v>
      </c>
      <c r="AL125" s="411">
        <f t="shared" si="34"/>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867158.61066369771</v>
      </c>
      <c r="E127" s="328"/>
      <c r="F127" s="328"/>
      <c r="G127" s="328"/>
      <c r="H127" s="328"/>
      <c r="I127" s="328"/>
      <c r="J127" s="328"/>
      <c r="K127" s="328"/>
      <c r="L127" s="328"/>
      <c r="M127" s="328"/>
      <c r="N127" s="328"/>
      <c r="O127" s="328">
        <f>SUM(O22:O125)</f>
        <v>254.62890610798968</v>
      </c>
      <c r="P127" s="328"/>
      <c r="Q127" s="328"/>
      <c r="R127" s="328"/>
      <c r="S127" s="328"/>
      <c r="T127" s="328"/>
      <c r="U127" s="328"/>
      <c r="V127" s="328"/>
      <c r="W127" s="328"/>
      <c r="X127" s="328"/>
      <c r="Y127" s="329">
        <f>IF(Y21="kWh",SUMPRODUCT(D22:D125,Y22:Y125))</f>
        <v>152548.00402614445</v>
      </c>
      <c r="Z127" s="329">
        <f>IF(Z21="kWh",SUMPRODUCT(D22:D125,Z22:Z125))</f>
        <v>544272.45208708115</v>
      </c>
      <c r="AA127" s="329">
        <f>IF(AA21="kW",SUMPRODUCT(N22:N125,O22:O125,AA22:AA125),SUMPRODUCT(D22:D125,AA22:AA125))</f>
        <v>371.49727358066519</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1.17E-2</v>
      </c>
      <c r="Z130" s="341">
        <f>HLOOKUP(Z$20,'3.  Distribution Rates'!$C$122:$P$133,3,FALSE)</f>
        <v>7.4000000000000003E-3</v>
      </c>
      <c r="AA130" s="341">
        <f>HLOOKUP(AA$20,'3.  Distribution Rates'!$C$122:$P$133,3,FALSE)</f>
        <v>1.2465999999999999</v>
      </c>
      <c r="AB130" s="341">
        <f>HLOOKUP(AB$20,'3.  Distribution Rates'!$C$122:$P$133,3,FALSE)</f>
        <v>8.7340999999999998</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5">Y127*Y130</f>
        <v>1784.8116471058902</v>
      </c>
      <c r="Z131" s="346">
        <f t="shared" si="35"/>
        <v>4027.6161454444009</v>
      </c>
      <c r="AA131" s="347">
        <f t="shared" si="35"/>
        <v>463.10850124565718</v>
      </c>
      <c r="AB131" s="347">
        <f t="shared" si="35"/>
        <v>0</v>
      </c>
      <c r="AC131" s="347">
        <f t="shared" si="35"/>
        <v>0</v>
      </c>
      <c r="AD131" s="347">
        <f t="shared" si="35"/>
        <v>0</v>
      </c>
      <c r="AE131" s="347">
        <f>AE127*AE130</f>
        <v>0</v>
      </c>
      <c r="AF131" s="347">
        <f t="shared" ref="AF131:AL131" si="36">AF127*AF130</f>
        <v>0</v>
      </c>
      <c r="AG131" s="347">
        <f t="shared" si="36"/>
        <v>0</v>
      </c>
      <c r="AH131" s="347">
        <f t="shared" si="36"/>
        <v>0</v>
      </c>
      <c r="AI131" s="347">
        <f t="shared" si="36"/>
        <v>0</v>
      </c>
      <c r="AJ131" s="347">
        <f t="shared" si="36"/>
        <v>0</v>
      </c>
      <c r="AK131" s="347">
        <f t="shared" si="36"/>
        <v>0</v>
      </c>
      <c r="AL131" s="347">
        <f t="shared" si="36"/>
        <v>0</v>
      </c>
      <c r="AM131" s="407">
        <f>SUM(Y131:AL131)</f>
        <v>6275.536293795948</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7">Y128*Y130</f>
        <v>0</v>
      </c>
      <c r="Z132" s="347">
        <f t="shared" si="37"/>
        <v>0</v>
      </c>
      <c r="AA132" s="347">
        <f t="shared" si="37"/>
        <v>0</v>
      </c>
      <c r="AB132" s="347">
        <f t="shared" si="37"/>
        <v>0</v>
      </c>
      <c r="AC132" s="347">
        <f t="shared" si="37"/>
        <v>0</v>
      </c>
      <c r="AD132" s="347">
        <f t="shared" si="37"/>
        <v>0</v>
      </c>
      <c r="AE132" s="347">
        <f>AE128*AE130</f>
        <v>0</v>
      </c>
      <c r="AF132" s="347">
        <f t="shared" ref="AF132:AL132" si="38">AF128*AF130</f>
        <v>0</v>
      </c>
      <c r="AG132" s="347">
        <f t="shared" si="38"/>
        <v>0</v>
      </c>
      <c r="AH132" s="347">
        <f t="shared" si="38"/>
        <v>0</v>
      </c>
      <c r="AI132" s="347">
        <f t="shared" si="38"/>
        <v>0</v>
      </c>
      <c r="AJ132" s="347">
        <f t="shared" si="38"/>
        <v>0</v>
      </c>
      <c r="AK132" s="347">
        <f t="shared" si="38"/>
        <v>0</v>
      </c>
      <c r="AL132" s="347">
        <f t="shared" si="38"/>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6275.536293795948</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152548.00402614445</v>
      </c>
      <c r="Z135" s="291">
        <f>SUMPRODUCT(E22:E125,Z22:Z125)</f>
        <v>544272.45208708115</v>
      </c>
      <c r="AA135" s="291">
        <f>IF(AA21="kW",SUMPRODUCT(N22:N125,P22:P125,AA22:AA125),SUMPRODUCT(E22:E125,AA22:AA125))</f>
        <v>371.49727358066519</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152548.00402614445</v>
      </c>
      <c r="Z136" s="291">
        <f>SUMPRODUCT(F22:F125,Z22:Z125)</f>
        <v>544272.45208708115</v>
      </c>
      <c r="AA136" s="291">
        <f>IF(AA21="kW",SUMPRODUCT(N22:N125,Q22:Q125,AA22:AA125),SUMPRODUCT(F22:F125,AA22:AA125))</f>
        <v>371.49727358066519</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151270.73813081358</v>
      </c>
      <c r="Z137" s="291">
        <f>SUMPRODUCT(G22:G125,Z22:Z125)</f>
        <v>459195.88209490164</v>
      </c>
      <c r="AA137" s="291">
        <f>IF(AA21="kW",SUMPRODUCT(N22:N125,R22:R125,AA22:AA125),SUMPRODUCT(G22:G125,AA22:AA125))</f>
        <v>371.49727358066519</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132906.72958051055</v>
      </c>
      <c r="Z138" s="291">
        <f>SUMPRODUCT(H22:H125,Z22:Z125)</f>
        <v>459195.88209490129</v>
      </c>
      <c r="AA138" s="291">
        <f>IF(AA21="kW",SUMPRODUCT(N22:N125,S22:S125,AA22:AA125),SUMPRODUCT(H22:H125,AA22:AA125))</f>
        <v>371.49727358066519</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98013.713362357084</v>
      </c>
      <c r="Z139" s="291">
        <f>SUMPRODUCT(I22:I125,Z22:Z125)</f>
        <v>459195.88209490129</v>
      </c>
      <c r="AA139" s="291">
        <f>IF(AA21="kW",SUMPRODUCT(N22:N125,T22:T125,AA22:AA125),SUMPRODUCT(I22:I125,AA22:AA125))</f>
        <v>371.49727358066519</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86404.511068690554</v>
      </c>
      <c r="Z140" s="291">
        <f>SUMPRODUCT(J22:J125,Z22:Z125)</f>
        <v>291939.77416904073</v>
      </c>
      <c r="AA140" s="291">
        <f>IF(AA21="kW",SUMPRODUCT(N22:N125,U22:U125,AA22:AA125),SUMPRODUCT(J22:J125,AA22:AA125))</f>
        <v>371.49727358066519</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588</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57" t="s">
        <v>211</v>
      </c>
      <c r="C147" s="859" t="s">
        <v>33</v>
      </c>
      <c r="D147" s="284" t="s">
        <v>421</v>
      </c>
      <c r="E147" s="861" t="s">
        <v>209</v>
      </c>
      <c r="F147" s="862"/>
      <c r="G147" s="862"/>
      <c r="H147" s="862"/>
      <c r="I147" s="862"/>
      <c r="J147" s="862"/>
      <c r="K147" s="862"/>
      <c r="L147" s="862"/>
      <c r="M147" s="863"/>
      <c r="N147" s="867" t="s">
        <v>213</v>
      </c>
      <c r="O147" s="284" t="s">
        <v>422</v>
      </c>
      <c r="P147" s="861" t="s">
        <v>212</v>
      </c>
      <c r="Q147" s="862"/>
      <c r="R147" s="862"/>
      <c r="S147" s="862"/>
      <c r="T147" s="862"/>
      <c r="U147" s="862"/>
      <c r="V147" s="862"/>
      <c r="W147" s="862"/>
      <c r="X147" s="863"/>
      <c r="Y147" s="864" t="s">
        <v>243</v>
      </c>
      <c r="Z147" s="865"/>
      <c r="AA147" s="865"/>
      <c r="AB147" s="865"/>
      <c r="AC147" s="865"/>
      <c r="AD147" s="865"/>
      <c r="AE147" s="865"/>
      <c r="AF147" s="865"/>
      <c r="AG147" s="865"/>
      <c r="AH147" s="865"/>
      <c r="AI147" s="865"/>
      <c r="AJ147" s="865"/>
      <c r="AK147" s="865"/>
      <c r="AL147" s="865"/>
      <c r="AM147" s="866"/>
    </row>
    <row r="148" spans="1:39" ht="60.75" customHeight="1">
      <c r="B148" s="858"/>
      <c r="C148" s="860"/>
      <c r="D148" s="285">
        <v>2012</v>
      </c>
      <c r="E148" s="285">
        <v>2013</v>
      </c>
      <c r="F148" s="285">
        <v>2014</v>
      </c>
      <c r="G148" s="285">
        <v>2015</v>
      </c>
      <c r="H148" s="285">
        <v>2016</v>
      </c>
      <c r="I148" s="285">
        <v>2017</v>
      </c>
      <c r="J148" s="285">
        <v>2018</v>
      </c>
      <c r="K148" s="285">
        <v>2019</v>
      </c>
      <c r="L148" s="285">
        <v>2020</v>
      </c>
      <c r="M148" s="285">
        <v>2021</v>
      </c>
      <c r="N148" s="868"/>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TO 4,999 KW</v>
      </c>
      <c r="AB148" s="285" t="str">
        <f>'1.  LRAMVA Summary'!G52</f>
        <v>Street Lighting</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v>40192.787655372471</v>
      </c>
      <c r="E150" s="295">
        <v>40192.787655372471</v>
      </c>
      <c r="F150" s="295">
        <v>40192.787655372471</v>
      </c>
      <c r="G150" s="295">
        <v>39885.332490372464</v>
      </c>
      <c r="H150" s="295">
        <v>25496.649776765178</v>
      </c>
      <c r="I150" s="295">
        <v>0</v>
      </c>
      <c r="J150" s="295"/>
      <c r="K150" s="295"/>
      <c r="L150" s="295"/>
      <c r="M150" s="295"/>
      <c r="N150" s="291"/>
      <c r="O150" s="295">
        <v>5.649784749519708</v>
      </c>
      <c r="P150" s="295">
        <v>5.649784749519708</v>
      </c>
      <c r="Q150" s="295">
        <v>5.649784749519708</v>
      </c>
      <c r="R150" s="295">
        <v>5.3059730131573408</v>
      </c>
      <c r="S150" s="295">
        <v>3.3522924589472165</v>
      </c>
      <c r="T150" s="295">
        <v>0</v>
      </c>
      <c r="U150" s="295"/>
      <c r="V150" s="295"/>
      <c r="W150" s="295"/>
      <c r="X150" s="295"/>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9">AA150</f>
        <v>0</v>
      </c>
      <c r="AB151" s="411">
        <f t="shared" si="39"/>
        <v>0</v>
      </c>
      <c r="AC151" s="411">
        <f t="shared" si="39"/>
        <v>0</v>
      </c>
      <c r="AD151" s="411">
        <f t="shared" si="39"/>
        <v>0</v>
      </c>
      <c r="AE151" s="411">
        <f t="shared" si="39"/>
        <v>0</v>
      </c>
      <c r="AF151" s="411">
        <f t="shared" si="39"/>
        <v>0</v>
      </c>
      <c r="AG151" s="411">
        <f t="shared" si="39"/>
        <v>0</v>
      </c>
      <c r="AH151" s="411">
        <f t="shared" si="39"/>
        <v>0</v>
      </c>
      <c r="AI151" s="411">
        <f t="shared" si="39"/>
        <v>0</v>
      </c>
      <c r="AJ151" s="411">
        <f t="shared" si="39"/>
        <v>0</v>
      </c>
      <c r="AK151" s="411">
        <f t="shared" si="39"/>
        <v>0</v>
      </c>
      <c r="AL151" s="411">
        <f t="shared" si="39"/>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6693.1949622850116</v>
      </c>
      <c r="E153" s="295">
        <v>6693.1949622850116</v>
      </c>
      <c r="F153" s="295">
        <v>6693.1949622850116</v>
      </c>
      <c r="G153" s="295">
        <v>6462.9342245507351</v>
      </c>
      <c r="H153" s="295">
        <v>0</v>
      </c>
      <c r="I153" s="295">
        <v>0</v>
      </c>
      <c r="J153" s="295"/>
      <c r="K153" s="295"/>
      <c r="L153" s="295"/>
      <c r="M153" s="295"/>
      <c r="N153" s="291"/>
      <c r="O153" s="295">
        <v>3.8821162777490263</v>
      </c>
      <c r="P153" s="295">
        <v>3.8821162777490263</v>
      </c>
      <c r="Q153" s="295">
        <v>3.8821162777490263</v>
      </c>
      <c r="R153" s="295">
        <v>3.6246272091997915</v>
      </c>
      <c r="S153" s="295">
        <v>0</v>
      </c>
      <c r="T153" s="295">
        <v>0</v>
      </c>
      <c r="U153" s="295"/>
      <c r="V153" s="295"/>
      <c r="W153" s="295"/>
      <c r="X153" s="295"/>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40">AA153</f>
        <v>0</v>
      </c>
      <c r="AB154" s="411">
        <f t="shared" si="40"/>
        <v>0</v>
      </c>
      <c r="AC154" s="411">
        <f t="shared" si="40"/>
        <v>0</v>
      </c>
      <c r="AD154" s="411">
        <f t="shared" si="40"/>
        <v>0</v>
      </c>
      <c r="AE154" s="411">
        <f t="shared" si="40"/>
        <v>0</v>
      </c>
      <c r="AF154" s="411">
        <f t="shared" si="40"/>
        <v>0</v>
      </c>
      <c r="AG154" s="411">
        <f t="shared" si="40"/>
        <v>0</v>
      </c>
      <c r="AH154" s="411">
        <f t="shared" si="40"/>
        <v>0</v>
      </c>
      <c r="AI154" s="411">
        <f t="shared" si="40"/>
        <v>0</v>
      </c>
      <c r="AJ154" s="411">
        <f t="shared" si="40"/>
        <v>0</v>
      </c>
      <c r="AK154" s="411">
        <f t="shared" si="40"/>
        <v>0</v>
      </c>
      <c r="AL154" s="411">
        <f t="shared" si="40"/>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38766.567338592635</v>
      </c>
      <c r="E156" s="295">
        <v>38766.567338592635</v>
      </c>
      <c r="F156" s="295">
        <v>38766.567338592635</v>
      </c>
      <c r="G156" s="295">
        <v>38766.567338592635</v>
      </c>
      <c r="H156" s="295">
        <v>38766.567338592635</v>
      </c>
      <c r="I156" s="295">
        <v>38766.567338592635</v>
      </c>
      <c r="J156" s="295"/>
      <c r="K156" s="295"/>
      <c r="L156" s="295"/>
      <c r="M156" s="295"/>
      <c r="N156" s="291"/>
      <c r="O156" s="295">
        <v>20.638316134900339</v>
      </c>
      <c r="P156" s="295">
        <v>20.638316134900339</v>
      </c>
      <c r="Q156" s="295">
        <v>20.638316134900339</v>
      </c>
      <c r="R156" s="295">
        <v>20.638316134900339</v>
      </c>
      <c r="S156" s="295">
        <v>20.638316134900339</v>
      </c>
      <c r="T156" s="295">
        <v>20.638316134900339</v>
      </c>
      <c r="U156" s="295"/>
      <c r="V156" s="295"/>
      <c r="W156" s="295"/>
      <c r="X156" s="295"/>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v>1856.2897101191882</v>
      </c>
      <c r="E157" s="295">
        <v>1856.2897101191882</v>
      </c>
      <c r="F157" s="295">
        <v>1856.2897101191882</v>
      </c>
      <c r="G157" s="295">
        <v>1856.2897101191882</v>
      </c>
      <c r="H157" s="295">
        <v>1856.2897101191882</v>
      </c>
      <c r="I157" s="295">
        <v>1856.2897101191882</v>
      </c>
      <c r="J157" s="295"/>
      <c r="K157" s="295"/>
      <c r="L157" s="295"/>
      <c r="M157" s="295"/>
      <c r="N157" s="468"/>
      <c r="O157" s="295">
        <v>0.94306268300000007</v>
      </c>
      <c r="P157" s="295">
        <v>0.94306268300000007</v>
      </c>
      <c r="Q157" s="295">
        <v>0.94306268300000007</v>
      </c>
      <c r="R157" s="295">
        <v>0.94306268300000007</v>
      </c>
      <c r="S157" s="295">
        <v>0.94306268300000007</v>
      </c>
      <c r="T157" s="295">
        <v>0.94306268300000007</v>
      </c>
      <c r="U157" s="295"/>
      <c r="V157" s="295"/>
      <c r="W157" s="295"/>
      <c r="X157" s="295"/>
      <c r="Y157" s="411">
        <f>Y156</f>
        <v>1</v>
      </c>
      <c r="Z157" s="411">
        <f>Z156</f>
        <v>0</v>
      </c>
      <c r="AA157" s="411">
        <f t="shared" ref="AA157:AL157" si="41">AA156</f>
        <v>0</v>
      </c>
      <c r="AB157" s="411">
        <f t="shared" si="41"/>
        <v>0</v>
      </c>
      <c r="AC157" s="411">
        <f t="shared" si="41"/>
        <v>0</v>
      </c>
      <c r="AD157" s="411">
        <f t="shared" si="41"/>
        <v>0</v>
      </c>
      <c r="AE157" s="411">
        <f t="shared" si="41"/>
        <v>0</v>
      </c>
      <c r="AF157" s="411">
        <f t="shared" si="41"/>
        <v>0</v>
      </c>
      <c r="AG157" s="411">
        <f t="shared" si="41"/>
        <v>0</v>
      </c>
      <c r="AH157" s="411">
        <f t="shared" si="41"/>
        <v>0</v>
      </c>
      <c r="AI157" s="411">
        <f t="shared" si="41"/>
        <v>0</v>
      </c>
      <c r="AJ157" s="411">
        <f t="shared" si="41"/>
        <v>0</v>
      </c>
      <c r="AK157" s="411">
        <f t="shared" si="41"/>
        <v>0</v>
      </c>
      <c r="AL157" s="411">
        <f t="shared" si="41"/>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1566.1654124212519</v>
      </c>
      <c r="E159" s="295">
        <v>1566.1654124212519</v>
      </c>
      <c r="F159" s="295">
        <v>1566.1654124212519</v>
      </c>
      <c r="G159" s="295">
        <v>1566.1654124212519</v>
      </c>
      <c r="H159" s="295">
        <v>1542.6361429013707</v>
      </c>
      <c r="I159" s="295">
        <v>1542.6361429013707</v>
      </c>
      <c r="J159" s="295"/>
      <c r="K159" s="295"/>
      <c r="L159" s="295"/>
      <c r="M159" s="295"/>
      <c r="N159" s="291"/>
      <c r="O159" s="295">
        <v>0.25809498716700069</v>
      </c>
      <c r="P159" s="295">
        <v>0.25809498716700069</v>
      </c>
      <c r="Q159" s="295">
        <v>0.25809498716700069</v>
      </c>
      <c r="R159" s="295">
        <v>0.25809498716700069</v>
      </c>
      <c r="S159" s="295">
        <v>0.25700551257446197</v>
      </c>
      <c r="T159" s="295">
        <v>0.25700551257446197</v>
      </c>
      <c r="U159" s="295"/>
      <c r="V159" s="295"/>
      <c r="W159" s="295"/>
      <c r="X159" s="295"/>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2">AA159</f>
        <v>0</v>
      </c>
      <c r="AB160" s="411">
        <f t="shared" si="42"/>
        <v>0</v>
      </c>
      <c r="AC160" s="411">
        <f t="shared" si="42"/>
        <v>0</v>
      </c>
      <c r="AD160" s="411">
        <f t="shared" si="42"/>
        <v>0</v>
      </c>
      <c r="AE160" s="411">
        <f t="shared" si="42"/>
        <v>0</v>
      </c>
      <c r="AF160" s="411">
        <f t="shared" si="42"/>
        <v>0</v>
      </c>
      <c r="AG160" s="411">
        <f t="shared" si="42"/>
        <v>0</v>
      </c>
      <c r="AH160" s="411">
        <f t="shared" si="42"/>
        <v>0</v>
      </c>
      <c r="AI160" s="411">
        <f t="shared" si="42"/>
        <v>0</v>
      </c>
      <c r="AJ160" s="411">
        <f t="shared" si="42"/>
        <v>0</v>
      </c>
      <c r="AK160" s="411">
        <f t="shared" si="42"/>
        <v>0</v>
      </c>
      <c r="AL160" s="411">
        <f t="shared" si="42"/>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29998.910254468694</v>
      </c>
      <c r="E162" s="295">
        <v>29998.910254468694</v>
      </c>
      <c r="F162" s="295">
        <v>29998.910254468694</v>
      </c>
      <c r="G162" s="295">
        <v>29998.910254468694</v>
      </c>
      <c r="H162" s="295">
        <v>26967.111921486481</v>
      </c>
      <c r="I162" s="295">
        <v>21928.113816947869</v>
      </c>
      <c r="J162" s="295"/>
      <c r="K162" s="295"/>
      <c r="L162" s="295"/>
      <c r="M162" s="295"/>
      <c r="N162" s="291"/>
      <c r="O162" s="295">
        <v>1.6577712051991449</v>
      </c>
      <c r="P162" s="295">
        <v>1.6577712051991449</v>
      </c>
      <c r="Q162" s="295">
        <v>1.6577712051991449</v>
      </c>
      <c r="R162" s="295">
        <v>1.6577712051991449</v>
      </c>
      <c r="S162" s="295">
        <v>1.5173899982647574</v>
      </c>
      <c r="T162" s="295">
        <v>1.2840695204612711</v>
      </c>
      <c r="U162" s="295"/>
      <c r="V162" s="295"/>
      <c r="W162" s="295"/>
      <c r="X162" s="295"/>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3">AA162</f>
        <v>0</v>
      </c>
      <c r="AB163" s="411">
        <f t="shared" si="43"/>
        <v>0</v>
      </c>
      <c r="AC163" s="411">
        <f t="shared" si="43"/>
        <v>0</v>
      </c>
      <c r="AD163" s="411">
        <f t="shared" si="43"/>
        <v>0</v>
      </c>
      <c r="AE163" s="411">
        <f t="shared" si="43"/>
        <v>0</v>
      </c>
      <c r="AF163" s="411">
        <f t="shared" si="43"/>
        <v>0</v>
      </c>
      <c r="AG163" s="411">
        <f t="shared" si="43"/>
        <v>0</v>
      </c>
      <c r="AH163" s="411">
        <f t="shared" si="43"/>
        <v>0</v>
      </c>
      <c r="AI163" s="411">
        <f t="shared" si="43"/>
        <v>0</v>
      </c>
      <c r="AJ163" s="411">
        <f t="shared" si="43"/>
        <v>0</v>
      </c>
      <c r="AK163" s="411">
        <f t="shared" si="43"/>
        <v>0</v>
      </c>
      <c r="AL163" s="411">
        <f t="shared" si="43"/>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4">AA165</f>
        <v>0</v>
      </c>
      <c r="AB166" s="411">
        <f t="shared" si="44"/>
        <v>0</v>
      </c>
      <c r="AC166" s="411">
        <f t="shared" si="44"/>
        <v>0</v>
      </c>
      <c r="AD166" s="411">
        <f t="shared" si="44"/>
        <v>0</v>
      </c>
      <c r="AE166" s="411">
        <f t="shared" si="44"/>
        <v>0</v>
      </c>
      <c r="AF166" s="411">
        <f t="shared" si="44"/>
        <v>0</v>
      </c>
      <c r="AG166" s="411">
        <f t="shared" si="44"/>
        <v>0</v>
      </c>
      <c r="AH166" s="411">
        <f t="shared" si="44"/>
        <v>0</v>
      </c>
      <c r="AI166" s="411">
        <f t="shared" si="44"/>
        <v>0</v>
      </c>
      <c r="AJ166" s="411">
        <f t="shared" si="44"/>
        <v>0</v>
      </c>
      <c r="AK166" s="411">
        <f t="shared" si="44"/>
        <v>0</v>
      </c>
      <c r="AL166" s="411">
        <f t="shared" si="44"/>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5">AA168</f>
        <v>0</v>
      </c>
      <c r="AB169" s="411">
        <f t="shared" si="45"/>
        <v>0</v>
      </c>
      <c r="AC169" s="411">
        <f t="shared" si="45"/>
        <v>0</v>
      </c>
      <c r="AD169" s="411">
        <f t="shared" si="45"/>
        <v>0</v>
      </c>
      <c r="AE169" s="411">
        <f t="shared" si="45"/>
        <v>0</v>
      </c>
      <c r="AF169" s="411">
        <f t="shared" si="45"/>
        <v>0</v>
      </c>
      <c r="AG169" s="411">
        <f t="shared" si="45"/>
        <v>0</v>
      </c>
      <c r="AH169" s="411">
        <f t="shared" si="45"/>
        <v>0</v>
      </c>
      <c r="AI169" s="411">
        <f t="shared" si="45"/>
        <v>0</v>
      </c>
      <c r="AJ169" s="411">
        <f t="shared" si="45"/>
        <v>0</v>
      </c>
      <c r="AK169" s="411">
        <f t="shared" si="45"/>
        <v>0</v>
      </c>
      <c r="AL169" s="411">
        <f t="shared" si="45"/>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6">AA171</f>
        <v>0</v>
      </c>
      <c r="AB172" s="411">
        <f t="shared" si="46"/>
        <v>0</v>
      </c>
      <c r="AC172" s="411">
        <f t="shared" si="46"/>
        <v>0</v>
      </c>
      <c r="AD172" s="411">
        <f t="shared" si="46"/>
        <v>0</v>
      </c>
      <c r="AE172" s="411">
        <f t="shared" si="46"/>
        <v>0</v>
      </c>
      <c r="AF172" s="411">
        <f t="shared" si="46"/>
        <v>0</v>
      </c>
      <c r="AG172" s="411">
        <f t="shared" si="46"/>
        <v>0</v>
      </c>
      <c r="AH172" s="411">
        <f t="shared" si="46"/>
        <v>0</v>
      </c>
      <c r="AI172" s="411">
        <f t="shared" si="46"/>
        <v>0</v>
      </c>
      <c r="AJ172" s="411">
        <f t="shared" si="46"/>
        <v>0</v>
      </c>
      <c r="AK172" s="411">
        <f t="shared" si="46"/>
        <v>0</v>
      </c>
      <c r="AL172" s="411">
        <f t="shared" si="46"/>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7">AA174</f>
        <v>0</v>
      </c>
      <c r="AB175" s="411">
        <f t="shared" si="47"/>
        <v>0</v>
      </c>
      <c r="AC175" s="411">
        <f t="shared" si="47"/>
        <v>0</v>
      </c>
      <c r="AD175" s="411">
        <f t="shared" si="47"/>
        <v>0</v>
      </c>
      <c r="AE175" s="411">
        <f t="shared" si="47"/>
        <v>0</v>
      </c>
      <c r="AF175" s="411">
        <f t="shared" si="47"/>
        <v>0</v>
      </c>
      <c r="AG175" s="411">
        <f t="shared" si="47"/>
        <v>0</v>
      </c>
      <c r="AH175" s="411">
        <f t="shared" si="47"/>
        <v>0</v>
      </c>
      <c r="AI175" s="411">
        <f t="shared" si="47"/>
        <v>0</v>
      </c>
      <c r="AJ175" s="411">
        <f t="shared" si="47"/>
        <v>0</v>
      </c>
      <c r="AK175" s="411">
        <f t="shared" si="47"/>
        <v>0</v>
      </c>
      <c r="AL175" s="411">
        <f t="shared" si="47"/>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v>0</v>
      </c>
      <c r="E178" s="295">
        <v>0</v>
      </c>
      <c r="F178" s="295">
        <v>0</v>
      </c>
      <c r="G178" s="295">
        <v>0</v>
      </c>
      <c r="H178" s="295">
        <v>0</v>
      </c>
      <c r="I178" s="295">
        <v>0</v>
      </c>
      <c r="J178" s="295"/>
      <c r="K178" s="295"/>
      <c r="L178" s="295"/>
      <c r="M178" s="295"/>
      <c r="N178" s="295">
        <v>12</v>
      </c>
      <c r="O178" s="295">
        <v>0</v>
      </c>
      <c r="P178" s="295">
        <v>0</v>
      </c>
      <c r="Q178" s="295">
        <v>0</v>
      </c>
      <c r="R178" s="295">
        <v>0</v>
      </c>
      <c r="S178" s="295">
        <v>0</v>
      </c>
      <c r="T178" s="295">
        <v>0</v>
      </c>
      <c r="U178" s="295"/>
      <c r="V178" s="295"/>
      <c r="W178" s="295"/>
      <c r="X178" s="295"/>
      <c r="Y178" s="467"/>
      <c r="Z178" s="469">
        <v>1</v>
      </c>
      <c r="AA178" s="469"/>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295">
        <v>5639.5002500600003</v>
      </c>
      <c r="E179" s="295">
        <v>5639.5002500600003</v>
      </c>
      <c r="F179" s="295">
        <v>5639.5002500600003</v>
      </c>
      <c r="G179" s="295">
        <v>5639.5002500600003</v>
      </c>
      <c r="H179" s="295">
        <v>5639.5002500600003</v>
      </c>
      <c r="I179" s="295">
        <v>1364.7593550619999</v>
      </c>
      <c r="J179" s="295"/>
      <c r="K179" s="295"/>
      <c r="L179" s="295"/>
      <c r="M179" s="295"/>
      <c r="N179" s="295">
        <f>N178</f>
        <v>12</v>
      </c>
      <c r="O179" s="295">
        <v>1.4287419610000001</v>
      </c>
      <c r="P179" s="295">
        <v>1.4287419610000001</v>
      </c>
      <c r="Q179" s="295">
        <v>1.4287419610000001</v>
      </c>
      <c r="R179" s="295">
        <v>1.4287419610000001</v>
      </c>
      <c r="S179" s="295">
        <v>1.4287419610000001</v>
      </c>
      <c r="T179" s="295">
        <v>0.26934542099999997</v>
      </c>
      <c r="U179" s="295"/>
      <c r="V179" s="295"/>
      <c r="W179" s="295"/>
      <c r="X179" s="295"/>
      <c r="Y179" s="411">
        <f>Y178</f>
        <v>0</v>
      </c>
      <c r="Z179" s="411">
        <f>Z178</f>
        <v>1</v>
      </c>
      <c r="AA179" s="411">
        <f t="shared" ref="AA179:AL179" si="48">AA178</f>
        <v>0</v>
      </c>
      <c r="AB179" s="411">
        <f t="shared" si="48"/>
        <v>0</v>
      </c>
      <c r="AC179" s="411">
        <f t="shared" si="48"/>
        <v>0</v>
      </c>
      <c r="AD179" s="411">
        <f t="shared" si="48"/>
        <v>0</v>
      </c>
      <c r="AE179" s="411">
        <f t="shared" si="48"/>
        <v>0</v>
      </c>
      <c r="AF179" s="411">
        <f t="shared" si="48"/>
        <v>0</v>
      </c>
      <c r="AG179" s="411">
        <f t="shared" si="48"/>
        <v>0</v>
      </c>
      <c r="AH179" s="411">
        <f t="shared" si="48"/>
        <v>0</v>
      </c>
      <c r="AI179" s="411">
        <f t="shared" si="48"/>
        <v>0</v>
      </c>
      <c r="AJ179" s="411">
        <f t="shared" si="48"/>
        <v>0</v>
      </c>
      <c r="AK179" s="411">
        <f t="shared" si="48"/>
        <v>0</v>
      </c>
      <c r="AL179" s="411">
        <f t="shared" si="48"/>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v>225554.94849308828</v>
      </c>
      <c r="E181" s="295">
        <v>225554.94849308839</v>
      </c>
      <c r="F181" s="295">
        <v>225554.94849308839</v>
      </c>
      <c r="G181" s="295">
        <v>163666.71692541722</v>
      </c>
      <c r="H181" s="295">
        <v>163666.71692541722</v>
      </c>
      <c r="I181" s="295">
        <v>19366.928723023182</v>
      </c>
      <c r="J181" s="295"/>
      <c r="K181" s="295"/>
      <c r="L181" s="295"/>
      <c r="M181" s="295"/>
      <c r="N181" s="295">
        <v>12</v>
      </c>
      <c r="O181" s="295">
        <v>60.44144630225648</v>
      </c>
      <c r="P181" s="295">
        <v>60.44144630225648</v>
      </c>
      <c r="Q181" s="295">
        <v>60.44144630225648</v>
      </c>
      <c r="R181" s="295">
        <v>44.96142195382734</v>
      </c>
      <c r="S181" s="295">
        <v>44.96142195382734</v>
      </c>
      <c r="T181" s="295">
        <v>4.5296580384850298</v>
      </c>
      <c r="U181" s="295"/>
      <c r="V181" s="295"/>
      <c r="W181" s="295"/>
      <c r="X181" s="295"/>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9">AA181</f>
        <v>0</v>
      </c>
      <c r="AB182" s="411">
        <f t="shared" si="49"/>
        <v>0</v>
      </c>
      <c r="AC182" s="411">
        <f t="shared" si="49"/>
        <v>0</v>
      </c>
      <c r="AD182" s="411">
        <f t="shared" si="49"/>
        <v>0</v>
      </c>
      <c r="AE182" s="411">
        <f t="shared" si="49"/>
        <v>0</v>
      </c>
      <c r="AF182" s="411">
        <f t="shared" si="49"/>
        <v>0</v>
      </c>
      <c r="AG182" s="411">
        <f t="shared" si="49"/>
        <v>0</v>
      </c>
      <c r="AH182" s="411">
        <f t="shared" si="49"/>
        <v>0</v>
      </c>
      <c r="AI182" s="411">
        <f t="shared" si="49"/>
        <v>0</v>
      </c>
      <c r="AJ182" s="411">
        <f t="shared" si="49"/>
        <v>0</v>
      </c>
      <c r="AK182" s="411">
        <f t="shared" si="49"/>
        <v>0</v>
      </c>
      <c r="AL182" s="411">
        <f t="shared" si="49"/>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50">AA184</f>
        <v>0</v>
      </c>
      <c r="AB185" s="411">
        <f t="shared" si="50"/>
        <v>0</v>
      </c>
      <c r="AC185" s="411">
        <f t="shared" si="50"/>
        <v>0</v>
      </c>
      <c r="AD185" s="411">
        <f t="shared" si="50"/>
        <v>0</v>
      </c>
      <c r="AE185" s="411">
        <f t="shared" si="50"/>
        <v>0</v>
      </c>
      <c r="AF185" s="411">
        <f t="shared" si="50"/>
        <v>0</v>
      </c>
      <c r="AG185" s="411">
        <f t="shared" si="50"/>
        <v>0</v>
      </c>
      <c r="AH185" s="411">
        <f t="shared" si="50"/>
        <v>0</v>
      </c>
      <c r="AI185" s="411">
        <f t="shared" si="50"/>
        <v>0</v>
      </c>
      <c r="AJ185" s="411">
        <f t="shared" si="50"/>
        <v>0</v>
      </c>
      <c r="AK185" s="411">
        <f t="shared" si="50"/>
        <v>0</v>
      </c>
      <c r="AL185" s="411">
        <f t="shared" si="50"/>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51">AA187</f>
        <v>0</v>
      </c>
      <c r="AB188" s="411">
        <f t="shared" si="51"/>
        <v>0</v>
      </c>
      <c r="AC188" s="411">
        <f t="shared" si="51"/>
        <v>0</v>
      </c>
      <c r="AD188" s="411">
        <f t="shared" si="51"/>
        <v>0</v>
      </c>
      <c r="AE188" s="411">
        <f t="shared" si="51"/>
        <v>0</v>
      </c>
      <c r="AF188" s="411">
        <f t="shared" si="51"/>
        <v>0</v>
      </c>
      <c r="AG188" s="411">
        <f t="shared" si="51"/>
        <v>0</v>
      </c>
      <c r="AH188" s="411">
        <f t="shared" si="51"/>
        <v>0</v>
      </c>
      <c r="AI188" s="411">
        <f t="shared" si="51"/>
        <v>0</v>
      </c>
      <c r="AJ188" s="411">
        <f t="shared" si="51"/>
        <v>0</v>
      </c>
      <c r="AK188" s="411">
        <f t="shared" si="51"/>
        <v>0</v>
      </c>
      <c r="AL188" s="411">
        <f t="shared" si="51"/>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2">AA190</f>
        <v>0</v>
      </c>
      <c r="AB191" s="411">
        <f t="shared" si="52"/>
        <v>0</v>
      </c>
      <c r="AC191" s="411">
        <f t="shared" si="52"/>
        <v>0</v>
      </c>
      <c r="AD191" s="411">
        <f t="shared" si="52"/>
        <v>0</v>
      </c>
      <c r="AE191" s="411">
        <f t="shared" si="52"/>
        <v>0</v>
      </c>
      <c r="AF191" s="411">
        <f t="shared" si="52"/>
        <v>0</v>
      </c>
      <c r="AG191" s="411">
        <f t="shared" si="52"/>
        <v>0</v>
      </c>
      <c r="AH191" s="411">
        <f t="shared" si="52"/>
        <v>0</v>
      </c>
      <c r="AI191" s="411">
        <f t="shared" si="52"/>
        <v>0</v>
      </c>
      <c r="AJ191" s="411">
        <f t="shared" si="52"/>
        <v>0</v>
      </c>
      <c r="AK191" s="411">
        <f t="shared" si="52"/>
        <v>0</v>
      </c>
      <c r="AL191" s="411">
        <f t="shared" si="52"/>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3">AA193</f>
        <v>0</v>
      </c>
      <c r="AB194" s="411">
        <f t="shared" si="53"/>
        <v>0</v>
      </c>
      <c r="AC194" s="411">
        <f t="shared" si="53"/>
        <v>0</v>
      </c>
      <c r="AD194" s="411">
        <f t="shared" si="53"/>
        <v>0</v>
      </c>
      <c r="AE194" s="411">
        <f t="shared" si="53"/>
        <v>0</v>
      </c>
      <c r="AF194" s="411">
        <f t="shared" si="53"/>
        <v>0</v>
      </c>
      <c r="AG194" s="411">
        <f t="shared" si="53"/>
        <v>0</v>
      </c>
      <c r="AH194" s="411">
        <f t="shared" si="53"/>
        <v>0</v>
      </c>
      <c r="AI194" s="411">
        <f t="shared" si="53"/>
        <v>0</v>
      </c>
      <c r="AJ194" s="411">
        <f t="shared" si="53"/>
        <v>0</v>
      </c>
      <c r="AK194" s="411">
        <f t="shared" si="53"/>
        <v>0</v>
      </c>
      <c r="AL194" s="411">
        <f t="shared" si="53"/>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4">AA196</f>
        <v>0</v>
      </c>
      <c r="AB197" s="411">
        <f t="shared" si="54"/>
        <v>0</v>
      </c>
      <c r="AC197" s="411">
        <f t="shared" si="54"/>
        <v>0</v>
      </c>
      <c r="AD197" s="411">
        <f t="shared" si="54"/>
        <v>0</v>
      </c>
      <c r="AE197" s="411">
        <f t="shared" si="54"/>
        <v>0</v>
      </c>
      <c r="AF197" s="411">
        <f t="shared" si="54"/>
        <v>0</v>
      </c>
      <c r="AG197" s="411">
        <f t="shared" si="54"/>
        <v>0</v>
      </c>
      <c r="AH197" s="411">
        <f t="shared" si="54"/>
        <v>0</v>
      </c>
      <c r="AI197" s="411">
        <f t="shared" si="54"/>
        <v>0</v>
      </c>
      <c r="AJ197" s="411">
        <f t="shared" si="54"/>
        <v>0</v>
      </c>
      <c r="AK197" s="411">
        <f t="shared" si="54"/>
        <v>0</v>
      </c>
      <c r="AL197" s="411">
        <f t="shared" si="54"/>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5">AA199</f>
        <v>0</v>
      </c>
      <c r="AB200" s="411">
        <f t="shared" si="55"/>
        <v>0</v>
      </c>
      <c r="AC200" s="411">
        <f t="shared" si="55"/>
        <v>0</v>
      </c>
      <c r="AD200" s="411">
        <f t="shared" si="55"/>
        <v>0</v>
      </c>
      <c r="AE200" s="411">
        <f t="shared" si="55"/>
        <v>0</v>
      </c>
      <c r="AF200" s="411">
        <f t="shared" si="55"/>
        <v>0</v>
      </c>
      <c r="AG200" s="411">
        <f t="shared" si="55"/>
        <v>0</v>
      </c>
      <c r="AH200" s="411">
        <f t="shared" si="55"/>
        <v>0</v>
      </c>
      <c r="AI200" s="411">
        <f t="shared" si="55"/>
        <v>0</v>
      </c>
      <c r="AJ200" s="411">
        <f t="shared" si="55"/>
        <v>0</v>
      </c>
      <c r="AK200" s="411">
        <f t="shared" si="55"/>
        <v>0</v>
      </c>
      <c r="AL200" s="411">
        <f t="shared" si="55"/>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 si="56">AA203</f>
        <v>0</v>
      </c>
      <c r="AB204" s="411">
        <f t="shared" ref="AB204:AL204" si="57">AB203</f>
        <v>0</v>
      </c>
      <c r="AC204" s="411">
        <f t="shared" si="57"/>
        <v>0</v>
      </c>
      <c r="AD204" s="411">
        <f t="shared" si="57"/>
        <v>0</v>
      </c>
      <c r="AE204" s="411">
        <f t="shared" si="57"/>
        <v>0</v>
      </c>
      <c r="AF204" s="411">
        <f t="shared" si="57"/>
        <v>0</v>
      </c>
      <c r="AG204" s="411">
        <f t="shared" si="57"/>
        <v>0</v>
      </c>
      <c r="AH204" s="411">
        <f t="shared" si="57"/>
        <v>0</v>
      </c>
      <c r="AI204" s="411">
        <f t="shared" si="57"/>
        <v>0</v>
      </c>
      <c r="AJ204" s="411">
        <f t="shared" si="57"/>
        <v>0</v>
      </c>
      <c r="AK204" s="411">
        <f t="shared" si="57"/>
        <v>0</v>
      </c>
      <c r="AL204" s="411">
        <f t="shared" si="57"/>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 si="58">AA206</f>
        <v>0</v>
      </c>
      <c r="AB207" s="411">
        <f t="shared" ref="AB207:AL207" si="59">AB206</f>
        <v>0</v>
      </c>
      <c r="AC207" s="411">
        <f t="shared" si="59"/>
        <v>0</v>
      </c>
      <c r="AD207" s="411">
        <f t="shared" si="59"/>
        <v>0</v>
      </c>
      <c r="AE207" s="411">
        <f t="shared" si="59"/>
        <v>0</v>
      </c>
      <c r="AF207" s="411">
        <f t="shared" si="59"/>
        <v>0</v>
      </c>
      <c r="AG207" s="411">
        <f t="shared" si="59"/>
        <v>0</v>
      </c>
      <c r="AH207" s="411">
        <f t="shared" si="59"/>
        <v>0</v>
      </c>
      <c r="AI207" s="411">
        <f t="shared" si="59"/>
        <v>0</v>
      </c>
      <c r="AJ207" s="411">
        <f t="shared" si="59"/>
        <v>0</v>
      </c>
      <c r="AK207" s="411">
        <f t="shared" si="59"/>
        <v>0</v>
      </c>
      <c r="AL207" s="411">
        <f t="shared" si="59"/>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 si="60">AA209</f>
        <v>0</v>
      </c>
      <c r="AB210" s="411">
        <f t="shared" ref="AB210:AL210" si="61">AB209</f>
        <v>0</v>
      </c>
      <c r="AC210" s="411">
        <f t="shared" si="61"/>
        <v>0</v>
      </c>
      <c r="AD210" s="411">
        <f t="shared" si="61"/>
        <v>0</v>
      </c>
      <c r="AE210" s="411">
        <f t="shared" si="61"/>
        <v>0</v>
      </c>
      <c r="AF210" s="411">
        <f t="shared" si="61"/>
        <v>0</v>
      </c>
      <c r="AG210" s="411">
        <f t="shared" si="61"/>
        <v>0</v>
      </c>
      <c r="AH210" s="411">
        <f t="shared" si="61"/>
        <v>0</v>
      </c>
      <c r="AI210" s="411">
        <f t="shared" si="61"/>
        <v>0</v>
      </c>
      <c r="AJ210" s="411">
        <f t="shared" si="61"/>
        <v>0</v>
      </c>
      <c r="AK210" s="411">
        <f t="shared" si="61"/>
        <v>0</v>
      </c>
      <c r="AL210" s="411">
        <f t="shared" si="61"/>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v>269134.32836265268</v>
      </c>
      <c r="E212" s="295">
        <v>269134.32836265268</v>
      </c>
      <c r="F212" s="295">
        <v>269134.32836265268</v>
      </c>
      <c r="G212" s="295">
        <v>269134.32836265268</v>
      </c>
      <c r="H212" s="295">
        <v>269134.32836265268</v>
      </c>
      <c r="I212" s="295">
        <v>269134.32836265268</v>
      </c>
      <c r="J212" s="295"/>
      <c r="K212" s="295"/>
      <c r="L212" s="295"/>
      <c r="M212" s="295"/>
      <c r="N212" s="295">
        <v>12</v>
      </c>
      <c r="O212" s="295">
        <v>92.949120127940205</v>
      </c>
      <c r="P212" s="295">
        <v>92.949120127940205</v>
      </c>
      <c r="Q212" s="295">
        <v>92.949120127940205</v>
      </c>
      <c r="R212" s="295">
        <v>92.949120127940205</v>
      </c>
      <c r="S212" s="295">
        <v>92.949120127940205</v>
      </c>
      <c r="T212" s="295">
        <v>92.949120127940205</v>
      </c>
      <c r="U212" s="295"/>
      <c r="V212" s="295"/>
      <c r="W212" s="295"/>
      <c r="X212" s="295"/>
      <c r="Y212" s="410"/>
      <c r="Z212" s="415"/>
      <c r="AA212" s="415">
        <v>1</v>
      </c>
      <c r="AB212" s="415"/>
      <c r="AC212" s="415"/>
      <c r="AD212" s="415"/>
      <c r="AE212" s="415"/>
      <c r="AF212" s="415"/>
      <c r="AG212" s="415"/>
      <c r="AH212" s="415"/>
      <c r="AI212" s="415"/>
      <c r="AJ212" s="415"/>
      <c r="AK212" s="415"/>
      <c r="AL212" s="415"/>
      <c r="AM212" s="296">
        <f>SUM(Y212:AL212)</f>
        <v>1</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 si="62">AA212</f>
        <v>1</v>
      </c>
      <c r="AB213" s="411">
        <f t="shared" ref="AB213:AL213" si="63">AB212</f>
        <v>0</v>
      </c>
      <c r="AC213" s="411">
        <f t="shared" si="63"/>
        <v>0</v>
      </c>
      <c r="AD213" s="411">
        <f t="shared" si="63"/>
        <v>0</v>
      </c>
      <c r="AE213" s="411">
        <f t="shared" si="63"/>
        <v>0</v>
      </c>
      <c r="AF213" s="411">
        <f t="shared" si="63"/>
        <v>0</v>
      </c>
      <c r="AG213" s="411">
        <f t="shared" si="63"/>
        <v>0</v>
      </c>
      <c r="AH213" s="411">
        <f t="shared" si="63"/>
        <v>0</v>
      </c>
      <c r="AI213" s="411">
        <f t="shared" si="63"/>
        <v>0</v>
      </c>
      <c r="AJ213" s="411">
        <f t="shared" si="63"/>
        <v>0</v>
      </c>
      <c r="AK213" s="411">
        <f t="shared" si="63"/>
        <v>0</v>
      </c>
      <c r="AL213" s="411">
        <f t="shared" si="63"/>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v>3681.857</v>
      </c>
      <c r="E215" s="295">
        <v>0</v>
      </c>
      <c r="F215" s="295">
        <v>0</v>
      </c>
      <c r="G215" s="295">
        <v>0</v>
      </c>
      <c r="H215" s="295">
        <v>0</v>
      </c>
      <c r="I215" s="295">
        <v>0</v>
      </c>
      <c r="J215" s="295"/>
      <c r="K215" s="295"/>
      <c r="L215" s="295"/>
      <c r="M215" s="295"/>
      <c r="N215" s="291"/>
      <c r="O215" s="295">
        <v>152.77690749999999</v>
      </c>
      <c r="P215" s="295">
        <v>0</v>
      </c>
      <c r="Q215" s="295">
        <v>0</v>
      </c>
      <c r="R215" s="295">
        <v>0</v>
      </c>
      <c r="S215" s="295">
        <v>0</v>
      </c>
      <c r="T215" s="295">
        <v>0</v>
      </c>
      <c r="U215" s="295"/>
      <c r="V215" s="295"/>
      <c r="W215" s="295"/>
      <c r="X215" s="295"/>
      <c r="Y215" s="410"/>
      <c r="Z215" s="415"/>
      <c r="AA215" s="415">
        <v>1</v>
      </c>
      <c r="AB215" s="415"/>
      <c r="AC215" s="415"/>
      <c r="AD215" s="415"/>
      <c r="AE215" s="415"/>
      <c r="AF215" s="415"/>
      <c r="AG215" s="415"/>
      <c r="AH215" s="415"/>
      <c r="AI215" s="415"/>
      <c r="AJ215" s="415"/>
      <c r="AK215" s="415"/>
      <c r="AL215" s="415"/>
      <c r="AM215" s="296">
        <f>SUM(Y215:AL215)</f>
        <v>1</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 si="64">AA215</f>
        <v>1</v>
      </c>
      <c r="AB216" s="411">
        <f t="shared" ref="AB216:AL216" si="65">AB215</f>
        <v>0</v>
      </c>
      <c r="AC216" s="411">
        <f t="shared" si="65"/>
        <v>0</v>
      </c>
      <c r="AD216" s="411">
        <f t="shared" si="65"/>
        <v>0</v>
      </c>
      <c r="AE216" s="411">
        <f t="shared" si="65"/>
        <v>0</v>
      </c>
      <c r="AF216" s="411">
        <f t="shared" si="65"/>
        <v>0</v>
      </c>
      <c r="AG216" s="411">
        <f t="shared" si="65"/>
        <v>0</v>
      </c>
      <c r="AH216" s="411">
        <f t="shared" si="65"/>
        <v>0</v>
      </c>
      <c r="AI216" s="411">
        <f t="shared" si="65"/>
        <v>0</v>
      </c>
      <c r="AJ216" s="411">
        <f t="shared" si="65"/>
        <v>0</v>
      </c>
      <c r="AK216" s="411">
        <f t="shared" si="65"/>
        <v>0</v>
      </c>
      <c r="AL216" s="411">
        <f t="shared" si="65"/>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v>10379.371139526367</v>
      </c>
      <c r="E219" s="295">
        <v>10379.37109375</v>
      </c>
      <c r="F219" s="295">
        <v>10379.37109375</v>
      </c>
      <c r="G219" s="295">
        <v>10115.371139526367</v>
      </c>
      <c r="H219" s="295">
        <v>10010.371139526367</v>
      </c>
      <c r="I219" s="295">
        <v>10010.371139526367</v>
      </c>
      <c r="J219" s="295"/>
      <c r="K219" s="295"/>
      <c r="L219" s="295"/>
      <c r="M219" s="295"/>
      <c r="N219" s="291"/>
      <c r="O219" s="295">
        <v>1.0882544356863946</v>
      </c>
      <c r="P219" s="295">
        <v>1.0745406157802788</v>
      </c>
      <c r="Q219" s="295">
        <v>1.0745406157802788</v>
      </c>
      <c r="R219" s="295">
        <v>1.0745406157802788</v>
      </c>
      <c r="S219" s="295">
        <v>1.0745406157802788</v>
      </c>
      <c r="T219" s="295">
        <v>1.0745406157802788</v>
      </c>
      <c r="U219" s="295"/>
      <c r="V219" s="295"/>
      <c r="W219" s="295"/>
      <c r="X219" s="295"/>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v>883</v>
      </c>
      <c r="E220" s="295">
        <v>883</v>
      </c>
      <c r="F220" s="295">
        <v>883</v>
      </c>
      <c r="G220" s="295">
        <v>883</v>
      </c>
      <c r="H220" s="295">
        <v>841.40425110000001</v>
      </c>
      <c r="I220" s="295">
        <v>820.60638429999995</v>
      </c>
      <c r="J220" s="295"/>
      <c r="K220" s="295"/>
      <c r="L220" s="295"/>
      <c r="M220" s="295"/>
      <c r="N220" s="468"/>
      <c r="O220" s="295">
        <v>9.1400002999999994E-2</v>
      </c>
      <c r="P220" s="295">
        <v>9.1400002999999994E-2</v>
      </c>
      <c r="Q220" s="295">
        <v>9.1400002999999994E-2</v>
      </c>
      <c r="R220" s="295">
        <v>9.1400002999999994E-2</v>
      </c>
      <c r="S220" s="295">
        <v>8.9229790000000003E-2</v>
      </c>
      <c r="T220" s="295">
        <v>8.8144684000000001E-2</v>
      </c>
      <c r="U220" s="295"/>
      <c r="V220" s="295"/>
      <c r="W220" s="295"/>
      <c r="X220" s="295"/>
      <c r="Y220" s="411">
        <f>Y219</f>
        <v>1</v>
      </c>
      <c r="Z220" s="411">
        <f>Z219</f>
        <v>0</v>
      </c>
      <c r="AA220" s="411">
        <f t="shared" ref="AA220" si="66">AA219</f>
        <v>0</v>
      </c>
      <c r="AB220" s="411">
        <f t="shared" ref="AB220:AL220" si="67">AB219</f>
        <v>0</v>
      </c>
      <c r="AC220" s="411">
        <f t="shared" si="67"/>
        <v>0</v>
      </c>
      <c r="AD220" s="411">
        <f t="shared" si="67"/>
        <v>0</v>
      </c>
      <c r="AE220" s="411">
        <f t="shared" si="67"/>
        <v>0</v>
      </c>
      <c r="AF220" s="411">
        <f t="shared" si="67"/>
        <v>0</v>
      </c>
      <c r="AG220" s="411">
        <f t="shared" si="67"/>
        <v>0</v>
      </c>
      <c r="AH220" s="411">
        <f t="shared" si="67"/>
        <v>0</v>
      </c>
      <c r="AI220" s="411">
        <f t="shared" si="67"/>
        <v>0</v>
      </c>
      <c r="AJ220" s="411">
        <f t="shared" si="67"/>
        <v>0</v>
      </c>
      <c r="AK220" s="411">
        <f t="shared" si="67"/>
        <v>0</v>
      </c>
      <c r="AL220" s="411">
        <f t="shared" si="67"/>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 si="68">AA223</f>
        <v>0</v>
      </c>
      <c r="AB224" s="411">
        <f t="shared" ref="AB224:AL224" si="69">AB223</f>
        <v>0</v>
      </c>
      <c r="AC224" s="411">
        <f t="shared" si="69"/>
        <v>0</v>
      </c>
      <c r="AD224" s="411">
        <f t="shared" si="69"/>
        <v>0</v>
      </c>
      <c r="AE224" s="411">
        <f t="shared" si="69"/>
        <v>0</v>
      </c>
      <c r="AF224" s="411">
        <f t="shared" si="69"/>
        <v>0</v>
      </c>
      <c r="AG224" s="411">
        <f t="shared" si="69"/>
        <v>0</v>
      </c>
      <c r="AH224" s="411">
        <f t="shared" si="69"/>
        <v>0</v>
      </c>
      <c r="AI224" s="411">
        <f t="shared" si="69"/>
        <v>0</v>
      </c>
      <c r="AJ224" s="411">
        <f t="shared" si="69"/>
        <v>0</v>
      </c>
      <c r="AK224" s="411">
        <f t="shared" si="69"/>
        <v>0</v>
      </c>
      <c r="AL224" s="411">
        <f t="shared" si="69"/>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 si="70">AA226</f>
        <v>0</v>
      </c>
      <c r="AB227" s="411">
        <f t="shared" ref="AB227:AL227" si="71">AB226</f>
        <v>0</v>
      </c>
      <c r="AC227" s="411">
        <f t="shared" si="71"/>
        <v>0</v>
      </c>
      <c r="AD227" s="411">
        <f t="shared" si="71"/>
        <v>0</v>
      </c>
      <c r="AE227" s="411">
        <f t="shared" si="71"/>
        <v>0</v>
      </c>
      <c r="AF227" s="411">
        <f t="shared" si="71"/>
        <v>0</v>
      </c>
      <c r="AG227" s="411">
        <f t="shared" si="71"/>
        <v>0</v>
      </c>
      <c r="AH227" s="411">
        <f t="shared" si="71"/>
        <v>0</v>
      </c>
      <c r="AI227" s="411">
        <f t="shared" si="71"/>
        <v>0</v>
      </c>
      <c r="AJ227" s="411">
        <f t="shared" si="71"/>
        <v>0</v>
      </c>
      <c r="AK227" s="411">
        <f t="shared" si="71"/>
        <v>0</v>
      </c>
      <c r="AL227" s="411">
        <f t="shared" si="7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 si="72">AA230</f>
        <v>0</v>
      </c>
      <c r="AB231" s="411">
        <f t="shared" ref="AB231:AL231" si="73">AB230</f>
        <v>0</v>
      </c>
      <c r="AC231" s="411">
        <f t="shared" si="73"/>
        <v>0</v>
      </c>
      <c r="AD231" s="411">
        <f t="shared" si="73"/>
        <v>0</v>
      </c>
      <c r="AE231" s="411">
        <f t="shared" si="73"/>
        <v>0</v>
      </c>
      <c r="AF231" s="411">
        <f t="shared" si="73"/>
        <v>0</v>
      </c>
      <c r="AG231" s="411">
        <f t="shared" si="73"/>
        <v>0</v>
      </c>
      <c r="AH231" s="411">
        <f t="shared" si="73"/>
        <v>0</v>
      </c>
      <c r="AI231" s="411">
        <f t="shared" si="73"/>
        <v>0</v>
      </c>
      <c r="AJ231" s="411">
        <f t="shared" si="73"/>
        <v>0</v>
      </c>
      <c r="AK231" s="411">
        <f t="shared" si="73"/>
        <v>0</v>
      </c>
      <c r="AL231" s="411">
        <f t="shared" si="73"/>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v>122.62996184054875</v>
      </c>
      <c r="E233" s="295">
        <v>122.62996184054875</v>
      </c>
      <c r="F233" s="295">
        <v>122.62996184054875</v>
      </c>
      <c r="G233" s="295">
        <v>122.62996184054875</v>
      </c>
      <c r="H233" s="295">
        <v>122.62996184054875</v>
      </c>
      <c r="I233" s="295">
        <v>122.62996184054875</v>
      </c>
      <c r="J233" s="295"/>
      <c r="K233" s="295"/>
      <c r="L233" s="295"/>
      <c r="M233" s="295"/>
      <c r="N233" s="295">
        <v>12</v>
      </c>
      <c r="O233" s="295">
        <v>0.12657449351226049</v>
      </c>
      <c r="P233" s="295">
        <v>0.12657449351226049</v>
      </c>
      <c r="Q233" s="295">
        <v>0.12657449351226049</v>
      </c>
      <c r="R233" s="295">
        <v>0.12657449351226049</v>
      </c>
      <c r="S233" s="295">
        <v>0.12657449351226049</v>
      </c>
      <c r="T233" s="295">
        <v>0.12657449351226049</v>
      </c>
      <c r="U233" s="295"/>
      <c r="V233" s="295"/>
      <c r="W233" s="295"/>
      <c r="X233" s="295"/>
      <c r="Y233" s="426"/>
      <c r="Z233" s="415">
        <v>1</v>
      </c>
      <c r="AA233" s="415"/>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v>98123.28</v>
      </c>
      <c r="E234" s="295">
        <v>98123.28</v>
      </c>
      <c r="F234" s="295">
        <v>98123.28</v>
      </c>
      <c r="G234" s="295">
        <v>98123.28</v>
      </c>
      <c r="H234" s="295">
        <v>98123.28</v>
      </c>
      <c r="I234" s="295">
        <v>98123.28</v>
      </c>
      <c r="J234" s="295"/>
      <c r="K234" s="295"/>
      <c r="L234" s="295"/>
      <c r="M234" s="295"/>
      <c r="N234" s="295">
        <f>N233</f>
        <v>12</v>
      </c>
      <c r="O234" s="295">
        <v>19.105</v>
      </c>
      <c r="P234" s="295">
        <v>19.105</v>
      </c>
      <c r="Q234" s="295">
        <v>19.105</v>
      </c>
      <c r="R234" s="295">
        <v>19.105</v>
      </c>
      <c r="S234" s="295">
        <v>19.105</v>
      </c>
      <c r="T234" s="295">
        <v>19.105</v>
      </c>
      <c r="U234" s="295"/>
      <c r="V234" s="295"/>
      <c r="W234" s="295"/>
      <c r="X234" s="295"/>
      <c r="Y234" s="411">
        <f>Y233</f>
        <v>0</v>
      </c>
      <c r="Z234" s="411">
        <f>Z233</f>
        <v>1</v>
      </c>
      <c r="AA234" s="411">
        <f t="shared" ref="AA234" si="74">AA233</f>
        <v>0</v>
      </c>
      <c r="AB234" s="411">
        <f t="shared" ref="AB234:AL234" si="75">AB233</f>
        <v>0</v>
      </c>
      <c r="AC234" s="411">
        <f t="shared" si="75"/>
        <v>0</v>
      </c>
      <c r="AD234" s="411">
        <f t="shared" si="75"/>
        <v>0</v>
      </c>
      <c r="AE234" s="411">
        <f t="shared" si="75"/>
        <v>0</v>
      </c>
      <c r="AF234" s="411">
        <f t="shared" si="75"/>
        <v>0</v>
      </c>
      <c r="AG234" s="411">
        <f t="shared" si="75"/>
        <v>0</v>
      </c>
      <c r="AH234" s="411">
        <f t="shared" si="75"/>
        <v>0</v>
      </c>
      <c r="AI234" s="411">
        <f t="shared" si="75"/>
        <v>0</v>
      </c>
      <c r="AJ234" s="411">
        <f t="shared" si="75"/>
        <v>0</v>
      </c>
      <c r="AK234" s="411">
        <f t="shared" si="75"/>
        <v>0</v>
      </c>
      <c r="AL234" s="411">
        <f t="shared" si="75"/>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 si="76">AA236</f>
        <v>0</v>
      </c>
      <c r="AB237" s="411">
        <f t="shared" ref="AB237:AL237" si="77">AB236</f>
        <v>0</v>
      </c>
      <c r="AC237" s="411">
        <f t="shared" si="77"/>
        <v>0</v>
      </c>
      <c r="AD237" s="411">
        <f t="shared" si="77"/>
        <v>0</v>
      </c>
      <c r="AE237" s="411">
        <f t="shared" si="77"/>
        <v>0</v>
      </c>
      <c r="AF237" s="411">
        <f t="shared" si="77"/>
        <v>0</v>
      </c>
      <c r="AG237" s="411">
        <f t="shared" si="77"/>
        <v>0</v>
      </c>
      <c r="AH237" s="411">
        <f t="shared" si="77"/>
        <v>0</v>
      </c>
      <c r="AI237" s="411">
        <f t="shared" si="77"/>
        <v>0</v>
      </c>
      <c r="AJ237" s="411">
        <f t="shared" si="77"/>
        <v>0</v>
      </c>
      <c r="AK237" s="411">
        <f t="shared" si="77"/>
        <v>0</v>
      </c>
      <c r="AL237" s="411">
        <f t="shared" si="77"/>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A240" si="78">Z239</f>
        <v>0</v>
      </c>
      <c r="AA240" s="411">
        <f t="shared" si="78"/>
        <v>0</v>
      </c>
      <c r="AB240" s="411">
        <f t="shared" ref="AB240:AL240" si="79">AB239</f>
        <v>0</v>
      </c>
      <c r="AC240" s="411">
        <f t="shared" si="79"/>
        <v>0</v>
      </c>
      <c r="AD240" s="411">
        <f t="shared" si="79"/>
        <v>0</v>
      </c>
      <c r="AE240" s="411">
        <f t="shared" si="79"/>
        <v>0</v>
      </c>
      <c r="AF240" s="411">
        <f t="shared" si="79"/>
        <v>0</v>
      </c>
      <c r="AG240" s="411">
        <f t="shared" si="79"/>
        <v>0</v>
      </c>
      <c r="AH240" s="411">
        <f t="shared" si="79"/>
        <v>0</v>
      </c>
      <c r="AI240" s="411">
        <f t="shared" si="79"/>
        <v>0</v>
      </c>
      <c r="AJ240" s="411">
        <f t="shared" si="79"/>
        <v>0</v>
      </c>
      <c r="AK240" s="411">
        <f t="shared" si="79"/>
        <v>0</v>
      </c>
      <c r="AL240" s="411">
        <f t="shared" si="79"/>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A243" si="80">Z242</f>
        <v>0</v>
      </c>
      <c r="AA243" s="411">
        <f t="shared" si="80"/>
        <v>0</v>
      </c>
      <c r="AB243" s="411">
        <f t="shared" ref="AB243:AL243" si="81">AB242</f>
        <v>0</v>
      </c>
      <c r="AC243" s="411">
        <f t="shared" si="81"/>
        <v>0</v>
      </c>
      <c r="AD243" s="411">
        <f t="shared" si="81"/>
        <v>0</v>
      </c>
      <c r="AE243" s="411">
        <f t="shared" si="81"/>
        <v>0</v>
      </c>
      <c r="AF243" s="411">
        <f t="shared" si="81"/>
        <v>0</v>
      </c>
      <c r="AG243" s="411">
        <f t="shared" si="81"/>
        <v>0</v>
      </c>
      <c r="AH243" s="411">
        <f t="shared" si="81"/>
        <v>0</v>
      </c>
      <c r="AI243" s="411">
        <f t="shared" si="81"/>
        <v>0</v>
      </c>
      <c r="AJ243" s="411">
        <f t="shared" si="81"/>
        <v>0</v>
      </c>
      <c r="AK243" s="411">
        <f t="shared" si="81"/>
        <v>0</v>
      </c>
      <c r="AL243" s="411">
        <f t="shared" si="81"/>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A247" si="82">Z246</f>
        <v>0</v>
      </c>
      <c r="AA247" s="411">
        <f t="shared" si="82"/>
        <v>0</v>
      </c>
      <c r="AB247" s="411">
        <f t="shared" ref="AB247:AL247" si="83">AB246</f>
        <v>0</v>
      </c>
      <c r="AC247" s="411">
        <f t="shared" si="83"/>
        <v>0</v>
      </c>
      <c r="AD247" s="411">
        <f t="shared" si="83"/>
        <v>0</v>
      </c>
      <c r="AE247" s="411">
        <f t="shared" si="83"/>
        <v>0</v>
      </c>
      <c r="AF247" s="411">
        <f t="shared" si="83"/>
        <v>0</v>
      </c>
      <c r="AG247" s="411">
        <f t="shared" si="83"/>
        <v>0</v>
      </c>
      <c r="AH247" s="411">
        <f t="shared" si="83"/>
        <v>0</v>
      </c>
      <c r="AI247" s="411">
        <f t="shared" si="83"/>
        <v>0</v>
      </c>
      <c r="AJ247" s="411">
        <f t="shared" si="83"/>
        <v>0</v>
      </c>
      <c r="AK247" s="411">
        <f t="shared" si="83"/>
        <v>0</v>
      </c>
      <c r="AL247" s="411">
        <f t="shared" si="83"/>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A250" si="84">Z249</f>
        <v>0</v>
      </c>
      <c r="AA250" s="411">
        <f t="shared" si="84"/>
        <v>0</v>
      </c>
      <c r="AB250" s="411">
        <f t="shared" ref="AB250:AL250" si="85">AB249</f>
        <v>0</v>
      </c>
      <c r="AC250" s="411">
        <f t="shared" si="85"/>
        <v>0</v>
      </c>
      <c r="AD250" s="411">
        <f t="shared" si="85"/>
        <v>0</v>
      </c>
      <c r="AE250" s="411">
        <f t="shared" si="85"/>
        <v>0</v>
      </c>
      <c r="AF250" s="411">
        <f t="shared" si="85"/>
        <v>0</v>
      </c>
      <c r="AG250" s="411">
        <f t="shared" si="85"/>
        <v>0</v>
      </c>
      <c r="AH250" s="411">
        <f t="shared" si="85"/>
        <v>0</v>
      </c>
      <c r="AI250" s="411">
        <f t="shared" si="85"/>
        <v>0</v>
      </c>
      <c r="AJ250" s="411">
        <f t="shared" si="85"/>
        <v>0</v>
      </c>
      <c r="AK250" s="411">
        <f t="shared" si="85"/>
        <v>0</v>
      </c>
      <c r="AL250" s="411">
        <f t="shared" si="85"/>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A253" si="86">Z252</f>
        <v>0</v>
      </c>
      <c r="AA253" s="411">
        <f t="shared" si="86"/>
        <v>0</v>
      </c>
      <c r="AB253" s="411">
        <f t="shared" ref="AB253:AL253" si="87">AB252</f>
        <v>0</v>
      </c>
      <c r="AC253" s="411">
        <f t="shared" si="87"/>
        <v>0</v>
      </c>
      <c r="AD253" s="411">
        <f t="shared" si="87"/>
        <v>0</v>
      </c>
      <c r="AE253" s="411">
        <f t="shared" si="87"/>
        <v>0</v>
      </c>
      <c r="AF253" s="411">
        <f t="shared" si="87"/>
        <v>0</v>
      </c>
      <c r="AG253" s="411">
        <f t="shared" si="87"/>
        <v>0</v>
      </c>
      <c r="AH253" s="411">
        <f t="shared" si="87"/>
        <v>0</v>
      </c>
      <c r="AI253" s="411">
        <f t="shared" si="87"/>
        <v>0</v>
      </c>
      <c r="AJ253" s="411">
        <f t="shared" si="87"/>
        <v>0</v>
      </c>
      <c r="AK253" s="411">
        <f t="shared" si="87"/>
        <v>0</v>
      </c>
      <c r="AL253" s="411">
        <f t="shared" si="87"/>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732592.83054042712</v>
      </c>
      <c r="E255" s="329"/>
      <c r="F255" s="329"/>
      <c r="G255" s="329"/>
      <c r="H255" s="329"/>
      <c r="I255" s="329"/>
      <c r="J255" s="329"/>
      <c r="K255" s="329"/>
      <c r="L255" s="329"/>
      <c r="M255" s="329"/>
      <c r="N255" s="329"/>
      <c r="O255" s="329">
        <f>SUM(O150:O253)</f>
        <v>361.03659086093052</v>
      </c>
      <c r="P255" s="329"/>
      <c r="Q255" s="329"/>
      <c r="R255" s="329"/>
      <c r="S255" s="329"/>
      <c r="T255" s="329"/>
      <c r="U255" s="329"/>
      <c r="V255" s="329"/>
      <c r="W255" s="329"/>
      <c r="X255" s="329"/>
      <c r="Y255" s="329">
        <f>IF(Y149="kWh",SUMPRODUCT(D150:D253,Y150:Y253))</f>
        <v>130336.28647278562</v>
      </c>
      <c r="Z255" s="329">
        <f>IF(Z149="kWh",SUMPRODUCT(D150:D253,Z150:Z253))</f>
        <v>329440.35870498884</v>
      </c>
      <c r="AA255" s="329">
        <f>IF(AA149="kW",SUMPRODUCT(N150:N253,O150:O253,AA150:AA253),SUMPRODUCT(D150:D253,AA150:AA253))</f>
        <v>1115.3894415352825</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522335</v>
      </c>
      <c r="Z256" s="328">
        <f>HLOOKUP(Z148,'2. LRAMVA Threshold'!$B$42:$Q$53,4,FALSE)</f>
        <v>232046</v>
      </c>
      <c r="AA256" s="328">
        <f>HLOOKUP(AA148,'2. LRAMVA Threshold'!$B$42:$Q$53,4,FALSE)</f>
        <v>631</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1.3100000000000001E-2</v>
      </c>
      <c r="Z258" s="341">
        <f>HLOOKUP(Z$20,'3.  Distribution Rates'!$C$122:$P$133,4,FALSE)</f>
        <v>8.2000000000000007E-3</v>
      </c>
      <c r="AA258" s="341">
        <f>HLOOKUP(AA$20,'3.  Distribution Rates'!$C$122:$P$133,4,FALSE)</f>
        <v>1.5688</v>
      </c>
      <c r="AB258" s="341">
        <f>HLOOKUP(AB$20,'3.  Distribution Rates'!$C$122:$P$133,4,FALSE)</f>
        <v>10.722899999999999</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88">Y135*Y258</f>
        <v>1998.3788527424924</v>
      </c>
      <c r="Z259" s="378">
        <f t="shared" si="88"/>
        <v>4463.0341071140656</v>
      </c>
      <c r="AA259" s="378">
        <f t="shared" si="88"/>
        <v>582.8049227933476</v>
      </c>
      <c r="AB259" s="378">
        <f t="shared" si="88"/>
        <v>0</v>
      </c>
      <c r="AC259" s="378">
        <f t="shared" si="88"/>
        <v>0</v>
      </c>
      <c r="AD259" s="378">
        <f t="shared" si="88"/>
        <v>0</v>
      </c>
      <c r="AE259" s="378">
        <f t="shared" si="88"/>
        <v>0</v>
      </c>
      <c r="AF259" s="378">
        <f t="shared" si="88"/>
        <v>0</v>
      </c>
      <c r="AG259" s="378">
        <f t="shared" si="88"/>
        <v>0</v>
      </c>
      <c r="AH259" s="378">
        <f t="shared" si="88"/>
        <v>0</v>
      </c>
      <c r="AI259" s="378">
        <f t="shared" si="88"/>
        <v>0</v>
      </c>
      <c r="AJ259" s="378">
        <f t="shared" si="88"/>
        <v>0</v>
      </c>
      <c r="AK259" s="378">
        <f t="shared" si="88"/>
        <v>0</v>
      </c>
      <c r="AL259" s="378">
        <f t="shared" si="88"/>
        <v>0</v>
      </c>
      <c r="AM259" s="629">
        <f>SUM(Y259:AL259)</f>
        <v>7044.2178826499057</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89">Y255*Y258</f>
        <v>1707.4053527934916</v>
      </c>
      <c r="Z260" s="378">
        <f t="shared" si="89"/>
        <v>2701.4109413809088</v>
      </c>
      <c r="AA260" s="379">
        <f t="shared" si="89"/>
        <v>1749.822955880551</v>
      </c>
      <c r="AB260" s="379">
        <f t="shared" si="89"/>
        <v>0</v>
      </c>
      <c r="AC260" s="379">
        <f t="shared" si="89"/>
        <v>0</v>
      </c>
      <c r="AD260" s="379">
        <f t="shared" si="89"/>
        <v>0</v>
      </c>
      <c r="AE260" s="379">
        <f t="shared" si="89"/>
        <v>0</v>
      </c>
      <c r="AF260" s="379">
        <f t="shared" ref="AF260:AL260" si="90">AF255*AF258</f>
        <v>0</v>
      </c>
      <c r="AG260" s="379">
        <f t="shared" si="90"/>
        <v>0</v>
      </c>
      <c r="AH260" s="379">
        <f t="shared" si="90"/>
        <v>0</v>
      </c>
      <c r="AI260" s="379">
        <f t="shared" si="90"/>
        <v>0</v>
      </c>
      <c r="AJ260" s="379">
        <f t="shared" si="90"/>
        <v>0</v>
      </c>
      <c r="AK260" s="379">
        <f t="shared" si="90"/>
        <v>0</v>
      </c>
      <c r="AL260" s="379">
        <f t="shared" si="90"/>
        <v>0</v>
      </c>
      <c r="AM260" s="629">
        <f>SUM(Y260:AL260)</f>
        <v>6158.6392500549518</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3705.7842055359843</v>
      </c>
      <c r="Z261" s="346">
        <f t="shared" ref="Z261:AE261" si="91">SUM(Z259:Z260)</f>
        <v>7164.4450484949739</v>
      </c>
      <c r="AA261" s="346">
        <f t="shared" si="91"/>
        <v>2332.6278786738985</v>
      </c>
      <c r="AB261" s="346">
        <f t="shared" si="91"/>
        <v>0</v>
      </c>
      <c r="AC261" s="346">
        <f t="shared" si="91"/>
        <v>0</v>
      </c>
      <c r="AD261" s="346">
        <f t="shared" si="91"/>
        <v>0</v>
      </c>
      <c r="AE261" s="346">
        <f t="shared" si="91"/>
        <v>0</v>
      </c>
      <c r="AF261" s="346">
        <f t="shared" ref="AF261:AL261" si="92">SUM(AF259:AF260)</f>
        <v>0</v>
      </c>
      <c r="AG261" s="346">
        <f t="shared" si="92"/>
        <v>0</v>
      </c>
      <c r="AH261" s="346">
        <f t="shared" si="92"/>
        <v>0</v>
      </c>
      <c r="AI261" s="346">
        <f t="shared" si="92"/>
        <v>0</v>
      </c>
      <c r="AJ261" s="346">
        <f t="shared" si="92"/>
        <v>0</v>
      </c>
      <c r="AK261" s="346">
        <f t="shared" si="92"/>
        <v>0</v>
      </c>
      <c r="AL261" s="346">
        <f t="shared" si="92"/>
        <v>0</v>
      </c>
      <c r="AM261" s="407">
        <f>SUM(AM259:AM260)</f>
        <v>13202.857132704858</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93">Y256*Y258</f>
        <v>6842.5884999999998</v>
      </c>
      <c r="Z262" s="347">
        <f t="shared" si="93"/>
        <v>1902.7772000000002</v>
      </c>
      <c r="AA262" s="347">
        <f t="shared" si="93"/>
        <v>989.91279999999995</v>
      </c>
      <c r="AB262" s="347">
        <f t="shared" si="93"/>
        <v>0</v>
      </c>
      <c r="AC262" s="347">
        <f t="shared" si="93"/>
        <v>0</v>
      </c>
      <c r="AD262" s="347">
        <f t="shared" si="93"/>
        <v>0</v>
      </c>
      <c r="AE262" s="347">
        <f t="shared" si="93"/>
        <v>0</v>
      </c>
      <c r="AF262" s="347">
        <f t="shared" ref="AF262:AL262" si="94">AF256*AF258</f>
        <v>0</v>
      </c>
      <c r="AG262" s="347">
        <f t="shared" si="94"/>
        <v>0</v>
      </c>
      <c r="AH262" s="347">
        <f t="shared" si="94"/>
        <v>0</v>
      </c>
      <c r="AI262" s="347">
        <f t="shared" si="94"/>
        <v>0</v>
      </c>
      <c r="AJ262" s="347">
        <f t="shared" si="94"/>
        <v>0</v>
      </c>
      <c r="AK262" s="347">
        <f t="shared" si="94"/>
        <v>0</v>
      </c>
      <c r="AL262" s="347">
        <f t="shared" si="94"/>
        <v>0</v>
      </c>
      <c r="AM262" s="407">
        <f>SUM(Y262:AL262)</f>
        <v>9735.2785000000003</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3467.5786327048572</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130336.28642700925</v>
      </c>
      <c r="Z265" s="291">
        <f>SUMPRODUCT(E150:E253,Z150:Z253)</f>
        <v>329440.35870498896</v>
      </c>
      <c r="AA265" s="291">
        <f>IF(AA149="kW",SUMPRODUCT(N150:N253,P150:P253,AA150:AA253),SUMPRODUCT(E150:E253,AA150:AA253))</f>
        <v>1115.3894415352825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130336.28642700925</v>
      </c>
      <c r="Z266" s="291">
        <f>SUMPRODUCT(F150:F253,Z150:Z253)</f>
        <v>329440.35870498896</v>
      </c>
      <c r="AA266" s="291">
        <f>IF(AA149="kW",SUMPRODUCT(N150:N253,Q150:Q253,AA150:AA253),SUMPRODUCT(F150:F253,AA150:AA253))</f>
        <v>1115.3894415352825</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129534.57057005134</v>
      </c>
      <c r="Z267" s="291">
        <f>SUMPRODUCT(G150:G253,Z150:Z253)</f>
        <v>267552.12713731779</v>
      </c>
      <c r="AA267" s="291">
        <f>IF(AA149="kW",SUMPRODUCT(N150:N253,R150:R253,AA150:AA253),SUMPRODUCT(G150:G253,AA150:AA253))</f>
        <v>1115.3894415352825</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105481.03028049122</v>
      </c>
      <c r="Z268" s="291">
        <f>SUMPRODUCT(H150:H253,Z150:Z253)</f>
        <v>267552.12713731779</v>
      </c>
      <c r="AA268" s="291">
        <f>IF(AA149="kW",SUMPRODUCT(N150:N253,S150:S253,AA150:AA253),SUMPRODUCT(H150:H253,AA150:AA253))</f>
        <v>1115.3894415352825</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74924.584532387424</v>
      </c>
      <c r="Z269" s="291">
        <f>SUMPRODUCT(I150:I253,Z150:Z253)</f>
        <v>118977.59803992574</v>
      </c>
      <c r="AA269" s="291">
        <f>IF(AA149="kW",SUMPRODUCT(N150:N253,T150:T253,AA150:AA253),SUMPRODUCT(I150:I253,AA150:AA253))</f>
        <v>1115.3894415352825</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588</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57" t="s">
        <v>211</v>
      </c>
      <c r="C276" s="859" t="s">
        <v>33</v>
      </c>
      <c r="D276" s="284" t="s">
        <v>421</v>
      </c>
      <c r="E276" s="861" t="s">
        <v>209</v>
      </c>
      <c r="F276" s="862"/>
      <c r="G276" s="862"/>
      <c r="H276" s="862"/>
      <c r="I276" s="862"/>
      <c r="J276" s="862"/>
      <c r="K276" s="862"/>
      <c r="L276" s="862"/>
      <c r="M276" s="863"/>
      <c r="N276" s="867" t="s">
        <v>213</v>
      </c>
      <c r="O276" s="284" t="s">
        <v>422</v>
      </c>
      <c r="P276" s="861" t="s">
        <v>212</v>
      </c>
      <c r="Q276" s="862"/>
      <c r="R276" s="862"/>
      <c r="S276" s="862"/>
      <c r="T276" s="862"/>
      <c r="U276" s="862"/>
      <c r="V276" s="862"/>
      <c r="W276" s="862"/>
      <c r="X276" s="863"/>
      <c r="Y276" s="864" t="s">
        <v>243</v>
      </c>
      <c r="Z276" s="865"/>
      <c r="AA276" s="865"/>
      <c r="AB276" s="865"/>
      <c r="AC276" s="865"/>
      <c r="AD276" s="865"/>
      <c r="AE276" s="865"/>
      <c r="AF276" s="865"/>
      <c r="AG276" s="865"/>
      <c r="AH276" s="865"/>
      <c r="AI276" s="865"/>
      <c r="AJ276" s="865"/>
      <c r="AK276" s="865"/>
      <c r="AL276" s="865"/>
      <c r="AM276" s="866"/>
    </row>
    <row r="277" spans="1:39" ht="60.75" customHeight="1">
      <c r="B277" s="858"/>
      <c r="C277" s="860"/>
      <c r="D277" s="285">
        <v>2013</v>
      </c>
      <c r="E277" s="285">
        <v>2014</v>
      </c>
      <c r="F277" s="285">
        <v>2015</v>
      </c>
      <c r="G277" s="285">
        <v>2016</v>
      </c>
      <c r="H277" s="285">
        <v>2017</v>
      </c>
      <c r="I277" s="285">
        <v>2018</v>
      </c>
      <c r="J277" s="285">
        <v>2019</v>
      </c>
      <c r="K277" s="285">
        <v>2020</v>
      </c>
      <c r="L277" s="285">
        <v>2021</v>
      </c>
      <c r="M277" s="285">
        <v>2022</v>
      </c>
      <c r="N277" s="868"/>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TO 4,999 KW</v>
      </c>
      <c r="AB277" s="285" t="str">
        <f>'1.  LRAMVA Summary'!G52</f>
        <v>Street Lighting</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v>29521.397281053756</v>
      </c>
      <c r="E279" s="295">
        <v>29521.397281053756</v>
      </c>
      <c r="F279" s="295">
        <v>29521.397281053756</v>
      </c>
      <c r="G279" s="295">
        <v>29418.852762720755</v>
      </c>
      <c r="H279" s="295">
        <v>19410.90860669488</v>
      </c>
      <c r="I279" s="295">
        <v>0</v>
      </c>
      <c r="J279" s="295">
        <v>0</v>
      </c>
      <c r="K279" s="295">
        <v>0</v>
      </c>
      <c r="L279" s="295">
        <v>0</v>
      </c>
      <c r="M279" s="295">
        <v>0</v>
      </c>
      <c r="N279" s="291"/>
      <c r="O279" s="295">
        <v>4.590208423</v>
      </c>
      <c r="P279" s="295">
        <v>4.590208423</v>
      </c>
      <c r="Q279" s="295">
        <v>4.590208423</v>
      </c>
      <c r="R279" s="295">
        <v>4.4854243929999997</v>
      </c>
      <c r="S279" s="295">
        <v>2.852254142</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95">AA279</f>
        <v>0</v>
      </c>
      <c r="AB280" s="411">
        <f t="shared" si="95"/>
        <v>0</v>
      </c>
      <c r="AC280" s="411">
        <f t="shared" si="95"/>
        <v>0</v>
      </c>
      <c r="AD280" s="411">
        <f t="shared" si="95"/>
        <v>0</v>
      </c>
      <c r="AE280" s="411">
        <f t="shared" si="95"/>
        <v>0</v>
      </c>
      <c r="AF280" s="411">
        <f t="shared" si="95"/>
        <v>0</v>
      </c>
      <c r="AG280" s="411">
        <f t="shared" si="95"/>
        <v>0</v>
      </c>
      <c r="AH280" s="411">
        <f t="shared" si="95"/>
        <v>0</v>
      </c>
      <c r="AI280" s="411">
        <f t="shared" si="95"/>
        <v>0</v>
      </c>
      <c r="AJ280" s="411">
        <f t="shared" si="95"/>
        <v>0</v>
      </c>
      <c r="AK280" s="411">
        <f t="shared" si="95"/>
        <v>0</v>
      </c>
      <c r="AL280" s="411">
        <f t="shared" si="95"/>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369.43987800000002</v>
      </c>
      <c r="E282" s="295">
        <v>369.43987800000002</v>
      </c>
      <c r="F282" s="295">
        <v>369.43987800000002</v>
      </c>
      <c r="G282" s="295">
        <v>369.43987800000002</v>
      </c>
      <c r="H282" s="295">
        <v>0</v>
      </c>
      <c r="I282" s="295">
        <v>0</v>
      </c>
      <c r="J282" s="295">
        <v>0</v>
      </c>
      <c r="K282" s="295">
        <v>0</v>
      </c>
      <c r="L282" s="295">
        <v>0</v>
      </c>
      <c r="M282" s="295">
        <v>0</v>
      </c>
      <c r="N282" s="291"/>
      <c r="O282" s="295">
        <v>0.20719409899999999</v>
      </c>
      <c r="P282" s="295">
        <v>0.20719409899999999</v>
      </c>
      <c r="Q282" s="295">
        <v>0.20719409899999999</v>
      </c>
      <c r="R282" s="295">
        <v>0.20719409899999999</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96">AA282</f>
        <v>0</v>
      </c>
      <c r="AB283" s="411">
        <f t="shared" si="96"/>
        <v>0</v>
      </c>
      <c r="AC283" s="411">
        <f t="shared" si="96"/>
        <v>0</v>
      </c>
      <c r="AD283" s="411">
        <f t="shared" si="96"/>
        <v>0</v>
      </c>
      <c r="AE283" s="411">
        <f t="shared" si="96"/>
        <v>0</v>
      </c>
      <c r="AF283" s="411">
        <f t="shared" si="96"/>
        <v>0</v>
      </c>
      <c r="AG283" s="411">
        <f t="shared" si="96"/>
        <v>0</v>
      </c>
      <c r="AH283" s="411">
        <f t="shared" si="96"/>
        <v>0</v>
      </c>
      <c r="AI283" s="411">
        <f t="shared" si="96"/>
        <v>0</v>
      </c>
      <c r="AJ283" s="411">
        <f t="shared" si="96"/>
        <v>0</v>
      </c>
      <c r="AK283" s="411">
        <f t="shared" si="96"/>
        <v>0</v>
      </c>
      <c r="AL283" s="411">
        <f t="shared" si="96"/>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47983.528767304007</v>
      </c>
      <c r="E285" s="295">
        <v>47983.528767304007</v>
      </c>
      <c r="F285" s="295">
        <v>47983.528767304007</v>
      </c>
      <c r="G285" s="295">
        <v>47983.528767304007</v>
      </c>
      <c r="H285" s="295">
        <v>47983.528767304007</v>
      </c>
      <c r="I285" s="295">
        <v>47983.528767304007</v>
      </c>
      <c r="J285" s="295">
        <v>47983.528767304007</v>
      </c>
      <c r="K285" s="295">
        <v>47983.528767304007</v>
      </c>
      <c r="L285" s="295">
        <v>47983.528767304007</v>
      </c>
      <c r="M285" s="295">
        <v>47983.528767304007</v>
      </c>
      <c r="N285" s="291"/>
      <c r="O285" s="295">
        <v>25.322670712000001</v>
      </c>
      <c r="P285" s="295">
        <v>25.322670712000001</v>
      </c>
      <c r="Q285" s="295">
        <v>25.322670712000001</v>
      </c>
      <c r="R285" s="295">
        <v>25.322670712000001</v>
      </c>
      <c r="S285" s="295">
        <v>25.322670712000001</v>
      </c>
      <c r="T285" s="295">
        <v>25.322670712000001</v>
      </c>
      <c r="U285" s="295">
        <v>25.322670712000001</v>
      </c>
      <c r="V285" s="295">
        <v>25.322670712000001</v>
      </c>
      <c r="W285" s="295">
        <v>25.322670712000001</v>
      </c>
      <c r="X285" s="295">
        <v>25.322670712000001</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1650.0041293999998</v>
      </c>
      <c r="E286" s="295">
        <v>1650.0041293999998</v>
      </c>
      <c r="F286" s="295">
        <v>1650.0041293999998</v>
      </c>
      <c r="G286" s="295">
        <v>1650.0041293999998</v>
      </c>
      <c r="H286" s="295">
        <v>1650.0041293999998</v>
      </c>
      <c r="I286" s="295">
        <v>1650.0041293999998</v>
      </c>
      <c r="J286" s="295">
        <v>1650.0041293999998</v>
      </c>
      <c r="K286" s="295">
        <v>1650.0041293999998</v>
      </c>
      <c r="L286" s="295">
        <v>1650.0041293999998</v>
      </c>
      <c r="M286" s="295">
        <v>1650.0041293999998</v>
      </c>
      <c r="N286" s="468"/>
      <c r="O286" s="295">
        <v>0.92115265099999999</v>
      </c>
      <c r="P286" s="295">
        <v>0.92115265099999999</v>
      </c>
      <c r="Q286" s="295">
        <v>0.92115265099999999</v>
      </c>
      <c r="R286" s="295">
        <v>0.92115265099999999</v>
      </c>
      <c r="S286" s="295">
        <v>0.92115265099999999</v>
      </c>
      <c r="T286" s="295">
        <v>0.92115265099999999</v>
      </c>
      <c r="U286" s="295">
        <v>0.92115265099999999</v>
      </c>
      <c r="V286" s="295">
        <v>0.92115265099999999</v>
      </c>
      <c r="W286" s="295">
        <v>0.92115265099999999</v>
      </c>
      <c r="X286" s="295">
        <v>0.92115265099999999</v>
      </c>
      <c r="Y286" s="411">
        <f>Y285</f>
        <v>1</v>
      </c>
      <c r="Z286" s="411">
        <f>Z285</f>
        <v>0</v>
      </c>
      <c r="AA286" s="411">
        <f t="shared" ref="AA286:AL286" si="97">AA285</f>
        <v>0</v>
      </c>
      <c r="AB286" s="411">
        <f t="shared" si="97"/>
        <v>0</v>
      </c>
      <c r="AC286" s="411">
        <f t="shared" si="97"/>
        <v>0</v>
      </c>
      <c r="AD286" s="411">
        <f t="shared" si="97"/>
        <v>0</v>
      </c>
      <c r="AE286" s="411">
        <f t="shared" si="97"/>
        <v>0</v>
      </c>
      <c r="AF286" s="411">
        <f t="shared" si="97"/>
        <v>0</v>
      </c>
      <c r="AG286" s="411">
        <f t="shared" si="97"/>
        <v>0</v>
      </c>
      <c r="AH286" s="411">
        <f t="shared" si="97"/>
        <v>0</v>
      </c>
      <c r="AI286" s="411">
        <f t="shared" si="97"/>
        <v>0</v>
      </c>
      <c r="AJ286" s="411">
        <f t="shared" si="97"/>
        <v>0</v>
      </c>
      <c r="AK286" s="411">
        <f t="shared" si="97"/>
        <v>0</v>
      </c>
      <c r="AL286" s="411">
        <f t="shared" si="97"/>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26</v>
      </c>
      <c r="E289" s="295">
        <v>26</v>
      </c>
      <c r="F289" s="295">
        <v>25</v>
      </c>
      <c r="G289" s="295">
        <v>22</v>
      </c>
      <c r="H289" s="295">
        <v>22</v>
      </c>
      <c r="I289" s="295">
        <v>22</v>
      </c>
      <c r="J289" s="295">
        <v>22</v>
      </c>
      <c r="K289" s="295">
        <v>22</v>
      </c>
      <c r="L289" s="295">
        <v>18</v>
      </c>
      <c r="M289" s="295">
        <v>18</v>
      </c>
      <c r="N289" s="468"/>
      <c r="O289" s="295">
        <v>2E-3</v>
      </c>
      <c r="P289" s="295">
        <v>2E-3</v>
      </c>
      <c r="Q289" s="295">
        <v>2E-3</v>
      </c>
      <c r="R289" s="295">
        <v>2E-3</v>
      </c>
      <c r="S289" s="295">
        <v>2E-3</v>
      </c>
      <c r="T289" s="295">
        <v>2E-3</v>
      </c>
      <c r="U289" s="295">
        <v>2E-3</v>
      </c>
      <c r="V289" s="295">
        <v>2E-3</v>
      </c>
      <c r="W289" s="295">
        <v>1E-3</v>
      </c>
      <c r="X289" s="295">
        <v>1E-3</v>
      </c>
      <c r="Y289" s="411">
        <f>Y288</f>
        <v>1</v>
      </c>
      <c r="Z289" s="411">
        <f>Z288</f>
        <v>0</v>
      </c>
      <c r="AA289" s="411">
        <f t="shared" ref="AA289:AL289" si="98">AA288</f>
        <v>0</v>
      </c>
      <c r="AB289" s="411">
        <f t="shared" si="98"/>
        <v>0</v>
      </c>
      <c r="AC289" s="411">
        <f t="shared" si="98"/>
        <v>0</v>
      </c>
      <c r="AD289" s="411">
        <f t="shared" si="98"/>
        <v>0</v>
      </c>
      <c r="AE289" s="411">
        <f t="shared" si="98"/>
        <v>0</v>
      </c>
      <c r="AF289" s="411">
        <f t="shared" si="98"/>
        <v>0</v>
      </c>
      <c r="AG289" s="411">
        <f t="shared" si="98"/>
        <v>0</v>
      </c>
      <c r="AH289" s="411">
        <f t="shared" si="98"/>
        <v>0</v>
      </c>
      <c r="AI289" s="411">
        <f t="shared" si="98"/>
        <v>0</v>
      </c>
      <c r="AJ289" s="411">
        <f t="shared" si="98"/>
        <v>0</v>
      </c>
      <c r="AK289" s="411">
        <f t="shared" si="98"/>
        <v>0</v>
      </c>
      <c r="AL289" s="411">
        <f t="shared" si="98"/>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19243.625376914999</v>
      </c>
      <c r="E291" s="295">
        <v>19243.625376914999</v>
      </c>
      <c r="F291" s="295">
        <v>18084.150613174999</v>
      </c>
      <c r="G291" s="295">
        <v>14127.157554752001</v>
      </c>
      <c r="H291" s="295">
        <v>14127.157554752001</v>
      </c>
      <c r="I291" s="295">
        <v>14127.157554752001</v>
      </c>
      <c r="J291" s="295">
        <v>14127.157554752001</v>
      </c>
      <c r="K291" s="295">
        <v>14110.509419960001</v>
      </c>
      <c r="L291" s="295">
        <v>11866.11861363</v>
      </c>
      <c r="M291" s="295">
        <v>11866.11861363</v>
      </c>
      <c r="N291" s="291"/>
      <c r="O291" s="295">
        <v>1.3258527710000001</v>
      </c>
      <c r="P291" s="295">
        <v>1.3258527710000001</v>
      </c>
      <c r="Q291" s="295">
        <v>1.2530640770000001</v>
      </c>
      <c r="R291" s="295">
        <v>1.004654741</v>
      </c>
      <c r="S291" s="295">
        <v>1.004654741</v>
      </c>
      <c r="T291" s="295">
        <v>1.004654741</v>
      </c>
      <c r="U291" s="295">
        <v>1.004654741</v>
      </c>
      <c r="V291" s="295">
        <v>1.002754269</v>
      </c>
      <c r="W291" s="295">
        <v>0.86185747599999996</v>
      </c>
      <c r="X291" s="295">
        <v>0.86185747599999996</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99">AA291</f>
        <v>0</v>
      </c>
      <c r="AB292" s="411">
        <f t="shared" si="99"/>
        <v>0</v>
      </c>
      <c r="AC292" s="411">
        <f t="shared" si="99"/>
        <v>0</v>
      </c>
      <c r="AD292" s="411">
        <f t="shared" si="99"/>
        <v>0</v>
      </c>
      <c r="AE292" s="411">
        <f t="shared" si="99"/>
        <v>0</v>
      </c>
      <c r="AF292" s="411">
        <f t="shared" si="99"/>
        <v>0</v>
      </c>
      <c r="AG292" s="411">
        <f t="shared" si="99"/>
        <v>0</v>
      </c>
      <c r="AH292" s="411">
        <f t="shared" si="99"/>
        <v>0</v>
      </c>
      <c r="AI292" s="411">
        <f t="shared" si="99"/>
        <v>0</v>
      </c>
      <c r="AJ292" s="411">
        <f t="shared" si="99"/>
        <v>0</v>
      </c>
      <c r="AK292" s="411">
        <f t="shared" si="99"/>
        <v>0</v>
      </c>
      <c r="AL292" s="411">
        <f t="shared" si="99"/>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v>8633.4702824550004</v>
      </c>
      <c r="E294" s="295">
        <v>8633.4702824550004</v>
      </c>
      <c r="F294" s="295">
        <v>8300.7719281819991</v>
      </c>
      <c r="G294" s="295">
        <v>7032.4667788019997</v>
      </c>
      <c r="H294" s="295">
        <v>7032.4667788019997</v>
      </c>
      <c r="I294" s="295">
        <v>7032.4667788019997</v>
      </c>
      <c r="J294" s="295">
        <v>7032.4667788019997</v>
      </c>
      <c r="K294" s="295">
        <v>7026.6059558389998</v>
      </c>
      <c r="L294" s="295">
        <v>5109.5235760380001</v>
      </c>
      <c r="M294" s="295">
        <v>5109.5235760380001</v>
      </c>
      <c r="N294" s="291"/>
      <c r="O294" s="295">
        <v>0.57864239200000001</v>
      </c>
      <c r="P294" s="295">
        <v>0.57864239200000001</v>
      </c>
      <c r="Q294" s="295">
        <v>0.55775648799999999</v>
      </c>
      <c r="R294" s="295">
        <v>0.47813571599999999</v>
      </c>
      <c r="S294" s="295">
        <v>0.47813571599999999</v>
      </c>
      <c r="T294" s="295">
        <v>0.47813571599999999</v>
      </c>
      <c r="U294" s="295">
        <v>0.47813571599999999</v>
      </c>
      <c r="V294" s="295">
        <v>0.47746667300000001</v>
      </c>
      <c r="W294" s="295">
        <v>0.35711741899999999</v>
      </c>
      <c r="X294" s="295">
        <v>0.35711741899999999</v>
      </c>
      <c r="Y294" s="410">
        <v>1</v>
      </c>
      <c r="Z294" s="410"/>
      <c r="AA294" s="410"/>
      <c r="AB294" s="410"/>
      <c r="AC294" s="410"/>
      <c r="AD294" s="410"/>
      <c r="AE294" s="410"/>
      <c r="AF294" s="410"/>
      <c r="AG294" s="410"/>
      <c r="AH294" s="410"/>
      <c r="AI294" s="410"/>
      <c r="AJ294" s="410"/>
      <c r="AK294" s="410"/>
      <c r="AL294" s="410"/>
      <c r="AM294" s="296">
        <f>SUM(Y294:AL294)</f>
        <v>1</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1</v>
      </c>
      <c r="Z295" s="411">
        <f>Z294</f>
        <v>0</v>
      </c>
      <c r="AA295" s="411">
        <f t="shared" ref="AA295:AL295" si="100">AA294</f>
        <v>0</v>
      </c>
      <c r="AB295" s="411">
        <f t="shared" si="100"/>
        <v>0</v>
      </c>
      <c r="AC295" s="411">
        <f t="shared" si="100"/>
        <v>0</v>
      </c>
      <c r="AD295" s="411">
        <f t="shared" si="100"/>
        <v>0</v>
      </c>
      <c r="AE295" s="411">
        <f t="shared" si="100"/>
        <v>0</v>
      </c>
      <c r="AF295" s="411">
        <f t="shared" si="100"/>
        <v>0</v>
      </c>
      <c r="AG295" s="411">
        <f t="shared" si="100"/>
        <v>0</v>
      </c>
      <c r="AH295" s="411">
        <f t="shared" si="100"/>
        <v>0</v>
      </c>
      <c r="AI295" s="411">
        <f t="shared" si="100"/>
        <v>0</v>
      </c>
      <c r="AJ295" s="411">
        <f t="shared" si="100"/>
        <v>0</v>
      </c>
      <c r="AK295" s="411">
        <f t="shared" si="100"/>
        <v>0</v>
      </c>
      <c r="AL295" s="411">
        <f t="shared" si="100"/>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101">AA297</f>
        <v>0</v>
      </c>
      <c r="AB298" s="411">
        <f t="shared" si="101"/>
        <v>0</v>
      </c>
      <c r="AC298" s="411">
        <f t="shared" si="101"/>
        <v>0</v>
      </c>
      <c r="AD298" s="411">
        <f t="shared" si="101"/>
        <v>0</v>
      </c>
      <c r="AE298" s="411">
        <f t="shared" si="101"/>
        <v>0</v>
      </c>
      <c r="AF298" s="411">
        <f t="shared" si="101"/>
        <v>0</v>
      </c>
      <c r="AG298" s="411">
        <f t="shared" si="101"/>
        <v>0</v>
      </c>
      <c r="AH298" s="411">
        <f t="shared" si="101"/>
        <v>0</v>
      </c>
      <c r="AI298" s="411">
        <f t="shared" si="101"/>
        <v>0</v>
      </c>
      <c r="AJ298" s="411">
        <f t="shared" si="101"/>
        <v>0</v>
      </c>
      <c r="AK298" s="411">
        <f t="shared" si="101"/>
        <v>0</v>
      </c>
      <c r="AL298" s="411">
        <f t="shared" si="101"/>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102">AA300</f>
        <v>0</v>
      </c>
      <c r="AB301" s="411">
        <f t="shared" si="102"/>
        <v>0</v>
      </c>
      <c r="AC301" s="411">
        <f t="shared" si="102"/>
        <v>0</v>
      </c>
      <c r="AD301" s="411">
        <f t="shared" si="102"/>
        <v>0</v>
      </c>
      <c r="AE301" s="411">
        <f t="shared" si="102"/>
        <v>0</v>
      </c>
      <c r="AF301" s="411">
        <f t="shared" si="102"/>
        <v>0</v>
      </c>
      <c r="AG301" s="411">
        <f t="shared" si="102"/>
        <v>0</v>
      </c>
      <c r="AH301" s="411">
        <f t="shared" si="102"/>
        <v>0</v>
      </c>
      <c r="AI301" s="411">
        <f t="shared" si="102"/>
        <v>0</v>
      </c>
      <c r="AJ301" s="411">
        <f t="shared" si="102"/>
        <v>0</v>
      </c>
      <c r="AK301" s="411">
        <f t="shared" si="102"/>
        <v>0</v>
      </c>
      <c r="AL301" s="411">
        <f t="shared" si="102"/>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103">AA303</f>
        <v>0</v>
      </c>
      <c r="AB304" s="411">
        <f t="shared" si="103"/>
        <v>0</v>
      </c>
      <c r="AC304" s="411">
        <f t="shared" si="103"/>
        <v>0</v>
      </c>
      <c r="AD304" s="411">
        <f t="shared" si="103"/>
        <v>0</v>
      </c>
      <c r="AE304" s="411">
        <f t="shared" si="103"/>
        <v>0</v>
      </c>
      <c r="AF304" s="411">
        <f t="shared" si="103"/>
        <v>0</v>
      </c>
      <c r="AG304" s="411">
        <f t="shared" si="103"/>
        <v>0</v>
      </c>
      <c r="AH304" s="411">
        <f t="shared" si="103"/>
        <v>0</v>
      </c>
      <c r="AI304" s="411">
        <f t="shared" si="103"/>
        <v>0</v>
      </c>
      <c r="AJ304" s="411">
        <f t="shared" si="103"/>
        <v>0</v>
      </c>
      <c r="AK304" s="411">
        <f t="shared" si="103"/>
        <v>0</v>
      </c>
      <c r="AL304" s="411">
        <f t="shared" si="103"/>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249</v>
      </c>
      <c r="C308" s="291" t="s">
        <v>163</v>
      </c>
      <c r="D308" s="295">
        <v>11130.380258458001</v>
      </c>
      <c r="E308" s="295">
        <v>11130.380258458001</v>
      </c>
      <c r="F308" s="295">
        <v>11130.380258458001</v>
      </c>
      <c r="G308" s="295">
        <v>10573.410963374999</v>
      </c>
      <c r="H308" s="295">
        <v>3570.082671228</v>
      </c>
      <c r="I308" s="295">
        <v>2430.4878307889999</v>
      </c>
      <c r="J308" s="295">
        <v>2430.4878307889999</v>
      </c>
      <c r="K308" s="295">
        <v>2430.4878307889999</v>
      </c>
      <c r="L308" s="295">
        <v>2430.4878307889999</v>
      </c>
      <c r="M308" s="295">
        <v>2430.4878307889999</v>
      </c>
      <c r="N308" s="295">
        <v>12</v>
      </c>
      <c r="O308" s="295">
        <v>3.2128700459999999</v>
      </c>
      <c r="P308" s="295">
        <v>3.2128700459999999</v>
      </c>
      <c r="Q308" s="295">
        <v>3.2128700459999999</v>
      </c>
      <c r="R308" s="295">
        <v>3.0683331790000001</v>
      </c>
      <c r="S308" s="295">
        <v>0.98946249099999994</v>
      </c>
      <c r="T308" s="295">
        <v>0.65118471600000005</v>
      </c>
      <c r="U308" s="295">
        <v>0.65118471600000005</v>
      </c>
      <c r="V308" s="295">
        <v>0.65118471600000005</v>
      </c>
      <c r="W308" s="295">
        <v>0.65118471600000005</v>
      </c>
      <c r="X308" s="295">
        <v>0.65118471600000005</v>
      </c>
      <c r="Y308" s="411">
        <f>Y307</f>
        <v>0</v>
      </c>
      <c r="Z308" s="411" t="s">
        <v>698</v>
      </c>
      <c r="AA308" s="411">
        <f t="shared" ref="AA308:AL308" si="104">AA307</f>
        <v>0</v>
      </c>
      <c r="AB308" s="411">
        <f t="shared" si="104"/>
        <v>0</v>
      </c>
      <c r="AC308" s="411">
        <f t="shared" si="104"/>
        <v>0</v>
      </c>
      <c r="AD308" s="411">
        <f t="shared" si="104"/>
        <v>0</v>
      </c>
      <c r="AE308" s="411">
        <f t="shared" si="104"/>
        <v>0</v>
      </c>
      <c r="AF308" s="411">
        <f t="shared" si="104"/>
        <v>0</v>
      </c>
      <c r="AG308" s="411">
        <f t="shared" si="104"/>
        <v>0</v>
      </c>
      <c r="AH308" s="411">
        <f t="shared" si="104"/>
        <v>0</v>
      </c>
      <c r="AI308" s="411">
        <f t="shared" si="104"/>
        <v>0</v>
      </c>
      <c r="AJ308" s="411">
        <f t="shared" si="104"/>
        <v>0</v>
      </c>
      <c r="AK308" s="411">
        <f t="shared" si="104"/>
        <v>0</v>
      </c>
      <c r="AL308" s="411">
        <f t="shared" si="104"/>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105">AA310</f>
        <v>0</v>
      </c>
      <c r="AB311" s="411">
        <f t="shared" si="105"/>
        <v>0</v>
      </c>
      <c r="AC311" s="411">
        <f t="shared" si="105"/>
        <v>0</v>
      </c>
      <c r="AD311" s="411">
        <f t="shared" si="105"/>
        <v>0</v>
      </c>
      <c r="AE311" s="411">
        <f t="shared" si="105"/>
        <v>0</v>
      </c>
      <c r="AF311" s="411">
        <f t="shared" si="105"/>
        <v>0</v>
      </c>
      <c r="AG311" s="411">
        <f t="shared" si="105"/>
        <v>0</v>
      </c>
      <c r="AH311" s="411">
        <f t="shared" si="105"/>
        <v>0</v>
      </c>
      <c r="AI311" s="411">
        <f t="shared" si="105"/>
        <v>0</v>
      </c>
      <c r="AJ311" s="411">
        <f t="shared" si="105"/>
        <v>0</v>
      </c>
      <c r="AK311" s="411">
        <f t="shared" si="105"/>
        <v>0</v>
      </c>
      <c r="AL311" s="411">
        <f t="shared" si="105"/>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106">AA313</f>
        <v>0</v>
      </c>
      <c r="AB314" s="411">
        <f t="shared" si="106"/>
        <v>0</v>
      </c>
      <c r="AC314" s="411">
        <f t="shared" si="106"/>
        <v>0</v>
      </c>
      <c r="AD314" s="411">
        <f t="shared" si="106"/>
        <v>0</v>
      </c>
      <c r="AE314" s="411">
        <f t="shared" si="106"/>
        <v>0</v>
      </c>
      <c r="AF314" s="411">
        <f t="shared" si="106"/>
        <v>0</v>
      </c>
      <c r="AG314" s="411">
        <f t="shared" si="106"/>
        <v>0</v>
      </c>
      <c r="AH314" s="411">
        <f t="shared" si="106"/>
        <v>0</v>
      </c>
      <c r="AI314" s="411">
        <f t="shared" si="106"/>
        <v>0</v>
      </c>
      <c r="AJ314" s="411">
        <f t="shared" si="106"/>
        <v>0</v>
      </c>
      <c r="AK314" s="411">
        <f t="shared" si="106"/>
        <v>0</v>
      </c>
      <c r="AL314" s="411">
        <f t="shared" si="106"/>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107">AA316</f>
        <v>0</v>
      </c>
      <c r="AB317" s="411">
        <f t="shared" si="107"/>
        <v>0</v>
      </c>
      <c r="AC317" s="411">
        <f t="shared" si="107"/>
        <v>0</v>
      </c>
      <c r="AD317" s="411">
        <f t="shared" si="107"/>
        <v>0</v>
      </c>
      <c r="AE317" s="411">
        <f t="shared" si="107"/>
        <v>0</v>
      </c>
      <c r="AF317" s="411">
        <f t="shared" si="107"/>
        <v>0</v>
      </c>
      <c r="AG317" s="411">
        <f t="shared" si="107"/>
        <v>0</v>
      </c>
      <c r="AH317" s="411">
        <f t="shared" si="107"/>
        <v>0</v>
      </c>
      <c r="AI317" s="411">
        <f t="shared" si="107"/>
        <v>0</v>
      </c>
      <c r="AJ317" s="411">
        <f t="shared" si="107"/>
        <v>0</v>
      </c>
      <c r="AK317" s="411">
        <f t="shared" si="107"/>
        <v>0</v>
      </c>
      <c r="AL317" s="411">
        <f t="shared" si="107"/>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108">AA319</f>
        <v>0</v>
      </c>
      <c r="AB320" s="411">
        <f t="shared" si="108"/>
        <v>0</v>
      </c>
      <c r="AC320" s="411">
        <f t="shared" si="108"/>
        <v>0</v>
      </c>
      <c r="AD320" s="411">
        <f t="shared" si="108"/>
        <v>0</v>
      </c>
      <c r="AE320" s="411">
        <f t="shared" si="108"/>
        <v>0</v>
      </c>
      <c r="AF320" s="411">
        <f t="shared" si="108"/>
        <v>0</v>
      </c>
      <c r="AG320" s="411">
        <f t="shared" si="108"/>
        <v>0</v>
      </c>
      <c r="AH320" s="411">
        <f t="shared" si="108"/>
        <v>0</v>
      </c>
      <c r="AI320" s="411">
        <f t="shared" si="108"/>
        <v>0</v>
      </c>
      <c r="AJ320" s="411">
        <f t="shared" si="108"/>
        <v>0</v>
      </c>
      <c r="AK320" s="411">
        <f t="shared" si="108"/>
        <v>0</v>
      </c>
      <c r="AL320" s="411">
        <f t="shared" si="108"/>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109">AA322</f>
        <v>0</v>
      </c>
      <c r="AB323" s="411">
        <f t="shared" si="109"/>
        <v>0</v>
      </c>
      <c r="AC323" s="411">
        <f t="shared" si="109"/>
        <v>0</v>
      </c>
      <c r="AD323" s="411">
        <f t="shared" si="109"/>
        <v>0</v>
      </c>
      <c r="AE323" s="411">
        <f t="shared" si="109"/>
        <v>0</v>
      </c>
      <c r="AF323" s="411">
        <f t="shared" si="109"/>
        <v>0</v>
      </c>
      <c r="AG323" s="411">
        <f t="shared" si="109"/>
        <v>0</v>
      </c>
      <c r="AH323" s="411">
        <f t="shared" si="109"/>
        <v>0</v>
      </c>
      <c r="AI323" s="411">
        <f t="shared" si="109"/>
        <v>0</v>
      </c>
      <c r="AJ323" s="411">
        <f t="shared" si="109"/>
        <v>0</v>
      </c>
      <c r="AK323" s="411">
        <f t="shared" si="109"/>
        <v>0</v>
      </c>
      <c r="AL323" s="411">
        <f t="shared" si="109"/>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110">AA325</f>
        <v>0</v>
      </c>
      <c r="AB326" s="411">
        <f t="shared" si="110"/>
        <v>0</v>
      </c>
      <c r="AC326" s="411">
        <f t="shared" si="110"/>
        <v>0</v>
      </c>
      <c r="AD326" s="411">
        <f t="shared" si="110"/>
        <v>0</v>
      </c>
      <c r="AE326" s="411">
        <f t="shared" si="110"/>
        <v>0</v>
      </c>
      <c r="AF326" s="411">
        <f t="shared" si="110"/>
        <v>0</v>
      </c>
      <c r="AG326" s="411">
        <f t="shared" si="110"/>
        <v>0</v>
      </c>
      <c r="AH326" s="411">
        <f t="shared" si="110"/>
        <v>0</v>
      </c>
      <c r="AI326" s="411">
        <f t="shared" si="110"/>
        <v>0</v>
      </c>
      <c r="AJ326" s="411">
        <f t="shared" si="110"/>
        <v>0</v>
      </c>
      <c r="AK326" s="411">
        <f t="shared" si="110"/>
        <v>0</v>
      </c>
      <c r="AL326" s="411">
        <f t="shared" si="110"/>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111">AA328</f>
        <v>0</v>
      </c>
      <c r="AB329" s="411">
        <f t="shared" si="111"/>
        <v>0</v>
      </c>
      <c r="AC329" s="411">
        <f t="shared" si="111"/>
        <v>0</v>
      </c>
      <c r="AD329" s="411">
        <f t="shared" si="111"/>
        <v>0</v>
      </c>
      <c r="AE329" s="411">
        <f t="shared" si="111"/>
        <v>0</v>
      </c>
      <c r="AF329" s="411">
        <f t="shared" si="111"/>
        <v>0</v>
      </c>
      <c r="AG329" s="411">
        <f t="shared" si="111"/>
        <v>0</v>
      </c>
      <c r="AH329" s="411">
        <f t="shared" si="111"/>
        <v>0</v>
      </c>
      <c r="AI329" s="411">
        <f t="shared" si="111"/>
        <v>0</v>
      </c>
      <c r="AJ329" s="411">
        <f t="shared" si="111"/>
        <v>0</v>
      </c>
      <c r="AK329" s="411">
        <f t="shared" si="111"/>
        <v>0</v>
      </c>
      <c r="AL329" s="411">
        <f t="shared" si="111"/>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v>12</v>
      </c>
      <c r="O333" s="295"/>
      <c r="P333" s="295"/>
      <c r="Q333" s="295"/>
      <c r="R333" s="295"/>
      <c r="S333" s="295"/>
      <c r="T333" s="295"/>
      <c r="U333" s="295"/>
      <c r="V333" s="295"/>
      <c r="W333" s="295"/>
      <c r="X333" s="295"/>
      <c r="Y333" s="411">
        <f>Y332</f>
        <v>0</v>
      </c>
      <c r="Z333" s="411">
        <f>Z332</f>
        <v>0</v>
      </c>
      <c r="AA333" s="411">
        <f t="shared" ref="AA333" si="112">AA332</f>
        <v>0</v>
      </c>
      <c r="AB333" s="411">
        <f t="shared" ref="AB333:AL333" si="113">AB332</f>
        <v>0</v>
      </c>
      <c r="AC333" s="411">
        <f t="shared" si="113"/>
        <v>0</v>
      </c>
      <c r="AD333" s="411">
        <f t="shared" si="113"/>
        <v>0</v>
      </c>
      <c r="AE333" s="411">
        <f t="shared" si="113"/>
        <v>0</v>
      </c>
      <c r="AF333" s="411">
        <f t="shared" si="113"/>
        <v>0</v>
      </c>
      <c r="AG333" s="411">
        <f t="shared" si="113"/>
        <v>0</v>
      </c>
      <c r="AH333" s="411">
        <f t="shared" si="113"/>
        <v>0</v>
      </c>
      <c r="AI333" s="411">
        <f t="shared" si="113"/>
        <v>0</v>
      </c>
      <c r="AJ333" s="411">
        <f t="shared" si="113"/>
        <v>0</v>
      </c>
      <c r="AK333" s="411">
        <f t="shared" si="113"/>
        <v>0</v>
      </c>
      <c r="AL333" s="411">
        <f t="shared" si="113"/>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11">
        <f>Y335</f>
        <v>0</v>
      </c>
      <c r="Z336" s="411">
        <f>Z335</f>
        <v>0</v>
      </c>
      <c r="AA336" s="411">
        <f t="shared" ref="AA336" si="114">AA335</f>
        <v>0</v>
      </c>
      <c r="AB336" s="411">
        <f t="shared" ref="AB336:AL336" si="115">AB335</f>
        <v>0</v>
      </c>
      <c r="AC336" s="411">
        <f t="shared" si="115"/>
        <v>0</v>
      </c>
      <c r="AD336" s="411">
        <f t="shared" si="115"/>
        <v>0</v>
      </c>
      <c r="AE336" s="411">
        <f t="shared" si="115"/>
        <v>0</v>
      </c>
      <c r="AF336" s="411">
        <f t="shared" si="115"/>
        <v>0</v>
      </c>
      <c r="AG336" s="411">
        <f t="shared" si="115"/>
        <v>0</v>
      </c>
      <c r="AH336" s="411">
        <f t="shared" si="115"/>
        <v>0</v>
      </c>
      <c r="AI336" s="411">
        <f t="shared" si="115"/>
        <v>0</v>
      </c>
      <c r="AJ336" s="411">
        <f t="shared" si="115"/>
        <v>0</v>
      </c>
      <c r="AK336" s="411">
        <f t="shared" si="115"/>
        <v>0</v>
      </c>
      <c r="AL336" s="411">
        <f t="shared" si="11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v>10731.482309999999</v>
      </c>
      <c r="E338" s="295">
        <v>13105.59231</v>
      </c>
      <c r="F338" s="295">
        <v>13105.59231</v>
      </c>
      <c r="G338" s="295">
        <v>2637.9</v>
      </c>
      <c r="H338" s="295">
        <v>2637.9</v>
      </c>
      <c r="I338" s="295">
        <v>2637.9</v>
      </c>
      <c r="J338" s="295">
        <v>2637.9</v>
      </c>
      <c r="K338" s="295">
        <v>2637.9</v>
      </c>
      <c r="L338" s="295">
        <v>2637.9</v>
      </c>
      <c r="M338" s="295">
        <v>2637.9</v>
      </c>
      <c r="N338" s="295">
        <v>12</v>
      </c>
      <c r="O338" s="295">
        <v>0.17749799999999999</v>
      </c>
      <c r="P338" s="295">
        <v>0.17749799999999999</v>
      </c>
      <c r="Q338" s="295">
        <v>0.17749799999999999</v>
      </c>
      <c r="R338" s="295">
        <v>0</v>
      </c>
      <c r="S338" s="295">
        <v>0</v>
      </c>
      <c r="T338" s="295">
        <v>0</v>
      </c>
      <c r="U338" s="295">
        <v>0</v>
      </c>
      <c r="V338" s="295">
        <v>0</v>
      </c>
      <c r="W338" s="295">
        <v>0</v>
      </c>
      <c r="X338" s="295">
        <v>0</v>
      </c>
      <c r="Y338" s="410"/>
      <c r="Z338" s="415"/>
      <c r="AA338" s="415">
        <v>1</v>
      </c>
      <c r="AB338" s="415"/>
      <c r="AC338" s="469"/>
      <c r="AD338" s="415"/>
      <c r="AE338" s="415"/>
      <c r="AF338" s="415"/>
      <c r="AG338" s="415"/>
      <c r="AH338" s="415"/>
      <c r="AI338" s="415"/>
      <c r="AJ338" s="415"/>
      <c r="AK338" s="415"/>
      <c r="AL338" s="415"/>
      <c r="AM338" s="296">
        <f>SUM(Y338:AL338)</f>
        <v>1</v>
      </c>
    </row>
    <row r="339" spans="1:39" ht="15" outlineLevel="1">
      <c r="B339" s="294" t="s">
        <v>249</v>
      </c>
      <c r="C339" s="291" t="s">
        <v>163</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11">
        <f>Y338</f>
        <v>0</v>
      </c>
      <c r="Z339" s="411">
        <f>Z338</f>
        <v>0</v>
      </c>
      <c r="AA339" s="411">
        <f t="shared" ref="AA339" si="116">AA338</f>
        <v>1</v>
      </c>
      <c r="AB339" s="411">
        <f t="shared" ref="AB339:AL339" si="117">AB338</f>
        <v>0</v>
      </c>
      <c r="AC339" s="411">
        <f t="shared" si="117"/>
        <v>0</v>
      </c>
      <c r="AD339" s="411">
        <f t="shared" si="117"/>
        <v>0</v>
      </c>
      <c r="AE339" s="411">
        <f t="shared" si="117"/>
        <v>0</v>
      </c>
      <c r="AF339" s="411">
        <f t="shared" si="117"/>
        <v>0</v>
      </c>
      <c r="AG339" s="411">
        <f t="shared" si="117"/>
        <v>0</v>
      </c>
      <c r="AH339" s="411">
        <f t="shared" si="117"/>
        <v>0</v>
      </c>
      <c r="AI339" s="411">
        <f t="shared" si="117"/>
        <v>0</v>
      </c>
      <c r="AJ339" s="411">
        <f t="shared" si="117"/>
        <v>0</v>
      </c>
      <c r="AK339" s="411">
        <f t="shared" si="117"/>
        <v>0</v>
      </c>
      <c r="AL339" s="411">
        <f t="shared" si="117"/>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v>122523.088835673</v>
      </c>
      <c r="E341" s="295">
        <v>122523.088835673</v>
      </c>
      <c r="F341" s="295">
        <v>122523.088835673</v>
      </c>
      <c r="G341" s="295">
        <v>122523.088835673</v>
      </c>
      <c r="H341" s="295">
        <v>120141.088094393</v>
      </c>
      <c r="I341" s="295">
        <v>118628.89184916401</v>
      </c>
      <c r="J341" s="295">
        <v>118628.89184916401</v>
      </c>
      <c r="K341" s="295">
        <v>118628.89184916401</v>
      </c>
      <c r="L341" s="295">
        <v>118628.89184916401</v>
      </c>
      <c r="M341" s="295">
        <v>107605.35051070699</v>
      </c>
      <c r="N341" s="295">
        <v>12</v>
      </c>
      <c r="O341" s="295">
        <v>19.977524900999999</v>
      </c>
      <c r="P341" s="295">
        <v>19.977524900999999</v>
      </c>
      <c r="Q341" s="295">
        <v>19.977524900999999</v>
      </c>
      <c r="R341" s="295">
        <v>19.977524900999999</v>
      </c>
      <c r="S341" s="295">
        <v>19.217170819</v>
      </c>
      <c r="T341" s="295">
        <v>19.043364101000002</v>
      </c>
      <c r="U341" s="295">
        <v>19.043364101000002</v>
      </c>
      <c r="V341" s="295">
        <v>19.043364101000002</v>
      </c>
      <c r="W341" s="295">
        <v>19.043364101000002</v>
      </c>
      <c r="X341" s="295">
        <v>17.776355569</v>
      </c>
      <c r="Y341" s="410"/>
      <c r="Z341" s="415">
        <v>0.2566991892415445</v>
      </c>
      <c r="AA341" s="415">
        <v>0.70899265310444914</v>
      </c>
      <c r="AB341" s="415"/>
      <c r="AC341" s="415"/>
      <c r="AD341" s="415"/>
      <c r="AE341" s="415"/>
      <c r="AF341" s="415"/>
      <c r="AG341" s="415"/>
      <c r="AH341" s="415"/>
      <c r="AI341" s="415"/>
      <c r="AJ341" s="415"/>
      <c r="AK341" s="415"/>
      <c r="AL341" s="415"/>
      <c r="AM341" s="296">
        <f>SUM(Y341:AL341)</f>
        <v>0.9656918423459937</v>
      </c>
    </row>
    <row r="342" spans="1:39" ht="15" outlineLevel="1">
      <c r="B342" s="294" t="s">
        <v>249</v>
      </c>
      <c r="C342" s="291" t="s">
        <v>163</v>
      </c>
      <c r="D342" s="295">
        <v>6859.5999140000004</v>
      </c>
      <c r="E342" s="295">
        <v>6859.5999140000004</v>
      </c>
      <c r="F342" s="295">
        <v>6859.5999140000004</v>
      </c>
      <c r="G342" s="295">
        <v>6859.5999140000004</v>
      </c>
      <c r="H342" s="295">
        <v>6859.5999140000004</v>
      </c>
      <c r="I342" s="295">
        <v>6447.6447509999998</v>
      </c>
      <c r="J342" s="295">
        <v>6447.6447509999998</v>
      </c>
      <c r="K342" s="295">
        <v>6447.6447509999998</v>
      </c>
      <c r="L342" s="295">
        <v>6447.6447509999998</v>
      </c>
      <c r="M342" s="295">
        <v>3444.5922169999999</v>
      </c>
      <c r="N342" s="295">
        <v>12</v>
      </c>
      <c r="O342" s="295">
        <v>1.0890010889999999</v>
      </c>
      <c r="P342" s="295">
        <v>1.0890010889999999</v>
      </c>
      <c r="Q342" s="295">
        <v>1.0890010889999999</v>
      </c>
      <c r="R342" s="295">
        <v>1.0890010889999999</v>
      </c>
      <c r="S342" s="295">
        <v>1.0890010889999999</v>
      </c>
      <c r="T342" s="295">
        <v>1.023600829</v>
      </c>
      <c r="U342" s="295">
        <v>1.023600829</v>
      </c>
      <c r="V342" s="295">
        <v>1.023600829</v>
      </c>
      <c r="W342" s="295">
        <v>1.023600829</v>
      </c>
      <c r="X342" s="295">
        <v>0.54684890100000005</v>
      </c>
      <c r="Y342" s="411">
        <f>Y341</f>
        <v>0</v>
      </c>
      <c r="Z342" s="411">
        <f>Z341</f>
        <v>0.2566991892415445</v>
      </c>
      <c r="AA342" s="411">
        <f t="shared" ref="AA342" si="118">AA341</f>
        <v>0.70899265310444914</v>
      </c>
      <c r="AB342" s="411">
        <f t="shared" ref="AB342:AL342" si="119">AB341</f>
        <v>0</v>
      </c>
      <c r="AC342" s="411">
        <f t="shared" si="119"/>
        <v>0</v>
      </c>
      <c r="AD342" s="411">
        <f t="shared" si="119"/>
        <v>0</v>
      </c>
      <c r="AE342" s="411">
        <f t="shared" si="119"/>
        <v>0</v>
      </c>
      <c r="AF342" s="411">
        <f t="shared" si="119"/>
        <v>0</v>
      </c>
      <c r="AG342" s="411">
        <f t="shared" si="119"/>
        <v>0</v>
      </c>
      <c r="AH342" s="411">
        <f t="shared" si="119"/>
        <v>0</v>
      </c>
      <c r="AI342" s="411">
        <f t="shared" si="119"/>
        <v>0</v>
      </c>
      <c r="AJ342" s="411">
        <f t="shared" si="119"/>
        <v>0</v>
      </c>
      <c r="AK342" s="411">
        <f t="shared" si="119"/>
        <v>0</v>
      </c>
      <c r="AL342" s="411">
        <f t="shared" si="119"/>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v>5795.1679999999997</v>
      </c>
      <c r="E344" s="295" t="s">
        <v>699</v>
      </c>
      <c r="F344" s="295" t="s">
        <v>699</v>
      </c>
      <c r="G344" s="295" t="s">
        <v>699</v>
      </c>
      <c r="H344" s="295" t="s">
        <v>699</v>
      </c>
      <c r="I344" s="295" t="s">
        <v>699</v>
      </c>
      <c r="J344" s="295" t="s">
        <v>699</v>
      </c>
      <c r="K344" s="295" t="s">
        <v>699</v>
      </c>
      <c r="L344" s="295" t="s">
        <v>699</v>
      </c>
      <c r="M344" s="295" t="s">
        <v>699</v>
      </c>
      <c r="N344" s="291"/>
      <c r="O344" s="295">
        <v>149.72909999999999</v>
      </c>
      <c r="P344" s="295" t="s">
        <v>699</v>
      </c>
      <c r="Q344" s="295" t="s">
        <v>699</v>
      </c>
      <c r="R344" s="295" t="s">
        <v>699</v>
      </c>
      <c r="S344" s="295" t="s">
        <v>699</v>
      </c>
      <c r="T344" s="295" t="s">
        <v>699</v>
      </c>
      <c r="U344" s="295" t="s">
        <v>699</v>
      </c>
      <c r="V344" s="295" t="s">
        <v>699</v>
      </c>
      <c r="W344" s="295" t="s">
        <v>699</v>
      </c>
      <c r="X344" s="295" t="s">
        <v>699</v>
      </c>
      <c r="Y344" s="410"/>
      <c r="Z344" s="415"/>
      <c r="AA344" s="415">
        <v>1</v>
      </c>
      <c r="AB344" s="415"/>
      <c r="AC344" s="415"/>
      <c r="AD344" s="415"/>
      <c r="AE344" s="415"/>
      <c r="AF344" s="415"/>
      <c r="AG344" s="415"/>
      <c r="AH344" s="415"/>
      <c r="AI344" s="415"/>
      <c r="AJ344" s="415"/>
      <c r="AK344" s="415"/>
      <c r="AL344" s="415"/>
      <c r="AM344" s="296">
        <f>SUM(Y344:AL344)</f>
        <v>1</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 si="120">AA344</f>
        <v>1</v>
      </c>
      <c r="AB345" s="411">
        <f t="shared" ref="AB345:AL345" si="121">AB344</f>
        <v>0</v>
      </c>
      <c r="AC345" s="411">
        <f t="shared" si="121"/>
        <v>0</v>
      </c>
      <c r="AD345" s="411">
        <f t="shared" si="121"/>
        <v>0</v>
      </c>
      <c r="AE345" s="411">
        <f t="shared" si="121"/>
        <v>0</v>
      </c>
      <c r="AF345" s="411">
        <f t="shared" si="121"/>
        <v>0</v>
      </c>
      <c r="AG345" s="411">
        <f t="shared" si="121"/>
        <v>0</v>
      </c>
      <c r="AH345" s="411">
        <f t="shared" si="121"/>
        <v>0</v>
      </c>
      <c r="AI345" s="411">
        <f t="shared" si="121"/>
        <v>0</v>
      </c>
      <c r="AJ345" s="411">
        <f t="shared" si="121"/>
        <v>0</v>
      </c>
      <c r="AK345" s="411">
        <f t="shared" si="121"/>
        <v>0</v>
      </c>
      <c r="AL345" s="411">
        <f t="shared" si="121"/>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89"/>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v>33346.461601256997</v>
      </c>
      <c r="E348" s="295">
        <v>32640.420021057005</v>
      </c>
      <c r="F348" s="295">
        <v>32576.234474182002</v>
      </c>
      <c r="G348" s="295">
        <v>28665.403640747001</v>
      </c>
      <c r="H348" s="295">
        <v>26534.582206726001</v>
      </c>
      <c r="I348" s="295">
        <v>24835.90927887</v>
      </c>
      <c r="J348" s="295">
        <v>23392.760322571001</v>
      </c>
      <c r="K348" s="295">
        <v>23392.760322571001</v>
      </c>
      <c r="L348" s="295">
        <v>8695.4653854370008</v>
      </c>
      <c r="M348" s="295">
        <v>8695.4653854370008</v>
      </c>
      <c r="N348" s="291"/>
      <c r="O348" s="295">
        <v>2.5302951079999998</v>
      </c>
      <c r="P348" s="295">
        <v>2.4936188719999999</v>
      </c>
      <c r="Q348" s="295">
        <v>2.4902846649999999</v>
      </c>
      <c r="R348" s="295">
        <v>2.2871315399999999</v>
      </c>
      <c r="S348" s="295">
        <v>2.1810740860000002</v>
      </c>
      <c r="T348" s="295">
        <v>2.092834335</v>
      </c>
      <c r="U348" s="295">
        <v>2.0178681100000002</v>
      </c>
      <c r="V348" s="295">
        <v>2.0178681100000002</v>
      </c>
      <c r="W348" s="295">
        <v>1.2543982330000001</v>
      </c>
      <c r="X348" s="295">
        <v>1.2543982330000001</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v>7997.6251220000004</v>
      </c>
      <c r="E349" s="295">
        <v>7958.9322359999996</v>
      </c>
      <c r="F349" s="295">
        <v>7955.4147030000004</v>
      </c>
      <c r="G349" s="295">
        <v>7683.4169009999996</v>
      </c>
      <c r="H349" s="295">
        <v>7561.4881590000005</v>
      </c>
      <c r="I349" s="295">
        <v>7439.5593950000002</v>
      </c>
      <c r="J349" s="295">
        <v>7282.1078109999999</v>
      </c>
      <c r="K349" s="295">
        <v>6972.2296980000001</v>
      </c>
      <c r="L349" s="295">
        <v>5738.0274429999999</v>
      </c>
      <c r="M349" s="295">
        <v>5738.0274429999999</v>
      </c>
      <c r="N349" s="468"/>
      <c r="O349" s="295">
        <v>0.87983257500000001</v>
      </c>
      <c r="P349" s="295">
        <v>0.87784564300000001</v>
      </c>
      <c r="Q349" s="295">
        <v>0.87766501200000002</v>
      </c>
      <c r="R349" s="295">
        <v>0.863496971</v>
      </c>
      <c r="S349" s="295">
        <v>0.85713547099999998</v>
      </c>
      <c r="T349" s="295">
        <v>0.85077397099999996</v>
      </c>
      <c r="U349" s="295">
        <v>0.84256638900000003</v>
      </c>
      <c r="V349" s="295">
        <v>0.84256638900000003</v>
      </c>
      <c r="W349" s="295">
        <v>0.77824280599999995</v>
      </c>
      <c r="X349" s="295">
        <v>0.77824280599999995</v>
      </c>
      <c r="Y349" s="411">
        <f>Y348</f>
        <v>1</v>
      </c>
      <c r="Z349" s="411">
        <f>Z348</f>
        <v>0</v>
      </c>
      <c r="AA349" s="411">
        <f t="shared" ref="AA349" si="122">AA348</f>
        <v>0</v>
      </c>
      <c r="AB349" s="411">
        <f t="shared" ref="AB349:AL349" si="123">AB348</f>
        <v>0</v>
      </c>
      <c r="AC349" s="411">
        <f t="shared" si="123"/>
        <v>0</v>
      </c>
      <c r="AD349" s="411">
        <f t="shared" si="123"/>
        <v>0</v>
      </c>
      <c r="AE349" s="411">
        <f t="shared" si="123"/>
        <v>0</v>
      </c>
      <c r="AF349" s="411">
        <f t="shared" si="123"/>
        <v>0</v>
      </c>
      <c r="AG349" s="411">
        <f t="shared" si="123"/>
        <v>0</v>
      </c>
      <c r="AH349" s="411">
        <f t="shared" si="123"/>
        <v>0</v>
      </c>
      <c r="AI349" s="411">
        <f t="shared" si="123"/>
        <v>0</v>
      </c>
      <c r="AJ349" s="411">
        <f t="shared" si="123"/>
        <v>0</v>
      </c>
      <c r="AK349" s="411">
        <f t="shared" si="123"/>
        <v>0</v>
      </c>
      <c r="AL349" s="411">
        <f t="shared" si="123"/>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24">AA352</f>
        <v>0</v>
      </c>
      <c r="AB353" s="411">
        <f t="shared" si="124"/>
        <v>0</v>
      </c>
      <c r="AC353" s="411">
        <f t="shared" si="124"/>
        <v>0</v>
      </c>
      <c r="AD353" s="411">
        <f t="shared" si="124"/>
        <v>0</v>
      </c>
      <c r="AE353" s="411">
        <f t="shared" si="124"/>
        <v>0</v>
      </c>
      <c r="AF353" s="411">
        <f t="shared" si="124"/>
        <v>0</v>
      </c>
      <c r="AG353" s="411">
        <f t="shared" si="124"/>
        <v>0</v>
      </c>
      <c r="AH353" s="411">
        <f t="shared" si="124"/>
        <v>0</v>
      </c>
      <c r="AI353" s="411">
        <f t="shared" si="124"/>
        <v>0</v>
      </c>
      <c r="AJ353" s="411">
        <f t="shared" si="124"/>
        <v>0</v>
      </c>
      <c r="AK353" s="411">
        <f t="shared" si="124"/>
        <v>0</v>
      </c>
      <c r="AL353" s="411">
        <f t="shared" si="124"/>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25">AA355</f>
        <v>0</v>
      </c>
      <c r="AB356" s="411">
        <f t="shared" si="125"/>
        <v>0</v>
      </c>
      <c r="AC356" s="411">
        <f t="shared" si="125"/>
        <v>0</v>
      </c>
      <c r="AD356" s="411">
        <f t="shared" si="125"/>
        <v>0</v>
      </c>
      <c r="AE356" s="411">
        <f t="shared" si="125"/>
        <v>0</v>
      </c>
      <c r="AF356" s="411">
        <f t="shared" si="125"/>
        <v>0</v>
      </c>
      <c r="AG356" s="411">
        <f t="shared" si="125"/>
        <v>0</v>
      </c>
      <c r="AH356" s="411">
        <f t="shared" si="125"/>
        <v>0</v>
      </c>
      <c r="AI356" s="411">
        <f t="shared" si="125"/>
        <v>0</v>
      </c>
      <c r="AJ356" s="411">
        <f t="shared" si="125"/>
        <v>0</v>
      </c>
      <c r="AK356" s="411">
        <f t="shared" si="125"/>
        <v>0</v>
      </c>
      <c r="AL356" s="411">
        <f t="shared" si="125"/>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26">AA359</f>
        <v>0</v>
      </c>
      <c r="AB360" s="411">
        <f t="shared" si="126"/>
        <v>0</v>
      </c>
      <c r="AC360" s="411">
        <f t="shared" si="126"/>
        <v>0</v>
      </c>
      <c r="AD360" s="411">
        <f t="shared" si="126"/>
        <v>0</v>
      </c>
      <c r="AE360" s="411">
        <f t="shared" si="126"/>
        <v>0</v>
      </c>
      <c r="AF360" s="411">
        <f t="shared" si="126"/>
        <v>0</v>
      </c>
      <c r="AG360" s="411">
        <f t="shared" si="126"/>
        <v>0</v>
      </c>
      <c r="AH360" s="411">
        <f t="shared" si="126"/>
        <v>0</v>
      </c>
      <c r="AI360" s="411">
        <f t="shared" si="126"/>
        <v>0</v>
      </c>
      <c r="AJ360" s="411">
        <f t="shared" si="126"/>
        <v>0</v>
      </c>
      <c r="AK360" s="411">
        <f t="shared" si="126"/>
        <v>0</v>
      </c>
      <c r="AL360" s="411">
        <f t="shared" si="126"/>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27">AA362</f>
        <v>0</v>
      </c>
      <c r="AB363" s="411">
        <f t="shared" si="127"/>
        <v>0</v>
      </c>
      <c r="AC363" s="411">
        <f t="shared" si="127"/>
        <v>0</v>
      </c>
      <c r="AD363" s="411">
        <f t="shared" si="127"/>
        <v>0</v>
      </c>
      <c r="AE363" s="411">
        <f t="shared" si="127"/>
        <v>0</v>
      </c>
      <c r="AF363" s="411">
        <f t="shared" si="127"/>
        <v>0</v>
      </c>
      <c r="AG363" s="411">
        <f t="shared" si="127"/>
        <v>0</v>
      </c>
      <c r="AH363" s="411">
        <f t="shared" si="127"/>
        <v>0</v>
      </c>
      <c r="AI363" s="411">
        <f t="shared" si="127"/>
        <v>0</v>
      </c>
      <c r="AJ363" s="411">
        <f t="shared" si="127"/>
        <v>0</v>
      </c>
      <c r="AK363" s="411">
        <f t="shared" si="127"/>
        <v>0</v>
      </c>
      <c r="AL363" s="411">
        <f t="shared" si="127"/>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28">AA365</f>
        <v>0</v>
      </c>
      <c r="AB366" s="411">
        <f t="shared" si="128"/>
        <v>0</v>
      </c>
      <c r="AC366" s="411">
        <f t="shared" si="128"/>
        <v>0</v>
      </c>
      <c r="AD366" s="411">
        <f t="shared" si="128"/>
        <v>0</v>
      </c>
      <c r="AE366" s="411">
        <f t="shared" si="128"/>
        <v>0</v>
      </c>
      <c r="AF366" s="411">
        <f t="shared" si="128"/>
        <v>0</v>
      </c>
      <c r="AG366" s="411">
        <f t="shared" si="128"/>
        <v>0</v>
      </c>
      <c r="AH366" s="411">
        <f t="shared" si="128"/>
        <v>0</v>
      </c>
      <c r="AI366" s="411">
        <f t="shared" si="128"/>
        <v>0</v>
      </c>
      <c r="AJ366" s="411">
        <f t="shared" si="128"/>
        <v>0</v>
      </c>
      <c r="AK366" s="411">
        <f t="shared" si="128"/>
        <v>0</v>
      </c>
      <c r="AL366" s="411">
        <f t="shared" si="128"/>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29">Z368</f>
        <v>0</v>
      </c>
      <c r="AA369" s="411">
        <f t="shared" si="129"/>
        <v>0</v>
      </c>
      <c r="AB369" s="411">
        <f t="shared" si="129"/>
        <v>0</v>
      </c>
      <c r="AC369" s="411">
        <f t="shared" si="129"/>
        <v>0</v>
      </c>
      <c r="AD369" s="411">
        <f t="shared" si="129"/>
        <v>0</v>
      </c>
      <c r="AE369" s="411">
        <f t="shared" si="129"/>
        <v>0</v>
      </c>
      <c r="AF369" s="411">
        <f t="shared" si="129"/>
        <v>0</v>
      </c>
      <c r="AG369" s="411">
        <f t="shared" si="129"/>
        <v>0</v>
      </c>
      <c r="AH369" s="411">
        <f t="shared" si="129"/>
        <v>0</v>
      </c>
      <c r="AI369" s="411">
        <f t="shared" si="129"/>
        <v>0</v>
      </c>
      <c r="AJ369" s="411">
        <f t="shared" si="129"/>
        <v>0</v>
      </c>
      <c r="AK369" s="411">
        <f t="shared" si="129"/>
        <v>0</v>
      </c>
      <c r="AL369" s="411">
        <f t="shared" si="129"/>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30">Z371</f>
        <v>0</v>
      </c>
      <c r="AA372" s="411">
        <f t="shared" si="130"/>
        <v>0</v>
      </c>
      <c r="AB372" s="411">
        <f t="shared" si="130"/>
        <v>0</v>
      </c>
      <c r="AC372" s="411">
        <f t="shared" si="130"/>
        <v>0</v>
      </c>
      <c r="AD372" s="411">
        <f t="shared" si="130"/>
        <v>0</v>
      </c>
      <c r="AE372" s="411">
        <f t="shared" si="130"/>
        <v>0</v>
      </c>
      <c r="AF372" s="411">
        <f t="shared" si="130"/>
        <v>0</v>
      </c>
      <c r="AG372" s="411">
        <f t="shared" si="130"/>
        <v>0</v>
      </c>
      <c r="AH372" s="411">
        <f t="shared" si="130"/>
        <v>0</v>
      </c>
      <c r="AI372" s="411">
        <f t="shared" si="130"/>
        <v>0</v>
      </c>
      <c r="AJ372" s="411">
        <f t="shared" si="130"/>
        <v>0</v>
      </c>
      <c r="AK372" s="411">
        <f t="shared" si="130"/>
        <v>0</v>
      </c>
      <c r="AL372" s="411">
        <f t="shared" si="130"/>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31">Z375</f>
        <v>0</v>
      </c>
      <c r="AA376" s="411">
        <f t="shared" si="131"/>
        <v>0</v>
      </c>
      <c r="AB376" s="411">
        <f t="shared" si="131"/>
        <v>0</v>
      </c>
      <c r="AC376" s="411">
        <f t="shared" si="131"/>
        <v>0</v>
      </c>
      <c r="AD376" s="411">
        <f t="shared" si="131"/>
        <v>0</v>
      </c>
      <c r="AE376" s="411">
        <f t="shared" si="131"/>
        <v>0</v>
      </c>
      <c r="AF376" s="411">
        <f t="shared" si="131"/>
        <v>0</v>
      </c>
      <c r="AG376" s="411">
        <f t="shared" si="131"/>
        <v>0</v>
      </c>
      <c r="AH376" s="411">
        <f t="shared" si="131"/>
        <v>0</v>
      </c>
      <c r="AI376" s="411">
        <f t="shared" si="131"/>
        <v>0</v>
      </c>
      <c r="AJ376" s="411">
        <f t="shared" si="131"/>
        <v>0</v>
      </c>
      <c r="AK376" s="411">
        <f t="shared" si="131"/>
        <v>0</v>
      </c>
      <c r="AL376" s="411">
        <f t="shared" si="131"/>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32">Z378</f>
        <v>0</v>
      </c>
      <c r="AA379" s="411">
        <f t="shared" si="132"/>
        <v>0</v>
      </c>
      <c r="AB379" s="411">
        <f t="shared" si="132"/>
        <v>0</v>
      </c>
      <c r="AC379" s="411">
        <f t="shared" si="132"/>
        <v>0</v>
      </c>
      <c r="AD379" s="411">
        <f t="shared" si="132"/>
        <v>0</v>
      </c>
      <c r="AE379" s="411">
        <f t="shared" si="132"/>
        <v>0</v>
      </c>
      <c r="AF379" s="411">
        <f t="shared" si="132"/>
        <v>0</v>
      </c>
      <c r="AG379" s="411">
        <f t="shared" si="132"/>
        <v>0</v>
      </c>
      <c r="AH379" s="411">
        <f t="shared" si="132"/>
        <v>0</v>
      </c>
      <c r="AI379" s="411">
        <f t="shared" si="132"/>
        <v>0</v>
      </c>
      <c r="AJ379" s="411">
        <f t="shared" si="132"/>
        <v>0</v>
      </c>
      <c r="AK379" s="411">
        <f t="shared" si="132"/>
        <v>0</v>
      </c>
      <c r="AL379" s="411">
        <f t="shared" si="132"/>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33">Z381</f>
        <v>0</v>
      </c>
      <c r="AA382" s="411">
        <f t="shared" si="133"/>
        <v>0</v>
      </c>
      <c r="AB382" s="411">
        <f t="shared" si="133"/>
        <v>0</v>
      </c>
      <c r="AC382" s="411">
        <f t="shared" si="133"/>
        <v>0</v>
      </c>
      <c r="AD382" s="411">
        <f t="shared" si="133"/>
        <v>0</v>
      </c>
      <c r="AE382" s="411">
        <f t="shared" si="133"/>
        <v>0</v>
      </c>
      <c r="AF382" s="411">
        <f t="shared" si="133"/>
        <v>0</v>
      </c>
      <c r="AG382" s="411">
        <f t="shared" si="133"/>
        <v>0</v>
      </c>
      <c r="AH382" s="411">
        <f t="shared" si="133"/>
        <v>0</v>
      </c>
      <c r="AI382" s="411">
        <f t="shared" si="133"/>
        <v>0</v>
      </c>
      <c r="AJ382" s="411">
        <f t="shared" si="133"/>
        <v>0</v>
      </c>
      <c r="AK382" s="411">
        <f t="shared" si="133"/>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305811.27175651572</v>
      </c>
      <c r="E384" s="329"/>
      <c r="F384" s="329"/>
      <c r="G384" s="329"/>
      <c r="H384" s="329"/>
      <c r="I384" s="329"/>
      <c r="J384" s="329"/>
      <c r="K384" s="329"/>
      <c r="L384" s="329"/>
      <c r="M384" s="329"/>
      <c r="N384" s="329"/>
      <c r="O384" s="329">
        <f>SUM(O279:O382)</f>
        <v>210.54384276699997</v>
      </c>
      <c r="P384" s="329"/>
      <c r="Q384" s="329"/>
      <c r="R384" s="329"/>
      <c r="S384" s="329"/>
      <c r="T384" s="329"/>
      <c r="U384" s="329"/>
      <c r="V384" s="329"/>
      <c r="W384" s="329"/>
      <c r="X384" s="329"/>
      <c r="Y384" s="329">
        <f>IF(Y278="kWh",SUMPRODUCT(D279:D382,Y279:Y382))</f>
        <v>148771.55243838477</v>
      </c>
      <c r="Z384" s="329">
        <f>IF(Z278="kWh",SUMPRODUCT(D279:D382,Z279:Z382))</f>
        <v>33212.431303932157</v>
      </c>
      <c r="AA384" s="329">
        <f>IF(AA278="kW",SUMPRODUCT(N279:N382,O279:O382,AA279:AA382),SUMPRODUCT(D279:D382,AA279:AA382))</f>
        <v>181.36212184012717</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522335</v>
      </c>
      <c r="Z385" s="328">
        <f>HLOOKUP(Z277,'2. LRAMVA Threshold'!$B$42:$Q$53,5,FALSE)</f>
        <v>232046</v>
      </c>
      <c r="AA385" s="328">
        <f>HLOOKUP(AA277,'2. LRAMVA Threshold'!$B$42:$Q$53,5,FALSE)</f>
        <v>631</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1.46E-2</v>
      </c>
      <c r="Z387" s="341">
        <f>HLOOKUP(Z$20,'3.  Distribution Rates'!$C$122:$P$133,5,FALSE)</f>
        <v>8.9999999999999993E-3</v>
      </c>
      <c r="AA387" s="341">
        <f>HLOOKUP(AA$20,'3.  Distribution Rates'!$C$122:$P$133,5,FALSE)</f>
        <v>1.8963000000000001</v>
      </c>
      <c r="AB387" s="341">
        <f>HLOOKUP(AB$20,'3.  Distribution Rates'!$C$122:$P$133,5,FALSE)</f>
        <v>12.7471</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34">Y136*Y387</f>
        <v>2227.200858781709</v>
      </c>
      <c r="Z388" s="378">
        <f t="shared" si="134"/>
        <v>4898.4520687837303</v>
      </c>
      <c r="AA388" s="378">
        <f t="shared" si="134"/>
        <v>704.47027989101548</v>
      </c>
      <c r="AB388" s="378">
        <f t="shared" si="134"/>
        <v>0</v>
      </c>
      <c r="AC388" s="378">
        <f t="shared" si="134"/>
        <v>0</v>
      </c>
      <c r="AD388" s="378">
        <f t="shared" si="134"/>
        <v>0</v>
      </c>
      <c r="AE388" s="378">
        <f t="shared" si="134"/>
        <v>0</v>
      </c>
      <c r="AF388" s="378">
        <f t="shared" si="134"/>
        <v>0</v>
      </c>
      <c r="AG388" s="378">
        <f t="shared" si="134"/>
        <v>0</v>
      </c>
      <c r="AH388" s="378">
        <f t="shared" si="134"/>
        <v>0</v>
      </c>
      <c r="AI388" s="378">
        <f t="shared" si="134"/>
        <v>0</v>
      </c>
      <c r="AJ388" s="378">
        <f t="shared" si="134"/>
        <v>0</v>
      </c>
      <c r="AK388" s="378">
        <f t="shared" si="134"/>
        <v>0</v>
      </c>
      <c r="AL388" s="378">
        <f t="shared" si="134"/>
        <v>0</v>
      </c>
      <c r="AM388" s="629">
        <f>SUM(Y388:AL388)</f>
        <v>7830.123207456455</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35">Y265*Y387</f>
        <v>1902.909781834335</v>
      </c>
      <c r="Z389" s="378">
        <f t="shared" si="135"/>
        <v>2964.9632283449005</v>
      </c>
      <c r="AA389" s="378">
        <f t="shared" si="135"/>
        <v>2115.1129979833563</v>
      </c>
      <c r="AB389" s="378">
        <f t="shared" si="135"/>
        <v>0</v>
      </c>
      <c r="AC389" s="378">
        <f t="shared" si="135"/>
        <v>0</v>
      </c>
      <c r="AD389" s="378">
        <f t="shared" si="135"/>
        <v>0</v>
      </c>
      <c r="AE389" s="378">
        <f t="shared" si="135"/>
        <v>0</v>
      </c>
      <c r="AF389" s="378">
        <f t="shared" si="135"/>
        <v>0</v>
      </c>
      <c r="AG389" s="378">
        <f t="shared" si="135"/>
        <v>0</v>
      </c>
      <c r="AH389" s="378">
        <f t="shared" si="135"/>
        <v>0</v>
      </c>
      <c r="AI389" s="378">
        <f t="shared" si="135"/>
        <v>0</v>
      </c>
      <c r="AJ389" s="378">
        <f t="shared" si="135"/>
        <v>0</v>
      </c>
      <c r="AK389" s="378">
        <f t="shared" si="135"/>
        <v>0</v>
      </c>
      <c r="AL389" s="378">
        <f t="shared" si="135"/>
        <v>0</v>
      </c>
      <c r="AM389" s="629">
        <f>SUM(Y389:AL389)</f>
        <v>6982.986008162592</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2172.0646656004178</v>
      </c>
      <c r="Z390" s="378">
        <f t="shared" ref="Z390:AE390" si="136">Z384*Z387</f>
        <v>298.91188173538939</v>
      </c>
      <c r="AA390" s="378">
        <f t="shared" si="136"/>
        <v>343.9169916454332</v>
      </c>
      <c r="AB390" s="378">
        <f t="shared" si="136"/>
        <v>0</v>
      </c>
      <c r="AC390" s="378">
        <f t="shared" si="136"/>
        <v>0</v>
      </c>
      <c r="AD390" s="378">
        <f t="shared" si="136"/>
        <v>0</v>
      </c>
      <c r="AE390" s="378">
        <f t="shared" si="136"/>
        <v>0</v>
      </c>
      <c r="AF390" s="378">
        <f t="shared" ref="AF390:AL390" si="137">AF384*AF387</f>
        <v>0</v>
      </c>
      <c r="AG390" s="378">
        <f t="shared" si="137"/>
        <v>0</v>
      </c>
      <c r="AH390" s="378">
        <f t="shared" si="137"/>
        <v>0</v>
      </c>
      <c r="AI390" s="378">
        <f t="shared" si="137"/>
        <v>0</v>
      </c>
      <c r="AJ390" s="378">
        <f t="shared" si="137"/>
        <v>0</v>
      </c>
      <c r="AK390" s="378">
        <f t="shared" si="137"/>
        <v>0</v>
      </c>
      <c r="AL390" s="378">
        <f t="shared" si="137"/>
        <v>0</v>
      </c>
      <c r="AM390" s="629">
        <f>SUM(Y390:AL390)</f>
        <v>2814.8935389812405</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6302.1753062164626</v>
      </c>
      <c r="Z391" s="346">
        <f>SUM(Z388:Z390)</f>
        <v>8162.3271788640204</v>
      </c>
      <c r="AA391" s="346">
        <f t="shared" ref="AA391:AE391" si="138">SUM(AA388:AA390)</f>
        <v>3163.5002695198045</v>
      </c>
      <c r="AB391" s="346">
        <f t="shared" si="138"/>
        <v>0</v>
      </c>
      <c r="AC391" s="346">
        <f t="shared" si="138"/>
        <v>0</v>
      </c>
      <c r="AD391" s="346">
        <f t="shared" si="138"/>
        <v>0</v>
      </c>
      <c r="AE391" s="346">
        <f t="shared" si="138"/>
        <v>0</v>
      </c>
      <c r="AF391" s="346">
        <f t="shared" ref="AF391:AL391" si="139">SUM(AF388:AF390)</f>
        <v>0</v>
      </c>
      <c r="AG391" s="346">
        <f t="shared" si="139"/>
        <v>0</v>
      </c>
      <c r="AH391" s="346">
        <f t="shared" si="139"/>
        <v>0</v>
      </c>
      <c r="AI391" s="346">
        <f t="shared" si="139"/>
        <v>0</v>
      </c>
      <c r="AJ391" s="346">
        <f t="shared" si="139"/>
        <v>0</v>
      </c>
      <c r="AK391" s="346">
        <f t="shared" si="139"/>
        <v>0</v>
      </c>
      <c r="AL391" s="346">
        <f t="shared" si="139"/>
        <v>0</v>
      </c>
      <c r="AM391" s="407">
        <f>SUM(AM388:AM390)</f>
        <v>17628.002754600286</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40">Y385*Y387</f>
        <v>7626.0910000000003</v>
      </c>
      <c r="Z392" s="347">
        <f t="shared" si="140"/>
        <v>2088.4139999999998</v>
      </c>
      <c r="AA392" s="347">
        <f t="shared" si="140"/>
        <v>1196.5653</v>
      </c>
      <c r="AB392" s="347">
        <f t="shared" si="140"/>
        <v>0</v>
      </c>
      <c r="AC392" s="347">
        <f t="shared" si="140"/>
        <v>0</v>
      </c>
      <c r="AD392" s="347">
        <f t="shared" si="140"/>
        <v>0</v>
      </c>
      <c r="AE392" s="347">
        <f t="shared" si="140"/>
        <v>0</v>
      </c>
      <c r="AF392" s="347">
        <f t="shared" ref="AF392:AL392" si="141">AF385*AF387</f>
        <v>0</v>
      </c>
      <c r="AG392" s="347">
        <f t="shared" si="141"/>
        <v>0</v>
      </c>
      <c r="AH392" s="347">
        <f t="shared" si="141"/>
        <v>0</v>
      </c>
      <c r="AI392" s="347">
        <f t="shared" si="141"/>
        <v>0</v>
      </c>
      <c r="AJ392" s="347">
        <f t="shared" si="141"/>
        <v>0</v>
      </c>
      <c r="AK392" s="347">
        <f t="shared" si="141"/>
        <v>0</v>
      </c>
      <c r="AL392" s="347">
        <f t="shared" si="141"/>
        <v>0</v>
      </c>
      <c r="AM392" s="407">
        <f>SUM(Y392:AL392)</f>
        <v>10911.070300000001</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6716.9324546002845</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148026.81797218477</v>
      </c>
      <c r="Z395" s="291">
        <f>SUMPRODUCT(E279:E382,Z279:Z382)</f>
        <v>33212.431303932157</v>
      </c>
      <c r="AA395" s="291">
        <f>IF(AA278="kW",SUMPRODUCT(N279:N382,P279:P382,AA279:AA382),SUMPRODUCT(E279:E382,AA279:AA382))</f>
        <v>181.36212184012717</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146465.94177429675</v>
      </c>
      <c r="Z396" s="291">
        <f>SUMPRODUCT(F279:F382,Z279:Z382)</f>
        <v>33212.431303932157</v>
      </c>
      <c r="AA396" s="291">
        <f>IF(AA278="kW",SUMPRODUCT(N279:N382,Q279:Q382,AA279:AA382),SUMPRODUCT(F279:F382,AA279:AA382))</f>
        <v>181.36212184012717</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136952.27041272575</v>
      </c>
      <c r="Z397" s="291">
        <f>SUMPRODUCT(G279:G382,Z279:Z382)</f>
        <v>33212.431303932157</v>
      </c>
      <c r="AA397" s="291">
        <f>IF(AA278="kW",SUMPRODUCT(N279:N382,R279:R382,AA279:AA382),SUMPRODUCT(G279:G382,AA279:AA382))</f>
        <v>179.23214584012717</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124322.1362026789</v>
      </c>
      <c r="Z398" s="291">
        <f>SUMPRODUCT(H279:H382,Z279:Z382)</f>
        <v>32600.973644872825</v>
      </c>
      <c r="AA398" s="291">
        <f>IF(AA278="kW",SUMPRODUCT(N279:N382,S279:S382,AA279:AA382),SUMPRODUCT(H279:H382,AA279:AA382))</f>
        <v>172.76312034537543</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103090.625904128</v>
      </c>
      <c r="Z399" s="291">
        <f>SUMPRODUCT(I279:I382,Z279:Z382)</f>
        <v>32107.045538402468</v>
      </c>
      <c r="AA399" s="291">
        <f>IF(AA278="kW",SUMPRODUCT(N279:N382,T279:T382,AA279:AA382),SUMPRODUCT(I279:I382,AA279:AA382))</f>
        <v>170.72796846569565</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101490.025363829</v>
      </c>
      <c r="Z400" s="291">
        <f>SUMPRODUCT(J279:J382,Z279:Z382)</f>
        <v>32107.045538402468</v>
      </c>
      <c r="AA400" s="291">
        <f>IF(AA278="kW",SUMPRODUCT(N279:N382,U279:U382,AA279:AA382),SUMPRODUCT(J279:J382,AA279:AA382))</f>
        <v>170.72796846569565</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101157.63829307401</v>
      </c>
      <c r="Z401" s="326">
        <f>SUMPRODUCT(K279:K382,Z279:Z382)</f>
        <v>32107.045538402468</v>
      </c>
      <c r="AA401" s="326">
        <f>IF(AA278="kW",SUMPRODUCT(N279:N382,V279:V382,AA279:AA382),SUMPRODUCT(K279:K382,AA279:AA382))</f>
        <v>170.72796846569565</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588</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57" t="s">
        <v>211</v>
      </c>
      <c r="C405" s="859" t="s">
        <v>33</v>
      </c>
      <c r="D405" s="284" t="s">
        <v>421</v>
      </c>
      <c r="E405" s="861" t="s">
        <v>209</v>
      </c>
      <c r="F405" s="862"/>
      <c r="G405" s="862"/>
      <c r="H405" s="862"/>
      <c r="I405" s="862"/>
      <c r="J405" s="862"/>
      <c r="K405" s="862"/>
      <c r="L405" s="862"/>
      <c r="M405" s="863"/>
      <c r="N405" s="867" t="s">
        <v>213</v>
      </c>
      <c r="O405" s="284" t="s">
        <v>422</v>
      </c>
      <c r="P405" s="861" t="s">
        <v>212</v>
      </c>
      <c r="Q405" s="862"/>
      <c r="R405" s="862"/>
      <c r="S405" s="862"/>
      <c r="T405" s="862"/>
      <c r="U405" s="862"/>
      <c r="V405" s="862"/>
      <c r="W405" s="862"/>
      <c r="X405" s="863"/>
      <c r="Y405" s="864" t="s">
        <v>243</v>
      </c>
      <c r="Z405" s="865"/>
      <c r="AA405" s="865"/>
      <c r="AB405" s="865"/>
      <c r="AC405" s="865"/>
      <c r="AD405" s="865"/>
      <c r="AE405" s="865"/>
      <c r="AF405" s="865"/>
      <c r="AG405" s="865"/>
      <c r="AH405" s="865"/>
      <c r="AI405" s="865"/>
      <c r="AJ405" s="865"/>
      <c r="AK405" s="865"/>
      <c r="AL405" s="865"/>
      <c r="AM405" s="866"/>
    </row>
    <row r="406" spans="1:40" ht="45.75" customHeight="1">
      <c r="B406" s="858"/>
      <c r="C406" s="860"/>
      <c r="D406" s="285">
        <v>2014</v>
      </c>
      <c r="E406" s="285">
        <v>2015</v>
      </c>
      <c r="F406" s="285">
        <v>2016</v>
      </c>
      <c r="G406" s="285">
        <v>2017</v>
      </c>
      <c r="H406" s="285">
        <v>2018</v>
      </c>
      <c r="I406" s="285">
        <v>2019</v>
      </c>
      <c r="J406" s="285">
        <v>2020</v>
      </c>
      <c r="K406" s="285">
        <v>2021</v>
      </c>
      <c r="L406" s="285">
        <v>2022</v>
      </c>
      <c r="M406" s="285">
        <v>2023</v>
      </c>
      <c r="N406" s="868"/>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TO 4,999 KW</v>
      </c>
      <c r="AB406" s="285" t="str">
        <f>'1.  LRAMVA Summary'!G52</f>
        <v>Street Lighting</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37342.041219483806</v>
      </c>
      <c r="E408" s="295">
        <v>37342.041219483806</v>
      </c>
      <c r="F408" s="295">
        <v>37342.041219483806</v>
      </c>
      <c r="G408" s="295">
        <v>37028.817079683809</v>
      </c>
      <c r="H408" s="295">
        <v>20006.630932657823</v>
      </c>
      <c r="I408" s="295">
        <v>0</v>
      </c>
      <c r="J408" s="295">
        <v>0</v>
      </c>
      <c r="K408" s="295">
        <v>0</v>
      </c>
      <c r="L408" s="295">
        <v>0</v>
      </c>
      <c r="M408" s="295">
        <v>0</v>
      </c>
      <c r="N408" s="291"/>
      <c r="O408" s="295">
        <v>6.4418925143575763</v>
      </c>
      <c r="P408" s="295">
        <v>6.4418925143575763</v>
      </c>
      <c r="Q408" s="295">
        <v>6.4418925143575763</v>
      </c>
      <c r="R408" s="295">
        <v>6.0916296223575763</v>
      </c>
      <c r="S408" s="295">
        <v>2.9402575612207347</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B409" si="142">AA408</f>
        <v>0</v>
      </c>
      <c r="AB409" s="411">
        <f t="shared" si="142"/>
        <v>0</v>
      </c>
      <c r="AC409" s="411">
        <f t="shared" ref="AC409:AL409" si="143">AC408</f>
        <v>0</v>
      </c>
      <c r="AD409" s="411">
        <f t="shared" si="143"/>
        <v>0</v>
      </c>
      <c r="AE409" s="411">
        <f t="shared" si="143"/>
        <v>0</v>
      </c>
      <c r="AF409" s="411">
        <f t="shared" si="143"/>
        <v>0</v>
      </c>
      <c r="AG409" s="411">
        <f t="shared" si="143"/>
        <v>0</v>
      </c>
      <c r="AH409" s="411">
        <f t="shared" si="143"/>
        <v>0</v>
      </c>
      <c r="AI409" s="411">
        <f t="shared" si="143"/>
        <v>0</v>
      </c>
      <c r="AJ409" s="411">
        <f t="shared" si="143"/>
        <v>0</v>
      </c>
      <c r="AK409" s="411">
        <f t="shared" si="143"/>
        <v>0</v>
      </c>
      <c r="AL409" s="411">
        <f t="shared" si="143"/>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738.87975589999996</v>
      </c>
      <c r="E411" s="295">
        <v>738.87975589999996</v>
      </c>
      <c r="F411" s="295">
        <v>738.87975589999996</v>
      </c>
      <c r="G411" s="295">
        <v>738.87975589999996</v>
      </c>
      <c r="H411" s="295">
        <v>0</v>
      </c>
      <c r="I411" s="295">
        <v>0</v>
      </c>
      <c r="J411" s="295">
        <v>0</v>
      </c>
      <c r="K411" s="295">
        <v>0</v>
      </c>
      <c r="L411" s="295">
        <v>0</v>
      </c>
      <c r="M411" s="295">
        <v>0</v>
      </c>
      <c r="N411" s="291"/>
      <c r="O411" s="295">
        <v>0.41438819799999999</v>
      </c>
      <c r="P411" s="295">
        <v>0.41438819799999999</v>
      </c>
      <c r="Q411" s="295">
        <v>0.41438819799999999</v>
      </c>
      <c r="R411" s="295">
        <v>0.41438819799999999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B412" si="144">AA411</f>
        <v>0</v>
      </c>
      <c r="AB412" s="411">
        <f t="shared" si="144"/>
        <v>0</v>
      </c>
      <c r="AC412" s="411">
        <f t="shared" ref="AC412:AL412" si="145">AC411</f>
        <v>0</v>
      </c>
      <c r="AD412" s="411">
        <f t="shared" si="145"/>
        <v>0</v>
      </c>
      <c r="AE412" s="411">
        <f t="shared" si="145"/>
        <v>0</v>
      </c>
      <c r="AF412" s="411">
        <f t="shared" si="145"/>
        <v>0</v>
      </c>
      <c r="AG412" s="411">
        <f t="shared" si="145"/>
        <v>0</v>
      </c>
      <c r="AH412" s="411">
        <f t="shared" si="145"/>
        <v>0</v>
      </c>
      <c r="AI412" s="411">
        <f t="shared" si="145"/>
        <v>0</v>
      </c>
      <c r="AJ412" s="411">
        <f t="shared" si="145"/>
        <v>0</v>
      </c>
      <c r="AK412" s="411">
        <f t="shared" si="145"/>
        <v>0</v>
      </c>
      <c r="AL412" s="411">
        <f t="shared" si="145"/>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55115.777832</v>
      </c>
      <c r="E414" s="295">
        <v>55115.777832</v>
      </c>
      <c r="F414" s="295">
        <v>55115.777832</v>
      </c>
      <c r="G414" s="295">
        <v>55115.777832</v>
      </c>
      <c r="H414" s="295">
        <v>55115.777832</v>
      </c>
      <c r="I414" s="295">
        <v>55115.777832</v>
      </c>
      <c r="J414" s="295">
        <v>55115.777832</v>
      </c>
      <c r="K414" s="295">
        <v>55115.777832</v>
      </c>
      <c r="L414" s="295">
        <v>55115.777832</v>
      </c>
      <c r="M414" s="295">
        <v>55115.777832</v>
      </c>
      <c r="N414" s="291"/>
      <c r="O414" s="295">
        <v>28.820905144000001</v>
      </c>
      <c r="P414" s="295">
        <v>28.820905144000001</v>
      </c>
      <c r="Q414" s="295">
        <v>28.820905144000001</v>
      </c>
      <c r="R414" s="295">
        <v>28.820905144000001</v>
      </c>
      <c r="S414" s="295">
        <v>28.820905144000001</v>
      </c>
      <c r="T414" s="295">
        <v>28.820905144000001</v>
      </c>
      <c r="U414" s="295">
        <v>28.820905144000001</v>
      </c>
      <c r="V414" s="295">
        <v>28.820905144000001</v>
      </c>
      <c r="W414" s="295">
        <v>28.820905144000001</v>
      </c>
      <c r="X414" s="295">
        <v>28.820905144000001</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B415" si="146">AA414</f>
        <v>0</v>
      </c>
      <c r="AB415" s="411">
        <f t="shared" si="146"/>
        <v>0</v>
      </c>
      <c r="AC415" s="411">
        <f t="shared" ref="AC415:AL415" si="147">AC414</f>
        <v>0</v>
      </c>
      <c r="AD415" s="411">
        <f t="shared" si="147"/>
        <v>0</v>
      </c>
      <c r="AE415" s="411">
        <f t="shared" si="147"/>
        <v>0</v>
      </c>
      <c r="AF415" s="411">
        <f t="shared" si="147"/>
        <v>0</v>
      </c>
      <c r="AG415" s="411">
        <f t="shared" si="147"/>
        <v>0</v>
      </c>
      <c r="AH415" s="411">
        <f t="shared" si="147"/>
        <v>0</v>
      </c>
      <c r="AI415" s="411">
        <f t="shared" si="147"/>
        <v>0</v>
      </c>
      <c r="AJ415" s="411">
        <f t="shared" si="147"/>
        <v>0</v>
      </c>
      <c r="AK415" s="411">
        <f t="shared" si="147"/>
        <v>0</v>
      </c>
      <c r="AL415" s="411">
        <f t="shared" si="147"/>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31539.497859999999</v>
      </c>
      <c r="E417" s="295">
        <v>29368.346000000001</v>
      </c>
      <c r="F417" s="295">
        <v>28319.733550000001</v>
      </c>
      <c r="G417" s="295">
        <v>28319.733550000001</v>
      </c>
      <c r="H417" s="295">
        <v>28319.733550000001</v>
      </c>
      <c r="I417" s="295">
        <v>28319.733550000001</v>
      </c>
      <c r="J417" s="295">
        <v>28319.733550000001</v>
      </c>
      <c r="K417" s="295">
        <v>28264.679100000001</v>
      </c>
      <c r="L417" s="295">
        <v>28264.679100000001</v>
      </c>
      <c r="M417" s="295">
        <v>24183.509910000001</v>
      </c>
      <c r="N417" s="291"/>
      <c r="O417" s="295">
        <v>2.3596373009999998</v>
      </c>
      <c r="P417" s="295">
        <v>2.223338252</v>
      </c>
      <c r="Q417" s="295">
        <v>2.1575091949999998</v>
      </c>
      <c r="R417" s="295">
        <v>2.1575091949999998</v>
      </c>
      <c r="S417" s="295">
        <v>2.1575091949999998</v>
      </c>
      <c r="T417" s="295">
        <v>2.1575091949999998</v>
      </c>
      <c r="U417" s="295">
        <v>2.1575091949999998</v>
      </c>
      <c r="V417" s="295">
        <v>2.1512244389999999</v>
      </c>
      <c r="W417" s="295">
        <v>2.1512244389999999</v>
      </c>
      <c r="X417" s="295">
        <v>1.8950196610000001</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B418" si="148">AA417</f>
        <v>0</v>
      </c>
      <c r="AB418" s="411">
        <f t="shared" si="148"/>
        <v>0</v>
      </c>
      <c r="AC418" s="411">
        <f t="shared" ref="AC418:AL418" si="149">AC417</f>
        <v>0</v>
      </c>
      <c r="AD418" s="411">
        <f t="shared" si="149"/>
        <v>0</v>
      </c>
      <c r="AE418" s="411">
        <f t="shared" si="149"/>
        <v>0</v>
      </c>
      <c r="AF418" s="411">
        <f t="shared" si="149"/>
        <v>0</v>
      </c>
      <c r="AG418" s="411">
        <f t="shared" si="149"/>
        <v>0</v>
      </c>
      <c r="AH418" s="411">
        <f t="shared" si="149"/>
        <v>0</v>
      </c>
      <c r="AI418" s="411">
        <f t="shared" si="149"/>
        <v>0</v>
      </c>
      <c r="AJ418" s="411">
        <f t="shared" si="149"/>
        <v>0</v>
      </c>
      <c r="AK418" s="411">
        <f t="shared" si="149"/>
        <v>0</v>
      </c>
      <c r="AL418" s="411">
        <f t="shared" si="149"/>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137666.86499999999</v>
      </c>
      <c r="E420" s="295">
        <v>119424.5512</v>
      </c>
      <c r="F420" s="295">
        <v>109917.6673</v>
      </c>
      <c r="G420" s="295">
        <v>109917.6673</v>
      </c>
      <c r="H420" s="295">
        <v>109917.6673</v>
      </c>
      <c r="I420" s="295">
        <v>109917.6673</v>
      </c>
      <c r="J420" s="295">
        <v>109917.6673</v>
      </c>
      <c r="K420" s="295">
        <v>109870.0526</v>
      </c>
      <c r="L420" s="295">
        <v>109870.0526</v>
      </c>
      <c r="M420" s="295">
        <v>102185.253</v>
      </c>
      <c r="N420" s="291"/>
      <c r="O420" s="295">
        <v>9.0096485689999994</v>
      </c>
      <c r="P420" s="295">
        <v>7.8644453780000001</v>
      </c>
      <c r="Q420" s="295">
        <v>7.2676288839999996</v>
      </c>
      <c r="R420" s="295">
        <v>7.2676288839999996</v>
      </c>
      <c r="S420" s="295">
        <v>7.2676288839999996</v>
      </c>
      <c r="T420" s="295">
        <v>7.2676288839999996</v>
      </c>
      <c r="U420" s="295">
        <v>7.2676288839999996</v>
      </c>
      <c r="V420" s="295">
        <v>7.26219342</v>
      </c>
      <c r="W420" s="295">
        <v>7.26219342</v>
      </c>
      <c r="X420" s="295">
        <v>6.779762453</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B421" si="150">AA420</f>
        <v>0</v>
      </c>
      <c r="AB421" s="411">
        <f t="shared" si="150"/>
        <v>0</v>
      </c>
      <c r="AC421" s="411">
        <f t="shared" ref="AC421:AL421" si="151">AC420</f>
        <v>0</v>
      </c>
      <c r="AD421" s="411">
        <f t="shared" si="151"/>
        <v>0</v>
      </c>
      <c r="AE421" s="411">
        <f t="shared" si="151"/>
        <v>0</v>
      </c>
      <c r="AF421" s="411">
        <f t="shared" si="151"/>
        <v>0</v>
      </c>
      <c r="AG421" s="411">
        <f t="shared" si="151"/>
        <v>0</v>
      </c>
      <c r="AH421" s="411">
        <f t="shared" si="151"/>
        <v>0</v>
      </c>
      <c r="AI421" s="411">
        <f t="shared" si="151"/>
        <v>0</v>
      </c>
      <c r="AJ421" s="411">
        <f t="shared" si="151"/>
        <v>0</v>
      </c>
      <c r="AK421" s="411">
        <f t="shared" si="151"/>
        <v>0</v>
      </c>
      <c r="AL421" s="411">
        <f t="shared" si="151"/>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B424" si="152">AA423</f>
        <v>0</v>
      </c>
      <c r="AB424" s="411">
        <f t="shared" si="152"/>
        <v>0</v>
      </c>
      <c r="AC424" s="411">
        <f t="shared" ref="AC424:AL424" si="153">AC423</f>
        <v>0</v>
      </c>
      <c r="AD424" s="411">
        <f t="shared" si="153"/>
        <v>0</v>
      </c>
      <c r="AE424" s="411">
        <f t="shared" si="153"/>
        <v>0</v>
      </c>
      <c r="AF424" s="411">
        <f t="shared" si="153"/>
        <v>0</v>
      </c>
      <c r="AG424" s="411">
        <f t="shared" si="153"/>
        <v>0</v>
      </c>
      <c r="AH424" s="411">
        <f t="shared" si="153"/>
        <v>0</v>
      </c>
      <c r="AI424" s="411">
        <f t="shared" si="153"/>
        <v>0</v>
      </c>
      <c r="AJ424" s="411">
        <f t="shared" si="153"/>
        <v>0</v>
      </c>
      <c r="AK424" s="411">
        <f t="shared" si="153"/>
        <v>0</v>
      </c>
      <c r="AL424" s="411">
        <f t="shared" si="15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v>0</v>
      </c>
      <c r="E426" s="295">
        <v>0</v>
      </c>
      <c r="F426" s="295">
        <v>0</v>
      </c>
      <c r="G426" s="295">
        <v>0</v>
      </c>
      <c r="H426" s="295">
        <v>0</v>
      </c>
      <c r="I426" s="295">
        <v>0</v>
      </c>
      <c r="J426" s="295">
        <v>0</v>
      </c>
      <c r="K426" s="295">
        <v>0</v>
      </c>
      <c r="L426" s="295">
        <v>0</v>
      </c>
      <c r="M426" s="295">
        <v>0</v>
      </c>
      <c r="N426" s="291"/>
      <c r="O426" s="295">
        <v>16.95035</v>
      </c>
      <c r="P426" s="295">
        <v>0</v>
      </c>
      <c r="Q426" s="295">
        <v>0</v>
      </c>
      <c r="R426" s="295">
        <v>0</v>
      </c>
      <c r="S426" s="295">
        <v>0</v>
      </c>
      <c r="T426" s="295">
        <v>0</v>
      </c>
      <c r="U426" s="295">
        <v>0</v>
      </c>
      <c r="V426" s="295">
        <v>0</v>
      </c>
      <c r="W426" s="295">
        <v>0</v>
      </c>
      <c r="X426" s="295">
        <v>0</v>
      </c>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B427" si="154">AA426</f>
        <v>0</v>
      </c>
      <c r="AB427" s="411">
        <f t="shared" si="154"/>
        <v>0</v>
      </c>
      <c r="AC427" s="411">
        <f t="shared" ref="AC427:AL427" si="155">AC426</f>
        <v>0</v>
      </c>
      <c r="AD427" s="411">
        <f t="shared" si="155"/>
        <v>0</v>
      </c>
      <c r="AE427" s="411">
        <f t="shared" si="155"/>
        <v>0</v>
      </c>
      <c r="AF427" s="411">
        <f t="shared" si="155"/>
        <v>0</v>
      </c>
      <c r="AG427" s="411">
        <f t="shared" si="155"/>
        <v>0</v>
      </c>
      <c r="AH427" s="411">
        <f t="shared" si="155"/>
        <v>0</v>
      </c>
      <c r="AI427" s="411">
        <f t="shared" si="155"/>
        <v>0</v>
      </c>
      <c r="AJ427" s="411">
        <f t="shared" si="155"/>
        <v>0</v>
      </c>
      <c r="AK427" s="411">
        <f t="shared" si="155"/>
        <v>0</v>
      </c>
      <c r="AL427" s="411">
        <f t="shared" si="155"/>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B430" si="156">AA429</f>
        <v>0</v>
      </c>
      <c r="AB430" s="411">
        <f t="shared" si="156"/>
        <v>0</v>
      </c>
      <c r="AC430" s="411">
        <f t="shared" ref="AC430:AL430" si="157">AC429</f>
        <v>0</v>
      </c>
      <c r="AD430" s="411">
        <f t="shared" si="157"/>
        <v>0</v>
      </c>
      <c r="AE430" s="411">
        <f t="shared" si="157"/>
        <v>0</v>
      </c>
      <c r="AF430" s="411">
        <f t="shared" si="157"/>
        <v>0</v>
      </c>
      <c r="AG430" s="411">
        <f t="shared" si="157"/>
        <v>0</v>
      </c>
      <c r="AH430" s="411">
        <f t="shared" si="157"/>
        <v>0</v>
      </c>
      <c r="AI430" s="411">
        <f t="shared" si="157"/>
        <v>0</v>
      </c>
      <c r="AJ430" s="411">
        <f t="shared" si="157"/>
        <v>0</v>
      </c>
      <c r="AK430" s="411">
        <f t="shared" si="157"/>
        <v>0</v>
      </c>
      <c r="AL430" s="411">
        <f t="shared" si="157"/>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B433" si="158">AA432</f>
        <v>0</v>
      </c>
      <c r="AB433" s="411">
        <f t="shared" si="158"/>
        <v>0</v>
      </c>
      <c r="AC433" s="411">
        <f t="shared" ref="AC433:AL433" si="159">AC432</f>
        <v>0</v>
      </c>
      <c r="AD433" s="411">
        <f t="shared" si="159"/>
        <v>0</v>
      </c>
      <c r="AE433" s="411">
        <f t="shared" si="159"/>
        <v>0</v>
      </c>
      <c r="AF433" s="411">
        <f t="shared" si="159"/>
        <v>0</v>
      </c>
      <c r="AG433" s="411">
        <f t="shared" si="159"/>
        <v>0</v>
      </c>
      <c r="AH433" s="411">
        <f t="shared" si="159"/>
        <v>0</v>
      </c>
      <c r="AI433" s="411">
        <f t="shared" si="159"/>
        <v>0</v>
      </c>
      <c r="AJ433" s="411">
        <f t="shared" si="159"/>
        <v>0</v>
      </c>
      <c r="AK433" s="411">
        <f t="shared" si="159"/>
        <v>0</v>
      </c>
      <c r="AL433" s="411">
        <f t="shared" si="159"/>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v>517820.09100000007</v>
      </c>
      <c r="E436" s="295">
        <v>517820.09100000007</v>
      </c>
      <c r="F436" s="295">
        <v>517820.09100000007</v>
      </c>
      <c r="G436" s="295">
        <v>517820.09100000007</v>
      </c>
      <c r="H436" s="295">
        <v>517820.09100000007</v>
      </c>
      <c r="I436" s="295">
        <v>517820.09100000007</v>
      </c>
      <c r="J436" s="295">
        <v>513839.42790000001</v>
      </c>
      <c r="K436" s="295">
        <v>513839.42790000001</v>
      </c>
      <c r="L436" s="295">
        <v>425034.76549999998</v>
      </c>
      <c r="M436" s="295">
        <v>383735.01360000001</v>
      </c>
      <c r="N436" s="295">
        <v>12</v>
      </c>
      <c r="O436" s="295">
        <v>39.008039099999998</v>
      </c>
      <c r="P436" s="295">
        <v>39.008039099999998</v>
      </c>
      <c r="Q436" s="295">
        <v>39.008039099999998</v>
      </c>
      <c r="R436" s="295">
        <v>39.008039099999998</v>
      </c>
      <c r="S436" s="295">
        <v>39.008039099999998</v>
      </c>
      <c r="T436" s="295">
        <v>39.008039099999998</v>
      </c>
      <c r="U436" s="295">
        <v>38.030288550000002</v>
      </c>
      <c r="V436" s="295">
        <v>38.030288550000002</v>
      </c>
      <c r="W436" s="295">
        <v>38.030288550000002</v>
      </c>
      <c r="X436" s="295">
        <v>33.888062410000003</v>
      </c>
      <c r="Y436" s="415"/>
      <c r="Z436" s="469">
        <v>1.8795861021960021E-2</v>
      </c>
      <c r="AA436" s="469">
        <v>0.96260000000000001</v>
      </c>
      <c r="AB436" s="469">
        <v>0.35200756415549134</v>
      </c>
      <c r="AC436" s="415"/>
      <c r="AD436" s="415"/>
      <c r="AE436" s="415"/>
      <c r="AF436" s="415"/>
      <c r="AG436" s="415"/>
      <c r="AH436" s="415"/>
      <c r="AI436" s="415"/>
      <c r="AJ436" s="415"/>
      <c r="AK436" s="415"/>
      <c r="AL436" s="415"/>
      <c r="AM436" s="296">
        <f>SUM(Y436:AL436)</f>
        <v>1.3334034251774514</v>
      </c>
    </row>
    <row r="437" spans="1:39" ht="15" outlineLevel="1">
      <c r="B437" s="294" t="s">
        <v>259</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f>Y436</f>
        <v>0</v>
      </c>
      <c r="Z437" s="411">
        <f>Z436</f>
        <v>1.8795861021960021E-2</v>
      </c>
      <c r="AA437" s="411">
        <f t="shared" ref="AA437:AB437" si="160">AA436</f>
        <v>0.96260000000000001</v>
      </c>
      <c r="AB437" s="411">
        <f t="shared" si="160"/>
        <v>0.35200756415549134</v>
      </c>
      <c r="AC437" s="411">
        <f t="shared" ref="AC437:AL437" si="161">AC436</f>
        <v>0</v>
      </c>
      <c r="AD437" s="411">
        <f t="shared" si="161"/>
        <v>0</v>
      </c>
      <c r="AE437" s="411">
        <f t="shared" si="161"/>
        <v>0</v>
      </c>
      <c r="AF437" s="411">
        <f t="shared" si="161"/>
        <v>0</v>
      </c>
      <c r="AG437" s="411">
        <f t="shared" si="161"/>
        <v>0</v>
      </c>
      <c r="AH437" s="411">
        <f t="shared" si="161"/>
        <v>0</v>
      </c>
      <c r="AI437" s="411">
        <f t="shared" si="161"/>
        <v>0</v>
      </c>
      <c r="AJ437" s="411">
        <f t="shared" si="161"/>
        <v>0</v>
      </c>
      <c r="AK437" s="411">
        <f t="shared" si="161"/>
        <v>0</v>
      </c>
      <c r="AL437" s="411">
        <f t="shared" si="161"/>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269177.16019999998</v>
      </c>
      <c r="E439" s="295">
        <v>266581.86940000003</v>
      </c>
      <c r="F439" s="295">
        <v>188926.2249</v>
      </c>
      <c r="G439" s="295">
        <v>121103.9191</v>
      </c>
      <c r="H439" s="295">
        <v>121103.9191</v>
      </c>
      <c r="I439" s="295">
        <v>121103.9191</v>
      </c>
      <c r="J439" s="295">
        <v>121103.9191</v>
      </c>
      <c r="K439" s="295">
        <v>120961.3947</v>
      </c>
      <c r="L439" s="295">
        <v>120961.3947</v>
      </c>
      <c r="M439" s="295">
        <v>120961.3947</v>
      </c>
      <c r="N439" s="295">
        <v>12</v>
      </c>
      <c r="O439" s="295">
        <v>73.802638799999997</v>
      </c>
      <c r="P439" s="295">
        <v>73.049950949999996</v>
      </c>
      <c r="Q439" s="295">
        <v>53.104711809999998</v>
      </c>
      <c r="R439" s="295">
        <v>31.991789749999999</v>
      </c>
      <c r="S439" s="295">
        <v>31.991789749999999</v>
      </c>
      <c r="T439" s="295">
        <v>31.991789749999999</v>
      </c>
      <c r="U439" s="295">
        <v>31.991789749999999</v>
      </c>
      <c r="V439" s="295">
        <v>31.849163690000001</v>
      </c>
      <c r="W439" s="295">
        <v>31.849163690000001</v>
      </c>
      <c r="X439" s="295">
        <v>31.849163690000001</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f>Y439</f>
        <v>0</v>
      </c>
      <c r="Z440" s="411">
        <f>Z439</f>
        <v>1</v>
      </c>
      <c r="AA440" s="411">
        <f t="shared" ref="AA440:AB440" si="162">AA439</f>
        <v>0</v>
      </c>
      <c r="AB440" s="411">
        <f t="shared" si="162"/>
        <v>0</v>
      </c>
      <c r="AC440" s="411">
        <f t="shared" ref="AC440:AL440" si="163">AC439</f>
        <v>0</v>
      </c>
      <c r="AD440" s="411">
        <f t="shared" si="163"/>
        <v>0</v>
      </c>
      <c r="AE440" s="411">
        <f t="shared" si="163"/>
        <v>0</v>
      </c>
      <c r="AF440" s="411">
        <f t="shared" si="163"/>
        <v>0</v>
      </c>
      <c r="AG440" s="411">
        <f t="shared" si="163"/>
        <v>0</v>
      </c>
      <c r="AH440" s="411">
        <f t="shared" si="163"/>
        <v>0</v>
      </c>
      <c r="AI440" s="411">
        <f t="shared" si="163"/>
        <v>0</v>
      </c>
      <c r="AJ440" s="411">
        <f t="shared" si="163"/>
        <v>0</v>
      </c>
      <c r="AK440" s="411">
        <f t="shared" si="163"/>
        <v>0</v>
      </c>
      <c r="AL440" s="411">
        <f t="shared" si="163"/>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v>3</v>
      </c>
      <c r="O443" s="295"/>
      <c r="P443" s="295"/>
      <c r="Q443" s="295"/>
      <c r="R443" s="295"/>
      <c r="S443" s="295"/>
      <c r="T443" s="295"/>
      <c r="U443" s="295"/>
      <c r="V443" s="295"/>
      <c r="W443" s="295"/>
      <c r="X443" s="295"/>
      <c r="Y443" s="411">
        <f>Y442</f>
        <v>0</v>
      </c>
      <c r="Z443" s="411">
        <f>Z442</f>
        <v>0</v>
      </c>
      <c r="AA443" s="411">
        <f>AA442</f>
        <v>0</v>
      </c>
      <c r="AB443" s="411">
        <f t="shared" ref="AB443" si="164">AB442</f>
        <v>0</v>
      </c>
      <c r="AC443" s="411">
        <f t="shared" ref="AC443:AL443" si="165">AC442</f>
        <v>0</v>
      </c>
      <c r="AD443" s="411">
        <f t="shared" si="165"/>
        <v>0</v>
      </c>
      <c r="AE443" s="411">
        <f t="shared" si="165"/>
        <v>0</v>
      </c>
      <c r="AF443" s="411">
        <f t="shared" si="165"/>
        <v>0</v>
      </c>
      <c r="AG443" s="411">
        <f t="shared" si="165"/>
        <v>0</v>
      </c>
      <c r="AH443" s="411">
        <f t="shared" si="165"/>
        <v>0</v>
      </c>
      <c r="AI443" s="411">
        <f t="shared" si="165"/>
        <v>0</v>
      </c>
      <c r="AJ443" s="411">
        <f t="shared" si="165"/>
        <v>0</v>
      </c>
      <c r="AK443" s="411">
        <f t="shared" si="165"/>
        <v>0</v>
      </c>
      <c r="AL443" s="411">
        <f t="shared" si="165"/>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1">
        <f>Y445</f>
        <v>0</v>
      </c>
      <c r="Z446" s="411">
        <f>Z445</f>
        <v>0</v>
      </c>
      <c r="AA446" s="411">
        <f>AA445</f>
        <v>0</v>
      </c>
      <c r="AB446" s="411">
        <f t="shared" ref="AB446" si="166">AB445</f>
        <v>0</v>
      </c>
      <c r="AC446" s="411">
        <f t="shared" ref="AC446:AL446" si="167">AC445</f>
        <v>0</v>
      </c>
      <c r="AD446" s="411">
        <f t="shared" si="167"/>
        <v>0</v>
      </c>
      <c r="AE446" s="411">
        <f t="shared" si="167"/>
        <v>0</v>
      </c>
      <c r="AF446" s="411">
        <f t="shared" si="167"/>
        <v>0</v>
      </c>
      <c r="AG446" s="411">
        <f t="shared" si="167"/>
        <v>0</v>
      </c>
      <c r="AH446" s="411">
        <f t="shared" si="167"/>
        <v>0</v>
      </c>
      <c r="AI446" s="411">
        <f t="shared" si="167"/>
        <v>0</v>
      </c>
      <c r="AJ446" s="411">
        <f t="shared" si="167"/>
        <v>0</v>
      </c>
      <c r="AK446" s="411">
        <f t="shared" si="167"/>
        <v>0</v>
      </c>
      <c r="AL446" s="411">
        <f t="shared" si="167"/>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1">
        <f>Y448</f>
        <v>0</v>
      </c>
      <c r="Z449" s="411">
        <f>Z448</f>
        <v>0</v>
      </c>
      <c r="AA449" s="411">
        <f t="shared" ref="AA449:AB449" si="168">AA448</f>
        <v>0</v>
      </c>
      <c r="AB449" s="411">
        <f t="shared" si="168"/>
        <v>0</v>
      </c>
      <c r="AC449" s="411">
        <f t="shared" ref="AC449:AL449" si="169">AC448</f>
        <v>0</v>
      </c>
      <c r="AD449" s="411">
        <f t="shared" si="169"/>
        <v>0</v>
      </c>
      <c r="AE449" s="411">
        <f t="shared" si="169"/>
        <v>0</v>
      </c>
      <c r="AF449" s="411">
        <f t="shared" si="169"/>
        <v>0</v>
      </c>
      <c r="AG449" s="411">
        <f t="shared" si="169"/>
        <v>0</v>
      </c>
      <c r="AH449" s="411">
        <f t="shared" si="169"/>
        <v>0</v>
      </c>
      <c r="AI449" s="411">
        <f t="shared" si="169"/>
        <v>0</v>
      </c>
      <c r="AJ449" s="411">
        <f t="shared" si="169"/>
        <v>0</v>
      </c>
      <c r="AK449" s="411">
        <f t="shared" si="169"/>
        <v>0</v>
      </c>
      <c r="AL449" s="411">
        <f t="shared" si="169"/>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485</v>
      </c>
      <c r="C451" s="291" t="s">
        <v>25</v>
      </c>
      <c r="D451" s="295">
        <v>0</v>
      </c>
      <c r="E451" s="295">
        <v>0</v>
      </c>
      <c r="F451" s="295">
        <v>0</v>
      </c>
      <c r="G451" s="295">
        <v>0</v>
      </c>
      <c r="H451" s="295">
        <v>0</v>
      </c>
      <c r="I451" s="295">
        <v>0</v>
      </c>
      <c r="J451" s="295">
        <v>0</v>
      </c>
      <c r="K451" s="295">
        <v>0</v>
      </c>
      <c r="L451" s="295">
        <v>0</v>
      </c>
      <c r="M451" s="295">
        <v>0</v>
      </c>
      <c r="N451" s="291"/>
      <c r="O451" s="295">
        <v>1.67161</v>
      </c>
      <c r="P451" s="295">
        <v>0</v>
      </c>
      <c r="Q451" s="295">
        <v>0</v>
      </c>
      <c r="R451" s="295">
        <v>0</v>
      </c>
      <c r="S451" s="295">
        <v>0</v>
      </c>
      <c r="T451" s="295">
        <v>0</v>
      </c>
      <c r="U451" s="295">
        <v>0</v>
      </c>
      <c r="V451" s="295">
        <v>0</v>
      </c>
      <c r="W451" s="295">
        <v>0</v>
      </c>
      <c r="X451" s="295">
        <v>0</v>
      </c>
      <c r="Y451" s="415"/>
      <c r="Z451" s="415">
        <v>1</v>
      </c>
      <c r="AA451" s="415"/>
      <c r="AB451" s="415"/>
      <c r="AC451" s="415"/>
      <c r="AD451" s="415"/>
      <c r="AE451" s="415"/>
      <c r="AF451" s="415"/>
      <c r="AG451" s="415"/>
      <c r="AH451" s="415"/>
      <c r="AI451" s="415"/>
      <c r="AJ451" s="415"/>
      <c r="AK451" s="415"/>
      <c r="AL451" s="415"/>
      <c r="AM451" s="296">
        <f>SUM(Y451:AL451)</f>
        <v>1</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1</v>
      </c>
      <c r="AA452" s="411">
        <f t="shared" ref="AA452:AB452" si="170">AA451</f>
        <v>0</v>
      </c>
      <c r="AB452" s="411">
        <f t="shared" si="170"/>
        <v>0</v>
      </c>
      <c r="AC452" s="411">
        <f t="shared" ref="AC452:AL452" si="171">AC451</f>
        <v>0</v>
      </c>
      <c r="AD452" s="411">
        <f t="shared" si="171"/>
        <v>0</v>
      </c>
      <c r="AE452" s="411">
        <f t="shared" si="171"/>
        <v>0</v>
      </c>
      <c r="AF452" s="411">
        <f t="shared" si="171"/>
        <v>0</v>
      </c>
      <c r="AG452" s="411">
        <f t="shared" si="171"/>
        <v>0</v>
      </c>
      <c r="AH452" s="411">
        <f t="shared" si="171"/>
        <v>0</v>
      </c>
      <c r="AI452" s="411">
        <f t="shared" si="171"/>
        <v>0</v>
      </c>
      <c r="AJ452" s="411">
        <f t="shared" si="171"/>
        <v>0</v>
      </c>
      <c r="AK452" s="411">
        <f t="shared" si="171"/>
        <v>0</v>
      </c>
      <c r="AL452" s="411">
        <f t="shared" si="171"/>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B455" si="172">AA454</f>
        <v>0</v>
      </c>
      <c r="AB455" s="411">
        <f t="shared" si="172"/>
        <v>0</v>
      </c>
      <c r="AC455" s="411">
        <f t="shared" ref="AC455:AL455" si="173">AC454</f>
        <v>0</v>
      </c>
      <c r="AD455" s="411">
        <f t="shared" si="173"/>
        <v>0</v>
      </c>
      <c r="AE455" s="411">
        <f t="shared" si="173"/>
        <v>0</v>
      </c>
      <c r="AF455" s="411">
        <f t="shared" si="173"/>
        <v>0</v>
      </c>
      <c r="AG455" s="411">
        <f t="shared" si="173"/>
        <v>0</v>
      </c>
      <c r="AH455" s="411">
        <f t="shared" si="173"/>
        <v>0</v>
      </c>
      <c r="AI455" s="411">
        <f t="shared" si="173"/>
        <v>0</v>
      </c>
      <c r="AJ455" s="411">
        <f t="shared" si="173"/>
        <v>0</v>
      </c>
      <c r="AK455" s="411">
        <f t="shared" si="173"/>
        <v>0</v>
      </c>
      <c r="AL455" s="411">
        <f t="shared" si="17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B458" si="174">AA457</f>
        <v>0</v>
      </c>
      <c r="AB458" s="411">
        <f t="shared" si="174"/>
        <v>0</v>
      </c>
      <c r="AC458" s="411">
        <f t="shared" ref="AC458:AL458" si="175">AC457</f>
        <v>0</v>
      </c>
      <c r="AD458" s="411">
        <f t="shared" si="175"/>
        <v>0</v>
      </c>
      <c r="AE458" s="411">
        <f t="shared" si="175"/>
        <v>0</v>
      </c>
      <c r="AF458" s="411">
        <f t="shared" si="175"/>
        <v>0</v>
      </c>
      <c r="AG458" s="411">
        <f t="shared" si="175"/>
        <v>0</v>
      </c>
      <c r="AH458" s="411">
        <f t="shared" si="175"/>
        <v>0</v>
      </c>
      <c r="AI458" s="411">
        <f t="shared" si="175"/>
        <v>0</v>
      </c>
      <c r="AJ458" s="411">
        <f t="shared" si="175"/>
        <v>0</v>
      </c>
      <c r="AK458" s="411">
        <f t="shared" si="175"/>
        <v>0</v>
      </c>
      <c r="AL458" s="411">
        <f t="shared" si="175"/>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v>12</v>
      </c>
      <c r="O462" s="295"/>
      <c r="P462" s="295"/>
      <c r="Q462" s="295"/>
      <c r="R462" s="295"/>
      <c r="S462" s="295"/>
      <c r="T462" s="295"/>
      <c r="U462" s="295"/>
      <c r="V462" s="295"/>
      <c r="W462" s="295"/>
      <c r="X462" s="295"/>
      <c r="Y462" s="411">
        <f>Y461</f>
        <v>0</v>
      </c>
      <c r="Z462" s="411">
        <f>Z461</f>
        <v>0</v>
      </c>
      <c r="AA462" s="411">
        <f t="shared" ref="AA462:AB462" si="176">AA461</f>
        <v>0</v>
      </c>
      <c r="AB462" s="411">
        <f t="shared" si="176"/>
        <v>0</v>
      </c>
      <c r="AC462" s="411">
        <f t="shared" ref="AC462:AL462" si="177">AC461</f>
        <v>0</v>
      </c>
      <c r="AD462" s="411">
        <f t="shared" si="177"/>
        <v>0</v>
      </c>
      <c r="AE462" s="411">
        <f t="shared" si="177"/>
        <v>0</v>
      </c>
      <c r="AF462" s="411">
        <f t="shared" si="177"/>
        <v>0</v>
      </c>
      <c r="AG462" s="411">
        <f t="shared" si="177"/>
        <v>0</v>
      </c>
      <c r="AH462" s="411">
        <f t="shared" si="177"/>
        <v>0</v>
      </c>
      <c r="AI462" s="411">
        <f t="shared" si="177"/>
        <v>0</v>
      </c>
      <c r="AJ462" s="411">
        <f t="shared" si="177"/>
        <v>0</v>
      </c>
      <c r="AK462" s="411">
        <f t="shared" si="177"/>
        <v>0</v>
      </c>
      <c r="AL462" s="411">
        <f t="shared" si="177"/>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v>12</v>
      </c>
      <c r="O465" s="295"/>
      <c r="P465" s="295"/>
      <c r="Q465" s="295"/>
      <c r="R465" s="295"/>
      <c r="S465" s="295"/>
      <c r="T465" s="295"/>
      <c r="U465" s="295"/>
      <c r="V465" s="295"/>
      <c r="W465" s="295"/>
      <c r="X465" s="295"/>
      <c r="Y465" s="411">
        <f>Y464</f>
        <v>0</v>
      </c>
      <c r="Z465" s="411">
        <f>Z464</f>
        <v>0</v>
      </c>
      <c r="AA465" s="411">
        <f t="shared" ref="AA465:AB465" si="178">AA464</f>
        <v>0</v>
      </c>
      <c r="AB465" s="411">
        <f t="shared" si="178"/>
        <v>0</v>
      </c>
      <c r="AC465" s="411">
        <f t="shared" ref="AC465:AL465" si="179">AC464</f>
        <v>0</v>
      </c>
      <c r="AD465" s="411">
        <f t="shared" si="179"/>
        <v>0</v>
      </c>
      <c r="AE465" s="411">
        <f t="shared" si="179"/>
        <v>0</v>
      </c>
      <c r="AF465" s="411">
        <f t="shared" si="179"/>
        <v>0</v>
      </c>
      <c r="AG465" s="411">
        <f t="shared" si="179"/>
        <v>0</v>
      </c>
      <c r="AH465" s="411">
        <f t="shared" si="179"/>
        <v>0</v>
      </c>
      <c r="AI465" s="411">
        <f t="shared" si="179"/>
        <v>0</v>
      </c>
      <c r="AJ465" s="411">
        <f t="shared" si="179"/>
        <v>0</v>
      </c>
      <c r="AK465" s="411">
        <f t="shared" si="179"/>
        <v>0</v>
      </c>
      <c r="AL465" s="411">
        <f t="shared" si="179"/>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411">
        <f>Y467</f>
        <v>0</v>
      </c>
      <c r="Z468" s="411">
        <f>Z467</f>
        <v>0</v>
      </c>
      <c r="AA468" s="411">
        <f t="shared" ref="AA468:AB468" si="180">AA467</f>
        <v>0</v>
      </c>
      <c r="AB468" s="411">
        <f t="shared" si="180"/>
        <v>0</v>
      </c>
      <c r="AC468" s="411">
        <f t="shared" ref="AC468:AL468" si="181">AC467</f>
        <v>0</v>
      </c>
      <c r="AD468" s="411">
        <f t="shared" si="181"/>
        <v>0</v>
      </c>
      <c r="AE468" s="411">
        <f t="shared" si="181"/>
        <v>0</v>
      </c>
      <c r="AF468" s="411">
        <f t="shared" si="181"/>
        <v>0</v>
      </c>
      <c r="AG468" s="411">
        <f t="shared" si="181"/>
        <v>0</v>
      </c>
      <c r="AH468" s="411">
        <f t="shared" si="181"/>
        <v>0</v>
      </c>
      <c r="AI468" s="411">
        <f t="shared" si="181"/>
        <v>0</v>
      </c>
      <c r="AJ468" s="411">
        <f t="shared" si="181"/>
        <v>0</v>
      </c>
      <c r="AK468" s="411">
        <f t="shared" si="181"/>
        <v>0</v>
      </c>
      <c r="AL468" s="411">
        <f t="shared" si="181"/>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v>12</v>
      </c>
      <c r="O471" s="295"/>
      <c r="P471" s="295"/>
      <c r="Q471" s="295"/>
      <c r="R471" s="295"/>
      <c r="S471" s="295"/>
      <c r="T471" s="295"/>
      <c r="U471" s="295"/>
      <c r="V471" s="295"/>
      <c r="W471" s="295"/>
      <c r="X471" s="295"/>
      <c r="Y471" s="411">
        <f>Y470</f>
        <v>0</v>
      </c>
      <c r="Z471" s="411">
        <f>Z470</f>
        <v>0</v>
      </c>
      <c r="AA471" s="411">
        <f t="shared" ref="AA471:AB471" si="182">AA470</f>
        <v>0</v>
      </c>
      <c r="AB471" s="411">
        <f t="shared" si="182"/>
        <v>0</v>
      </c>
      <c r="AC471" s="411">
        <f t="shared" ref="AC471:AL471" si="183">AC470</f>
        <v>0</v>
      </c>
      <c r="AD471" s="411">
        <f t="shared" si="183"/>
        <v>0</v>
      </c>
      <c r="AE471" s="411">
        <f t="shared" si="183"/>
        <v>0</v>
      </c>
      <c r="AF471" s="411">
        <f t="shared" si="183"/>
        <v>0</v>
      </c>
      <c r="AG471" s="411">
        <f t="shared" si="183"/>
        <v>0</v>
      </c>
      <c r="AH471" s="411">
        <f t="shared" si="183"/>
        <v>0</v>
      </c>
      <c r="AI471" s="411">
        <f t="shared" si="183"/>
        <v>0</v>
      </c>
      <c r="AJ471" s="411">
        <f t="shared" si="183"/>
        <v>0</v>
      </c>
      <c r="AK471" s="411">
        <f t="shared" si="183"/>
        <v>0</v>
      </c>
      <c r="AL471" s="411">
        <f t="shared" si="183"/>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v>0</v>
      </c>
      <c r="E473" s="295">
        <v>0</v>
      </c>
      <c r="F473" s="295">
        <v>0</v>
      </c>
      <c r="G473" s="295">
        <v>0</v>
      </c>
      <c r="H473" s="295">
        <v>0</v>
      </c>
      <c r="I473" s="295">
        <v>0</v>
      </c>
      <c r="J473" s="295">
        <v>0</v>
      </c>
      <c r="K473" s="295">
        <v>0</v>
      </c>
      <c r="L473" s="295">
        <v>0</v>
      </c>
      <c r="M473" s="295">
        <v>0</v>
      </c>
      <c r="N473" s="291"/>
      <c r="O473" s="295">
        <v>64.169619999999995</v>
      </c>
      <c r="P473" s="295">
        <v>0</v>
      </c>
      <c r="Q473" s="295">
        <v>0</v>
      </c>
      <c r="R473" s="295">
        <v>0</v>
      </c>
      <c r="S473" s="295">
        <v>0</v>
      </c>
      <c r="T473" s="295">
        <v>0</v>
      </c>
      <c r="U473" s="295">
        <v>0</v>
      </c>
      <c r="V473" s="295">
        <v>0</v>
      </c>
      <c r="W473" s="295">
        <v>0</v>
      </c>
      <c r="X473" s="295">
        <v>0</v>
      </c>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B474" si="184">AA473</f>
        <v>1</v>
      </c>
      <c r="AB474" s="411">
        <f t="shared" si="184"/>
        <v>0</v>
      </c>
      <c r="AC474" s="411">
        <f t="shared" ref="AC474:AL474" si="185">AC473</f>
        <v>0</v>
      </c>
      <c r="AD474" s="411">
        <f t="shared" si="185"/>
        <v>0</v>
      </c>
      <c r="AE474" s="411">
        <f t="shared" si="185"/>
        <v>0</v>
      </c>
      <c r="AF474" s="411">
        <f t="shared" si="185"/>
        <v>0</v>
      </c>
      <c r="AG474" s="411">
        <f t="shared" si="185"/>
        <v>0</v>
      </c>
      <c r="AH474" s="411">
        <f t="shared" si="185"/>
        <v>0</v>
      </c>
      <c r="AI474" s="411">
        <f t="shared" si="185"/>
        <v>0</v>
      </c>
      <c r="AJ474" s="411">
        <f t="shared" si="185"/>
        <v>0</v>
      </c>
      <c r="AK474" s="411">
        <f t="shared" si="185"/>
        <v>0</v>
      </c>
      <c r="AL474" s="411">
        <f t="shared" si="185"/>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v>32836.041559999998</v>
      </c>
      <c r="E477" s="295">
        <v>32814.11969</v>
      </c>
      <c r="F477" s="295">
        <v>29778.510590000002</v>
      </c>
      <c r="G477" s="295">
        <v>28348.39386</v>
      </c>
      <c r="H477" s="295">
        <v>26918.276539999999</v>
      </c>
      <c r="I477" s="295">
        <v>26918.276539999999</v>
      </c>
      <c r="J477" s="295">
        <v>25395.07086</v>
      </c>
      <c r="K477" s="295">
        <v>25395.07086</v>
      </c>
      <c r="L477" s="295">
        <v>12006.873809999999</v>
      </c>
      <c r="M477" s="295">
        <v>11884.873809999999</v>
      </c>
      <c r="N477" s="291"/>
      <c r="O477" s="295">
        <v>2.8647613789999999</v>
      </c>
      <c r="P477" s="295">
        <v>2.8636356620000001</v>
      </c>
      <c r="Q477" s="295">
        <v>2.7054003259999999</v>
      </c>
      <c r="R477" s="295">
        <v>2.6307855170000001</v>
      </c>
      <c r="S477" s="295">
        <v>2.5561707089999999</v>
      </c>
      <c r="T477" s="295">
        <v>2.5561707089999999</v>
      </c>
      <c r="U477" s="295">
        <v>2.476769563</v>
      </c>
      <c r="V477" s="295">
        <v>2.476769563</v>
      </c>
      <c r="W477" s="295">
        <v>1.7785931749999999</v>
      </c>
      <c r="X477" s="295">
        <v>1.6479931699999999</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B478" si="186">AA477</f>
        <v>0</v>
      </c>
      <c r="AB478" s="411">
        <f t="shared" si="186"/>
        <v>0</v>
      </c>
      <c r="AC478" s="411">
        <f t="shared" ref="AC478:AL478" si="187">AC477</f>
        <v>0</v>
      </c>
      <c r="AD478" s="411">
        <f t="shared" si="187"/>
        <v>0</v>
      </c>
      <c r="AE478" s="411">
        <f t="shared" si="187"/>
        <v>0</v>
      </c>
      <c r="AF478" s="411">
        <f t="shared" si="187"/>
        <v>0</v>
      </c>
      <c r="AG478" s="411">
        <f t="shared" si="187"/>
        <v>0</v>
      </c>
      <c r="AH478" s="411">
        <f t="shared" si="187"/>
        <v>0</v>
      </c>
      <c r="AI478" s="411">
        <f t="shared" si="187"/>
        <v>0</v>
      </c>
      <c r="AJ478" s="411">
        <f t="shared" si="187"/>
        <v>0</v>
      </c>
      <c r="AK478" s="411">
        <f t="shared" si="187"/>
        <v>0</v>
      </c>
      <c r="AL478" s="411">
        <f t="shared" si="187"/>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B482" si="188">AA481</f>
        <v>0</v>
      </c>
      <c r="AB482" s="411">
        <f t="shared" si="188"/>
        <v>0</v>
      </c>
      <c r="AC482" s="411">
        <f t="shared" ref="AC482:AL482" si="189">AC481</f>
        <v>0</v>
      </c>
      <c r="AD482" s="411">
        <f t="shared" si="189"/>
        <v>0</v>
      </c>
      <c r="AE482" s="411">
        <f t="shared" si="189"/>
        <v>0</v>
      </c>
      <c r="AF482" s="411">
        <f t="shared" si="189"/>
        <v>0</v>
      </c>
      <c r="AG482" s="411">
        <f t="shared" si="189"/>
        <v>0</v>
      </c>
      <c r="AH482" s="411">
        <f t="shared" si="189"/>
        <v>0</v>
      </c>
      <c r="AI482" s="411">
        <f t="shared" si="189"/>
        <v>0</v>
      </c>
      <c r="AJ482" s="411">
        <f t="shared" si="189"/>
        <v>0</v>
      </c>
      <c r="AK482" s="411">
        <f t="shared" si="189"/>
        <v>0</v>
      </c>
      <c r="AL482" s="411">
        <f t="shared" si="189"/>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v>0</v>
      </c>
      <c r="O485" s="295"/>
      <c r="P485" s="295"/>
      <c r="Q485" s="295"/>
      <c r="R485" s="295"/>
      <c r="S485" s="295"/>
      <c r="T485" s="295"/>
      <c r="U485" s="295"/>
      <c r="V485" s="295"/>
      <c r="W485" s="295"/>
      <c r="X485" s="295"/>
      <c r="Y485" s="411">
        <f>Y484</f>
        <v>0</v>
      </c>
      <c r="Z485" s="411">
        <f>Z484</f>
        <v>0</v>
      </c>
      <c r="AA485" s="411">
        <f t="shared" ref="AA485:AB485" si="190">AA484</f>
        <v>0</v>
      </c>
      <c r="AB485" s="411">
        <f t="shared" si="190"/>
        <v>0</v>
      </c>
      <c r="AC485" s="411">
        <f t="shared" ref="AC485:AL485" si="191">AC484</f>
        <v>0</v>
      </c>
      <c r="AD485" s="411">
        <f t="shared" si="191"/>
        <v>0</v>
      </c>
      <c r="AE485" s="411">
        <f t="shared" si="191"/>
        <v>0</v>
      </c>
      <c r="AF485" s="411">
        <f t="shared" si="191"/>
        <v>0</v>
      </c>
      <c r="AG485" s="411">
        <f t="shared" si="191"/>
        <v>0</v>
      </c>
      <c r="AH485" s="411">
        <f t="shared" si="191"/>
        <v>0</v>
      </c>
      <c r="AI485" s="411">
        <f t="shared" si="191"/>
        <v>0</v>
      </c>
      <c r="AJ485" s="411">
        <f t="shared" si="191"/>
        <v>0</v>
      </c>
      <c r="AK485" s="411">
        <f t="shared" si="191"/>
        <v>0</v>
      </c>
      <c r="AL485" s="411">
        <f t="shared" si="191"/>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v>12</v>
      </c>
      <c r="O489" s="295"/>
      <c r="P489" s="295"/>
      <c r="Q489" s="295"/>
      <c r="R489" s="295"/>
      <c r="S489" s="295"/>
      <c r="T489" s="295"/>
      <c r="U489" s="295"/>
      <c r="V489" s="295"/>
      <c r="W489" s="295"/>
      <c r="X489" s="295"/>
      <c r="Y489" s="411">
        <f>Y488</f>
        <v>0</v>
      </c>
      <c r="Z489" s="411">
        <f>Z488</f>
        <v>0</v>
      </c>
      <c r="AA489" s="411">
        <f t="shared" ref="AA489:AB489" si="192">AA488</f>
        <v>0</v>
      </c>
      <c r="AB489" s="411">
        <f t="shared" si="192"/>
        <v>0</v>
      </c>
      <c r="AC489" s="411">
        <f t="shared" ref="AC489:AL489" si="193">AC488</f>
        <v>0</v>
      </c>
      <c r="AD489" s="411">
        <f t="shared" si="193"/>
        <v>0</v>
      </c>
      <c r="AE489" s="411">
        <f t="shared" si="193"/>
        <v>0</v>
      </c>
      <c r="AF489" s="411">
        <f t="shared" si="193"/>
        <v>0</v>
      </c>
      <c r="AG489" s="411">
        <f t="shared" si="193"/>
        <v>0</v>
      </c>
      <c r="AH489" s="411">
        <f t="shared" si="193"/>
        <v>0</v>
      </c>
      <c r="AI489" s="411">
        <f t="shared" si="193"/>
        <v>0</v>
      </c>
      <c r="AJ489" s="411">
        <f t="shared" si="193"/>
        <v>0</v>
      </c>
      <c r="AK489" s="411">
        <f t="shared" si="193"/>
        <v>0</v>
      </c>
      <c r="AL489" s="411">
        <f t="shared" si="19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v>12</v>
      </c>
      <c r="O492" s="295"/>
      <c r="P492" s="295"/>
      <c r="Q492" s="295"/>
      <c r="R492" s="295"/>
      <c r="S492" s="295"/>
      <c r="T492" s="295"/>
      <c r="U492" s="295"/>
      <c r="V492" s="295"/>
      <c r="W492" s="295"/>
      <c r="X492" s="295"/>
      <c r="Y492" s="411">
        <f>Y491</f>
        <v>0</v>
      </c>
      <c r="Z492" s="411">
        <f>Z491</f>
        <v>0</v>
      </c>
      <c r="AA492" s="411">
        <f t="shared" ref="AA492:AB492" si="194">AA491</f>
        <v>0</v>
      </c>
      <c r="AB492" s="411">
        <f t="shared" si="194"/>
        <v>0</v>
      </c>
      <c r="AC492" s="411">
        <f t="shared" ref="AC492:AL492" si="195">AC491</f>
        <v>0</v>
      </c>
      <c r="AD492" s="411">
        <f t="shared" si="195"/>
        <v>0</v>
      </c>
      <c r="AE492" s="411">
        <f t="shared" si="195"/>
        <v>0</v>
      </c>
      <c r="AF492" s="411">
        <f t="shared" si="195"/>
        <v>0</v>
      </c>
      <c r="AG492" s="411">
        <f t="shared" si="195"/>
        <v>0</v>
      </c>
      <c r="AH492" s="411">
        <f t="shared" si="195"/>
        <v>0</v>
      </c>
      <c r="AI492" s="411">
        <f t="shared" si="195"/>
        <v>0</v>
      </c>
      <c r="AJ492" s="411">
        <f t="shared" si="195"/>
        <v>0</v>
      </c>
      <c r="AK492" s="411">
        <f t="shared" si="195"/>
        <v>0</v>
      </c>
      <c r="AL492" s="411">
        <f t="shared" si="195"/>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v>0</v>
      </c>
      <c r="O495" s="295"/>
      <c r="P495" s="295"/>
      <c r="Q495" s="295"/>
      <c r="R495" s="295"/>
      <c r="S495" s="295"/>
      <c r="T495" s="295"/>
      <c r="U495" s="295"/>
      <c r="V495" s="295"/>
      <c r="W495" s="295"/>
      <c r="X495" s="295"/>
      <c r="Y495" s="411">
        <f>Y494</f>
        <v>0</v>
      </c>
      <c r="Z495" s="411">
        <f>Z494</f>
        <v>0</v>
      </c>
      <c r="AA495" s="411">
        <f t="shared" ref="AA495:AB495" si="196">AA494</f>
        <v>0</v>
      </c>
      <c r="AB495" s="411">
        <f t="shared" si="196"/>
        <v>0</v>
      </c>
      <c r="AC495" s="411">
        <f t="shared" ref="AC495:AL495" si="197">AC494</f>
        <v>0</v>
      </c>
      <c r="AD495" s="411">
        <f t="shared" si="197"/>
        <v>0</v>
      </c>
      <c r="AE495" s="411">
        <f t="shared" si="197"/>
        <v>0</v>
      </c>
      <c r="AF495" s="411">
        <f t="shared" si="197"/>
        <v>0</v>
      </c>
      <c r="AG495" s="411">
        <f t="shared" si="197"/>
        <v>0</v>
      </c>
      <c r="AH495" s="411">
        <f t="shared" si="197"/>
        <v>0</v>
      </c>
      <c r="AI495" s="411">
        <f t="shared" si="197"/>
        <v>0</v>
      </c>
      <c r="AJ495" s="411">
        <f t="shared" si="197"/>
        <v>0</v>
      </c>
      <c r="AK495" s="411">
        <f t="shared" si="197"/>
        <v>0</v>
      </c>
      <c r="AL495" s="411">
        <f t="shared" si="197"/>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v>0</v>
      </c>
      <c r="O498" s="295"/>
      <c r="P498" s="295"/>
      <c r="Q498" s="295"/>
      <c r="R498" s="295"/>
      <c r="S498" s="295"/>
      <c r="T498" s="295"/>
      <c r="U498" s="295"/>
      <c r="V498" s="295"/>
      <c r="W498" s="295"/>
      <c r="X498" s="295"/>
      <c r="Y498" s="411">
        <f>Y497</f>
        <v>0</v>
      </c>
      <c r="Z498" s="411">
        <f t="shared" ref="Z498:AB498" si="198">Z497</f>
        <v>0</v>
      </c>
      <c r="AA498" s="411">
        <f t="shared" si="198"/>
        <v>0</v>
      </c>
      <c r="AB498" s="411">
        <f t="shared" si="198"/>
        <v>0</v>
      </c>
      <c r="AC498" s="411">
        <f t="shared" ref="AC498:AL498" si="199">AC497</f>
        <v>0</v>
      </c>
      <c r="AD498" s="411">
        <f t="shared" si="199"/>
        <v>0</v>
      </c>
      <c r="AE498" s="411">
        <f t="shared" si="199"/>
        <v>0</v>
      </c>
      <c r="AF498" s="411">
        <f t="shared" si="199"/>
        <v>0</v>
      </c>
      <c r="AG498" s="411">
        <f t="shared" si="199"/>
        <v>0</v>
      </c>
      <c r="AH498" s="411">
        <f t="shared" si="199"/>
        <v>0</v>
      </c>
      <c r="AI498" s="411">
        <f t="shared" si="199"/>
        <v>0</v>
      </c>
      <c r="AJ498" s="411">
        <f t="shared" si="199"/>
        <v>0</v>
      </c>
      <c r="AK498" s="411">
        <f t="shared" si="199"/>
        <v>0</v>
      </c>
      <c r="AL498" s="411">
        <f t="shared" si="199"/>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v>0</v>
      </c>
      <c r="O501" s="295"/>
      <c r="P501" s="295"/>
      <c r="Q501" s="295"/>
      <c r="R501" s="295"/>
      <c r="S501" s="295"/>
      <c r="T501" s="295"/>
      <c r="U501" s="295"/>
      <c r="V501" s="295"/>
      <c r="W501" s="295"/>
      <c r="X501" s="295"/>
      <c r="Y501" s="411">
        <f>Y500</f>
        <v>0</v>
      </c>
      <c r="Z501" s="411">
        <f t="shared" ref="Z501:AB501" si="200">Z500</f>
        <v>0</v>
      </c>
      <c r="AA501" s="411">
        <f t="shared" si="200"/>
        <v>0</v>
      </c>
      <c r="AB501" s="411">
        <f t="shared" si="200"/>
        <v>0</v>
      </c>
      <c r="AC501" s="411">
        <f t="shared" ref="AC501:AL501" si="201">AC500</f>
        <v>0</v>
      </c>
      <c r="AD501" s="411">
        <f t="shared" si="201"/>
        <v>0</v>
      </c>
      <c r="AE501" s="411">
        <f t="shared" si="201"/>
        <v>0</v>
      </c>
      <c r="AF501" s="411">
        <f t="shared" si="201"/>
        <v>0</v>
      </c>
      <c r="AG501" s="411">
        <f t="shared" si="201"/>
        <v>0</v>
      </c>
      <c r="AH501" s="411">
        <f t="shared" si="201"/>
        <v>0</v>
      </c>
      <c r="AI501" s="411">
        <f t="shared" si="201"/>
        <v>0</v>
      </c>
      <c r="AJ501" s="411">
        <f t="shared" si="201"/>
        <v>0</v>
      </c>
      <c r="AK501" s="411">
        <f t="shared" si="201"/>
        <v>0</v>
      </c>
      <c r="AL501" s="411">
        <f t="shared" si="201"/>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v>0</v>
      </c>
      <c r="O505" s="295"/>
      <c r="P505" s="295"/>
      <c r="Q505" s="295"/>
      <c r="R505" s="295"/>
      <c r="S505" s="295"/>
      <c r="T505" s="295"/>
      <c r="U505" s="295"/>
      <c r="V505" s="295"/>
      <c r="W505" s="295"/>
      <c r="X505" s="295"/>
      <c r="Y505" s="411">
        <f>Y504</f>
        <v>0</v>
      </c>
      <c r="Z505" s="411">
        <f t="shared" ref="Z505:AB505" si="202">Z504</f>
        <v>0</v>
      </c>
      <c r="AA505" s="411">
        <f t="shared" si="202"/>
        <v>0</v>
      </c>
      <c r="AB505" s="411">
        <f t="shared" si="202"/>
        <v>0</v>
      </c>
      <c r="AC505" s="411">
        <f t="shared" ref="AC505:AL505" si="203">AC504</f>
        <v>0</v>
      </c>
      <c r="AD505" s="411">
        <f t="shared" si="203"/>
        <v>0</v>
      </c>
      <c r="AE505" s="411">
        <f t="shared" si="203"/>
        <v>0</v>
      </c>
      <c r="AF505" s="411">
        <f t="shared" si="203"/>
        <v>0</v>
      </c>
      <c r="AG505" s="411">
        <f t="shared" si="203"/>
        <v>0</v>
      </c>
      <c r="AH505" s="411">
        <f t="shared" si="203"/>
        <v>0</v>
      </c>
      <c r="AI505" s="411">
        <f t="shared" si="203"/>
        <v>0</v>
      </c>
      <c r="AJ505" s="411">
        <f t="shared" si="203"/>
        <v>0</v>
      </c>
      <c r="AK505" s="411">
        <f t="shared" si="203"/>
        <v>0</v>
      </c>
      <c r="AL505" s="411">
        <f t="shared" si="203"/>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491</v>
      </c>
      <c r="C507" s="291" t="s">
        <v>25</v>
      </c>
      <c r="D507" s="295">
        <v>0</v>
      </c>
      <c r="E507" s="295">
        <v>0</v>
      </c>
      <c r="F507" s="295">
        <v>0</v>
      </c>
      <c r="G507" s="295">
        <v>0</v>
      </c>
      <c r="H507" s="295">
        <v>0</v>
      </c>
      <c r="I507" s="295">
        <v>0</v>
      </c>
      <c r="J507" s="295">
        <v>0</v>
      </c>
      <c r="K507" s="295">
        <v>0</v>
      </c>
      <c r="L507" s="295">
        <v>0</v>
      </c>
      <c r="M507" s="295">
        <v>0</v>
      </c>
      <c r="N507" s="295">
        <v>0</v>
      </c>
      <c r="O507" s="295">
        <v>50.261953249999998</v>
      </c>
      <c r="P507" s="295">
        <v>0</v>
      </c>
      <c r="Q507" s="295">
        <v>0</v>
      </c>
      <c r="R507" s="295">
        <v>0</v>
      </c>
      <c r="S507" s="295">
        <v>0</v>
      </c>
      <c r="T507" s="295">
        <v>0</v>
      </c>
      <c r="U507" s="295">
        <v>0</v>
      </c>
      <c r="V507" s="295">
        <v>0</v>
      </c>
      <c r="W507" s="295">
        <v>0</v>
      </c>
      <c r="X507" s="295">
        <v>0</v>
      </c>
      <c r="Y507" s="410"/>
      <c r="Z507" s="410">
        <v>1</v>
      </c>
      <c r="AA507" s="410"/>
      <c r="AB507" s="410"/>
      <c r="AC507" s="410"/>
      <c r="AD507" s="410"/>
      <c r="AE507" s="410"/>
      <c r="AF507" s="410"/>
      <c r="AG507" s="410"/>
      <c r="AH507" s="410"/>
      <c r="AI507" s="410"/>
      <c r="AJ507" s="410"/>
      <c r="AK507" s="410"/>
      <c r="AL507" s="410"/>
      <c r="AM507" s="296">
        <f>SUM(Y507:AL507)</f>
        <v>1</v>
      </c>
    </row>
    <row r="508" spans="1:39" s="283" customFormat="1" ht="15" outlineLevel="1">
      <c r="A508" s="509"/>
      <c r="B508" s="324" t="s">
        <v>259</v>
      </c>
      <c r="C508" s="291" t="s">
        <v>163</v>
      </c>
      <c r="D508" s="295"/>
      <c r="E508" s="295"/>
      <c r="F508" s="295"/>
      <c r="G508" s="295"/>
      <c r="H508" s="295"/>
      <c r="I508" s="295"/>
      <c r="J508" s="295"/>
      <c r="K508" s="295"/>
      <c r="L508" s="295"/>
      <c r="M508" s="295"/>
      <c r="N508" s="295">
        <v>0</v>
      </c>
      <c r="O508" s="295"/>
      <c r="P508" s="295"/>
      <c r="Q508" s="295"/>
      <c r="R508" s="295"/>
      <c r="S508" s="295"/>
      <c r="T508" s="295"/>
      <c r="U508" s="295"/>
      <c r="V508" s="295"/>
      <c r="W508" s="295"/>
      <c r="X508" s="295"/>
      <c r="Y508" s="411">
        <f>Y507</f>
        <v>0</v>
      </c>
      <c r="Z508" s="411">
        <f t="shared" ref="Z508:AB508" si="204">Z507</f>
        <v>1</v>
      </c>
      <c r="AA508" s="411">
        <f t="shared" si="204"/>
        <v>0</v>
      </c>
      <c r="AB508" s="411">
        <f t="shared" si="204"/>
        <v>0</v>
      </c>
      <c r="AC508" s="411">
        <f t="shared" ref="AC508:AL508" si="205">AC507</f>
        <v>0</v>
      </c>
      <c r="AD508" s="411">
        <f t="shared" si="205"/>
        <v>0</v>
      </c>
      <c r="AE508" s="411">
        <f t="shared" si="205"/>
        <v>0</v>
      </c>
      <c r="AF508" s="411">
        <f t="shared" si="205"/>
        <v>0</v>
      </c>
      <c r="AG508" s="411">
        <f t="shared" si="205"/>
        <v>0</v>
      </c>
      <c r="AH508" s="411">
        <f t="shared" si="205"/>
        <v>0</v>
      </c>
      <c r="AI508" s="411">
        <f t="shared" si="205"/>
        <v>0</v>
      </c>
      <c r="AJ508" s="411">
        <f t="shared" si="205"/>
        <v>0</v>
      </c>
      <c r="AK508" s="411">
        <f t="shared" si="205"/>
        <v>0</v>
      </c>
      <c r="AL508" s="411">
        <f t="shared" si="205"/>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492</v>
      </c>
      <c r="C510" s="291" t="s">
        <v>25</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v>0</v>
      </c>
      <c r="O511" s="295"/>
      <c r="P511" s="295"/>
      <c r="Q511" s="295"/>
      <c r="R511" s="295"/>
      <c r="S511" s="295"/>
      <c r="T511" s="295"/>
      <c r="U511" s="295"/>
      <c r="V511" s="295"/>
      <c r="W511" s="295"/>
      <c r="X511" s="295"/>
      <c r="Y511" s="411">
        <f>Y510</f>
        <v>0</v>
      </c>
      <c r="Z511" s="411">
        <f t="shared" ref="Z511:AB511" si="206">Z510</f>
        <v>0</v>
      </c>
      <c r="AA511" s="411">
        <f t="shared" si="206"/>
        <v>0</v>
      </c>
      <c r="AB511" s="411">
        <f t="shared" si="206"/>
        <v>0</v>
      </c>
      <c r="AC511" s="411">
        <f t="shared" ref="AC511:AK511" si="207">AC510</f>
        <v>0</v>
      </c>
      <c r="AD511" s="411">
        <f t="shared" si="207"/>
        <v>0</v>
      </c>
      <c r="AE511" s="411">
        <f t="shared" si="207"/>
        <v>0</v>
      </c>
      <c r="AF511" s="411">
        <f t="shared" si="207"/>
        <v>0</v>
      </c>
      <c r="AG511" s="411">
        <f t="shared" si="207"/>
        <v>0</v>
      </c>
      <c r="AH511" s="411">
        <f t="shared" si="207"/>
        <v>0</v>
      </c>
      <c r="AI511" s="411">
        <f t="shared" si="207"/>
        <v>0</v>
      </c>
      <c r="AJ511" s="411">
        <f t="shared" si="207"/>
        <v>0</v>
      </c>
      <c r="AK511" s="411">
        <f t="shared" si="207"/>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1082236.354427384</v>
      </c>
      <c r="E513" s="329"/>
      <c r="F513" s="329"/>
      <c r="G513" s="329"/>
      <c r="H513" s="329"/>
      <c r="I513" s="329"/>
      <c r="J513" s="329"/>
      <c r="K513" s="329"/>
      <c r="L513" s="329"/>
      <c r="M513" s="329"/>
      <c r="N513" s="329"/>
      <c r="O513" s="329">
        <f>SUM(O408:O511)</f>
        <v>295.77544425535757</v>
      </c>
      <c r="P513" s="329"/>
      <c r="Q513" s="329"/>
      <c r="R513" s="329"/>
      <c r="S513" s="329"/>
      <c r="T513" s="329"/>
      <c r="U513" s="329"/>
      <c r="V513" s="329"/>
      <c r="W513" s="329"/>
      <c r="X513" s="329"/>
      <c r="Y513" s="329">
        <f>IF(Y407="kWh",SUMPRODUCT(D408:D511,Y408:Y511))</f>
        <v>295239.10322738375</v>
      </c>
      <c r="Z513" s="329">
        <f>IF(Z407="kWh",SUMPRODUCT(D408:D511,Z408:Z511))</f>
        <v>278910.03466481465</v>
      </c>
      <c r="AA513" s="329">
        <f>IF(AA407="kW",SUMPRODUCT(N408:N511,O408:O511,AA408:AA511),SUMPRODUCT(D408:D511,AA408:AA511))</f>
        <v>450.58966125192001</v>
      </c>
      <c r="AB513" s="329">
        <f>IF(AB407="kW",SUMPRODUCT(N408:N511,O408:O511,AB408:AB511),SUMPRODUCT(D408:D511,AB408:AB511))</f>
        <v>164.77349791287799</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522335</v>
      </c>
      <c r="Z514" s="328">
        <f>HLOOKUP(Z406,'2. LRAMVA Threshold'!$B$42:$Q$53,6,FALSE)</f>
        <v>232046</v>
      </c>
      <c r="AA514" s="328">
        <f>HLOOKUP(AA406,'2. LRAMVA Threshold'!$B$42:$Q$53,6,FALSE)</f>
        <v>631</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1.47E-2</v>
      </c>
      <c r="Z516" s="341">
        <f>HLOOKUP(Z$20,'3.  Distribution Rates'!$C$122:$P$133,6,FALSE)</f>
        <v>9.1000000000000004E-3</v>
      </c>
      <c r="AA516" s="341">
        <f>HLOOKUP(AA$20,'3.  Distribution Rates'!$C$122:$P$133,6,FALSE)</f>
        <v>1.9189000000000001</v>
      </c>
      <c r="AB516" s="341">
        <f>HLOOKUP(AB$20,'3.  Distribution Rates'!$C$122:$P$133,6,FALSE)</f>
        <v>12.8993</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2223.6798505229594</v>
      </c>
      <c r="Z517" s="378">
        <f t="shared" ref="Z517:AL517" si="208">Z137*Z516</f>
        <v>4178.6825270636054</v>
      </c>
      <c r="AA517" s="378">
        <f t="shared" si="208"/>
        <v>712.86611827393847</v>
      </c>
      <c r="AB517" s="378">
        <f t="shared" si="208"/>
        <v>0</v>
      </c>
      <c r="AC517" s="378">
        <f t="shared" si="208"/>
        <v>0</v>
      </c>
      <c r="AD517" s="378">
        <f t="shared" si="208"/>
        <v>0</v>
      </c>
      <c r="AE517" s="378">
        <f t="shared" si="208"/>
        <v>0</v>
      </c>
      <c r="AF517" s="378">
        <f t="shared" si="208"/>
        <v>0</v>
      </c>
      <c r="AG517" s="378">
        <f t="shared" si="208"/>
        <v>0</v>
      </c>
      <c r="AH517" s="378">
        <f t="shared" si="208"/>
        <v>0</v>
      </c>
      <c r="AI517" s="378">
        <f t="shared" si="208"/>
        <v>0</v>
      </c>
      <c r="AJ517" s="378">
        <f t="shared" si="208"/>
        <v>0</v>
      </c>
      <c r="AK517" s="378">
        <f t="shared" si="208"/>
        <v>0</v>
      </c>
      <c r="AL517" s="378">
        <f t="shared" si="208"/>
        <v>0</v>
      </c>
      <c r="AM517" s="629">
        <f>SUM(Y517:AL517)</f>
        <v>7115.2284958605042</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1915.943410477036</v>
      </c>
      <c r="Z518" s="378">
        <f t="shared" ref="Z518:AL518" si="209">Z266*Z516</f>
        <v>2997.9072642153997</v>
      </c>
      <c r="AA518" s="378">
        <f t="shared" si="209"/>
        <v>2140.3207993620535</v>
      </c>
      <c r="AB518" s="378">
        <f t="shared" si="209"/>
        <v>0</v>
      </c>
      <c r="AC518" s="378">
        <f t="shared" si="209"/>
        <v>0</v>
      </c>
      <c r="AD518" s="378">
        <f t="shared" si="209"/>
        <v>0</v>
      </c>
      <c r="AE518" s="378">
        <f t="shared" si="209"/>
        <v>0</v>
      </c>
      <c r="AF518" s="378">
        <f t="shared" si="209"/>
        <v>0</v>
      </c>
      <c r="AG518" s="378">
        <f t="shared" si="209"/>
        <v>0</v>
      </c>
      <c r="AH518" s="378">
        <f t="shared" si="209"/>
        <v>0</v>
      </c>
      <c r="AI518" s="378">
        <f t="shared" si="209"/>
        <v>0</v>
      </c>
      <c r="AJ518" s="378">
        <f t="shared" si="209"/>
        <v>0</v>
      </c>
      <c r="AK518" s="378">
        <f t="shared" si="209"/>
        <v>0</v>
      </c>
      <c r="AL518" s="378">
        <f t="shared" si="209"/>
        <v>0</v>
      </c>
      <c r="AM518" s="629">
        <f>SUM(Y518:AL518)</f>
        <v>7054.1714740544894</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2175.9942241911162</v>
      </c>
      <c r="Z519" s="378">
        <f t="shared" ref="Z519:AL519" si="210">Z395*Z516</f>
        <v>302.23312486578266</v>
      </c>
      <c r="AA519" s="378">
        <f t="shared" si="210"/>
        <v>348.01577559902006</v>
      </c>
      <c r="AB519" s="378">
        <f t="shared" si="210"/>
        <v>0</v>
      </c>
      <c r="AC519" s="378">
        <f t="shared" si="210"/>
        <v>0</v>
      </c>
      <c r="AD519" s="378">
        <f t="shared" si="210"/>
        <v>0</v>
      </c>
      <c r="AE519" s="378">
        <f t="shared" si="210"/>
        <v>0</v>
      </c>
      <c r="AF519" s="378">
        <f t="shared" si="210"/>
        <v>0</v>
      </c>
      <c r="AG519" s="378">
        <f t="shared" si="210"/>
        <v>0</v>
      </c>
      <c r="AH519" s="378">
        <f t="shared" si="210"/>
        <v>0</v>
      </c>
      <c r="AI519" s="378">
        <f t="shared" si="210"/>
        <v>0</v>
      </c>
      <c r="AJ519" s="378">
        <f t="shared" si="210"/>
        <v>0</v>
      </c>
      <c r="AK519" s="378">
        <f t="shared" si="210"/>
        <v>0</v>
      </c>
      <c r="AL519" s="378">
        <f t="shared" si="210"/>
        <v>0</v>
      </c>
      <c r="AM519" s="629">
        <f>SUM(Y519:AL519)</f>
        <v>2826.2431246559186</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4340.0148174425412</v>
      </c>
      <c r="Z520" s="378">
        <f t="shared" ref="Z520:AK520" si="211">Z513*Z516</f>
        <v>2538.0813154498132</v>
      </c>
      <c r="AA520" s="378">
        <f t="shared" si="211"/>
        <v>864.63650097630932</v>
      </c>
      <c r="AB520" s="378">
        <f t="shared" si="211"/>
        <v>2125.462781627587</v>
      </c>
      <c r="AC520" s="378">
        <f t="shared" si="211"/>
        <v>0</v>
      </c>
      <c r="AD520" s="378">
        <f t="shared" si="211"/>
        <v>0</v>
      </c>
      <c r="AE520" s="378">
        <f t="shared" si="211"/>
        <v>0</v>
      </c>
      <c r="AF520" s="378">
        <f t="shared" si="211"/>
        <v>0</v>
      </c>
      <c r="AG520" s="378">
        <f t="shared" si="211"/>
        <v>0</v>
      </c>
      <c r="AH520" s="378">
        <f t="shared" si="211"/>
        <v>0</v>
      </c>
      <c r="AI520" s="378">
        <f>AI513*AI516</f>
        <v>0</v>
      </c>
      <c r="AJ520" s="378">
        <f t="shared" si="211"/>
        <v>0</v>
      </c>
      <c r="AK520" s="378">
        <f t="shared" si="211"/>
        <v>0</v>
      </c>
      <c r="AL520" s="378">
        <f>AL513*AL516</f>
        <v>0</v>
      </c>
      <c r="AM520" s="629">
        <f>SUM(Y520:AL520)</f>
        <v>9868.1954154962514</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10655.632302633652</v>
      </c>
      <c r="Z521" s="346">
        <f t="shared" ref="Z521:AK521" si="212">SUM(Z517:Z520)</f>
        <v>10016.904231594601</v>
      </c>
      <c r="AA521" s="346">
        <f t="shared" si="212"/>
        <v>4065.8391942113212</v>
      </c>
      <c r="AB521" s="346">
        <f t="shared" si="212"/>
        <v>2125.462781627587</v>
      </c>
      <c r="AC521" s="346">
        <f t="shared" si="212"/>
        <v>0</v>
      </c>
      <c r="AD521" s="346">
        <f t="shared" si="212"/>
        <v>0</v>
      </c>
      <c r="AE521" s="346">
        <f t="shared" si="212"/>
        <v>0</v>
      </c>
      <c r="AF521" s="346">
        <f t="shared" si="212"/>
        <v>0</v>
      </c>
      <c r="AG521" s="346">
        <f t="shared" si="212"/>
        <v>0</v>
      </c>
      <c r="AH521" s="346">
        <f t="shared" si="212"/>
        <v>0</v>
      </c>
      <c r="AI521" s="346">
        <f t="shared" si="212"/>
        <v>0</v>
      </c>
      <c r="AJ521" s="346">
        <f t="shared" si="212"/>
        <v>0</v>
      </c>
      <c r="AK521" s="346">
        <f t="shared" si="212"/>
        <v>0</v>
      </c>
      <c r="AL521" s="346">
        <f>SUM(AL517:AL520)</f>
        <v>0</v>
      </c>
      <c r="AM521" s="407">
        <f>SUM(AM517:AM520)</f>
        <v>26863.838510067162</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7678.3244999999997</v>
      </c>
      <c r="Z522" s="347">
        <f t="shared" ref="Z522:AJ522" si="213">Z514*Z516</f>
        <v>2111.6186000000002</v>
      </c>
      <c r="AA522" s="347">
        <f>AA514*AA516</f>
        <v>1210.8259</v>
      </c>
      <c r="AB522" s="347">
        <f t="shared" si="213"/>
        <v>0</v>
      </c>
      <c r="AC522" s="347">
        <f t="shared" si="213"/>
        <v>0</v>
      </c>
      <c r="AD522" s="347">
        <f>AD514*AD516</f>
        <v>0</v>
      </c>
      <c r="AE522" s="347">
        <f t="shared" si="213"/>
        <v>0</v>
      </c>
      <c r="AF522" s="347">
        <f t="shared" si="213"/>
        <v>0</v>
      </c>
      <c r="AG522" s="347">
        <f t="shared" si="213"/>
        <v>0</v>
      </c>
      <c r="AH522" s="347">
        <f t="shared" si="213"/>
        <v>0</v>
      </c>
      <c r="AI522" s="347">
        <f t="shared" si="213"/>
        <v>0</v>
      </c>
      <c r="AJ522" s="347">
        <f t="shared" si="213"/>
        <v>0</v>
      </c>
      <c r="AK522" s="347">
        <f>AK514*AK516</f>
        <v>0</v>
      </c>
      <c r="AL522" s="347">
        <f>AL514*AL516</f>
        <v>0</v>
      </c>
      <c r="AM522" s="407">
        <f>SUM(Y522:AL522)</f>
        <v>11000.769</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15863.069510067162</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274803.7156973838</v>
      </c>
      <c r="Z526" s="291">
        <f>SUMPRODUCT(E408:E511,Z408:Z511)</f>
        <v>276314.74386481469</v>
      </c>
      <c r="AA526" s="291">
        <f>IF(AA407="kW",SUMPRODUCT(N408:N511,P408:P511,AA408:AA511),SUMPRODUCT(E408:E511,AA408:AA511))</f>
        <v>450.58966125192001</v>
      </c>
      <c r="AB526" s="291">
        <f>IF(AB407="kW",SUMPRODUCT(N408:N511,P408:P511,AB408:AB511),SUMPRODUCT(E408:E511,AB408:AB511))</f>
        <v>164.77349791287799</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261212.6102473838</v>
      </c>
      <c r="Z527" s="291">
        <f>SUMPRODUCT(F408:F511,Z408:Z511)</f>
        <v>198659.0993648147</v>
      </c>
      <c r="AA527" s="291">
        <f>IF(AA407="kW",SUMPRODUCT(N408:N511,Q408:Q511,AA408:AA511),SUMPRODUCT(F408:F511,AA408:AA511))</f>
        <v>450.58966125192001</v>
      </c>
      <c r="AB527" s="291">
        <f>IF(AB407="kW",SUMPRODUCT(N408:N511,Q408:Q511,AB408:AB511),SUMPRODUCT(F408:F511,AB408:AB511))</f>
        <v>164.77349791287799</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259469.26937758381</v>
      </c>
      <c r="Z528" s="291">
        <f>SUMPRODUCT(G408:G511,Z408:Z511)</f>
        <v>130836.7935648147</v>
      </c>
      <c r="AA528" s="291">
        <f>IF(AA407="kW",SUMPRODUCT(N408:N511,R408:R511,AA408:AA511),SUMPRODUCT(G408:G511,AA408:AA511))</f>
        <v>450.58966125192001</v>
      </c>
      <c r="AB528" s="291">
        <f>IF(AB407="kW",SUMPRODUCT(N408:N511,R408:R511,AB408:AB511),SUMPRODUCT(G408:G511,AB408:AB511))</f>
        <v>164.77349791287799</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240278.08615465782</v>
      </c>
      <c r="Z529" s="291">
        <f>SUMPRODUCT(H408:H511,Z408:Z511)</f>
        <v>130836.7935648147</v>
      </c>
      <c r="AA529" s="291">
        <f>IF(AA407="kW",SUMPRODUCT(N408:N511,S408:S511,AA408:AA511),SUMPRODUCT(H408:H511,AA408:AA511))</f>
        <v>450.58966125192001</v>
      </c>
      <c r="AB529" s="291">
        <f>IF(AB407="kW",SUMPRODUCT(N408:N511,S408:S511,AB408:AB511),SUMPRODUCT(H408:H511,AB408:AB511))</f>
        <v>164.77349791287799</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220271.45522199999</v>
      </c>
      <c r="Z530" s="291">
        <f>SUMPRODUCT(I408:I511,Z408:Z511)</f>
        <v>130836.7935648147</v>
      </c>
      <c r="AA530" s="291">
        <f>IF(AA407="kW",SUMPRODUCT(N408:N511,T408:T511,AA408:AA511),SUMPRODUCT(I408:I511,AA408:AA511))</f>
        <v>450.58966125192001</v>
      </c>
      <c r="AB530" s="291">
        <f>IF(AB407="kW",SUMPRODUCT(N408:N511,T408:T511,AB408:AB511),SUMPRODUCT(I408:I511,AB408:AB511))</f>
        <v>164.77349791287799</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218748.24954200001</v>
      </c>
      <c r="Z531" s="326">
        <f>SUMPRODUCT(J408:J511,Z408:Z511)</f>
        <v>130761.97357441185</v>
      </c>
      <c r="AA531" s="326">
        <f>IF(AA407="kW",SUMPRODUCT(N408:N511,U408:U511,AA408:AA511),SUMPRODUCT(J408:J511,AA408:AA511))</f>
        <v>439.29546909876007</v>
      </c>
      <c r="AB531" s="326">
        <f>IF(AB407="kW",SUMPRODUCT(N408:N511,U408:U511,AB408:AB511),SUMPRODUCT(J408:J511,AB408:AB511))</f>
        <v>160.64339083939169</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588</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3:AP1130"/>
  <sheetViews>
    <sheetView topLeftCell="A579" zoomScaleNormal="100" workbookViewId="0">
      <pane xSplit="2" topLeftCell="M1" activePane="topRight" state="frozen"/>
      <selection pane="topRight" activeCell="Y745" sqref="Y745"/>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13" width="9.140625" style="427" customWidth="1" outlineLevel="1"/>
    <col min="14" max="14" width="13.5703125" style="427" customWidth="1" outlineLevel="1"/>
    <col min="15" max="15" width="15.7109375" style="427" customWidth="1"/>
    <col min="16" max="24" width="9.140625" style="427" customWidth="1" outlineLevel="1"/>
    <col min="25" max="25" width="16.5703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855"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55"/>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55"/>
      <c r="C16" s="852" t="s">
        <v>551</v>
      </c>
      <c r="D16" s="853"/>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55" t="s">
        <v>504</v>
      </c>
      <c r="C18" s="856" t="s">
        <v>666</v>
      </c>
      <c r="D18" s="856"/>
      <c r="E18" s="856"/>
      <c r="F18" s="856"/>
      <c r="G18" s="856"/>
      <c r="H18" s="856"/>
      <c r="I18" s="856"/>
      <c r="J18" s="856"/>
      <c r="K18" s="856"/>
      <c r="L18" s="856"/>
      <c r="M18" s="856"/>
      <c r="N18" s="856"/>
      <c r="O18" s="856"/>
      <c r="P18" s="856"/>
      <c r="Q18" s="856"/>
      <c r="R18" s="856"/>
      <c r="S18" s="856"/>
      <c r="T18" s="856"/>
      <c r="U18" s="856"/>
      <c r="V18" s="856"/>
      <c r="W18" s="856"/>
      <c r="X18" s="856"/>
      <c r="Y18" s="606"/>
      <c r="Z18" s="606"/>
      <c r="AA18" s="606"/>
      <c r="AB18" s="606"/>
      <c r="AC18" s="606"/>
      <c r="AD18" s="606"/>
      <c r="AE18" s="270"/>
      <c r="AF18" s="265"/>
      <c r="AG18" s="265"/>
      <c r="AH18" s="265"/>
      <c r="AI18" s="265"/>
      <c r="AJ18" s="265"/>
      <c r="AK18" s="265"/>
      <c r="AL18" s="265"/>
      <c r="AM18" s="265"/>
    </row>
    <row r="19" spans="2:39" ht="45.75" customHeight="1">
      <c r="B19" s="855"/>
      <c r="C19" s="856" t="s">
        <v>571</v>
      </c>
      <c r="D19" s="856"/>
      <c r="E19" s="856"/>
      <c r="F19" s="856"/>
      <c r="G19" s="856"/>
      <c r="H19" s="856"/>
      <c r="I19" s="856"/>
      <c r="J19" s="856"/>
      <c r="K19" s="856"/>
      <c r="L19" s="856"/>
      <c r="M19" s="856"/>
      <c r="N19" s="856"/>
      <c r="O19" s="856"/>
      <c r="P19" s="856"/>
      <c r="Q19" s="856"/>
      <c r="R19" s="856"/>
      <c r="S19" s="856"/>
      <c r="T19" s="856"/>
      <c r="U19" s="856"/>
      <c r="V19" s="856"/>
      <c r="W19" s="856"/>
      <c r="X19" s="856"/>
      <c r="Y19" s="606"/>
      <c r="Z19" s="606"/>
      <c r="AA19" s="606"/>
      <c r="AB19" s="606"/>
      <c r="AC19" s="606"/>
      <c r="AD19" s="606"/>
      <c r="AE19" s="270"/>
      <c r="AF19" s="265"/>
      <c r="AG19" s="265"/>
      <c r="AH19" s="265"/>
      <c r="AI19" s="265"/>
      <c r="AJ19" s="265"/>
      <c r="AK19" s="265"/>
      <c r="AL19" s="265"/>
      <c r="AM19" s="265"/>
    </row>
    <row r="20" spans="2:39" ht="62.25" customHeight="1">
      <c r="B20" s="273"/>
      <c r="C20" s="856" t="s">
        <v>569</v>
      </c>
      <c r="D20" s="856"/>
      <c r="E20" s="856"/>
      <c r="F20" s="856"/>
      <c r="G20" s="856"/>
      <c r="H20" s="856"/>
      <c r="I20" s="856"/>
      <c r="J20" s="856"/>
      <c r="K20" s="856"/>
      <c r="L20" s="856"/>
      <c r="M20" s="856"/>
      <c r="N20" s="856"/>
      <c r="O20" s="856"/>
      <c r="P20" s="856"/>
      <c r="Q20" s="856"/>
      <c r="R20" s="856"/>
      <c r="S20" s="856"/>
      <c r="T20" s="856"/>
      <c r="U20" s="856"/>
      <c r="V20" s="856"/>
      <c r="W20" s="856"/>
      <c r="X20" s="856"/>
      <c r="Y20" s="606"/>
      <c r="Z20" s="606"/>
      <c r="AA20" s="606"/>
      <c r="AB20" s="606"/>
      <c r="AC20" s="606"/>
      <c r="AD20" s="606"/>
      <c r="AE20" s="428"/>
      <c r="AF20" s="265"/>
      <c r="AG20" s="265"/>
      <c r="AH20" s="265"/>
      <c r="AI20" s="265"/>
      <c r="AJ20" s="265"/>
      <c r="AK20" s="265"/>
      <c r="AL20" s="265"/>
      <c r="AM20" s="265"/>
    </row>
    <row r="21" spans="2:39" ht="37.5" customHeight="1">
      <c r="B21" s="273"/>
      <c r="C21" s="856" t="s">
        <v>635</v>
      </c>
      <c r="D21" s="856"/>
      <c r="E21" s="856"/>
      <c r="F21" s="856"/>
      <c r="G21" s="856"/>
      <c r="H21" s="856"/>
      <c r="I21" s="856"/>
      <c r="J21" s="856"/>
      <c r="K21" s="856"/>
      <c r="L21" s="856"/>
      <c r="M21" s="856"/>
      <c r="N21" s="856"/>
      <c r="O21" s="856"/>
      <c r="P21" s="856"/>
      <c r="Q21" s="856"/>
      <c r="R21" s="856"/>
      <c r="S21" s="856"/>
      <c r="T21" s="856"/>
      <c r="U21" s="856"/>
      <c r="V21" s="856"/>
      <c r="W21" s="856"/>
      <c r="X21" s="856"/>
      <c r="Y21" s="606"/>
      <c r="Z21" s="606"/>
      <c r="AA21" s="606"/>
      <c r="AB21" s="606"/>
      <c r="AC21" s="606"/>
      <c r="AD21" s="606"/>
      <c r="AE21" s="276"/>
      <c r="AF21" s="265"/>
      <c r="AG21" s="265"/>
      <c r="AH21" s="265"/>
      <c r="AI21" s="265"/>
      <c r="AJ21" s="265"/>
      <c r="AK21" s="265"/>
      <c r="AL21" s="265"/>
      <c r="AM21" s="265"/>
    </row>
    <row r="22" spans="2:39" ht="54.75" customHeight="1">
      <c r="B22" s="273"/>
      <c r="C22" s="856" t="s">
        <v>619</v>
      </c>
      <c r="D22" s="856"/>
      <c r="E22" s="856"/>
      <c r="F22" s="856"/>
      <c r="G22" s="856"/>
      <c r="H22" s="856"/>
      <c r="I22" s="856"/>
      <c r="J22" s="856"/>
      <c r="K22" s="856"/>
      <c r="L22" s="856"/>
      <c r="M22" s="856"/>
      <c r="N22" s="856"/>
      <c r="O22" s="856"/>
      <c r="P22" s="856"/>
      <c r="Q22" s="856"/>
      <c r="R22" s="856"/>
      <c r="S22" s="856"/>
      <c r="T22" s="856"/>
      <c r="U22" s="856"/>
      <c r="V22" s="856"/>
      <c r="W22" s="856"/>
      <c r="X22" s="856"/>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55"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55"/>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57" t="s">
        <v>211</v>
      </c>
      <c r="C34" s="859" t="s">
        <v>33</v>
      </c>
      <c r="D34" s="284" t="s">
        <v>421</v>
      </c>
      <c r="E34" s="861" t="s">
        <v>209</v>
      </c>
      <c r="F34" s="862"/>
      <c r="G34" s="862"/>
      <c r="H34" s="862"/>
      <c r="I34" s="862"/>
      <c r="J34" s="862"/>
      <c r="K34" s="862"/>
      <c r="L34" s="862"/>
      <c r="M34" s="863"/>
      <c r="N34" s="867" t="s">
        <v>213</v>
      </c>
      <c r="O34" s="284" t="s">
        <v>422</v>
      </c>
      <c r="P34" s="861" t="s">
        <v>212</v>
      </c>
      <c r="Q34" s="862"/>
      <c r="R34" s="862"/>
      <c r="S34" s="862"/>
      <c r="T34" s="862"/>
      <c r="U34" s="862"/>
      <c r="V34" s="862"/>
      <c r="W34" s="862"/>
      <c r="X34" s="863"/>
      <c r="Y34" s="864" t="s">
        <v>243</v>
      </c>
      <c r="Z34" s="865"/>
      <c r="AA34" s="865"/>
      <c r="AB34" s="865"/>
      <c r="AC34" s="865"/>
      <c r="AD34" s="865"/>
      <c r="AE34" s="865"/>
      <c r="AF34" s="865"/>
      <c r="AG34" s="865"/>
      <c r="AH34" s="865"/>
      <c r="AI34" s="865"/>
      <c r="AJ34" s="865"/>
      <c r="AK34" s="865"/>
      <c r="AL34" s="865"/>
      <c r="AM34" s="866"/>
    </row>
    <row r="35" spans="1:39" ht="65.25" customHeight="1">
      <c r="B35" s="858"/>
      <c r="C35" s="860"/>
      <c r="D35" s="285">
        <v>2015</v>
      </c>
      <c r="E35" s="285">
        <v>2016</v>
      </c>
      <c r="F35" s="285">
        <v>2017</v>
      </c>
      <c r="G35" s="285">
        <v>2018</v>
      </c>
      <c r="H35" s="285">
        <v>2019</v>
      </c>
      <c r="I35" s="285">
        <v>2020</v>
      </c>
      <c r="J35" s="285">
        <v>2021</v>
      </c>
      <c r="K35" s="285">
        <v>2022</v>
      </c>
      <c r="L35" s="285">
        <v>2023</v>
      </c>
      <c r="M35" s="429">
        <v>2024</v>
      </c>
      <c r="N35" s="868"/>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4,999 KW</v>
      </c>
      <c r="AB35" s="285" t="str">
        <f>'1.  LRAMVA Summary'!G52</f>
        <v>Street Lighting</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56186</v>
      </c>
      <c r="E38" s="295">
        <v>55675</v>
      </c>
      <c r="F38" s="295">
        <v>55675</v>
      </c>
      <c r="G38" s="295">
        <v>55675</v>
      </c>
      <c r="H38" s="295">
        <v>55675</v>
      </c>
      <c r="I38" s="295">
        <v>55675</v>
      </c>
      <c r="J38" s="295">
        <v>55675</v>
      </c>
      <c r="K38" s="295">
        <v>55663</v>
      </c>
      <c r="L38" s="295">
        <v>55663</v>
      </c>
      <c r="M38" s="295">
        <v>55663</v>
      </c>
      <c r="N38" s="291"/>
      <c r="O38" s="295">
        <v>4</v>
      </c>
      <c r="P38" s="295">
        <v>4</v>
      </c>
      <c r="Q38" s="295">
        <v>4</v>
      </c>
      <c r="R38" s="295">
        <v>4</v>
      </c>
      <c r="S38" s="295">
        <v>4</v>
      </c>
      <c r="T38" s="295">
        <v>4</v>
      </c>
      <c r="U38" s="295">
        <v>4</v>
      </c>
      <c r="V38" s="295">
        <v>4</v>
      </c>
      <c r="W38" s="295">
        <v>4</v>
      </c>
      <c r="X38" s="295">
        <v>4</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9384</v>
      </c>
      <c r="E39" s="295">
        <v>9249</v>
      </c>
      <c r="F39" s="295">
        <v>9249</v>
      </c>
      <c r="G39" s="295">
        <v>9249</v>
      </c>
      <c r="H39" s="295">
        <v>9249</v>
      </c>
      <c r="I39" s="295">
        <v>9249</v>
      </c>
      <c r="J39" s="295">
        <v>9249</v>
      </c>
      <c r="K39" s="295">
        <v>9245</v>
      </c>
      <c r="L39" s="295">
        <v>9245</v>
      </c>
      <c r="M39" s="295">
        <v>9245</v>
      </c>
      <c r="N39" s="468"/>
      <c r="O39" s="295">
        <v>1</v>
      </c>
      <c r="P39" s="295">
        <v>1</v>
      </c>
      <c r="Q39" s="295">
        <v>1</v>
      </c>
      <c r="R39" s="295">
        <v>1</v>
      </c>
      <c r="S39" s="295">
        <v>1</v>
      </c>
      <c r="T39" s="295">
        <v>1</v>
      </c>
      <c r="U39" s="295">
        <v>1</v>
      </c>
      <c r="V39" s="295">
        <v>1</v>
      </c>
      <c r="W39" s="295">
        <v>1</v>
      </c>
      <c r="X39" s="295">
        <v>1</v>
      </c>
      <c r="Y39" s="411">
        <f>Y38</f>
        <v>1</v>
      </c>
      <c r="Z39" s="411">
        <f t="shared" ref="Z39:AB39" si="0">Z38</f>
        <v>0</v>
      </c>
      <c r="AA39" s="411">
        <f t="shared" si="0"/>
        <v>0</v>
      </c>
      <c r="AB39" s="411">
        <f t="shared" si="0"/>
        <v>0</v>
      </c>
      <c r="AC39" s="411">
        <f t="shared" ref="AC39:AL39" si="1">AC38</f>
        <v>0</v>
      </c>
      <c r="AD39" s="411">
        <f t="shared" si="1"/>
        <v>0</v>
      </c>
      <c r="AE39" s="411">
        <f t="shared" si="1"/>
        <v>0</v>
      </c>
      <c r="AF39" s="411">
        <f t="shared" si="1"/>
        <v>0</v>
      </c>
      <c r="AG39" s="411">
        <f t="shared" si="1"/>
        <v>0</v>
      </c>
      <c r="AH39" s="411">
        <f t="shared" si="1"/>
        <v>0</v>
      </c>
      <c r="AI39" s="411">
        <f t="shared" si="1"/>
        <v>0</v>
      </c>
      <c r="AJ39" s="411">
        <f t="shared" si="1"/>
        <v>0</v>
      </c>
      <c r="AK39" s="411">
        <f t="shared" si="1"/>
        <v>0</v>
      </c>
      <c r="AL39" s="411">
        <f t="shared" si="1"/>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103800</v>
      </c>
      <c r="E41" s="295">
        <v>101955</v>
      </c>
      <c r="F41" s="295">
        <v>101955</v>
      </c>
      <c r="G41" s="295">
        <v>101955</v>
      </c>
      <c r="H41" s="295">
        <v>101955</v>
      </c>
      <c r="I41" s="295">
        <v>101955</v>
      </c>
      <c r="J41" s="295">
        <v>101955</v>
      </c>
      <c r="K41" s="295">
        <v>101902</v>
      </c>
      <c r="L41" s="295">
        <v>101902</v>
      </c>
      <c r="M41" s="295">
        <v>101902</v>
      </c>
      <c r="N41" s="291"/>
      <c r="O41" s="295">
        <v>7</v>
      </c>
      <c r="P41" s="295">
        <v>7</v>
      </c>
      <c r="Q41" s="295">
        <v>7</v>
      </c>
      <c r="R41" s="295">
        <v>7</v>
      </c>
      <c r="S41" s="295">
        <v>7</v>
      </c>
      <c r="T41" s="295">
        <v>7</v>
      </c>
      <c r="U41" s="295">
        <v>7</v>
      </c>
      <c r="V41" s="295">
        <v>7</v>
      </c>
      <c r="W41" s="295">
        <v>7</v>
      </c>
      <c r="X41" s="295">
        <v>7</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1074</v>
      </c>
      <c r="E42" s="295">
        <v>1061</v>
      </c>
      <c r="F42" s="295">
        <v>1061</v>
      </c>
      <c r="G42" s="295">
        <v>1061</v>
      </c>
      <c r="H42" s="295">
        <v>1061</v>
      </c>
      <c r="I42" s="295">
        <v>1061</v>
      </c>
      <c r="J42" s="295">
        <v>1061</v>
      </c>
      <c r="K42" s="295">
        <v>1058</v>
      </c>
      <c r="L42" s="295">
        <v>1058</v>
      </c>
      <c r="M42" s="295">
        <v>1058</v>
      </c>
      <c r="N42" s="468"/>
      <c r="O42" s="295"/>
      <c r="P42" s="295"/>
      <c r="Q42" s="295"/>
      <c r="R42" s="295"/>
      <c r="S42" s="295"/>
      <c r="T42" s="295"/>
      <c r="U42" s="295"/>
      <c r="V42" s="295"/>
      <c r="W42" s="295"/>
      <c r="X42" s="295"/>
      <c r="Y42" s="411">
        <f>Y41</f>
        <v>1</v>
      </c>
      <c r="Z42" s="411">
        <f t="shared" ref="Z42:AB42" si="2">Z41</f>
        <v>0</v>
      </c>
      <c r="AA42" s="411">
        <f t="shared" si="2"/>
        <v>0</v>
      </c>
      <c r="AB42" s="411">
        <f t="shared" si="2"/>
        <v>0</v>
      </c>
      <c r="AC42" s="411">
        <f t="shared" ref="AC42" si="3">AC41</f>
        <v>0</v>
      </c>
      <c r="AD42" s="411">
        <f t="shared" ref="AD42" si="4">AD41</f>
        <v>0</v>
      </c>
      <c r="AE42" s="411">
        <f t="shared" ref="AE42" si="5">AE41</f>
        <v>0</v>
      </c>
      <c r="AF42" s="411">
        <f t="shared" ref="AF42" si="6">AF41</f>
        <v>0</v>
      </c>
      <c r="AG42" s="411">
        <f t="shared" ref="AG42" si="7">AG41</f>
        <v>0</v>
      </c>
      <c r="AH42" s="411">
        <f t="shared" ref="AH42" si="8">AH41</f>
        <v>0</v>
      </c>
      <c r="AI42" s="411">
        <f t="shared" ref="AI42" si="9">AI41</f>
        <v>0</v>
      </c>
      <c r="AJ42" s="411">
        <f t="shared" ref="AJ42" si="10">AJ41</f>
        <v>0</v>
      </c>
      <c r="AK42" s="411">
        <f t="shared" ref="AK42" si="11">AK41</f>
        <v>0</v>
      </c>
      <c r="AL42" s="411">
        <f t="shared" ref="AL42" si="12">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28450</v>
      </c>
      <c r="E44" s="295">
        <v>28450</v>
      </c>
      <c r="F44" s="295">
        <v>28450</v>
      </c>
      <c r="G44" s="295">
        <v>28346</v>
      </c>
      <c r="H44" s="295">
        <v>15058</v>
      </c>
      <c r="I44" s="295">
        <v>0</v>
      </c>
      <c r="J44" s="295">
        <v>0</v>
      </c>
      <c r="K44" s="295">
        <v>0</v>
      </c>
      <c r="L44" s="295">
        <v>0</v>
      </c>
      <c r="M44" s="295">
        <v>0</v>
      </c>
      <c r="N44" s="291"/>
      <c r="O44" s="295">
        <v>5</v>
      </c>
      <c r="P44" s="295">
        <v>5</v>
      </c>
      <c r="Q44" s="295">
        <v>5</v>
      </c>
      <c r="R44" s="295">
        <v>5</v>
      </c>
      <c r="S44" s="295">
        <v>2</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AB45" si="13">Z44</f>
        <v>0</v>
      </c>
      <c r="AA45" s="411">
        <f t="shared" si="13"/>
        <v>0</v>
      </c>
      <c r="AB45" s="411">
        <f t="shared" si="13"/>
        <v>0</v>
      </c>
      <c r="AC45" s="411">
        <f t="shared" ref="AC45" si="14">AC44</f>
        <v>0</v>
      </c>
      <c r="AD45" s="411">
        <f t="shared" ref="AD45" si="15">AD44</f>
        <v>0</v>
      </c>
      <c r="AE45" s="411">
        <f t="shared" ref="AE45" si="16">AE44</f>
        <v>0</v>
      </c>
      <c r="AF45" s="411">
        <f t="shared" ref="AF45" si="17">AF44</f>
        <v>0</v>
      </c>
      <c r="AG45" s="411">
        <f t="shared" ref="AG45" si="18">AG44</f>
        <v>0</v>
      </c>
      <c r="AH45" s="411">
        <f t="shared" ref="AH45" si="19">AH44</f>
        <v>0</v>
      </c>
      <c r="AI45" s="411">
        <f t="shared" ref="AI45" si="20">AI44</f>
        <v>0</v>
      </c>
      <c r="AJ45" s="411">
        <f t="shared" ref="AJ45" si="21">AJ44</f>
        <v>0</v>
      </c>
      <c r="AK45" s="411">
        <f t="shared" ref="AK45" si="22">AK44</f>
        <v>0</v>
      </c>
      <c r="AL45" s="411">
        <f t="shared" ref="AL45" si="23">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681</v>
      </c>
      <c r="C47" s="291" t="s">
        <v>25</v>
      </c>
      <c r="D47" s="295">
        <v>41750</v>
      </c>
      <c r="E47" s="295">
        <v>41750</v>
      </c>
      <c r="F47" s="295">
        <v>41750</v>
      </c>
      <c r="G47" s="295">
        <v>41750</v>
      </c>
      <c r="H47" s="295">
        <v>41750</v>
      </c>
      <c r="I47" s="295">
        <v>41750</v>
      </c>
      <c r="J47" s="295">
        <v>41750</v>
      </c>
      <c r="K47" s="295">
        <v>41750</v>
      </c>
      <c r="L47" s="295">
        <v>41750</v>
      </c>
      <c r="M47" s="295">
        <v>41750</v>
      </c>
      <c r="N47" s="291"/>
      <c r="O47" s="295">
        <v>21</v>
      </c>
      <c r="P47" s="295">
        <v>21</v>
      </c>
      <c r="Q47" s="295">
        <v>21</v>
      </c>
      <c r="R47" s="295">
        <v>21</v>
      </c>
      <c r="S47" s="295">
        <v>21</v>
      </c>
      <c r="T47" s="295">
        <v>21</v>
      </c>
      <c r="U47" s="295">
        <v>21</v>
      </c>
      <c r="V47" s="295">
        <v>21</v>
      </c>
      <c r="W47" s="295">
        <v>21</v>
      </c>
      <c r="X47" s="295">
        <v>21</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1</v>
      </c>
      <c r="Z48" s="411">
        <f t="shared" ref="Z48:AB48" si="24">Z47</f>
        <v>0</v>
      </c>
      <c r="AA48" s="411">
        <f t="shared" si="24"/>
        <v>0</v>
      </c>
      <c r="AB48" s="411">
        <f t="shared" si="24"/>
        <v>0</v>
      </c>
      <c r="AC48" s="411">
        <f t="shared" ref="AC48" si="25">AC47</f>
        <v>0</v>
      </c>
      <c r="AD48" s="411">
        <f t="shared" ref="AD48" si="26">AD47</f>
        <v>0</v>
      </c>
      <c r="AE48" s="411">
        <f t="shared" ref="AE48" si="27">AE47</f>
        <v>0</v>
      </c>
      <c r="AF48" s="411">
        <f t="shared" ref="AF48" si="28">AF47</f>
        <v>0</v>
      </c>
      <c r="AG48" s="411">
        <f t="shared" ref="AG48" si="29">AG47</f>
        <v>0</v>
      </c>
      <c r="AH48" s="411">
        <f t="shared" ref="AH48" si="30">AH47</f>
        <v>0</v>
      </c>
      <c r="AI48" s="411">
        <f t="shared" ref="AI48" si="31">AI47</f>
        <v>0</v>
      </c>
      <c r="AJ48" s="411">
        <f t="shared" ref="AJ48" si="32">AJ47</f>
        <v>0</v>
      </c>
      <c r="AK48" s="411">
        <f t="shared" ref="AK48" si="33">AK47</f>
        <v>0</v>
      </c>
      <c r="AL48" s="411">
        <f t="shared" ref="AL48" si="34">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v>13672</v>
      </c>
      <c r="E50" s="295">
        <v>13672</v>
      </c>
      <c r="F50" s="295">
        <v>13672</v>
      </c>
      <c r="G50" s="295">
        <v>13672</v>
      </c>
      <c r="H50" s="295">
        <v>13672</v>
      </c>
      <c r="I50" s="295">
        <v>13672</v>
      </c>
      <c r="J50" s="295">
        <v>13672</v>
      </c>
      <c r="K50" s="295">
        <v>13672</v>
      </c>
      <c r="L50" s="295">
        <v>13672</v>
      </c>
      <c r="M50" s="295">
        <v>13672</v>
      </c>
      <c r="N50" s="291"/>
      <c r="O50" s="295">
        <v>4</v>
      </c>
      <c r="P50" s="295">
        <v>4</v>
      </c>
      <c r="Q50" s="295">
        <v>4</v>
      </c>
      <c r="R50" s="295">
        <v>4</v>
      </c>
      <c r="S50" s="295">
        <v>4</v>
      </c>
      <c r="T50" s="295">
        <v>4</v>
      </c>
      <c r="U50" s="295">
        <v>4</v>
      </c>
      <c r="V50" s="295">
        <v>4</v>
      </c>
      <c r="W50" s="295">
        <v>4</v>
      </c>
      <c r="X50" s="295">
        <v>4</v>
      </c>
      <c r="Y50" s="410">
        <v>1</v>
      </c>
      <c r="Z50" s="410"/>
      <c r="AA50" s="410"/>
      <c r="AB50" s="410"/>
      <c r="AC50" s="410"/>
      <c r="AD50" s="410"/>
      <c r="AE50" s="410"/>
      <c r="AF50" s="410"/>
      <c r="AG50" s="410"/>
      <c r="AH50" s="410"/>
      <c r="AI50" s="410"/>
      <c r="AJ50" s="410"/>
      <c r="AK50" s="410"/>
      <c r="AL50" s="410"/>
      <c r="AM50" s="296">
        <f>SUM(Y50:AL50)</f>
        <v>1</v>
      </c>
    </row>
    <row r="51" spans="1:39" outlineLevel="1">
      <c r="B51" s="294" t="s">
        <v>267</v>
      </c>
      <c r="C51" s="291" t="s">
        <v>163</v>
      </c>
      <c r="D51" s="295">
        <v>7078</v>
      </c>
      <c r="E51" s="295">
        <v>7078</v>
      </c>
      <c r="F51" s="295">
        <v>7078</v>
      </c>
      <c r="G51" s="295">
        <v>7078</v>
      </c>
      <c r="H51" s="295">
        <v>7078</v>
      </c>
      <c r="I51" s="295">
        <v>7078</v>
      </c>
      <c r="J51" s="295">
        <v>7078</v>
      </c>
      <c r="K51" s="295">
        <v>7078</v>
      </c>
      <c r="L51" s="295">
        <v>7078</v>
      </c>
      <c r="M51" s="295">
        <v>7078</v>
      </c>
      <c r="N51" s="468"/>
      <c r="O51" s="295"/>
      <c r="P51" s="295"/>
      <c r="Q51" s="295"/>
      <c r="R51" s="295"/>
      <c r="S51" s="295"/>
      <c r="T51" s="295"/>
      <c r="U51" s="295"/>
      <c r="V51" s="295"/>
      <c r="W51" s="295"/>
      <c r="X51" s="295"/>
      <c r="Y51" s="411">
        <f>Y50</f>
        <v>1</v>
      </c>
      <c r="Z51" s="411">
        <f t="shared" ref="Z51:AB51" si="35">Z50</f>
        <v>0</v>
      </c>
      <c r="AA51" s="411">
        <f t="shared" si="35"/>
        <v>0</v>
      </c>
      <c r="AB51" s="411">
        <f t="shared" si="35"/>
        <v>0</v>
      </c>
      <c r="AC51" s="411">
        <f t="shared" ref="AC51" si="36">AC50</f>
        <v>0</v>
      </c>
      <c r="AD51" s="411">
        <f t="shared" ref="AD51" si="37">AD50</f>
        <v>0</v>
      </c>
      <c r="AE51" s="411">
        <f t="shared" ref="AE51" si="38">AE50</f>
        <v>0</v>
      </c>
      <c r="AF51" s="411">
        <f t="shared" ref="AF51" si="39">AF50</f>
        <v>0</v>
      </c>
      <c r="AG51" s="411">
        <f t="shared" ref="AG51" si="40">AG50</f>
        <v>0</v>
      </c>
      <c r="AH51" s="411">
        <f t="shared" ref="AH51" si="41">AH50</f>
        <v>0</v>
      </c>
      <c r="AI51" s="411">
        <f t="shared" ref="AI51" si="42">AI50</f>
        <v>0</v>
      </c>
      <c r="AJ51" s="411">
        <f t="shared" ref="AJ51" si="43">AJ50</f>
        <v>0</v>
      </c>
      <c r="AK51" s="411">
        <f t="shared" ref="AK51" si="44">AK50</f>
        <v>0</v>
      </c>
      <c r="AL51" s="411">
        <f t="shared" ref="AL51" si="45">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v>1</v>
      </c>
      <c r="AB54" s="410"/>
      <c r="AC54" s="410"/>
      <c r="AD54" s="410"/>
      <c r="AE54" s="410"/>
      <c r="AF54" s="415"/>
      <c r="AG54" s="415"/>
      <c r="AH54" s="415"/>
      <c r="AI54" s="415"/>
      <c r="AJ54" s="415"/>
      <c r="AK54" s="415"/>
      <c r="AL54" s="415"/>
      <c r="AM54" s="296">
        <f>SUM(Y54:AL54)</f>
        <v>1</v>
      </c>
    </row>
    <row r="55" spans="1:39" outlineLevel="1">
      <c r="B55" s="294" t="s">
        <v>267</v>
      </c>
      <c r="C55" s="291" t="s">
        <v>163</v>
      </c>
      <c r="D55" s="295">
        <v>78394</v>
      </c>
      <c r="E55" s="295">
        <v>78394</v>
      </c>
      <c r="F55" s="295">
        <v>78394</v>
      </c>
      <c r="G55" s="295">
        <v>78394</v>
      </c>
      <c r="H55" s="295">
        <v>78394</v>
      </c>
      <c r="I55" s="295">
        <v>78394</v>
      </c>
      <c r="J55" s="295">
        <v>78394</v>
      </c>
      <c r="K55" s="295">
        <v>78394</v>
      </c>
      <c r="L55" s="295">
        <v>78394</v>
      </c>
      <c r="M55" s="295">
        <v>78394</v>
      </c>
      <c r="N55" s="295">
        <v>12</v>
      </c>
      <c r="O55" s="295">
        <v>17</v>
      </c>
      <c r="P55" s="295">
        <v>17</v>
      </c>
      <c r="Q55" s="295">
        <v>17</v>
      </c>
      <c r="R55" s="295">
        <v>17</v>
      </c>
      <c r="S55" s="295">
        <v>18</v>
      </c>
      <c r="T55" s="295">
        <v>18</v>
      </c>
      <c r="U55" s="295">
        <v>18</v>
      </c>
      <c r="V55" s="295">
        <v>18</v>
      </c>
      <c r="W55" s="295">
        <v>18</v>
      </c>
      <c r="X55" s="295">
        <v>18</v>
      </c>
      <c r="Y55" s="411">
        <f t="shared" ref="Y55:AB55" si="46">Y54</f>
        <v>0</v>
      </c>
      <c r="Z55" s="411">
        <f t="shared" si="46"/>
        <v>0</v>
      </c>
      <c r="AA55" s="411">
        <f t="shared" si="46"/>
        <v>1</v>
      </c>
      <c r="AB55" s="411">
        <f t="shared" si="46"/>
        <v>0</v>
      </c>
      <c r="AC55" s="411">
        <f t="shared" ref="AC55" si="47">AC54</f>
        <v>0</v>
      </c>
      <c r="AD55" s="411">
        <f t="shared" ref="AD55" si="48">AD54</f>
        <v>0</v>
      </c>
      <c r="AE55" s="411">
        <f t="shared" ref="AE55" si="49">AE54</f>
        <v>0</v>
      </c>
      <c r="AF55" s="411">
        <f t="shared" ref="AF55" si="50">AF54</f>
        <v>0</v>
      </c>
      <c r="AG55" s="411">
        <f t="shared" ref="AG55" si="51">AG54</f>
        <v>0</v>
      </c>
      <c r="AH55" s="411">
        <f t="shared" ref="AH55" si="52">AH54</f>
        <v>0</v>
      </c>
      <c r="AI55" s="411">
        <f t="shared" ref="AI55" si="53">AI54</f>
        <v>0</v>
      </c>
      <c r="AJ55" s="411">
        <f t="shared" ref="AJ55" si="54">AJ54</f>
        <v>0</v>
      </c>
      <c r="AK55" s="411">
        <f t="shared" ref="AK55" si="55">AK54</f>
        <v>0</v>
      </c>
      <c r="AL55" s="411">
        <f t="shared" ref="AL55" si="56">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1067522</v>
      </c>
      <c r="E57" s="295">
        <v>1067522</v>
      </c>
      <c r="F57" s="295">
        <v>1066725</v>
      </c>
      <c r="G57" s="295">
        <v>1066725</v>
      </c>
      <c r="H57" s="295">
        <v>1066725</v>
      </c>
      <c r="I57" s="295">
        <v>1066725</v>
      </c>
      <c r="J57" s="295">
        <v>1041283</v>
      </c>
      <c r="K57" s="295">
        <v>1041283</v>
      </c>
      <c r="L57" s="295">
        <v>1039707</v>
      </c>
      <c r="M57" s="295">
        <v>956178</v>
      </c>
      <c r="N57" s="295">
        <v>12</v>
      </c>
      <c r="O57" s="295">
        <v>106</v>
      </c>
      <c r="P57" s="295">
        <v>106</v>
      </c>
      <c r="Q57" s="295">
        <v>106</v>
      </c>
      <c r="R57" s="295">
        <v>106</v>
      </c>
      <c r="S57" s="295">
        <v>106</v>
      </c>
      <c r="T57" s="295">
        <v>106</v>
      </c>
      <c r="U57" s="295">
        <v>101</v>
      </c>
      <c r="V57" s="295">
        <v>101</v>
      </c>
      <c r="W57" s="295">
        <v>101</v>
      </c>
      <c r="X57" s="295">
        <v>86</v>
      </c>
      <c r="Y57" s="533"/>
      <c r="Z57" s="410">
        <v>0.21260388293628305</v>
      </c>
      <c r="AA57" s="410">
        <v>0.56033344911427574</v>
      </c>
      <c r="AB57" s="410">
        <v>0.29029264776103664</v>
      </c>
      <c r="AC57" s="533"/>
      <c r="AD57" s="410"/>
      <c r="AE57" s="410"/>
      <c r="AF57" s="415"/>
      <c r="AG57" s="415"/>
      <c r="AH57" s="415"/>
      <c r="AI57" s="415"/>
      <c r="AJ57" s="415"/>
      <c r="AK57" s="415"/>
      <c r="AL57" s="415"/>
      <c r="AM57" s="296">
        <f>SUM(Y57:AL57)</f>
        <v>1.0632299798115954</v>
      </c>
    </row>
    <row r="58" spans="1:39" outlineLevel="1">
      <c r="B58" s="294" t="s">
        <v>267</v>
      </c>
      <c r="C58" s="291" t="s">
        <v>163</v>
      </c>
      <c r="D58" s="295">
        <v>-13610</v>
      </c>
      <c r="E58" s="295">
        <v>-13610</v>
      </c>
      <c r="F58" s="295">
        <v>-12812</v>
      </c>
      <c r="G58" s="295">
        <v>-11195</v>
      </c>
      <c r="H58" s="295">
        <v>-11195</v>
      </c>
      <c r="I58" s="295">
        <v>-11195</v>
      </c>
      <c r="J58" s="295">
        <v>14247</v>
      </c>
      <c r="K58" s="295">
        <v>14247</v>
      </c>
      <c r="L58" s="295">
        <v>15822</v>
      </c>
      <c r="M58" s="295">
        <v>8912</v>
      </c>
      <c r="N58" s="295">
        <v>12</v>
      </c>
      <c r="O58" s="295">
        <v>-4</v>
      </c>
      <c r="P58" s="295">
        <v>-4</v>
      </c>
      <c r="Q58" s="295">
        <v>-3</v>
      </c>
      <c r="R58" s="295">
        <v>-3</v>
      </c>
      <c r="S58" s="295">
        <v>-3</v>
      </c>
      <c r="T58" s="295">
        <v>-3</v>
      </c>
      <c r="U58" s="295">
        <v>2</v>
      </c>
      <c r="V58" s="295">
        <v>2</v>
      </c>
      <c r="W58" s="295">
        <v>2</v>
      </c>
      <c r="X58" s="295">
        <v>0</v>
      </c>
      <c r="Y58" s="411">
        <f>Y57</f>
        <v>0</v>
      </c>
      <c r="Z58" s="411">
        <f>Z57</f>
        <v>0.21260388293628305</v>
      </c>
      <c r="AA58" s="411">
        <f t="shared" ref="AA58:AB58" si="57">AA57</f>
        <v>0.56033344911427574</v>
      </c>
      <c r="AB58" s="411">
        <f t="shared" si="57"/>
        <v>0.29029264776103664</v>
      </c>
      <c r="AC58" s="411">
        <f t="shared" ref="AC58" si="58">AC57</f>
        <v>0</v>
      </c>
      <c r="AD58" s="411">
        <f t="shared" ref="AD58" si="59">AD57</f>
        <v>0</v>
      </c>
      <c r="AE58" s="411">
        <f t="shared" ref="AE58" si="60">AE57</f>
        <v>0</v>
      </c>
      <c r="AF58" s="411">
        <f t="shared" ref="AF58" si="61">AF57</f>
        <v>0</v>
      </c>
      <c r="AG58" s="411">
        <f t="shared" ref="AG58" si="62">AG57</f>
        <v>0</v>
      </c>
      <c r="AH58" s="411">
        <f t="shared" ref="AH58" si="63">AH57</f>
        <v>0</v>
      </c>
      <c r="AI58" s="411">
        <f t="shared" ref="AI58" si="64">AI57</f>
        <v>0</v>
      </c>
      <c r="AJ58" s="411">
        <f t="shared" ref="AJ58" si="65">AJ57</f>
        <v>0</v>
      </c>
      <c r="AK58" s="411">
        <f t="shared" ref="AK58" si="66">AK57</f>
        <v>0</v>
      </c>
      <c r="AL58" s="411">
        <f t="shared" ref="AL58" si="6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v>113803</v>
      </c>
      <c r="E60" s="295">
        <v>77768</v>
      </c>
      <c r="F60" s="295">
        <v>66569</v>
      </c>
      <c r="G60" s="295">
        <v>66569</v>
      </c>
      <c r="H60" s="295">
        <v>66569</v>
      </c>
      <c r="I60" s="295">
        <v>66569</v>
      </c>
      <c r="J60" s="295">
        <v>66569</v>
      </c>
      <c r="K60" s="295">
        <v>66569</v>
      </c>
      <c r="L60" s="295">
        <v>66569</v>
      </c>
      <c r="M60" s="295">
        <v>66569</v>
      </c>
      <c r="N60" s="295">
        <v>12</v>
      </c>
      <c r="O60" s="295">
        <v>25</v>
      </c>
      <c r="P60" s="295">
        <v>17</v>
      </c>
      <c r="Q60" s="295">
        <v>14</v>
      </c>
      <c r="R60" s="295">
        <v>14</v>
      </c>
      <c r="S60" s="295">
        <v>14</v>
      </c>
      <c r="T60" s="295">
        <v>14</v>
      </c>
      <c r="U60" s="295">
        <v>14</v>
      </c>
      <c r="V60" s="295">
        <v>14</v>
      </c>
      <c r="W60" s="295">
        <v>14</v>
      </c>
      <c r="X60" s="295">
        <v>14</v>
      </c>
      <c r="Y60" s="415"/>
      <c r="Z60" s="410">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v>-43843</v>
      </c>
      <c r="E61" s="295">
        <v>-7809</v>
      </c>
      <c r="F61" s="295">
        <v>3390</v>
      </c>
      <c r="G61" s="295">
        <v>10767</v>
      </c>
      <c r="H61" s="295">
        <v>10767</v>
      </c>
      <c r="I61" s="295">
        <v>10767</v>
      </c>
      <c r="J61" s="295">
        <v>10767</v>
      </c>
      <c r="K61" s="295">
        <v>10767</v>
      </c>
      <c r="L61" s="295">
        <v>10767</v>
      </c>
      <c r="M61" s="295">
        <v>10767</v>
      </c>
      <c r="N61" s="295">
        <v>12</v>
      </c>
      <c r="O61" s="295">
        <v>-10</v>
      </c>
      <c r="P61" s="295">
        <v>-2</v>
      </c>
      <c r="Q61" s="295">
        <v>1</v>
      </c>
      <c r="R61" s="295">
        <v>2</v>
      </c>
      <c r="S61" s="295">
        <v>2</v>
      </c>
      <c r="T61" s="295">
        <v>2</v>
      </c>
      <c r="U61" s="295">
        <v>2</v>
      </c>
      <c r="V61" s="295">
        <v>2</v>
      </c>
      <c r="W61" s="295">
        <v>2</v>
      </c>
      <c r="X61" s="295">
        <v>2</v>
      </c>
      <c r="Y61" s="411">
        <f>Y60</f>
        <v>0</v>
      </c>
      <c r="Z61" s="411">
        <f t="shared" ref="Z61:AB61" si="68">Z60</f>
        <v>1</v>
      </c>
      <c r="AA61" s="411">
        <f t="shared" si="68"/>
        <v>0</v>
      </c>
      <c r="AB61" s="411">
        <f t="shared" si="68"/>
        <v>0</v>
      </c>
      <c r="AC61" s="411">
        <f t="shared" ref="AC61" si="69">AC60</f>
        <v>0</v>
      </c>
      <c r="AD61" s="411">
        <f t="shared" ref="AD61" si="70">AD60</f>
        <v>0</v>
      </c>
      <c r="AE61" s="411">
        <f t="shared" ref="AE61" si="71">AE60</f>
        <v>0</v>
      </c>
      <c r="AF61" s="411">
        <f t="shared" ref="AF61" si="72">AF60</f>
        <v>0</v>
      </c>
      <c r="AG61" s="411">
        <f t="shared" ref="AG61" si="73">AG60</f>
        <v>0</v>
      </c>
      <c r="AH61" s="411">
        <f t="shared" ref="AH61" si="74">AH60</f>
        <v>0</v>
      </c>
      <c r="AI61" s="411">
        <f t="shared" ref="AI61" si="75">AI60</f>
        <v>0</v>
      </c>
      <c r="AJ61" s="411">
        <f t="shared" ref="AJ61" si="76">AJ60</f>
        <v>0</v>
      </c>
      <c r="AK61" s="411">
        <f t="shared" ref="AK61" si="77">AK60</f>
        <v>0</v>
      </c>
      <c r="AL61" s="411">
        <f t="shared" ref="AL61" si="78">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295"/>
      <c r="J64" s="295"/>
      <c r="K64" s="295"/>
      <c r="L64" s="295"/>
      <c r="M64" s="295"/>
      <c r="N64" s="295">
        <v>12</v>
      </c>
      <c r="O64" s="295"/>
      <c r="P64" s="295"/>
      <c r="Q64" s="295"/>
      <c r="R64" s="295"/>
      <c r="S64" s="295"/>
      <c r="T64" s="295"/>
      <c r="U64" s="295"/>
      <c r="V64" s="295"/>
      <c r="W64" s="295"/>
      <c r="X64" s="295"/>
      <c r="Y64" s="411">
        <f>Y63</f>
        <v>0</v>
      </c>
      <c r="Z64" s="411">
        <f t="shared" ref="Z64:AB64" si="79">Z63</f>
        <v>0</v>
      </c>
      <c r="AA64" s="411">
        <f t="shared" si="79"/>
        <v>0</v>
      </c>
      <c r="AB64" s="411">
        <f t="shared" si="79"/>
        <v>0</v>
      </c>
      <c r="AC64" s="411">
        <f t="shared" ref="AC64" si="80">AC63</f>
        <v>0</v>
      </c>
      <c r="AD64" s="411">
        <f t="shared" ref="AD64" si="81">AD63</f>
        <v>0</v>
      </c>
      <c r="AE64" s="411">
        <f t="shared" ref="AE64" si="82">AE63</f>
        <v>0</v>
      </c>
      <c r="AF64" s="411">
        <f t="shared" ref="AF64" si="83">AF63</f>
        <v>0</v>
      </c>
      <c r="AG64" s="411">
        <f t="shared" ref="AG64" si="84">AG63</f>
        <v>0</v>
      </c>
      <c r="AH64" s="411">
        <f t="shared" ref="AH64" si="85">AH63</f>
        <v>0</v>
      </c>
      <c r="AI64" s="411">
        <f t="shared" ref="AI64" si="86">AI63</f>
        <v>0</v>
      </c>
      <c r="AJ64" s="411">
        <f t="shared" ref="AJ64" si="87">AJ63</f>
        <v>0</v>
      </c>
      <c r="AK64" s="411">
        <f t="shared" ref="AK64" si="88">AK63</f>
        <v>0</v>
      </c>
      <c r="AL64" s="411">
        <f t="shared" ref="AL64" si="89">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v>3</v>
      </c>
      <c r="O67" s="295"/>
      <c r="P67" s="295"/>
      <c r="Q67" s="295"/>
      <c r="R67" s="295"/>
      <c r="S67" s="295"/>
      <c r="T67" s="295"/>
      <c r="U67" s="295"/>
      <c r="V67" s="295"/>
      <c r="W67" s="295"/>
      <c r="X67" s="295"/>
      <c r="Y67" s="411">
        <f>Y66</f>
        <v>0</v>
      </c>
      <c r="Z67" s="411">
        <f t="shared" ref="Z67:AB67" si="90">Z66</f>
        <v>0</v>
      </c>
      <c r="AA67" s="411">
        <f t="shared" si="90"/>
        <v>0</v>
      </c>
      <c r="AB67" s="411">
        <f t="shared" si="90"/>
        <v>0</v>
      </c>
      <c r="AC67" s="411">
        <f t="shared" ref="AC67" si="91">AC66</f>
        <v>0</v>
      </c>
      <c r="AD67" s="411">
        <f t="shared" ref="AD67" si="92">AD66</f>
        <v>0</v>
      </c>
      <c r="AE67" s="411">
        <f t="shared" ref="AE67" si="93">AE66</f>
        <v>0</v>
      </c>
      <c r="AF67" s="411">
        <f t="shared" ref="AF67" si="94">AF66</f>
        <v>0</v>
      </c>
      <c r="AG67" s="411">
        <f t="shared" ref="AG67" si="95">AG66</f>
        <v>0</v>
      </c>
      <c r="AH67" s="411">
        <f t="shared" ref="AH67" si="96">AH66</f>
        <v>0</v>
      </c>
      <c r="AI67" s="411">
        <f t="shared" ref="AI67" si="97">AI66</f>
        <v>0</v>
      </c>
      <c r="AJ67" s="411">
        <f t="shared" ref="AJ67" si="98">AJ66</f>
        <v>0</v>
      </c>
      <c r="AK67" s="411">
        <f t="shared" ref="AK67" si="99">AK66</f>
        <v>0</v>
      </c>
      <c r="AL67" s="411">
        <f t="shared" ref="AL67" si="100">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v>12</v>
      </c>
      <c r="O71" s="295"/>
      <c r="P71" s="295"/>
      <c r="Q71" s="295"/>
      <c r="R71" s="295"/>
      <c r="S71" s="295"/>
      <c r="T71" s="295"/>
      <c r="U71" s="295"/>
      <c r="V71" s="295"/>
      <c r="W71" s="295"/>
      <c r="X71" s="295"/>
      <c r="Y71" s="411">
        <f>Y70</f>
        <v>0</v>
      </c>
      <c r="Z71" s="411">
        <f t="shared" ref="Z71:AB71" si="101">Z70</f>
        <v>0</v>
      </c>
      <c r="AA71" s="411">
        <f t="shared" si="101"/>
        <v>0</v>
      </c>
      <c r="AB71" s="411">
        <f t="shared" si="101"/>
        <v>0</v>
      </c>
      <c r="AC71" s="411">
        <f t="shared" ref="AC71" si="102">AC70</f>
        <v>0</v>
      </c>
      <c r="AD71" s="411">
        <f t="shared" ref="AD71" si="103">AD70</f>
        <v>0</v>
      </c>
      <c r="AE71" s="411">
        <f t="shared" ref="AE71" si="104">AE70</f>
        <v>0</v>
      </c>
      <c r="AF71" s="411">
        <f t="shared" ref="AF71" si="105">AF70</f>
        <v>0</v>
      </c>
      <c r="AG71" s="411">
        <f t="shared" ref="AG71" si="106">AG70</f>
        <v>0</v>
      </c>
      <c r="AH71" s="411">
        <f t="shared" ref="AH71" si="107">AH70</f>
        <v>0</v>
      </c>
      <c r="AI71" s="411">
        <f t="shared" ref="AI71" si="108">AI70</f>
        <v>0</v>
      </c>
      <c r="AJ71" s="411">
        <f t="shared" ref="AJ71" si="109">AJ70</f>
        <v>0</v>
      </c>
      <c r="AK71" s="411">
        <f t="shared" ref="AK71" si="110">AK70</f>
        <v>0</v>
      </c>
      <c r="AL71" s="411">
        <f t="shared" ref="AL71" si="111">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v>12</v>
      </c>
      <c r="O74" s="295"/>
      <c r="P74" s="295"/>
      <c r="Q74" s="295"/>
      <c r="R74" s="295"/>
      <c r="S74" s="295"/>
      <c r="T74" s="295"/>
      <c r="U74" s="295"/>
      <c r="V74" s="295"/>
      <c r="W74" s="295"/>
      <c r="X74" s="295"/>
      <c r="Y74" s="411">
        <f>Y73</f>
        <v>0</v>
      </c>
      <c r="Z74" s="411">
        <f t="shared" ref="Z74:AB74" si="112">Z73</f>
        <v>0</v>
      </c>
      <c r="AA74" s="411">
        <f t="shared" si="112"/>
        <v>0</v>
      </c>
      <c r="AB74" s="411">
        <f t="shared" si="112"/>
        <v>0</v>
      </c>
      <c r="AC74" s="411">
        <f t="shared" ref="AC74" si="113">AC73</f>
        <v>0</v>
      </c>
      <c r="AD74" s="411">
        <f t="shared" ref="AD74" si="114">AD73</f>
        <v>0</v>
      </c>
      <c r="AE74" s="411">
        <f t="shared" ref="AE74" si="115">AE73</f>
        <v>0</v>
      </c>
      <c r="AF74" s="411">
        <f t="shared" ref="AF74" si="116">AF73</f>
        <v>0</v>
      </c>
      <c r="AG74" s="411">
        <f t="shared" ref="AG74" si="117">AG73</f>
        <v>0</v>
      </c>
      <c r="AH74" s="411">
        <f t="shared" ref="AH74" si="118">AH73</f>
        <v>0</v>
      </c>
      <c r="AI74" s="411">
        <f t="shared" ref="AI74" si="119">AI73</f>
        <v>0</v>
      </c>
      <c r="AJ74" s="411">
        <f t="shared" ref="AJ74" si="120">AJ73</f>
        <v>0</v>
      </c>
      <c r="AK74" s="411">
        <f t="shared" ref="AK74" si="121">AK73</f>
        <v>0</v>
      </c>
      <c r="AL74" s="411">
        <f t="shared" ref="AL74" si="12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v>2774</v>
      </c>
      <c r="E76" s="295">
        <v>2774</v>
      </c>
      <c r="F76" s="295">
        <v>2774</v>
      </c>
      <c r="G76" s="295">
        <v>2774</v>
      </c>
      <c r="H76" s="295">
        <v>2774</v>
      </c>
      <c r="I76" s="295">
        <v>2774</v>
      </c>
      <c r="J76" s="295">
        <v>2774</v>
      </c>
      <c r="K76" s="295">
        <v>2774</v>
      </c>
      <c r="L76" s="295">
        <v>1474</v>
      </c>
      <c r="M76" s="295">
        <v>1474</v>
      </c>
      <c r="N76" s="295">
        <v>12</v>
      </c>
      <c r="O76" s="295">
        <v>0</v>
      </c>
      <c r="P76" s="295">
        <v>0</v>
      </c>
      <c r="Q76" s="295">
        <v>0</v>
      </c>
      <c r="R76" s="295">
        <v>0</v>
      </c>
      <c r="S76" s="295">
        <v>0</v>
      </c>
      <c r="T76" s="295">
        <v>0</v>
      </c>
      <c r="U76" s="295">
        <v>0</v>
      </c>
      <c r="V76" s="295">
        <v>0</v>
      </c>
      <c r="W76" s="295">
        <v>0</v>
      </c>
      <c r="X76" s="295">
        <v>0</v>
      </c>
      <c r="Y76" s="410"/>
      <c r="Z76" s="410"/>
      <c r="AA76" s="410">
        <v>1</v>
      </c>
      <c r="AB76" s="410"/>
      <c r="AC76" s="410"/>
      <c r="AD76" s="410"/>
      <c r="AE76" s="410"/>
      <c r="AF76" s="415"/>
      <c r="AG76" s="415"/>
      <c r="AH76" s="415"/>
      <c r="AI76" s="415"/>
      <c r="AJ76" s="415"/>
      <c r="AK76" s="415"/>
      <c r="AL76" s="415"/>
      <c r="AM76" s="296">
        <f>SUM(Y76:AL76)</f>
        <v>1</v>
      </c>
    </row>
    <row r="77" spans="1:39" outlineLevel="1">
      <c r="B77" s="520" t="s">
        <v>267</v>
      </c>
      <c r="C77" s="291" t="s">
        <v>163</v>
      </c>
      <c r="D77" s="295"/>
      <c r="E77" s="295"/>
      <c r="F77" s="295"/>
      <c r="G77" s="295"/>
      <c r="H77" s="295"/>
      <c r="I77" s="295"/>
      <c r="J77" s="295"/>
      <c r="K77" s="295"/>
      <c r="L77" s="295"/>
      <c r="M77" s="295"/>
      <c r="N77" s="295">
        <v>12</v>
      </c>
      <c r="O77" s="295"/>
      <c r="P77" s="295"/>
      <c r="Q77" s="295"/>
      <c r="R77" s="295"/>
      <c r="S77" s="295"/>
      <c r="T77" s="295"/>
      <c r="U77" s="295"/>
      <c r="V77" s="295"/>
      <c r="W77" s="295"/>
      <c r="X77" s="295"/>
      <c r="Y77" s="411">
        <f>Y76</f>
        <v>0</v>
      </c>
      <c r="Z77" s="411">
        <f t="shared" ref="Z77:AB77" si="123">Z76</f>
        <v>0</v>
      </c>
      <c r="AA77" s="411">
        <f t="shared" si="123"/>
        <v>1</v>
      </c>
      <c r="AB77" s="411">
        <f t="shared" si="123"/>
        <v>0</v>
      </c>
      <c r="AC77" s="411">
        <f t="shared" ref="AC77:AL77" si="124">AC76</f>
        <v>0</v>
      </c>
      <c r="AD77" s="411">
        <f t="shared" si="124"/>
        <v>0</v>
      </c>
      <c r="AE77" s="411">
        <f t="shared" si="124"/>
        <v>0</v>
      </c>
      <c r="AF77" s="411">
        <f t="shared" si="124"/>
        <v>0</v>
      </c>
      <c r="AG77" s="411">
        <f t="shared" si="124"/>
        <v>0</v>
      </c>
      <c r="AH77" s="411">
        <f t="shared" si="124"/>
        <v>0</v>
      </c>
      <c r="AI77" s="411">
        <f t="shared" si="124"/>
        <v>0</v>
      </c>
      <c r="AJ77" s="411">
        <f t="shared" si="124"/>
        <v>0</v>
      </c>
      <c r="AK77" s="411">
        <f t="shared" si="124"/>
        <v>0</v>
      </c>
      <c r="AL77" s="411">
        <f t="shared" si="124"/>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v>5339</v>
      </c>
      <c r="E80" s="295">
        <v>4870</v>
      </c>
      <c r="F80" s="295">
        <v>4794</v>
      </c>
      <c r="G80" s="295">
        <v>4717</v>
      </c>
      <c r="H80" s="295">
        <v>4717</v>
      </c>
      <c r="I80" s="295">
        <v>4717</v>
      </c>
      <c r="J80" s="295">
        <v>4486</v>
      </c>
      <c r="K80" s="295">
        <v>4486</v>
      </c>
      <c r="L80" s="295">
        <v>3856</v>
      </c>
      <c r="M80" s="295">
        <v>3856</v>
      </c>
      <c r="N80" s="295">
        <v>12</v>
      </c>
      <c r="O80" s="295">
        <v>1</v>
      </c>
      <c r="P80" s="295">
        <v>1</v>
      </c>
      <c r="Q80" s="295">
        <v>1</v>
      </c>
      <c r="R80" s="295">
        <v>1</v>
      </c>
      <c r="S80" s="295">
        <v>1</v>
      </c>
      <c r="T80" s="295">
        <v>1</v>
      </c>
      <c r="U80" s="295">
        <v>1</v>
      </c>
      <c r="V80" s="295">
        <v>1</v>
      </c>
      <c r="W80" s="295">
        <v>1</v>
      </c>
      <c r="X80" s="295">
        <v>1</v>
      </c>
      <c r="Y80" s="741">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v>12</v>
      </c>
      <c r="O81" s="295"/>
      <c r="P81" s="295"/>
      <c r="Q81" s="295"/>
      <c r="R81" s="295"/>
      <c r="S81" s="295"/>
      <c r="T81" s="295"/>
      <c r="U81" s="295"/>
      <c r="V81" s="295"/>
      <c r="W81" s="295"/>
      <c r="X81" s="295"/>
      <c r="Y81" s="411">
        <f>Y80</f>
        <v>1</v>
      </c>
      <c r="Z81" s="411">
        <f t="shared" ref="Z81:AB81" si="125">Z80</f>
        <v>0</v>
      </c>
      <c r="AA81" s="411">
        <f t="shared" si="125"/>
        <v>0</v>
      </c>
      <c r="AB81" s="411">
        <f t="shared" si="125"/>
        <v>0</v>
      </c>
      <c r="AC81" s="411">
        <f t="shared" ref="AC81" si="126">AC80</f>
        <v>0</v>
      </c>
      <c r="AD81" s="411">
        <f>AD80</f>
        <v>0</v>
      </c>
      <c r="AE81" s="411">
        <f t="shared" ref="AE81" si="127">AE80</f>
        <v>0</v>
      </c>
      <c r="AF81" s="411">
        <f t="shared" ref="AF81" si="128">AF80</f>
        <v>0</v>
      </c>
      <c r="AG81" s="411">
        <f t="shared" ref="AG81" si="129">AG80</f>
        <v>0</v>
      </c>
      <c r="AH81" s="411">
        <f t="shared" ref="AH81" si="130">AH80</f>
        <v>0</v>
      </c>
      <c r="AI81" s="411">
        <f t="shared" ref="AI81" si="131">AI80</f>
        <v>0</v>
      </c>
      <c r="AJ81" s="411">
        <f t="shared" ref="AJ81" si="132">AJ80</f>
        <v>0</v>
      </c>
      <c r="AK81" s="411">
        <f t="shared" ref="AK81" si="133">AK80</f>
        <v>0</v>
      </c>
      <c r="AL81" s="411">
        <f t="shared" ref="AL81" si="134">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v>0</v>
      </c>
      <c r="O85" s="295"/>
      <c r="P85" s="295"/>
      <c r="Q85" s="295"/>
      <c r="R85" s="295"/>
      <c r="S85" s="295"/>
      <c r="T85" s="295"/>
      <c r="U85" s="295"/>
      <c r="V85" s="295"/>
      <c r="W85" s="295"/>
      <c r="X85" s="295"/>
      <c r="Y85" s="411">
        <f>Y84</f>
        <v>0</v>
      </c>
      <c r="Z85" s="411">
        <f t="shared" ref="Z85:AB85" si="135">Z84</f>
        <v>0</v>
      </c>
      <c r="AA85" s="411">
        <f t="shared" si="135"/>
        <v>0</v>
      </c>
      <c r="AB85" s="411">
        <f t="shared" si="135"/>
        <v>0</v>
      </c>
      <c r="AC85" s="411">
        <f t="shared" ref="AC85" si="136">AC84</f>
        <v>0</v>
      </c>
      <c r="AD85" s="411">
        <f>AD84</f>
        <v>0</v>
      </c>
      <c r="AE85" s="411">
        <f t="shared" ref="AE85:AL85" si="137">AE84</f>
        <v>0</v>
      </c>
      <c r="AF85" s="411">
        <f t="shared" si="137"/>
        <v>0</v>
      </c>
      <c r="AG85" s="411">
        <f t="shared" si="137"/>
        <v>0</v>
      </c>
      <c r="AH85" s="411">
        <f t="shared" si="137"/>
        <v>0</v>
      </c>
      <c r="AI85" s="411">
        <f t="shared" si="137"/>
        <v>0</v>
      </c>
      <c r="AJ85" s="411">
        <f t="shared" si="137"/>
        <v>0</v>
      </c>
      <c r="AK85" s="411">
        <f t="shared" si="137"/>
        <v>0</v>
      </c>
      <c r="AL85" s="411">
        <f t="shared" si="13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490</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267</v>
      </c>
      <c r="C88" s="291" t="s">
        <v>163</v>
      </c>
      <c r="D88" s="295"/>
      <c r="E88" s="295"/>
      <c r="F88" s="295"/>
      <c r="G88" s="295"/>
      <c r="H88" s="295"/>
      <c r="I88" s="295"/>
      <c r="J88" s="295"/>
      <c r="K88" s="295"/>
      <c r="L88" s="295"/>
      <c r="M88" s="295"/>
      <c r="N88" s="295">
        <v>0</v>
      </c>
      <c r="O88" s="295"/>
      <c r="P88" s="295"/>
      <c r="Q88" s="295"/>
      <c r="R88" s="295"/>
      <c r="S88" s="295"/>
      <c r="T88" s="295"/>
      <c r="U88" s="295"/>
      <c r="V88" s="295"/>
      <c r="W88" s="295"/>
      <c r="X88" s="295"/>
      <c r="Y88" s="411">
        <f>Y87</f>
        <v>0</v>
      </c>
      <c r="Z88" s="411">
        <f t="shared" ref="Z88:AB88" si="138">Z87</f>
        <v>0</v>
      </c>
      <c r="AA88" s="411">
        <f t="shared" si="138"/>
        <v>0</v>
      </c>
      <c r="AB88" s="411">
        <f t="shared" si="138"/>
        <v>0</v>
      </c>
      <c r="AC88" s="411">
        <f t="shared" ref="AC88" si="139">AC87</f>
        <v>0</v>
      </c>
      <c r="AD88" s="411">
        <f>AD87</f>
        <v>0</v>
      </c>
      <c r="AE88" s="411">
        <f t="shared" ref="AE88:AL88" si="140">AE87</f>
        <v>0</v>
      </c>
      <c r="AF88" s="411">
        <f t="shared" si="140"/>
        <v>0</v>
      </c>
      <c r="AG88" s="411">
        <f t="shared" si="140"/>
        <v>0</v>
      </c>
      <c r="AH88" s="411">
        <f t="shared" si="140"/>
        <v>0</v>
      </c>
      <c r="AI88" s="411">
        <f t="shared" si="140"/>
        <v>0</v>
      </c>
      <c r="AJ88" s="411">
        <f t="shared" si="140"/>
        <v>0</v>
      </c>
      <c r="AK88" s="411">
        <f t="shared" si="140"/>
        <v>0</v>
      </c>
      <c r="AL88" s="411">
        <f t="shared" si="140"/>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495</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0</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v>0</v>
      </c>
      <c r="O92" s="295"/>
      <c r="P92" s="295"/>
      <c r="Q92" s="295"/>
      <c r="R92" s="295"/>
      <c r="S92" s="295"/>
      <c r="T92" s="295"/>
      <c r="U92" s="295"/>
      <c r="V92" s="295"/>
      <c r="W92" s="295"/>
      <c r="X92" s="295"/>
      <c r="Y92" s="411">
        <f>Y91</f>
        <v>0</v>
      </c>
      <c r="Z92" s="411">
        <f t="shared" ref="Z92:AB92" si="141">Z91</f>
        <v>0</v>
      </c>
      <c r="AA92" s="411">
        <f t="shared" si="141"/>
        <v>0</v>
      </c>
      <c r="AB92" s="411">
        <f t="shared" si="141"/>
        <v>0</v>
      </c>
      <c r="AC92" s="411">
        <f t="shared" ref="AC92:AL92" si="142">AC91</f>
        <v>0</v>
      </c>
      <c r="AD92" s="411">
        <f t="shared" si="142"/>
        <v>0</v>
      </c>
      <c r="AE92" s="411">
        <f t="shared" si="142"/>
        <v>0</v>
      </c>
      <c r="AF92" s="411">
        <f t="shared" si="142"/>
        <v>0</v>
      </c>
      <c r="AG92" s="411">
        <f t="shared" si="142"/>
        <v>0</v>
      </c>
      <c r="AH92" s="411">
        <f t="shared" si="142"/>
        <v>0</v>
      </c>
      <c r="AI92" s="411">
        <f t="shared" si="142"/>
        <v>0</v>
      </c>
      <c r="AJ92" s="411">
        <f t="shared" si="142"/>
        <v>0</v>
      </c>
      <c r="AK92" s="411">
        <f t="shared" si="142"/>
        <v>0</v>
      </c>
      <c r="AL92" s="411">
        <f t="shared" si="142"/>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0</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v>0</v>
      </c>
      <c r="O95" s="295"/>
      <c r="P95" s="295"/>
      <c r="Q95" s="295"/>
      <c r="R95" s="295"/>
      <c r="S95" s="295"/>
      <c r="T95" s="295"/>
      <c r="U95" s="295"/>
      <c r="V95" s="295"/>
      <c r="W95" s="295"/>
      <c r="X95" s="295"/>
      <c r="Y95" s="411">
        <f>Y94</f>
        <v>0</v>
      </c>
      <c r="Z95" s="411">
        <f t="shared" ref="Z95:AB95" si="143">Z94</f>
        <v>0</v>
      </c>
      <c r="AA95" s="411">
        <f t="shared" si="143"/>
        <v>0</v>
      </c>
      <c r="AB95" s="411">
        <f t="shared" si="143"/>
        <v>0</v>
      </c>
      <c r="AC95" s="411">
        <f t="shared" ref="AC95" si="144">AC94</f>
        <v>0</v>
      </c>
      <c r="AD95" s="411">
        <f t="shared" ref="AD95" si="145">AD94</f>
        <v>0</v>
      </c>
      <c r="AE95" s="411">
        <f t="shared" ref="AE95" si="146">AE94</f>
        <v>0</v>
      </c>
      <c r="AF95" s="411">
        <f t="shared" ref="AF95" si="147">AF94</f>
        <v>0</v>
      </c>
      <c r="AG95" s="411">
        <f t="shared" ref="AG95" si="148">AG94</f>
        <v>0</v>
      </c>
      <c r="AH95" s="411">
        <f t="shared" ref="AH95" si="149">AH94</f>
        <v>0</v>
      </c>
      <c r="AI95" s="411">
        <f t="shared" ref="AI95" si="150">AI94</f>
        <v>0</v>
      </c>
      <c r="AJ95" s="411">
        <f t="shared" ref="AJ95" si="151">AJ94</f>
        <v>0</v>
      </c>
      <c r="AK95" s="411">
        <f t="shared" ref="AK95" si="152">AK94</f>
        <v>0</v>
      </c>
      <c r="AL95" s="411">
        <f t="shared" ref="AL95" si="15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0</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v>0</v>
      </c>
      <c r="O98" s="295"/>
      <c r="P98" s="295"/>
      <c r="Q98" s="295"/>
      <c r="R98" s="295"/>
      <c r="S98" s="295"/>
      <c r="T98" s="295"/>
      <c r="U98" s="295"/>
      <c r="V98" s="295"/>
      <c r="W98" s="295"/>
      <c r="X98" s="295"/>
      <c r="Y98" s="411">
        <f>Y97</f>
        <v>0</v>
      </c>
      <c r="Z98" s="411">
        <f t="shared" ref="Z98:AB98" si="154">Z97</f>
        <v>0</v>
      </c>
      <c r="AA98" s="411">
        <f t="shared" si="154"/>
        <v>0</v>
      </c>
      <c r="AB98" s="411">
        <f t="shared" si="154"/>
        <v>0</v>
      </c>
      <c r="AC98" s="411">
        <f t="shared" ref="AC98:AL98" si="155">AC97</f>
        <v>0</v>
      </c>
      <c r="AD98" s="411">
        <f t="shared" si="155"/>
        <v>0</v>
      </c>
      <c r="AE98" s="411">
        <f t="shared" si="155"/>
        <v>0</v>
      </c>
      <c r="AF98" s="411">
        <f t="shared" si="155"/>
        <v>0</v>
      </c>
      <c r="AG98" s="411">
        <f t="shared" si="155"/>
        <v>0</v>
      </c>
      <c r="AH98" s="411">
        <f t="shared" si="155"/>
        <v>0</v>
      </c>
      <c r="AI98" s="411">
        <f t="shared" si="155"/>
        <v>0</v>
      </c>
      <c r="AJ98" s="411">
        <f t="shared" si="155"/>
        <v>0</v>
      </c>
      <c r="AK98" s="411">
        <f t="shared" si="155"/>
        <v>0</v>
      </c>
      <c r="AL98" s="411">
        <f t="shared" si="155"/>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0</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v>0</v>
      </c>
      <c r="O101" s="295"/>
      <c r="P101" s="295"/>
      <c r="Q101" s="295"/>
      <c r="R101" s="295"/>
      <c r="S101" s="295"/>
      <c r="T101" s="295"/>
      <c r="U101" s="295"/>
      <c r="V101" s="295"/>
      <c r="W101" s="295"/>
      <c r="X101" s="295"/>
      <c r="Y101" s="411">
        <f t="shared" ref="Y101:AB101" si="156">Y100</f>
        <v>0</v>
      </c>
      <c r="Z101" s="411">
        <f t="shared" si="156"/>
        <v>0</v>
      </c>
      <c r="AA101" s="411">
        <f t="shared" si="156"/>
        <v>0</v>
      </c>
      <c r="AB101" s="411">
        <f t="shared" si="156"/>
        <v>0</v>
      </c>
      <c r="AC101" s="411">
        <f t="shared" ref="AC101:AL101" si="157">AC100</f>
        <v>0</v>
      </c>
      <c r="AD101" s="411">
        <f t="shared" si="157"/>
        <v>0</v>
      </c>
      <c r="AE101" s="411">
        <f t="shared" si="157"/>
        <v>0</v>
      </c>
      <c r="AF101" s="411">
        <f t="shared" si="157"/>
        <v>0</v>
      </c>
      <c r="AG101" s="411">
        <f t="shared" si="157"/>
        <v>0</v>
      </c>
      <c r="AH101" s="411">
        <f t="shared" si="157"/>
        <v>0</v>
      </c>
      <c r="AI101" s="411">
        <f t="shared" si="157"/>
        <v>0</v>
      </c>
      <c r="AJ101" s="411">
        <f t="shared" si="157"/>
        <v>0</v>
      </c>
      <c r="AK101" s="411">
        <f t="shared" si="157"/>
        <v>0</v>
      </c>
      <c r="AL101" s="411">
        <f t="shared" si="157"/>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AB106" si="158">Z105</f>
        <v>0</v>
      </c>
      <c r="AA106" s="411">
        <f t="shared" si="158"/>
        <v>0</v>
      </c>
      <c r="AB106" s="411">
        <f t="shared" si="158"/>
        <v>0</v>
      </c>
      <c r="AC106" s="411">
        <f t="shared" ref="AC106" si="159">AC105</f>
        <v>0</v>
      </c>
      <c r="AD106" s="411">
        <f t="shared" ref="AD106" si="160">AD105</f>
        <v>0</v>
      </c>
      <c r="AE106" s="411">
        <f t="shared" ref="AE106" si="161">AE105</f>
        <v>0</v>
      </c>
      <c r="AF106" s="411">
        <f t="shared" ref="AF106" si="162">AF105</f>
        <v>0</v>
      </c>
      <c r="AG106" s="411">
        <f t="shared" ref="AG106" si="163">AG105</f>
        <v>0</v>
      </c>
      <c r="AH106" s="411">
        <f t="shared" ref="AH106" si="164">AH105</f>
        <v>0</v>
      </c>
      <c r="AI106" s="411">
        <f t="shared" ref="AI106" si="165">AI105</f>
        <v>0</v>
      </c>
      <c r="AJ106" s="411">
        <f t="shared" ref="AJ106" si="166">AJ105</f>
        <v>0</v>
      </c>
      <c r="AK106" s="411">
        <f t="shared" ref="AK106" si="167">AK105</f>
        <v>0</v>
      </c>
      <c r="AL106" s="411">
        <f t="shared" ref="AL106" si="16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AB109" si="169">Z108</f>
        <v>0</v>
      </c>
      <c r="AA109" s="411">
        <f t="shared" si="169"/>
        <v>0</v>
      </c>
      <c r="AB109" s="411">
        <f t="shared" si="169"/>
        <v>0</v>
      </c>
      <c r="AC109" s="411">
        <f t="shared" ref="AC109" si="170">AC108</f>
        <v>0</v>
      </c>
      <c r="AD109" s="411">
        <f t="shared" ref="AD109" si="171">AD108</f>
        <v>0</v>
      </c>
      <c r="AE109" s="411">
        <f t="shared" ref="AE109" si="172">AE108</f>
        <v>0</v>
      </c>
      <c r="AF109" s="411">
        <f t="shared" ref="AF109" si="173">AF108</f>
        <v>0</v>
      </c>
      <c r="AG109" s="411">
        <f t="shared" ref="AG109" si="174">AG108</f>
        <v>0</v>
      </c>
      <c r="AH109" s="411">
        <f t="shared" ref="AH109" si="175">AH108</f>
        <v>0</v>
      </c>
      <c r="AI109" s="411">
        <f t="shared" ref="AI109" si="176">AI108</f>
        <v>0</v>
      </c>
      <c r="AJ109" s="411">
        <f t="shared" ref="AJ109" si="177">AJ108</f>
        <v>0</v>
      </c>
      <c r="AK109" s="411">
        <f t="shared" ref="AK109" si="178">AK108</f>
        <v>0</v>
      </c>
      <c r="AL109" s="411">
        <f t="shared" ref="AL109" si="179">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AB112" si="180">Z111</f>
        <v>0</v>
      </c>
      <c r="AA112" s="411">
        <f t="shared" si="180"/>
        <v>0</v>
      </c>
      <c r="AB112" s="411">
        <f t="shared" si="180"/>
        <v>0</v>
      </c>
      <c r="AC112" s="411">
        <f t="shared" ref="AC112" si="181">AC111</f>
        <v>0</v>
      </c>
      <c r="AD112" s="411">
        <f t="shared" ref="AD112" si="182">AD111</f>
        <v>0</v>
      </c>
      <c r="AE112" s="411">
        <f t="shared" ref="AE112" si="183">AE111</f>
        <v>0</v>
      </c>
      <c r="AF112" s="411">
        <f t="shared" ref="AF112" si="184">AF111</f>
        <v>0</v>
      </c>
      <c r="AG112" s="411">
        <f t="shared" ref="AG112" si="185">AG111</f>
        <v>0</v>
      </c>
      <c r="AH112" s="411">
        <f t="shared" ref="AH112" si="186">AH111</f>
        <v>0</v>
      </c>
      <c r="AI112" s="411">
        <f t="shared" ref="AI112" si="187">AI111</f>
        <v>0</v>
      </c>
      <c r="AJ112" s="411">
        <f t="shared" ref="AJ112" si="188">AJ111</f>
        <v>0</v>
      </c>
      <c r="AK112" s="411">
        <f t="shared" ref="AK112" si="189">AK111</f>
        <v>0</v>
      </c>
      <c r="AL112" s="411">
        <f t="shared" ref="AL112" si="190">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AB115" si="191">Z114</f>
        <v>0</v>
      </c>
      <c r="AA115" s="411">
        <f t="shared" si="191"/>
        <v>0</v>
      </c>
      <c r="AB115" s="411">
        <f t="shared" si="191"/>
        <v>0</v>
      </c>
      <c r="AC115" s="411">
        <f t="shared" ref="AC115" si="192">AC114</f>
        <v>0</v>
      </c>
      <c r="AD115" s="411">
        <f t="shared" ref="AD115" si="193">AD114</f>
        <v>0</v>
      </c>
      <c r="AE115" s="411">
        <f t="shared" ref="AE115" si="194">AE114</f>
        <v>0</v>
      </c>
      <c r="AF115" s="411">
        <f t="shared" ref="AF115" si="195">AF114</f>
        <v>0</v>
      </c>
      <c r="AG115" s="411">
        <f t="shared" ref="AG115" si="196">AG114</f>
        <v>0</v>
      </c>
      <c r="AH115" s="411">
        <f t="shared" ref="AH115" si="197">AH114</f>
        <v>0</v>
      </c>
      <c r="AI115" s="411">
        <f t="shared" ref="AI115" si="198">AI114</f>
        <v>0</v>
      </c>
      <c r="AJ115" s="411">
        <f t="shared" ref="AJ115" si="199">AJ114</f>
        <v>0</v>
      </c>
      <c r="AK115" s="411">
        <f t="shared" ref="AK115" si="200">AK114</f>
        <v>0</v>
      </c>
      <c r="AL115" s="411">
        <f t="shared" ref="AL115" si="201">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v>12</v>
      </c>
      <c r="O119" s="295"/>
      <c r="P119" s="295"/>
      <c r="Q119" s="295"/>
      <c r="R119" s="295"/>
      <c r="S119" s="295"/>
      <c r="T119" s="295"/>
      <c r="U119" s="295"/>
      <c r="V119" s="295"/>
      <c r="W119" s="295"/>
      <c r="X119" s="295"/>
      <c r="Y119" s="411">
        <f>Y118</f>
        <v>0</v>
      </c>
      <c r="Z119" s="411">
        <f t="shared" ref="Z119:AB119" si="202">Z118</f>
        <v>0</v>
      </c>
      <c r="AA119" s="411">
        <f t="shared" si="202"/>
        <v>0</v>
      </c>
      <c r="AB119" s="411">
        <f t="shared" si="202"/>
        <v>0</v>
      </c>
      <c r="AC119" s="411">
        <f t="shared" ref="AC119" si="203">AC118</f>
        <v>0</v>
      </c>
      <c r="AD119" s="411">
        <f t="shared" ref="AD119" si="204">AD118</f>
        <v>0</v>
      </c>
      <c r="AE119" s="411">
        <f t="shared" ref="AE119" si="205">AE118</f>
        <v>0</v>
      </c>
      <c r="AF119" s="411">
        <f t="shared" ref="AF119" si="206">AF118</f>
        <v>0</v>
      </c>
      <c r="AG119" s="411">
        <f t="shared" ref="AG119" si="207">AG118</f>
        <v>0</v>
      </c>
      <c r="AH119" s="411">
        <f t="shared" ref="AH119" si="208">AH118</f>
        <v>0</v>
      </c>
      <c r="AI119" s="411">
        <f t="shared" ref="AI119" si="209">AI118</f>
        <v>0</v>
      </c>
      <c r="AJ119" s="411">
        <f t="shared" ref="AJ119" si="210">AJ118</f>
        <v>0</v>
      </c>
      <c r="AK119" s="411">
        <f t="shared" ref="AK119" si="211">AK118</f>
        <v>0</v>
      </c>
      <c r="AL119" s="411">
        <f t="shared" ref="AL119" si="212">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outlineLevel="1">
      <c r="B122" s="294" t="s">
        <v>267</v>
      </c>
      <c r="C122" s="291" t="s">
        <v>163</v>
      </c>
      <c r="D122" s="295"/>
      <c r="E122" s="295"/>
      <c r="F122" s="295"/>
      <c r="G122" s="295"/>
      <c r="H122" s="295"/>
      <c r="I122" s="295"/>
      <c r="J122" s="295"/>
      <c r="K122" s="295"/>
      <c r="L122" s="295"/>
      <c r="M122" s="295"/>
      <c r="N122" s="295">
        <v>12</v>
      </c>
      <c r="O122" s="295"/>
      <c r="P122" s="295"/>
      <c r="Q122" s="295"/>
      <c r="R122" s="295"/>
      <c r="S122" s="295"/>
      <c r="T122" s="295"/>
      <c r="U122" s="295"/>
      <c r="V122" s="295"/>
      <c r="W122" s="295"/>
      <c r="X122" s="295"/>
      <c r="Y122" s="411">
        <f>Y121</f>
        <v>0</v>
      </c>
      <c r="Z122" s="411">
        <f t="shared" ref="Z122:AB122" si="213">Z121</f>
        <v>0</v>
      </c>
      <c r="AA122" s="411">
        <f t="shared" si="213"/>
        <v>0</v>
      </c>
      <c r="AB122" s="411">
        <f t="shared" si="213"/>
        <v>0</v>
      </c>
      <c r="AC122" s="411">
        <f t="shared" ref="AC122" si="214">AC121</f>
        <v>0</v>
      </c>
      <c r="AD122" s="411">
        <f t="shared" ref="AD122" si="215">AD121</f>
        <v>0</v>
      </c>
      <c r="AE122" s="411">
        <f t="shared" ref="AE122" si="216">AE121</f>
        <v>0</v>
      </c>
      <c r="AF122" s="411">
        <f t="shared" ref="AF122" si="217">AF121</f>
        <v>0</v>
      </c>
      <c r="AG122" s="411">
        <f t="shared" ref="AG122" si="218">AG121</f>
        <v>0</v>
      </c>
      <c r="AH122" s="411">
        <f t="shared" ref="AH122" si="219">AH121</f>
        <v>0</v>
      </c>
      <c r="AI122" s="411">
        <f t="shared" ref="AI122" si="220">AI121</f>
        <v>0</v>
      </c>
      <c r="AJ122" s="411">
        <f t="shared" ref="AJ122" si="221">AJ121</f>
        <v>0</v>
      </c>
      <c r="AK122" s="411">
        <f t="shared" ref="AK122" si="222">AK121</f>
        <v>0</v>
      </c>
      <c r="AL122" s="411">
        <f t="shared" ref="AL122" si="22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411">
        <f>Y124</f>
        <v>0</v>
      </c>
      <c r="Z125" s="411">
        <f t="shared" ref="Z125:AB125" si="224">Z124</f>
        <v>0</v>
      </c>
      <c r="AA125" s="411">
        <f t="shared" si="224"/>
        <v>0</v>
      </c>
      <c r="AB125" s="411">
        <f t="shared" si="224"/>
        <v>0</v>
      </c>
      <c r="AC125" s="411">
        <f t="shared" ref="AC125" si="225">AC124</f>
        <v>0</v>
      </c>
      <c r="AD125" s="411">
        <f t="shared" ref="AD125" si="226">AD124</f>
        <v>0</v>
      </c>
      <c r="AE125" s="411">
        <f t="shared" ref="AE125" si="227">AE124</f>
        <v>0</v>
      </c>
      <c r="AF125" s="411">
        <f t="shared" ref="AF125" si="228">AF124</f>
        <v>0</v>
      </c>
      <c r="AG125" s="411">
        <f t="shared" ref="AG125" si="229">AG124</f>
        <v>0</v>
      </c>
      <c r="AH125" s="411">
        <f t="shared" ref="AH125" si="230">AH124</f>
        <v>0</v>
      </c>
      <c r="AI125" s="411">
        <f t="shared" ref="AI125" si="231">AI124</f>
        <v>0</v>
      </c>
      <c r="AJ125" s="411">
        <f t="shared" ref="AJ125" si="232">AJ124</f>
        <v>0</v>
      </c>
      <c r="AK125" s="411">
        <f t="shared" ref="AK125" si="233">AK124</f>
        <v>0</v>
      </c>
      <c r="AL125" s="411">
        <f t="shared" ref="AL125" si="234">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v>12</v>
      </c>
      <c r="O128" s="295"/>
      <c r="P128" s="295"/>
      <c r="Q128" s="295"/>
      <c r="R128" s="295"/>
      <c r="S128" s="295"/>
      <c r="T128" s="295"/>
      <c r="U128" s="295"/>
      <c r="V128" s="295"/>
      <c r="W128" s="295"/>
      <c r="X128" s="295"/>
      <c r="Y128" s="411">
        <f>Y127</f>
        <v>0</v>
      </c>
      <c r="Z128" s="411">
        <f t="shared" ref="Z128:AB128" si="235">Z127</f>
        <v>0</v>
      </c>
      <c r="AA128" s="411">
        <f t="shared" si="235"/>
        <v>0</v>
      </c>
      <c r="AB128" s="411">
        <f t="shared" si="235"/>
        <v>0</v>
      </c>
      <c r="AC128" s="411">
        <f t="shared" ref="AC128" si="236">AC127</f>
        <v>0</v>
      </c>
      <c r="AD128" s="411">
        <f t="shared" ref="AD128" si="237">AD127</f>
        <v>0</v>
      </c>
      <c r="AE128" s="411">
        <f t="shared" ref="AE128" si="238">AE127</f>
        <v>0</v>
      </c>
      <c r="AF128" s="411">
        <f t="shared" ref="AF128" si="239">AF127</f>
        <v>0</v>
      </c>
      <c r="AG128" s="411">
        <f t="shared" ref="AG128" si="240">AG127</f>
        <v>0</v>
      </c>
      <c r="AH128" s="411">
        <f t="shared" ref="AH128" si="241">AH127</f>
        <v>0</v>
      </c>
      <c r="AI128" s="411">
        <f t="shared" ref="AI128" si="242">AI127</f>
        <v>0</v>
      </c>
      <c r="AJ128" s="411">
        <f t="shared" ref="AJ128" si="243">AJ127</f>
        <v>0</v>
      </c>
      <c r="AK128" s="411">
        <f t="shared" ref="AK128" si="244">AK127</f>
        <v>0</v>
      </c>
      <c r="AL128" s="411">
        <f t="shared" ref="AL128" si="245">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v>3</v>
      </c>
      <c r="O131" s="295"/>
      <c r="P131" s="295"/>
      <c r="Q131" s="295"/>
      <c r="R131" s="295"/>
      <c r="S131" s="295"/>
      <c r="T131" s="295"/>
      <c r="U131" s="295"/>
      <c r="V131" s="295"/>
      <c r="W131" s="295"/>
      <c r="X131" s="295"/>
      <c r="Y131" s="411">
        <f>Y130</f>
        <v>0</v>
      </c>
      <c r="Z131" s="411">
        <f t="shared" ref="Z131:AB131" si="246">Z130</f>
        <v>0</v>
      </c>
      <c r="AA131" s="411">
        <f t="shared" si="246"/>
        <v>0</v>
      </c>
      <c r="AB131" s="411">
        <f t="shared" si="246"/>
        <v>0</v>
      </c>
      <c r="AC131" s="411">
        <f t="shared" ref="AC131" si="247">AC130</f>
        <v>0</v>
      </c>
      <c r="AD131" s="411">
        <f t="shared" ref="AD131" si="248">AD130</f>
        <v>0</v>
      </c>
      <c r="AE131" s="411">
        <f t="shared" ref="AE131" si="249">AE130</f>
        <v>0</v>
      </c>
      <c r="AF131" s="411">
        <f t="shared" ref="AF131" si="250">AF130</f>
        <v>0</v>
      </c>
      <c r="AG131" s="411">
        <f t="shared" ref="AG131" si="251">AG130</f>
        <v>0</v>
      </c>
      <c r="AH131" s="411">
        <f t="shared" ref="AH131" si="252">AH130</f>
        <v>0</v>
      </c>
      <c r="AI131" s="411">
        <f t="shared" ref="AI131" si="253">AI130</f>
        <v>0</v>
      </c>
      <c r="AJ131" s="411">
        <f t="shared" ref="AJ131" si="254">AJ130</f>
        <v>0</v>
      </c>
      <c r="AK131" s="411">
        <f t="shared" ref="AK131" si="255">AK130</f>
        <v>0</v>
      </c>
      <c r="AL131" s="411">
        <f t="shared" ref="AL131" si="256">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v>12</v>
      </c>
      <c r="O134" s="295"/>
      <c r="P134" s="295"/>
      <c r="Q134" s="295"/>
      <c r="R134" s="295"/>
      <c r="S134" s="295"/>
      <c r="T134" s="295"/>
      <c r="U134" s="295"/>
      <c r="V134" s="295"/>
      <c r="W134" s="295"/>
      <c r="X134" s="295"/>
      <c r="Y134" s="411">
        <f>Y133</f>
        <v>0</v>
      </c>
      <c r="Z134" s="411">
        <f t="shared" ref="Z134:AB134" si="257">Z133</f>
        <v>0</v>
      </c>
      <c r="AA134" s="411">
        <f t="shared" si="257"/>
        <v>0</v>
      </c>
      <c r="AB134" s="411">
        <f t="shared" si="257"/>
        <v>0</v>
      </c>
      <c r="AC134" s="411">
        <f t="shared" ref="AC134" si="258">AC133</f>
        <v>0</v>
      </c>
      <c r="AD134" s="411">
        <f t="shared" ref="AD134" si="259">AD133</f>
        <v>0</v>
      </c>
      <c r="AE134" s="411">
        <f t="shared" ref="AE134" si="260">AE133</f>
        <v>0</v>
      </c>
      <c r="AF134" s="411">
        <f t="shared" ref="AF134" si="261">AF133</f>
        <v>0</v>
      </c>
      <c r="AG134" s="411">
        <f t="shared" ref="AG134" si="262">AG133</f>
        <v>0</v>
      </c>
      <c r="AH134" s="411">
        <f t="shared" ref="AH134" si="263">AH133</f>
        <v>0</v>
      </c>
      <c r="AI134" s="411">
        <f t="shared" ref="AI134" si="264">AI133</f>
        <v>0</v>
      </c>
      <c r="AJ134" s="411">
        <f t="shared" ref="AJ134" si="265">AJ133</f>
        <v>0</v>
      </c>
      <c r="AK134" s="411">
        <f t="shared" ref="AK134" si="266">AK133</f>
        <v>0</v>
      </c>
      <c r="AL134" s="411">
        <f t="shared" ref="AL134" si="267">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v>12</v>
      </c>
      <c r="O137" s="295"/>
      <c r="P137" s="295"/>
      <c r="Q137" s="295"/>
      <c r="R137" s="295"/>
      <c r="S137" s="295"/>
      <c r="T137" s="295"/>
      <c r="U137" s="295"/>
      <c r="V137" s="295"/>
      <c r="W137" s="295"/>
      <c r="X137" s="295"/>
      <c r="Y137" s="411">
        <f>Y136</f>
        <v>0</v>
      </c>
      <c r="Z137" s="411">
        <f t="shared" ref="Z137:AB137" si="268">Z136</f>
        <v>0</v>
      </c>
      <c r="AA137" s="411">
        <f t="shared" si="268"/>
        <v>0</v>
      </c>
      <c r="AB137" s="411">
        <f t="shared" si="268"/>
        <v>0</v>
      </c>
      <c r="AC137" s="411">
        <f t="shared" ref="AC137" si="269">AC136</f>
        <v>0</v>
      </c>
      <c r="AD137" s="411">
        <f t="shared" ref="AD137" si="270">AD136</f>
        <v>0</v>
      </c>
      <c r="AE137" s="411">
        <f t="shared" ref="AE137" si="271">AE136</f>
        <v>0</v>
      </c>
      <c r="AF137" s="411">
        <f t="shared" ref="AF137" si="272">AF136</f>
        <v>0</v>
      </c>
      <c r="AG137" s="411">
        <f t="shared" ref="AG137" si="273">AG136</f>
        <v>0</v>
      </c>
      <c r="AH137" s="411">
        <f t="shared" ref="AH137" si="274">AH136</f>
        <v>0</v>
      </c>
      <c r="AI137" s="411">
        <f t="shared" ref="AI137" si="275">AI136</f>
        <v>0</v>
      </c>
      <c r="AJ137" s="411">
        <f t="shared" ref="AJ137" si="276">AJ136</f>
        <v>0</v>
      </c>
      <c r="AK137" s="411">
        <f t="shared" ref="AK137" si="277">AK136</f>
        <v>0</v>
      </c>
      <c r="AL137" s="411">
        <f t="shared" ref="AL137" si="27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v>12</v>
      </c>
      <c r="O140" s="295"/>
      <c r="P140" s="295"/>
      <c r="Q140" s="295"/>
      <c r="R140" s="295"/>
      <c r="S140" s="295"/>
      <c r="T140" s="295"/>
      <c r="U140" s="295"/>
      <c r="V140" s="295"/>
      <c r="W140" s="295"/>
      <c r="X140" s="295"/>
      <c r="Y140" s="411">
        <f>Y139</f>
        <v>0</v>
      </c>
      <c r="Z140" s="411">
        <f t="shared" ref="Z140:AB140" si="279">Z139</f>
        <v>0</v>
      </c>
      <c r="AA140" s="411">
        <f t="shared" si="279"/>
        <v>0</v>
      </c>
      <c r="AB140" s="411">
        <f t="shared" si="279"/>
        <v>0</v>
      </c>
      <c r="AC140" s="411">
        <f t="shared" ref="AC140" si="280">AC139</f>
        <v>0</v>
      </c>
      <c r="AD140" s="411">
        <f t="shared" ref="AD140" si="281">AD139</f>
        <v>0</v>
      </c>
      <c r="AE140" s="411">
        <f t="shared" ref="AE140" si="282">AE139</f>
        <v>0</v>
      </c>
      <c r="AF140" s="411">
        <f t="shared" ref="AF140" si="283">AF139</f>
        <v>0</v>
      </c>
      <c r="AG140" s="411">
        <f t="shared" ref="AG140" si="284">AG139</f>
        <v>0</v>
      </c>
      <c r="AH140" s="411">
        <f t="shared" ref="AH140" si="285">AH139</f>
        <v>0</v>
      </c>
      <c r="AI140" s="411">
        <f t="shared" ref="AI140" si="286">AI139</f>
        <v>0</v>
      </c>
      <c r="AJ140" s="411">
        <f t="shared" ref="AJ140" si="287">AJ139</f>
        <v>0</v>
      </c>
      <c r="AK140" s="411">
        <f t="shared" ref="AK140" si="288">AK139</f>
        <v>0</v>
      </c>
      <c r="AL140" s="411">
        <f t="shared" ref="AL140" si="289">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v>0</v>
      </c>
      <c r="O144" s="295"/>
      <c r="P144" s="295"/>
      <c r="Q144" s="295"/>
      <c r="R144" s="295"/>
      <c r="S144" s="295"/>
      <c r="T144" s="295"/>
      <c r="U144" s="295"/>
      <c r="V144" s="295"/>
      <c r="W144" s="295"/>
      <c r="X144" s="295"/>
      <c r="Y144" s="411">
        <f>Y143</f>
        <v>0</v>
      </c>
      <c r="Z144" s="411">
        <f t="shared" ref="Z144:AB144" si="290">Z143</f>
        <v>0</v>
      </c>
      <c r="AA144" s="411">
        <f t="shared" si="290"/>
        <v>0</v>
      </c>
      <c r="AB144" s="411">
        <f t="shared" si="290"/>
        <v>0</v>
      </c>
      <c r="AC144" s="411">
        <f t="shared" ref="AC144" si="291">AC143</f>
        <v>0</v>
      </c>
      <c r="AD144" s="411">
        <f t="shared" ref="AD144" si="292">AD143</f>
        <v>0</v>
      </c>
      <c r="AE144" s="411">
        <f t="shared" ref="AE144" si="293">AE143</f>
        <v>0</v>
      </c>
      <c r="AF144" s="411">
        <f t="shared" ref="AF144" si="294">AF143</f>
        <v>0</v>
      </c>
      <c r="AG144" s="411">
        <f t="shared" ref="AG144" si="295">AG143</f>
        <v>0</v>
      </c>
      <c r="AH144" s="411">
        <f t="shared" ref="AH144" si="296">AH143</f>
        <v>0</v>
      </c>
      <c r="AI144" s="411">
        <f t="shared" ref="AI144" si="297">AI143</f>
        <v>0</v>
      </c>
      <c r="AJ144" s="411">
        <f t="shared" ref="AJ144" si="298">AJ143</f>
        <v>0</v>
      </c>
      <c r="AK144" s="411">
        <f t="shared" ref="AK144" si="299">AK143</f>
        <v>0</v>
      </c>
      <c r="AL144" s="411">
        <f t="shared" ref="AL144" si="300">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v>0</v>
      </c>
      <c r="O147" s="295"/>
      <c r="P147" s="295"/>
      <c r="Q147" s="295"/>
      <c r="R147" s="295"/>
      <c r="S147" s="295"/>
      <c r="T147" s="295"/>
      <c r="U147" s="295"/>
      <c r="V147" s="295"/>
      <c r="W147" s="295"/>
      <c r="X147" s="295"/>
      <c r="Y147" s="411">
        <f>Y146</f>
        <v>0</v>
      </c>
      <c r="Z147" s="411">
        <f t="shared" ref="Z147:AB147" si="301">Z146</f>
        <v>0</v>
      </c>
      <c r="AA147" s="411">
        <f t="shared" si="301"/>
        <v>0</v>
      </c>
      <c r="AB147" s="411">
        <f t="shared" si="301"/>
        <v>0</v>
      </c>
      <c r="AC147" s="411">
        <f t="shared" ref="AC147" si="302">AC146</f>
        <v>0</v>
      </c>
      <c r="AD147" s="411">
        <f t="shared" ref="AD147" si="303">AD146</f>
        <v>0</v>
      </c>
      <c r="AE147" s="411">
        <f t="shared" ref="AE147" si="304">AE146</f>
        <v>0</v>
      </c>
      <c r="AF147" s="411">
        <f t="shared" ref="AF147" si="305">AF146</f>
        <v>0</v>
      </c>
      <c r="AG147" s="411">
        <f t="shared" ref="AG147" si="306">AG146</f>
        <v>0</v>
      </c>
      <c r="AH147" s="411">
        <f t="shared" ref="AH147" si="307">AH146</f>
        <v>0</v>
      </c>
      <c r="AI147" s="411">
        <f t="shared" ref="AI147" si="308">AI146</f>
        <v>0</v>
      </c>
      <c r="AJ147" s="411">
        <f t="shared" ref="AJ147" si="309">AJ146</f>
        <v>0</v>
      </c>
      <c r="AK147" s="411">
        <f t="shared" ref="AK147" si="310">AK146</f>
        <v>0</v>
      </c>
      <c r="AL147" s="411">
        <f t="shared" ref="AL147" si="311">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v>0</v>
      </c>
      <c r="O150" s="295"/>
      <c r="P150" s="295"/>
      <c r="Q150" s="295"/>
      <c r="R150" s="295"/>
      <c r="S150" s="295"/>
      <c r="T150" s="295"/>
      <c r="U150" s="295"/>
      <c r="V150" s="295"/>
      <c r="W150" s="295"/>
      <c r="X150" s="295"/>
      <c r="Y150" s="411">
        <f>Y149</f>
        <v>0</v>
      </c>
      <c r="Z150" s="411">
        <f t="shared" ref="Z150:AB150" si="312">Z149</f>
        <v>0</v>
      </c>
      <c r="AA150" s="411">
        <f t="shared" si="312"/>
        <v>0</v>
      </c>
      <c r="AB150" s="411">
        <f t="shared" si="312"/>
        <v>0</v>
      </c>
      <c r="AC150" s="411">
        <f t="shared" ref="AC150" si="313">AC149</f>
        <v>0</v>
      </c>
      <c r="AD150" s="411">
        <f t="shared" ref="AD150" si="314">AD149</f>
        <v>0</v>
      </c>
      <c r="AE150" s="411">
        <f t="shared" ref="AE150" si="315">AE149</f>
        <v>0</v>
      </c>
      <c r="AF150" s="411">
        <f t="shared" ref="AF150" si="316">AF149</f>
        <v>0</v>
      </c>
      <c r="AG150" s="411">
        <f t="shared" ref="AG150" si="317">AG149</f>
        <v>0</v>
      </c>
      <c r="AH150" s="411">
        <f t="shared" ref="AH150" si="318">AH149</f>
        <v>0</v>
      </c>
      <c r="AI150" s="411">
        <f t="shared" ref="AI150" si="319">AI149</f>
        <v>0</v>
      </c>
      <c r="AJ150" s="411">
        <f t="shared" ref="AJ150" si="320">AJ149</f>
        <v>0</v>
      </c>
      <c r="AK150" s="411">
        <f t="shared" ref="AK150" si="321">AK149</f>
        <v>0</v>
      </c>
      <c r="AL150" s="411">
        <f t="shared" ref="AL150" si="322">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0</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v>0</v>
      </c>
      <c r="O154" s="295"/>
      <c r="P154" s="295"/>
      <c r="Q154" s="295"/>
      <c r="R154" s="295"/>
      <c r="S154" s="295"/>
      <c r="T154" s="295"/>
      <c r="U154" s="295"/>
      <c r="V154" s="295"/>
      <c r="W154" s="295"/>
      <c r="X154" s="295"/>
      <c r="Y154" s="411">
        <f>Y153</f>
        <v>0</v>
      </c>
      <c r="Z154" s="411">
        <f t="shared" ref="Z154:AB154" si="323">Z153</f>
        <v>0</v>
      </c>
      <c r="AA154" s="411">
        <f t="shared" si="323"/>
        <v>0</v>
      </c>
      <c r="AB154" s="411">
        <f t="shared" si="323"/>
        <v>0</v>
      </c>
      <c r="AC154" s="411">
        <f t="shared" ref="AC154" si="324">AC153</f>
        <v>0</v>
      </c>
      <c r="AD154" s="411">
        <f t="shared" ref="AD154" si="325">AD153</f>
        <v>0</v>
      </c>
      <c r="AE154" s="411">
        <f t="shared" ref="AE154" si="326">AE153</f>
        <v>0</v>
      </c>
      <c r="AF154" s="411">
        <f t="shared" ref="AF154" si="327">AF153</f>
        <v>0</v>
      </c>
      <c r="AG154" s="411">
        <f t="shared" ref="AG154" si="328">AG153</f>
        <v>0</v>
      </c>
      <c r="AH154" s="411">
        <f t="shared" ref="AH154" si="329">AH153</f>
        <v>0</v>
      </c>
      <c r="AI154" s="411">
        <f t="shared" ref="AI154" si="330">AI153</f>
        <v>0</v>
      </c>
      <c r="AJ154" s="411">
        <f t="shared" ref="AJ154" si="331">AJ153</f>
        <v>0</v>
      </c>
      <c r="AK154" s="411">
        <f t="shared" ref="AK154" si="332">AK153</f>
        <v>0</v>
      </c>
      <c r="AL154" s="411">
        <f t="shared" ref="AL154" si="33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0</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v>0</v>
      </c>
      <c r="O157" s="295"/>
      <c r="P157" s="295"/>
      <c r="Q157" s="295"/>
      <c r="R157" s="295"/>
      <c r="S157" s="295"/>
      <c r="T157" s="295"/>
      <c r="U157" s="295"/>
      <c r="V157" s="295"/>
      <c r="W157" s="295"/>
      <c r="X157" s="295"/>
      <c r="Y157" s="411">
        <f>Y156</f>
        <v>0</v>
      </c>
      <c r="Z157" s="411">
        <f t="shared" ref="Z157:AB157" si="334">Z156</f>
        <v>0</v>
      </c>
      <c r="AA157" s="411">
        <f t="shared" si="334"/>
        <v>0</v>
      </c>
      <c r="AB157" s="411">
        <f t="shared" si="334"/>
        <v>0</v>
      </c>
      <c r="AC157" s="411">
        <f t="shared" ref="AC157" si="335">AC156</f>
        <v>0</v>
      </c>
      <c r="AD157" s="411">
        <f t="shared" ref="AD157" si="336">AD156</f>
        <v>0</v>
      </c>
      <c r="AE157" s="411">
        <f t="shared" ref="AE157" si="337">AE156</f>
        <v>0</v>
      </c>
      <c r="AF157" s="411">
        <f t="shared" ref="AF157" si="338">AF156</f>
        <v>0</v>
      </c>
      <c r="AG157" s="411">
        <f t="shared" ref="AG157" si="339">AG156</f>
        <v>0</v>
      </c>
      <c r="AH157" s="411">
        <f t="shared" ref="AH157" si="340">AH156</f>
        <v>0</v>
      </c>
      <c r="AI157" s="411">
        <f t="shared" ref="AI157" si="341">AI156</f>
        <v>0</v>
      </c>
      <c r="AJ157" s="411">
        <f t="shared" ref="AJ157" si="342">AJ156</f>
        <v>0</v>
      </c>
      <c r="AK157" s="411">
        <f t="shared" ref="AK157" si="343">AK156</f>
        <v>0</v>
      </c>
      <c r="AL157" s="411">
        <f t="shared" ref="AL157" si="344">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0</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v>0</v>
      </c>
      <c r="O160" s="295"/>
      <c r="P160" s="295"/>
      <c r="Q160" s="295"/>
      <c r="R160" s="295"/>
      <c r="S160" s="295"/>
      <c r="T160" s="295"/>
      <c r="U160" s="295"/>
      <c r="V160" s="295"/>
      <c r="W160" s="295"/>
      <c r="X160" s="295"/>
      <c r="Y160" s="411">
        <f>Y159</f>
        <v>0</v>
      </c>
      <c r="Z160" s="411">
        <f t="shared" ref="Z160:AB160" si="345">Z159</f>
        <v>0</v>
      </c>
      <c r="AA160" s="411">
        <f t="shared" si="345"/>
        <v>0</v>
      </c>
      <c r="AB160" s="411">
        <f t="shared" si="345"/>
        <v>0</v>
      </c>
      <c r="AC160" s="411">
        <f t="shared" ref="AC160" si="346">AC159</f>
        <v>0</v>
      </c>
      <c r="AD160" s="411">
        <f t="shared" ref="AD160" si="347">AD159</f>
        <v>0</v>
      </c>
      <c r="AE160" s="411">
        <f t="shared" ref="AE160" si="348">AE159</f>
        <v>0</v>
      </c>
      <c r="AF160" s="411">
        <f t="shared" ref="AF160" si="349">AF159</f>
        <v>0</v>
      </c>
      <c r="AG160" s="411">
        <f t="shared" ref="AG160" si="350">AG159</f>
        <v>0</v>
      </c>
      <c r="AH160" s="411">
        <f t="shared" ref="AH160" si="351">AH159</f>
        <v>0</v>
      </c>
      <c r="AI160" s="411">
        <f t="shared" ref="AI160" si="352">AI159</f>
        <v>0</v>
      </c>
      <c r="AJ160" s="411">
        <f t="shared" ref="AJ160" si="353">AJ159</f>
        <v>0</v>
      </c>
      <c r="AK160" s="411">
        <f t="shared" ref="AK160" si="354">AK159</f>
        <v>0</v>
      </c>
      <c r="AL160" s="411">
        <f t="shared" ref="AL160" si="355">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0</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v>0</v>
      </c>
      <c r="O163" s="295"/>
      <c r="P163" s="295"/>
      <c r="Q163" s="295"/>
      <c r="R163" s="295"/>
      <c r="S163" s="295"/>
      <c r="T163" s="295"/>
      <c r="U163" s="295"/>
      <c r="V163" s="295"/>
      <c r="W163" s="295"/>
      <c r="X163" s="295"/>
      <c r="Y163" s="411">
        <f>Y162</f>
        <v>0</v>
      </c>
      <c r="Z163" s="411">
        <f t="shared" ref="Z163:AB163" si="356">Z162</f>
        <v>0</v>
      </c>
      <c r="AA163" s="411">
        <f t="shared" si="356"/>
        <v>0</v>
      </c>
      <c r="AB163" s="411">
        <f t="shared" si="356"/>
        <v>0</v>
      </c>
      <c r="AC163" s="411">
        <f t="shared" ref="AC163" si="357">AC162</f>
        <v>0</v>
      </c>
      <c r="AD163" s="411">
        <f t="shared" ref="AD163" si="358">AD162</f>
        <v>0</v>
      </c>
      <c r="AE163" s="411">
        <f t="shared" ref="AE163" si="359">AE162</f>
        <v>0</v>
      </c>
      <c r="AF163" s="411">
        <f t="shared" ref="AF163" si="360">AF162</f>
        <v>0</v>
      </c>
      <c r="AG163" s="411">
        <f t="shared" ref="AG163" si="361">AG162</f>
        <v>0</v>
      </c>
      <c r="AH163" s="411">
        <f t="shared" ref="AH163" si="362">AH162</f>
        <v>0</v>
      </c>
      <c r="AI163" s="411">
        <f t="shared" ref="AI163" si="363">AI162</f>
        <v>0</v>
      </c>
      <c r="AJ163" s="411">
        <f t="shared" ref="AJ163" si="364">AJ162</f>
        <v>0</v>
      </c>
      <c r="AK163" s="411">
        <f t="shared" ref="AK163" si="365">AK162</f>
        <v>0</v>
      </c>
      <c r="AL163" s="411">
        <f t="shared" ref="AL163" si="366">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0</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v>0</v>
      </c>
      <c r="O166" s="295"/>
      <c r="P166" s="295"/>
      <c r="Q166" s="295"/>
      <c r="R166" s="295"/>
      <c r="S166" s="295"/>
      <c r="T166" s="295"/>
      <c r="U166" s="295"/>
      <c r="V166" s="295"/>
      <c r="W166" s="295"/>
      <c r="X166" s="295"/>
      <c r="Y166" s="411">
        <f>Y165</f>
        <v>0</v>
      </c>
      <c r="Z166" s="411">
        <f t="shared" ref="Z166:AB166" si="367">Z165</f>
        <v>0</v>
      </c>
      <c r="AA166" s="411">
        <f t="shared" si="367"/>
        <v>0</v>
      </c>
      <c r="AB166" s="411">
        <f t="shared" si="367"/>
        <v>0</v>
      </c>
      <c r="AC166" s="411">
        <f t="shared" ref="AC166" si="368">AC165</f>
        <v>0</v>
      </c>
      <c r="AD166" s="411">
        <f t="shared" ref="AD166" si="369">AD165</f>
        <v>0</v>
      </c>
      <c r="AE166" s="411">
        <f t="shared" ref="AE166" si="370">AE165</f>
        <v>0</v>
      </c>
      <c r="AF166" s="411">
        <f t="shared" ref="AF166" si="371">AF165</f>
        <v>0</v>
      </c>
      <c r="AG166" s="411">
        <f t="shared" ref="AG166" si="372">AG165</f>
        <v>0</v>
      </c>
      <c r="AH166" s="411">
        <f t="shared" ref="AH166" si="373">AH165</f>
        <v>0</v>
      </c>
      <c r="AI166" s="411">
        <f t="shared" ref="AI166" si="374">AI165</f>
        <v>0</v>
      </c>
      <c r="AJ166" s="411">
        <f t="shared" ref="AJ166" si="375">AJ165</f>
        <v>0</v>
      </c>
      <c r="AK166" s="411">
        <f t="shared" ref="AK166" si="376">AK165</f>
        <v>0</v>
      </c>
      <c r="AL166" s="411">
        <f t="shared" ref="AL166" si="377">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0</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v>0</v>
      </c>
      <c r="O169" s="295"/>
      <c r="P169" s="295"/>
      <c r="Q169" s="295"/>
      <c r="R169" s="295"/>
      <c r="S169" s="295"/>
      <c r="T169" s="295"/>
      <c r="U169" s="295"/>
      <c r="V169" s="295"/>
      <c r="W169" s="295"/>
      <c r="X169" s="295"/>
      <c r="Y169" s="411">
        <f>Y168</f>
        <v>0</v>
      </c>
      <c r="Z169" s="411">
        <f t="shared" ref="Z169:AB169" si="378">Z168</f>
        <v>0</v>
      </c>
      <c r="AA169" s="411">
        <f t="shared" si="378"/>
        <v>0</v>
      </c>
      <c r="AB169" s="411">
        <f t="shared" si="378"/>
        <v>0</v>
      </c>
      <c r="AC169" s="411">
        <f t="shared" ref="AC169" si="379">AC168</f>
        <v>0</v>
      </c>
      <c r="AD169" s="411">
        <f t="shared" ref="AD169" si="380">AD168</f>
        <v>0</v>
      </c>
      <c r="AE169" s="411">
        <f t="shared" ref="AE169" si="381">AE168</f>
        <v>0</v>
      </c>
      <c r="AF169" s="411">
        <f t="shared" ref="AF169" si="382">AF168</f>
        <v>0</v>
      </c>
      <c r="AG169" s="411">
        <f t="shared" ref="AG169" si="383">AG168</f>
        <v>0</v>
      </c>
      <c r="AH169" s="411">
        <f t="shared" ref="AH169" si="384">AH168</f>
        <v>0</v>
      </c>
      <c r="AI169" s="411">
        <f t="shared" ref="AI169" si="385">AI168</f>
        <v>0</v>
      </c>
      <c r="AJ169" s="411">
        <f t="shared" ref="AJ169" si="386">AJ168</f>
        <v>0</v>
      </c>
      <c r="AK169" s="411">
        <f t="shared" ref="AK169" si="387">AK168</f>
        <v>0</v>
      </c>
      <c r="AL169" s="411">
        <f t="shared" ref="AL169" si="38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AB172" si="389">Z171</f>
        <v>0</v>
      </c>
      <c r="AA172" s="411">
        <f t="shared" si="389"/>
        <v>0</v>
      </c>
      <c r="AB172" s="411">
        <f t="shared" si="389"/>
        <v>0</v>
      </c>
      <c r="AC172" s="411">
        <f t="shared" ref="AC172" si="390">AC171</f>
        <v>0</v>
      </c>
      <c r="AD172" s="411">
        <f t="shared" ref="AD172" si="391">AD171</f>
        <v>0</v>
      </c>
      <c r="AE172" s="411">
        <f t="shared" ref="AE172" si="392">AE171</f>
        <v>0</v>
      </c>
      <c r="AF172" s="411">
        <f t="shared" ref="AF172" si="393">AF171</f>
        <v>0</v>
      </c>
      <c r="AG172" s="411">
        <f t="shared" ref="AG172" si="394">AG171</f>
        <v>0</v>
      </c>
      <c r="AH172" s="411">
        <f t="shared" ref="AH172" si="395">AH171</f>
        <v>0</v>
      </c>
      <c r="AI172" s="411">
        <f t="shared" ref="AI172" si="396">AI171</f>
        <v>0</v>
      </c>
      <c r="AJ172" s="411">
        <f t="shared" ref="AJ172" si="397">AJ171</f>
        <v>0</v>
      </c>
      <c r="AK172" s="411">
        <f t="shared" ref="AK172" si="398">AK171</f>
        <v>0</v>
      </c>
      <c r="AL172" s="411">
        <f t="shared" ref="AL172" si="399">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0</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v>0</v>
      </c>
      <c r="O175" s="295"/>
      <c r="P175" s="295"/>
      <c r="Q175" s="295"/>
      <c r="R175" s="295"/>
      <c r="S175" s="295"/>
      <c r="T175" s="295"/>
      <c r="U175" s="295"/>
      <c r="V175" s="295"/>
      <c r="W175" s="295"/>
      <c r="X175" s="295"/>
      <c r="Y175" s="411">
        <f>Y174</f>
        <v>0</v>
      </c>
      <c r="Z175" s="411">
        <f t="shared" ref="Z175:AB175" si="400">Z174</f>
        <v>0</v>
      </c>
      <c r="AA175" s="411">
        <f t="shared" si="400"/>
        <v>0</v>
      </c>
      <c r="AB175" s="411">
        <f t="shared" si="400"/>
        <v>0</v>
      </c>
      <c r="AC175" s="411">
        <f t="shared" ref="AC175" si="401">AC174</f>
        <v>0</v>
      </c>
      <c r="AD175" s="411">
        <f t="shared" ref="AD175" si="402">AD174</f>
        <v>0</v>
      </c>
      <c r="AE175" s="411">
        <f t="shared" ref="AE175" si="403">AE174</f>
        <v>0</v>
      </c>
      <c r="AF175" s="411">
        <f t="shared" ref="AF175" si="404">AF174</f>
        <v>0</v>
      </c>
      <c r="AG175" s="411">
        <f t="shared" ref="AG175" si="405">AG174</f>
        <v>0</v>
      </c>
      <c r="AH175" s="411">
        <f t="shared" ref="AH175" si="406">AH174</f>
        <v>0</v>
      </c>
      <c r="AI175" s="411">
        <f t="shared" ref="AI175" si="407">AI174</f>
        <v>0</v>
      </c>
      <c r="AJ175" s="411">
        <f t="shared" ref="AJ175" si="408">AJ174</f>
        <v>0</v>
      </c>
      <c r="AK175" s="411">
        <f t="shared" ref="AK175" si="409">AK174</f>
        <v>0</v>
      </c>
      <c r="AL175" s="411">
        <f t="shared" ref="AL175" si="410">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0</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v>0</v>
      </c>
      <c r="O178" s="295"/>
      <c r="P178" s="295"/>
      <c r="Q178" s="295"/>
      <c r="R178" s="295"/>
      <c r="S178" s="295"/>
      <c r="T178" s="295"/>
      <c r="U178" s="295"/>
      <c r="V178" s="295"/>
      <c r="W178" s="295"/>
      <c r="X178" s="295"/>
      <c r="Y178" s="411">
        <f>Y177</f>
        <v>0</v>
      </c>
      <c r="Z178" s="411">
        <f t="shared" ref="Z178:AB178" si="411">Z177</f>
        <v>0</v>
      </c>
      <c r="AA178" s="411">
        <f t="shared" si="411"/>
        <v>0</v>
      </c>
      <c r="AB178" s="411">
        <f t="shared" si="411"/>
        <v>0</v>
      </c>
      <c r="AC178" s="411">
        <f t="shared" ref="AC178" si="412">AC177</f>
        <v>0</v>
      </c>
      <c r="AD178" s="411">
        <f t="shared" ref="AD178" si="413">AD177</f>
        <v>0</v>
      </c>
      <c r="AE178" s="411">
        <f t="shared" ref="AE178" si="414">AE177</f>
        <v>0</v>
      </c>
      <c r="AF178" s="411">
        <f t="shared" ref="AF178" si="415">AF177</f>
        <v>0</v>
      </c>
      <c r="AG178" s="411">
        <f t="shared" ref="AG178" si="416">AG177</f>
        <v>0</v>
      </c>
      <c r="AH178" s="411">
        <f t="shared" ref="AH178" si="417">AH177</f>
        <v>0</v>
      </c>
      <c r="AI178" s="411">
        <f t="shared" ref="AI178" si="418">AI177</f>
        <v>0</v>
      </c>
      <c r="AJ178" s="411">
        <f t="shared" ref="AJ178" si="419">AJ177</f>
        <v>0</v>
      </c>
      <c r="AK178" s="411">
        <f t="shared" ref="AK178" si="420">AK177</f>
        <v>0</v>
      </c>
      <c r="AL178" s="411">
        <f t="shared" ref="AL178" si="421">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0</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v>0</v>
      </c>
      <c r="O181" s="295"/>
      <c r="P181" s="295"/>
      <c r="Q181" s="295"/>
      <c r="R181" s="295"/>
      <c r="S181" s="295"/>
      <c r="T181" s="295"/>
      <c r="U181" s="295"/>
      <c r="V181" s="295"/>
      <c r="W181" s="295"/>
      <c r="X181" s="295"/>
      <c r="Y181" s="411">
        <f>Y180</f>
        <v>0</v>
      </c>
      <c r="Z181" s="411">
        <f t="shared" ref="Z181:AB181" si="422">Z180</f>
        <v>0</v>
      </c>
      <c r="AA181" s="411">
        <f t="shared" si="422"/>
        <v>0</v>
      </c>
      <c r="AB181" s="411">
        <f t="shared" si="422"/>
        <v>0</v>
      </c>
      <c r="AC181" s="411">
        <f t="shared" ref="AC181" si="423">AC180</f>
        <v>0</v>
      </c>
      <c r="AD181" s="411">
        <f t="shared" ref="AD181" si="424">AD180</f>
        <v>0</v>
      </c>
      <c r="AE181" s="411">
        <f t="shared" ref="AE181" si="425">AE180</f>
        <v>0</v>
      </c>
      <c r="AF181" s="411">
        <f t="shared" ref="AF181" si="426">AF180</f>
        <v>0</v>
      </c>
      <c r="AG181" s="411">
        <f t="shared" ref="AG181" si="427">AG180</f>
        <v>0</v>
      </c>
      <c r="AH181" s="411">
        <f t="shared" ref="AH181" si="428">AH180</f>
        <v>0</v>
      </c>
      <c r="AI181" s="411">
        <f t="shared" ref="AI181" si="429">AI180</f>
        <v>0</v>
      </c>
      <c r="AJ181" s="411">
        <f t="shared" ref="AJ181" si="430">AJ180</f>
        <v>0</v>
      </c>
      <c r="AK181" s="411">
        <f t="shared" ref="AK181" si="431">AK180</f>
        <v>0</v>
      </c>
      <c r="AL181" s="411">
        <f t="shared" ref="AL181" si="432">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0</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v>0</v>
      </c>
      <c r="O184" s="295"/>
      <c r="P184" s="295"/>
      <c r="Q184" s="295"/>
      <c r="R184" s="295"/>
      <c r="S184" s="295"/>
      <c r="T184" s="295"/>
      <c r="U184" s="295"/>
      <c r="V184" s="295"/>
      <c r="W184" s="295"/>
      <c r="X184" s="295"/>
      <c r="Y184" s="411">
        <f>Y183</f>
        <v>0</v>
      </c>
      <c r="Z184" s="411">
        <f t="shared" ref="Z184:AB184" si="433">Z183</f>
        <v>0</v>
      </c>
      <c r="AA184" s="411">
        <f t="shared" si="433"/>
        <v>0</v>
      </c>
      <c r="AB184" s="411">
        <f t="shared" si="433"/>
        <v>0</v>
      </c>
      <c r="AC184" s="411">
        <f t="shared" ref="AC184" si="434">AC183</f>
        <v>0</v>
      </c>
      <c r="AD184" s="411">
        <f t="shared" ref="AD184" si="435">AD183</f>
        <v>0</v>
      </c>
      <c r="AE184" s="411">
        <f t="shared" ref="AE184" si="436">AE183</f>
        <v>0</v>
      </c>
      <c r="AF184" s="411">
        <f t="shared" ref="AF184" si="437">AF183</f>
        <v>0</v>
      </c>
      <c r="AG184" s="411">
        <f t="shared" ref="AG184" si="438">AG183</f>
        <v>0</v>
      </c>
      <c r="AH184" s="411">
        <f t="shared" ref="AH184" si="439">AH183</f>
        <v>0</v>
      </c>
      <c r="AI184" s="411">
        <f t="shared" ref="AI184" si="440">AI183</f>
        <v>0</v>
      </c>
      <c r="AJ184" s="411">
        <f t="shared" ref="AJ184" si="441">AJ183</f>
        <v>0</v>
      </c>
      <c r="AK184" s="411">
        <f t="shared" ref="AK184" si="442">AK183</f>
        <v>0</v>
      </c>
      <c r="AL184" s="411">
        <f t="shared" ref="AL184" si="44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0</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v>0</v>
      </c>
      <c r="O187" s="295"/>
      <c r="P187" s="295"/>
      <c r="Q187" s="295"/>
      <c r="R187" s="295"/>
      <c r="S187" s="295"/>
      <c r="T187" s="295"/>
      <c r="U187" s="295"/>
      <c r="V187" s="295"/>
      <c r="W187" s="295"/>
      <c r="X187" s="295"/>
      <c r="Y187" s="411">
        <f>Y186</f>
        <v>0</v>
      </c>
      <c r="Z187" s="411">
        <f t="shared" ref="Z187:AB187" si="444">Z186</f>
        <v>0</v>
      </c>
      <c r="AA187" s="411">
        <f t="shared" si="444"/>
        <v>0</v>
      </c>
      <c r="AB187" s="411">
        <f t="shared" si="444"/>
        <v>0</v>
      </c>
      <c r="AC187" s="411">
        <f t="shared" ref="AC187" si="445">AC186</f>
        <v>0</v>
      </c>
      <c r="AD187" s="411">
        <f t="shared" ref="AD187" si="446">AD186</f>
        <v>0</v>
      </c>
      <c r="AE187" s="411">
        <f t="shared" ref="AE187" si="447">AE186</f>
        <v>0</v>
      </c>
      <c r="AF187" s="411">
        <f t="shared" ref="AF187" si="448">AF186</f>
        <v>0</v>
      </c>
      <c r="AG187" s="411">
        <f t="shared" ref="AG187" si="449">AG186</f>
        <v>0</v>
      </c>
      <c r="AH187" s="411">
        <f t="shared" ref="AH187" si="450">AH186</f>
        <v>0</v>
      </c>
      <c r="AI187" s="411">
        <f t="shared" ref="AI187" si="451">AI186</f>
        <v>0</v>
      </c>
      <c r="AJ187" s="411">
        <f t="shared" ref="AJ187" si="452">AJ186</f>
        <v>0</v>
      </c>
      <c r="AK187" s="411">
        <f t="shared" ref="AK187" si="453">AK186</f>
        <v>0</v>
      </c>
      <c r="AL187" s="411">
        <f t="shared" ref="AL187" si="454">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0</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v>0</v>
      </c>
      <c r="O190" s="295"/>
      <c r="P190" s="295"/>
      <c r="Q190" s="295"/>
      <c r="R190" s="295"/>
      <c r="S190" s="295"/>
      <c r="T190" s="295"/>
      <c r="U190" s="295"/>
      <c r="V190" s="295"/>
      <c r="W190" s="295"/>
      <c r="X190" s="295"/>
      <c r="Y190" s="411">
        <f>Y189</f>
        <v>0</v>
      </c>
      <c r="Z190" s="411">
        <f t="shared" ref="Z190:AB190" si="455">Z189</f>
        <v>0</v>
      </c>
      <c r="AA190" s="411">
        <f t="shared" si="455"/>
        <v>0</v>
      </c>
      <c r="AB190" s="411">
        <f t="shared" si="455"/>
        <v>0</v>
      </c>
      <c r="AC190" s="411">
        <f t="shared" ref="AC190" si="456">AC189</f>
        <v>0</v>
      </c>
      <c r="AD190" s="411">
        <f t="shared" ref="AD190" si="457">AD189</f>
        <v>0</v>
      </c>
      <c r="AE190" s="411">
        <f t="shared" ref="AE190" si="458">AE189</f>
        <v>0</v>
      </c>
      <c r="AF190" s="411">
        <f t="shared" ref="AF190" si="459">AF189</f>
        <v>0</v>
      </c>
      <c r="AG190" s="411">
        <f t="shared" ref="AG190" si="460">AG189</f>
        <v>0</v>
      </c>
      <c r="AH190" s="411">
        <f t="shared" ref="AH190" si="461">AH189</f>
        <v>0</v>
      </c>
      <c r="AI190" s="411">
        <f t="shared" ref="AI190" si="462">AI189</f>
        <v>0</v>
      </c>
      <c r="AJ190" s="411">
        <f t="shared" ref="AJ190" si="463">AJ189</f>
        <v>0</v>
      </c>
      <c r="AK190" s="411">
        <f t="shared" ref="AK190" si="464">AK189</f>
        <v>0</v>
      </c>
      <c r="AL190" s="411">
        <f t="shared" ref="AL190" si="465">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0</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v>0</v>
      </c>
      <c r="O193" s="295"/>
      <c r="P193" s="295"/>
      <c r="Q193" s="295"/>
      <c r="R193" s="295"/>
      <c r="S193" s="295"/>
      <c r="T193" s="295"/>
      <c r="U193" s="295"/>
      <c r="V193" s="295"/>
      <c r="W193" s="295"/>
      <c r="X193" s="295"/>
      <c r="Y193" s="411">
        <f>Y192</f>
        <v>0</v>
      </c>
      <c r="Z193" s="411">
        <f t="shared" ref="Z193:AB193" si="466">Z192</f>
        <v>0</v>
      </c>
      <c r="AA193" s="411">
        <f t="shared" si="466"/>
        <v>0</v>
      </c>
      <c r="AB193" s="411">
        <f t="shared" si="466"/>
        <v>0</v>
      </c>
      <c r="AC193" s="411">
        <f t="shared" ref="AC193" si="467">AC192</f>
        <v>0</v>
      </c>
      <c r="AD193" s="411">
        <f t="shared" ref="AD193" si="468">AD192</f>
        <v>0</v>
      </c>
      <c r="AE193" s="411">
        <f t="shared" ref="AE193" si="469">AE192</f>
        <v>0</v>
      </c>
      <c r="AF193" s="411">
        <f t="shared" ref="AF193" si="470">AF192</f>
        <v>0</v>
      </c>
      <c r="AG193" s="411">
        <f t="shared" ref="AG193" si="471">AG192</f>
        <v>0</v>
      </c>
      <c r="AH193" s="411">
        <f t="shared" ref="AH193" si="472">AH192</f>
        <v>0</v>
      </c>
      <c r="AI193" s="411">
        <f t="shared" ref="AI193" si="473">AI192</f>
        <v>0</v>
      </c>
      <c r="AJ193" s="411">
        <f t="shared" ref="AJ193" si="474">AJ192</f>
        <v>0</v>
      </c>
      <c r="AK193" s="411">
        <f t="shared" ref="AK193" si="475">AK192</f>
        <v>0</v>
      </c>
      <c r="AL193" s="411">
        <f t="shared" ref="AL193" si="476">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1471773</v>
      </c>
      <c r="E195" s="329"/>
      <c r="F195" s="329"/>
      <c r="G195" s="329"/>
      <c r="H195" s="329"/>
      <c r="I195" s="329"/>
      <c r="J195" s="329"/>
      <c r="K195" s="329"/>
      <c r="L195" s="329"/>
      <c r="M195" s="329"/>
      <c r="N195" s="329"/>
      <c r="O195" s="329">
        <f>SUM(O38:O193)</f>
        <v>177</v>
      </c>
      <c r="P195" s="329"/>
      <c r="Q195" s="329"/>
      <c r="R195" s="329"/>
      <c r="S195" s="329"/>
      <c r="T195" s="329"/>
      <c r="U195" s="329"/>
      <c r="V195" s="329"/>
      <c r="W195" s="329"/>
      <c r="X195" s="329"/>
      <c r="Y195" s="329">
        <f>IF(Y36="kWh",SUMPRODUCT(D38:D193,Y38:Y193))</f>
        <v>266733</v>
      </c>
      <c r="Z195" s="329">
        <f>IF(Z36="kWh",SUMPRODUCT(D38:D193,Z38:Z193))</f>
        <v>294025.78347314394</v>
      </c>
      <c r="AA195" s="329">
        <f>IF(AA36="kw",SUMPRODUCT(N38:N193,O38:O193,AA38:AA193),SUMPRODUCT(D38:D193,AA38:AA193))</f>
        <v>889.84814171587357</v>
      </c>
      <c r="AB195" s="329">
        <f>IF(AB36="kw",SUMPRODUCT(N38:N193,O38:O193,AB38:AB193),SUMPRODUCT(D38:D193,AB38:AB193))</f>
        <v>355.31820085950886</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522335</v>
      </c>
      <c r="Z196" s="392">
        <f>HLOOKUP(Z35,'2. LRAMVA Threshold'!$B$42:$Q$53,7,FALSE)</f>
        <v>232046</v>
      </c>
      <c r="AA196" s="392">
        <f>HLOOKUP(AA35,'2. LRAMVA Threshold'!$B$42:$Q$53,7,FALSE)</f>
        <v>631</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1.49E-2</v>
      </c>
      <c r="Z198" s="341">
        <f>HLOOKUP(Z$35,'3.  Distribution Rates'!$C$122:$P$133,7,FALSE)</f>
        <v>9.1999999999999998E-3</v>
      </c>
      <c r="AA198" s="341">
        <f>HLOOKUP(AA$35,'3.  Distribution Rates'!$C$122:$P$133,7,FALSE)</f>
        <v>1.9454</v>
      </c>
      <c r="AB198" s="341">
        <f>HLOOKUP(AB$35,'3.  Distribution Rates'!$C$122:$P$133,7,FALSE)</f>
        <v>13.0776</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1980.3102707496073</v>
      </c>
      <c r="Z199" s="378">
        <f>'4.  2011-2014 LRAM'!Z138*Z198</f>
        <v>4224.6021152730918</v>
      </c>
      <c r="AA199" s="378">
        <f>'4.  2011-2014 LRAM'!AA138*AA198</f>
        <v>722.71079602382611</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6927.6231820465255</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1930.0651014937648</v>
      </c>
      <c r="Z200" s="378">
        <f>'4.  2011-2014 LRAM'!Z267*Z198</f>
        <v>2461.4795696633237</v>
      </c>
      <c r="AA200" s="378">
        <f>'4.  2011-2014 LRAM'!AA267*AA198</f>
        <v>2169.8786195627385</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6561.4232907198275</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2182.3425324370214</v>
      </c>
      <c r="Z201" s="378">
        <f>'4.  2011-2014 LRAM'!Z396*Z198</f>
        <v>305.55436799617581</v>
      </c>
      <c r="AA201" s="378">
        <f>'4.  2011-2014 LRAM'!AA396*AA198</f>
        <v>352.82187182778341</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2840.7187722609806</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4094.5753638910187</v>
      </c>
      <c r="Z202" s="378">
        <f>'4.  2011-2014 LRAM'!Z526*Z198</f>
        <v>2542.0956435562953</v>
      </c>
      <c r="AA202" s="378">
        <f>'4.  2011-2014 LRAM'!AA526*AA198</f>
        <v>876.57712699948524</v>
      </c>
      <c r="AB202" s="378">
        <f>'4.  2011-2014 LRAM'!AB526*AB198</f>
        <v>2154.8418963054532</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9668.0900307522534</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3974.3217</v>
      </c>
      <c r="Z203" s="378">
        <f>Z195*Z198</f>
        <v>2705.0372079529243</v>
      </c>
      <c r="AA203" s="378">
        <f>AA195*AA198</f>
        <v>1731.1105748940604</v>
      </c>
      <c r="AB203" s="378">
        <f t="shared" ref="AB203:AL203" si="477">AB195*AB198</f>
        <v>4646.7093035603129</v>
      </c>
      <c r="AC203" s="378">
        <f t="shared" si="477"/>
        <v>0</v>
      </c>
      <c r="AD203" s="378">
        <f t="shared" si="477"/>
        <v>0</v>
      </c>
      <c r="AE203" s="378">
        <f t="shared" si="477"/>
        <v>0</v>
      </c>
      <c r="AF203" s="378">
        <f t="shared" si="477"/>
        <v>0</v>
      </c>
      <c r="AG203" s="378">
        <f t="shared" si="477"/>
        <v>0</v>
      </c>
      <c r="AH203" s="378">
        <f t="shared" si="477"/>
        <v>0</v>
      </c>
      <c r="AI203" s="378">
        <f t="shared" si="477"/>
        <v>0</v>
      </c>
      <c r="AJ203" s="378">
        <f t="shared" si="477"/>
        <v>0</v>
      </c>
      <c r="AK203" s="378">
        <f t="shared" si="477"/>
        <v>0</v>
      </c>
      <c r="AL203" s="378">
        <f t="shared" si="477"/>
        <v>0</v>
      </c>
      <c r="AM203" s="629">
        <f>SUM(Y203:AL203)</f>
        <v>13057.178786407298</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14161.614968571414</v>
      </c>
      <c r="Z204" s="346">
        <f>SUM(Z199:Z203)</f>
        <v>12238.768904441811</v>
      </c>
      <c r="AA204" s="346">
        <f t="shared" ref="AA204:AE204" si="478">SUM(AA199:AA203)</f>
        <v>5853.0989893078931</v>
      </c>
      <c r="AB204" s="346">
        <f t="shared" si="478"/>
        <v>6801.5511998657657</v>
      </c>
      <c r="AC204" s="346">
        <f t="shared" si="478"/>
        <v>0</v>
      </c>
      <c r="AD204" s="346">
        <f t="shared" si="478"/>
        <v>0</v>
      </c>
      <c r="AE204" s="346">
        <f t="shared" si="478"/>
        <v>0</v>
      </c>
      <c r="AF204" s="346">
        <f>SUM(AF199:AF203)</f>
        <v>0</v>
      </c>
      <c r="AG204" s="346">
        <f>SUM(AG199:AG203)</f>
        <v>0</v>
      </c>
      <c r="AH204" s="346">
        <f t="shared" ref="AH204:AL204" si="479">SUM(AH199:AH203)</f>
        <v>0</v>
      </c>
      <c r="AI204" s="346">
        <f t="shared" si="479"/>
        <v>0</v>
      </c>
      <c r="AJ204" s="346">
        <f t="shared" si="479"/>
        <v>0</v>
      </c>
      <c r="AK204" s="346">
        <f t="shared" si="479"/>
        <v>0</v>
      </c>
      <c r="AL204" s="346">
        <f t="shared" si="479"/>
        <v>0</v>
      </c>
      <c r="AM204" s="407">
        <f>SUM(AM199:AM203)</f>
        <v>39055.034062186882</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7782.7915000000003</v>
      </c>
      <c r="Z205" s="347">
        <f t="shared" ref="Z205:AE205" si="480">Z196*Z198</f>
        <v>2134.8231999999998</v>
      </c>
      <c r="AA205" s="347">
        <f t="shared" si="480"/>
        <v>1227.5473999999999</v>
      </c>
      <c r="AB205" s="347">
        <f t="shared" si="480"/>
        <v>0</v>
      </c>
      <c r="AC205" s="347">
        <f t="shared" si="480"/>
        <v>0</v>
      </c>
      <c r="AD205" s="347">
        <f t="shared" si="480"/>
        <v>0</v>
      </c>
      <c r="AE205" s="347">
        <f t="shared" si="480"/>
        <v>0</v>
      </c>
      <c r="AF205" s="347">
        <f>AF196*AF198</f>
        <v>0</v>
      </c>
      <c r="AG205" s="347">
        <f t="shared" ref="AG205:AL205" si="481">AG196*AG198</f>
        <v>0</v>
      </c>
      <c r="AH205" s="347">
        <f t="shared" si="481"/>
        <v>0</v>
      </c>
      <c r="AI205" s="347">
        <f t="shared" si="481"/>
        <v>0</v>
      </c>
      <c r="AJ205" s="347">
        <f t="shared" si="481"/>
        <v>0</v>
      </c>
      <c r="AK205" s="347">
        <f t="shared" si="481"/>
        <v>0</v>
      </c>
      <c r="AL205" s="347">
        <f t="shared" si="481"/>
        <v>0</v>
      </c>
      <c r="AM205" s="407">
        <f>SUM(Y205:AL205)</f>
        <v>11145.1621</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27909.87196218688</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263760</v>
      </c>
      <c r="Z208" s="291">
        <f>SUMPRODUCT(E38:E193,Z38:Z193)</f>
        <v>294024.78347314394</v>
      </c>
      <c r="AA208" s="291">
        <f>IF(AA36="kw",SUMPRODUCT(N38:N193,P38:P193,AA38:AA193),SUMPRODUCT(E38:E193,AA38:AA193))</f>
        <v>889.84814171587357</v>
      </c>
      <c r="AB208" s="291">
        <f>IF(AB36="kw",SUMPRODUCT(N38:N193,P38:P193,AB38:AB193),SUMPRODUCT(E38:E193,AB38:AB193))</f>
        <v>355.31820085950886</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263684</v>
      </c>
      <c r="Z209" s="291">
        <f>SUMPRODUCT(F38:F193,Z38:Z193)</f>
        <v>294024.99607702688</v>
      </c>
      <c r="AA209" s="291">
        <f>IF(AA36="kw",SUMPRODUCT(N38:N193,Q38:Q193,AA38:AA193),SUMPRODUCT(F38:F193,AA38:AA193))</f>
        <v>896.57214310524478</v>
      </c>
      <c r="AB209" s="291">
        <f>IF(AB36="kw",SUMPRODUCT(N38:N193,Q38:Q193,AB38:AB193),SUMPRODUCT(F38:F193,AB38:AB193))</f>
        <v>358.80171263264128</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263503</v>
      </c>
      <c r="Z210" s="291">
        <f>SUMPRODUCT(G38:G193,Z38:Z193)</f>
        <v>301745.77655573486</v>
      </c>
      <c r="AA210" s="291">
        <f>IF(AA36="kw",SUMPRODUCT(N38:N193,R38:R193,AA38:AA193),SUMPRODUCT(G38:G193,AA38:AA193))</f>
        <v>896.57214310524478</v>
      </c>
      <c r="AB210" s="291">
        <f>IF(AB36="kw",SUMPRODUCT(N38:N193,R38:R193,AB38:AB193),SUMPRODUCT(G38:G193,AB38:AB193))</f>
        <v>358.80171263264128</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250215</v>
      </c>
      <c r="Z211" s="291">
        <f>SUMPRODUCT(H38:H193,Z38:Z193)</f>
        <v>301745.77655573486</v>
      </c>
      <c r="AA211" s="291">
        <f>IF(AA36="kw",SUMPRODUCT(N38:N193,S38:S193,AA38:AA193),SUMPRODUCT(H38:H193,AA38:AA193))</f>
        <v>908.57214310524478</v>
      </c>
      <c r="AB211" s="291">
        <f>IF(AB36="kw",SUMPRODUCT(N38:N193,S38:S193,AB38:AB193),SUMPRODUCT(H38:H193,AB38:AB193))</f>
        <v>358.80171263264128</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235157</v>
      </c>
      <c r="Z212" s="326">
        <f>SUMPRODUCT(I38:I193,Z38:Z193)</f>
        <v>301745.77655573486</v>
      </c>
      <c r="AA212" s="326">
        <f>IF(AA36="kw",SUMPRODUCT(N38:N193,T38:T193,AA38:AA193),SUMPRODUCT(I38:I193,AA38:AA193))</f>
        <v>908.57214310524478</v>
      </c>
      <c r="AB212" s="326">
        <f>IF(AB36="kw",SUMPRODUCT(N38:N193,T38:T193,AB38:AB193),SUMPRODUCT(I38:I193,AB38:AB193))</f>
        <v>358.80171263264128</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588</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57" t="s">
        <v>211</v>
      </c>
      <c r="C217" s="859" t="s">
        <v>33</v>
      </c>
      <c r="D217" s="284" t="s">
        <v>421</v>
      </c>
      <c r="E217" s="861" t="s">
        <v>209</v>
      </c>
      <c r="F217" s="862"/>
      <c r="G217" s="862"/>
      <c r="H217" s="862"/>
      <c r="I217" s="862"/>
      <c r="J217" s="862"/>
      <c r="K217" s="862"/>
      <c r="L217" s="862"/>
      <c r="M217" s="863"/>
      <c r="N217" s="867" t="s">
        <v>213</v>
      </c>
      <c r="O217" s="284" t="s">
        <v>422</v>
      </c>
      <c r="P217" s="861" t="s">
        <v>212</v>
      </c>
      <c r="Q217" s="862"/>
      <c r="R217" s="862"/>
      <c r="S217" s="862"/>
      <c r="T217" s="862"/>
      <c r="U217" s="862"/>
      <c r="V217" s="862"/>
      <c r="W217" s="862"/>
      <c r="X217" s="863"/>
      <c r="Y217" s="864" t="s">
        <v>243</v>
      </c>
      <c r="Z217" s="865"/>
      <c r="AA217" s="865"/>
      <c r="AB217" s="865"/>
      <c r="AC217" s="865"/>
      <c r="AD217" s="865"/>
      <c r="AE217" s="865"/>
      <c r="AF217" s="865"/>
      <c r="AG217" s="865"/>
      <c r="AH217" s="865"/>
      <c r="AI217" s="865"/>
      <c r="AJ217" s="865"/>
      <c r="AK217" s="865"/>
      <c r="AL217" s="865"/>
      <c r="AM217" s="866"/>
    </row>
    <row r="218" spans="1:39" ht="60.75" customHeight="1">
      <c r="B218" s="858"/>
      <c r="C218" s="860"/>
      <c r="D218" s="285">
        <v>2016</v>
      </c>
      <c r="E218" s="285">
        <v>2017</v>
      </c>
      <c r="F218" s="285">
        <v>2018</v>
      </c>
      <c r="G218" s="285">
        <v>2019</v>
      </c>
      <c r="H218" s="285">
        <v>2020</v>
      </c>
      <c r="I218" s="285">
        <v>2021</v>
      </c>
      <c r="J218" s="285">
        <v>2022</v>
      </c>
      <c r="K218" s="285">
        <v>2023</v>
      </c>
      <c r="L218" s="285">
        <v>2024</v>
      </c>
      <c r="M218" s="285">
        <v>2025</v>
      </c>
      <c r="N218" s="868"/>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TO 4,999 KW</v>
      </c>
      <c r="AB218" s="285" t="str">
        <f>'1.  LRAMVA Summary'!G52</f>
        <v>Street Lighting</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482">Z221</f>
        <v>0</v>
      </c>
      <c r="AA222" s="411">
        <f t="shared" ref="AA222" si="483">AA221</f>
        <v>0</v>
      </c>
      <c r="AB222" s="411">
        <f t="shared" ref="AB222" si="484">AB221</f>
        <v>0</v>
      </c>
      <c r="AC222" s="411">
        <f t="shared" ref="AC222" si="485">AC221</f>
        <v>0</v>
      </c>
      <c r="AD222" s="411">
        <f t="shared" ref="AD222" si="486">AD221</f>
        <v>0</v>
      </c>
      <c r="AE222" s="411">
        <f t="shared" ref="AE222" si="487">AE221</f>
        <v>0</v>
      </c>
      <c r="AF222" s="411">
        <f t="shared" ref="AF222" si="488">AF221</f>
        <v>0</v>
      </c>
      <c r="AG222" s="411">
        <f t="shared" ref="AG222" si="489">AG221</f>
        <v>0</v>
      </c>
      <c r="AH222" s="411">
        <f t="shared" ref="AH222" si="490">AH221</f>
        <v>0</v>
      </c>
      <c r="AI222" s="411">
        <f t="shared" ref="AI222" si="491">AI221</f>
        <v>0</v>
      </c>
      <c r="AJ222" s="411">
        <f t="shared" ref="AJ222" si="492">AJ221</f>
        <v>0</v>
      </c>
      <c r="AK222" s="411">
        <f t="shared" ref="AK222" si="493">AK221</f>
        <v>0</v>
      </c>
      <c r="AL222" s="411">
        <f t="shared" ref="AL222" si="494">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495">Z224</f>
        <v>0</v>
      </c>
      <c r="AA225" s="411">
        <f t="shared" ref="AA225" si="496">AA224</f>
        <v>0</v>
      </c>
      <c r="AB225" s="411">
        <f t="shared" ref="AB225" si="497">AB224</f>
        <v>0</v>
      </c>
      <c r="AC225" s="411">
        <f t="shared" ref="AC225" si="498">AC224</f>
        <v>0</v>
      </c>
      <c r="AD225" s="411">
        <f t="shared" ref="AD225" si="499">AD224</f>
        <v>0</v>
      </c>
      <c r="AE225" s="411">
        <f t="shared" ref="AE225" si="500">AE224</f>
        <v>0</v>
      </c>
      <c r="AF225" s="411">
        <f t="shared" ref="AF225" si="501">AF224</f>
        <v>0</v>
      </c>
      <c r="AG225" s="411">
        <f t="shared" ref="AG225" si="502">AG224</f>
        <v>0</v>
      </c>
      <c r="AH225" s="411">
        <f t="shared" ref="AH225" si="503">AH224</f>
        <v>0</v>
      </c>
      <c r="AI225" s="411">
        <f t="shared" ref="AI225" si="504">AI224</f>
        <v>0</v>
      </c>
      <c r="AJ225" s="411">
        <f t="shared" ref="AJ225" si="505">AJ224</f>
        <v>0</v>
      </c>
      <c r="AK225" s="411">
        <f t="shared" ref="AK225" si="506">AK224</f>
        <v>0</v>
      </c>
      <c r="AL225" s="411">
        <f t="shared" ref="AL225" si="507">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08">Z227</f>
        <v>0</v>
      </c>
      <c r="AA228" s="411">
        <f t="shared" ref="AA228" si="509">AA227</f>
        <v>0</v>
      </c>
      <c r="AB228" s="411">
        <f t="shared" ref="AB228" si="510">AB227</f>
        <v>0</v>
      </c>
      <c r="AC228" s="411">
        <f t="shared" ref="AC228" si="511">AC227</f>
        <v>0</v>
      </c>
      <c r="AD228" s="411">
        <f t="shared" ref="AD228" si="512">AD227</f>
        <v>0</v>
      </c>
      <c r="AE228" s="411">
        <f t="shared" ref="AE228" si="513">AE227</f>
        <v>0</v>
      </c>
      <c r="AF228" s="411">
        <f t="shared" ref="AF228" si="514">AF227</f>
        <v>0</v>
      </c>
      <c r="AG228" s="411">
        <f t="shared" ref="AG228" si="515">AG227</f>
        <v>0</v>
      </c>
      <c r="AH228" s="411">
        <f t="shared" ref="AH228" si="516">AH227</f>
        <v>0</v>
      </c>
      <c r="AI228" s="411">
        <f t="shared" ref="AI228" si="517">AI227</f>
        <v>0</v>
      </c>
      <c r="AJ228" s="411">
        <f t="shared" ref="AJ228" si="518">AJ227</f>
        <v>0</v>
      </c>
      <c r="AK228" s="411">
        <f t="shared" ref="AK228" si="519">AK227</f>
        <v>0</v>
      </c>
      <c r="AL228" s="411">
        <f t="shared" ref="AL228" si="520">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681</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21">Z230</f>
        <v>0</v>
      </c>
      <c r="AA231" s="411">
        <f t="shared" ref="AA231" si="522">AA230</f>
        <v>0</v>
      </c>
      <c r="AB231" s="411">
        <f t="shared" ref="AB231" si="523">AB230</f>
        <v>0</v>
      </c>
      <c r="AC231" s="411">
        <f t="shared" ref="AC231" si="524">AC230</f>
        <v>0</v>
      </c>
      <c r="AD231" s="411">
        <f t="shared" ref="AD231" si="525">AD230</f>
        <v>0</v>
      </c>
      <c r="AE231" s="411">
        <f t="shared" ref="AE231" si="526">AE230</f>
        <v>0</v>
      </c>
      <c r="AF231" s="411">
        <f t="shared" ref="AF231" si="527">AF230</f>
        <v>0</v>
      </c>
      <c r="AG231" s="411">
        <f t="shared" ref="AG231" si="528">AG230</f>
        <v>0</v>
      </c>
      <c r="AH231" s="411">
        <f t="shared" ref="AH231" si="529">AH230</f>
        <v>0</v>
      </c>
      <c r="AI231" s="411">
        <f t="shared" ref="AI231" si="530">AI230</f>
        <v>0</v>
      </c>
      <c r="AJ231" s="411">
        <f t="shared" ref="AJ231" si="531">AJ230</f>
        <v>0</v>
      </c>
      <c r="AK231" s="411">
        <f t="shared" ref="AK231" si="532">AK230</f>
        <v>0</v>
      </c>
      <c r="AL231" s="411">
        <f t="shared" ref="AL231" si="533">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534">Z233</f>
        <v>0</v>
      </c>
      <c r="AA234" s="411">
        <f t="shared" ref="AA234" si="535">AA233</f>
        <v>0</v>
      </c>
      <c r="AB234" s="411">
        <f t="shared" ref="AB234" si="536">AB233</f>
        <v>0</v>
      </c>
      <c r="AC234" s="411">
        <f t="shared" ref="AC234" si="537">AC233</f>
        <v>0</v>
      </c>
      <c r="AD234" s="411">
        <f t="shared" ref="AD234" si="538">AD233</f>
        <v>0</v>
      </c>
      <c r="AE234" s="411">
        <f t="shared" ref="AE234" si="539">AE233</f>
        <v>0</v>
      </c>
      <c r="AF234" s="411">
        <f t="shared" ref="AF234" si="540">AF233</f>
        <v>0</v>
      </c>
      <c r="AG234" s="411">
        <f t="shared" ref="AG234" si="541">AG233</f>
        <v>0</v>
      </c>
      <c r="AH234" s="411">
        <f t="shared" ref="AH234" si="542">AH233</f>
        <v>0</v>
      </c>
      <c r="AI234" s="411">
        <f t="shared" ref="AI234" si="543">AI233</f>
        <v>0</v>
      </c>
      <c r="AJ234" s="411">
        <f t="shared" ref="AJ234" si="544">AJ233</f>
        <v>0</v>
      </c>
      <c r="AK234" s="411">
        <f t="shared" ref="AK234" si="545">AK233</f>
        <v>0</v>
      </c>
      <c r="AL234" s="411">
        <f t="shared" ref="AL234" si="546">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547">Z237</f>
        <v>0</v>
      </c>
      <c r="AA238" s="411">
        <f t="shared" ref="AA238" si="548">AA237</f>
        <v>0</v>
      </c>
      <c r="AB238" s="411">
        <f t="shared" ref="AB238" si="549">AB237</f>
        <v>0</v>
      </c>
      <c r="AC238" s="411">
        <f t="shared" ref="AC238" si="550">AC237</f>
        <v>0</v>
      </c>
      <c r="AD238" s="411">
        <f t="shared" ref="AD238" si="551">AD237</f>
        <v>0</v>
      </c>
      <c r="AE238" s="411">
        <f t="shared" ref="AE238" si="552">AE237</f>
        <v>0</v>
      </c>
      <c r="AF238" s="411">
        <f t="shared" ref="AF238" si="553">AF237</f>
        <v>0</v>
      </c>
      <c r="AG238" s="411">
        <f t="shared" ref="AG238" si="554">AG237</f>
        <v>0</v>
      </c>
      <c r="AH238" s="411">
        <f t="shared" ref="AH238" si="555">AH237</f>
        <v>0</v>
      </c>
      <c r="AI238" s="411">
        <f t="shared" ref="AI238" si="556">AI237</f>
        <v>0</v>
      </c>
      <c r="AJ238" s="411">
        <f t="shared" ref="AJ238" si="557">AJ237</f>
        <v>0</v>
      </c>
      <c r="AK238" s="411">
        <f t="shared" ref="AK238" si="558">AK237</f>
        <v>0</v>
      </c>
      <c r="AL238" s="411">
        <f t="shared" ref="AL238" si="559">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560">Z240</f>
        <v>0</v>
      </c>
      <c r="AA241" s="411">
        <f t="shared" ref="AA241" si="561">AA240</f>
        <v>0</v>
      </c>
      <c r="AB241" s="411">
        <f t="shared" ref="AB241" si="562">AB240</f>
        <v>0</v>
      </c>
      <c r="AC241" s="411">
        <f t="shared" ref="AC241" si="563">AC240</f>
        <v>0</v>
      </c>
      <c r="AD241" s="411">
        <f t="shared" ref="AD241" si="564">AD240</f>
        <v>0</v>
      </c>
      <c r="AE241" s="411">
        <f t="shared" ref="AE241" si="565">AE240</f>
        <v>0</v>
      </c>
      <c r="AF241" s="411">
        <f t="shared" ref="AF241" si="566">AF240</f>
        <v>0</v>
      </c>
      <c r="AG241" s="411">
        <f t="shared" ref="AG241" si="567">AG240</f>
        <v>0</v>
      </c>
      <c r="AH241" s="411">
        <f t="shared" ref="AH241" si="568">AH240</f>
        <v>0</v>
      </c>
      <c r="AI241" s="411">
        <f t="shared" ref="AI241" si="569">AI240</f>
        <v>0</v>
      </c>
      <c r="AJ241" s="411">
        <f t="shared" ref="AJ241" si="570">AJ240</f>
        <v>0</v>
      </c>
      <c r="AK241" s="411">
        <f t="shared" ref="AK241" si="571">AK240</f>
        <v>0</v>
      </c>
      <c r="AL241" s="411">
        <f t="shared" ref="AL241" si="572">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573">Z243</f>
        <v>0</v>
      </c>
      <c r="AA244" s="411">
        <f t="shared" ref="AA244" si="574">AA243</f>
        <v>0</v>
      </c>
      <c r="AB244" s="411">
        <f t="shared" ref="AB244" si="575">AB243</f>
        <v>0</v>
      </c>
      <c r="AC244" s="411">
        <f t="shared" ref="AC244" si="576">AC243</f>
        <v>0</v>
      </c>
      <c r="AD244" s="411">
        <f t="shared" ref="AD244" si="577">AD243</f>
        <v>0</v>
      </c>
      <c r="AE244" s="411">
        <f t="shared" ref="AE244" si="578">AE243</f>
        <v>0</v>
      </c>
      <c r="AF244" s="411">
        <f t="shared" ref="AF244" si="579">AF243</f>
        <v>0</v>
      </c>
      <c r="AG244" s="411">
        <f t="shared" ref="AG244" si="580">AG243</f>
        <v>0</v>
      </c>
      <c r="AH244" s="411">
        <f t="shared" ref="AH244" si="581">AH243</f>
        <v>0</v>
      </c>
      <c r="AI244" s="411">
        <f t="shared" ref="AI244" si="582">AI243</f>
        <v>0</v>
      </c>
      <c r="AJ244" s="411">
        <f t="shared" ref="AJ244" si="583">AJ243</f>
        <v>0</v>
      </c>
      <c r="AK244" s="411">
        <f t="shared" ref="AK244" si="584">AK243</f>
        <v>0</v>
      </c>
      <c r="AL244" s="411">
        <f t="shared" ref="AL244" si="585">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586">Z246</f>
        <v>0</v>
      </c>
      <c r="AA247" s="411">
        <f t="shared" ref="AA247" si="587">AA246</f>
        <v>0</v>
      </c>
      <c r="AB247" s="411">
        <f t="shared" ref="AB247" si="588">AB246</f>
        <v>0</v>
      </c>
      <c r="AC247" s="411">
        <f t="shared" ref="AC247" si="589">AC246</f>
        <v>0</v>
      </c>
      <c r="AD247" s="411">
        <f t="shared" ref="AD247" si="590">AD246</f>
        <v>0</v>
      </c>
      <c r="AE247" s="411">
        <f t="shared" ref="AE247" si="591">AE246</f>
        <v>0</v>
      </c>
      <c r="AF247" s="411">
        <f t="shared" ref="AF247" si="592">AF246</f>
        <v>0</v>
      </c>
      <c r="AG247" s="411">
        <f t="shared" ref="AG247" si="593">AG246</f>
        <v>0</v>
      </c>
      <c r="AH247" s="411">
        <f t="shared" ref="AH247" si="594">AH246</f>
        <v>0</v>
      </c>
      <c r="AI247" s="411">
        <f t="shared" ref="AI247" si="595">AI246</f>
        <v>0</v>
      </c>
      <c r="AJ247" s="411">
        <f t="shared" ref="AJ247" si="596">AJ246</f>
        <v>0</v>
      </c>
      <c r="AK247" s="411">
        <f t="shared" ref="AK247" si="597">AK246</f>
        <v>0</v>
      </c>
      <c r="AL247" s="411">
        <f t="shared" ref="AL247" si="598">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599">Z249</f>
        <v>0</v>
      </c>
      <c r="AA250" s="411">
        <f t="shared" ref="AA250" si="600">AA249</f>
        <v>0</v>
      </c>
      <c r="AB250" s="411">
        <f t="shared" ref="AB250" si="601">AB249</f>
        <v>0</v>
      </c>
      <c r="AC250" s="411">
        <f t="shared" ref="AC250" si="602">AC249</f>
        <v>0</v>
      </c>
      <c r="AD250" s="411">
        <f t="shared" ref="AD250" si="603">AD249</f>
        <v>0</v>
      </c>
      <c r="AE250" s="411">
        <f t="shared" ref="AE250" si="604">AE249</f>
        <v>0</v>
      </c>
      <c r="AF250" s="411">
        <f t="shared" ref="AF250" si="605">AF249</f>
        <v>0</v>
      </c>
      <c r="AG250" s="411">
        <f t="shared" ref="AG250" si="606">AG249</f>
        <v>0</v>
      </c>
      <c r="AH250" s="411">
        <f t="shared" ref="AH250" si="607">AH249</f>
        <v>0</v>
      </c>
      <c r="AI250" s="411">
        <f t="shared" ref="AI250" si="608">AI249</f>
        <v>0</v>
      </c>
      <c r="AJ250" s="411">
        <f t="shared" ref="AJ250" si="609">AJ249</f>
        <v>0</v>
      </c>
      <c r="AK250" s="411">
        <f t="shared" ref="AK250" si="610">AK249</f>
        <v>0</v>
      </c>
      <c r="AL250" s="411">
        <f t="shared" ref="AL250" si="611">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12">Z253</f>
        <v>0</v>
      </c>
      <c r="AA254" s="411">
        <f t="shared" ref="AA254" si="613">AA253</f>
        <v>0</v>
      </c>
      <c r="AB254" s="411">
        <f t="shared" ref="AB254" si="614">AB253</f>
        <v>0</v>
      </c>
      <c r="AC254" s="411">
        <f t="shared" ref="AC254" si="615">AC253</f>
        <v>0</v>
      </c>
      <c r="AD254" s="411">
        <f t="shared" ref="AD254" si="616">AD253</f>
        <v>0</v>
      </c>
      <c r="AE254" s="411">
        <f t="shared" ref="AE254" si="617">AE253</f>
        <v>0</v>
      </c>
      <c r="AF254" s="411">
        <f t="shared" ref="AF254" si="618">AF253</f>
        <v>0</v>
      </c>
      <c r="AG254" s="411">
        <f t="shared" ref="AG254" si="619">AG253</f>
        <v>0</v>
      </c>
      <c r="AH254" s="411">
        <f t="shared" ref="AH254" si="620">AH253</f>
        <v>0</v>
      </c>
      <c r="AI254" s="411">
        <f t="shared" ref="AI254" si="621">AI253</f>
        <v>0</v>
      </c>
      <c r="AJ254" s="411">
        <f t="shared" ref="AJ254" si="622">AJ253</f>
        <v>0</v>
      </c>
      <c r="AK254" s="411">
        <f t="shared" ref="AK254" si="623">AK253</f>
        <v>0</v>
      </c>
      <c r="AL254" s="411">
        <f t="shared" ref="AL254" si="624">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625">Z256</f>
        <v>0</v>
      </c>
      <c r="AA257" s="411">
        <f t="shared" ref="AA257" si="626">AA256</f>
        <v>0</v>
      </c>
      <c r="AB257" s="411">
        <f t="shared" ref="AB257" si="627">AB256</f>
        <v>0</v>
      </c>
      <c r="AC257" s="411">
        <f t="shared" ref="AC257" si="628">AC256</f>
        <v>0</v>
      </c>
      <c r="AD257" s="411">
        <f t="shared" ref="AD257" si="629">AD256</f>
        <v>0</v>
      </c>
      <c r="AE257" s="411">
        <f t="shared" ref="AE257" si="630">AE256</f>
        <v>0</v>
      </c>
      <c r="AF257" s="411">
        <f t="shared" ref="AF257" si="631">AF256</f>
        <v>0</v>
      </c>
      <c r="AG257" s="411">
        <f t="shared" ref="AG257" si="632">AG256</f>
        <v>0</v>
      </c>
      <c r="AH257" s="411">
        <f t="shared" ref="AH257" si="633">AH256</f>
        <v>0</v>
      </c>
      <c r="AI257" s="411">
        <f t="shared" ref="AI257" si="634">AI256</f>
        <v>0</v>
      </c>
      <c r="AJ257" s="411">
        <f t="shared" ref="AJ257" si="635">AJ256</f>
        <v>0</v>
      </c>
      <c r="AK257" s="411">
        <f t="shared" ref="AK257" si="636">AK256</f>
        <v>0</v>
      </c>
      <c r="AL257" s="411">
        <f t="shared" ref="AL257" si="637">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638">Z259</f>
        <v>0</v>
      </c>
      <c r="AA260" s="411">
        <f t="shared" ref="AA260" si="639">AA259</f>
        <v>0</v>
      </c>
      <c r="AB260" s="411">
        <f t="shared" ref="AB260" si="640">AB259</f>
        <v>0</v>
      </c>
      <c r="AC260" s="411">
        <f t="shared" ref="AC260" si="641">AC259</f>
        <v>0</v>
      </c>
      <c r="AD260" s="411">
        <f t="shared" ref="AD260" si="642">AD259</f>
        <v>0</v>
      </c>
      <c r="AE260" s="411">
        <f t="shared" ref="AE260" si="643">AE259</f>
        <v>0</v>
      </c>
      <c r="AF260" s="411">
        <f t="shared" ref="AF260" si="644">AF259</f>
        <v>0</v>
      </c>
      <c r="AG260" s="411">
        <f t="shared" ref="AG260" si="645">AG259</f>
        <v>0</v>
      </c>
      <c r="AH260" s="411">
        <f t="shared" ref="AH260" si="646">AH259</f>
        <v>0</v>
      </c>
      <c r="AI260" s="411">
        <f t="shared" ref="AI260" si="647">AI259</f>
        <v>0</v>
      </c>
      <c r="AJ260" s="411">
        <f t="shared" ref="AJ260" si="648">AJ259</f>
        <v>0</v>
      </c>
      <c r="AK260" s="411">
        <f t="shared" ref="AK260" si="649">AK259</f>
        <v>0</v>
      </c>
      <c r="AL260" s="411">
        <f t="shared" ref="AL260" si="650">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651">Z263</f>
        <v>0</v>
      </c>
      <c r="AA264" s="411">
        <f t="shared" ref="AA264" si="652">AA263</f>
        <v>0</v>
      </c>
      <c r="AB264" s="411">
        <f t="shared" ref="AB264" si="653">AB263</f>
        <v>0</v>
      </c>
      <c r="AC264" s="411">
        <f t="shared" ref="AC264" si="654">AC263</f>
        <v>0</v>
      </c>
      <c r="AD264" s="411">
        <f t="shared" ref="AD264" si="655">AD263</f>
        <v>0</v>
      </c>
      <c r="AE264" s="411">
        <f t="shared" ref="AE264" si="656">AE263</f>
        <v>0</v>
      </c>
      <c r="AF264" s="411">
        <f t="shared" ref="AF264" si="657">AF263</f>
        <v>0</v>
      </c>
      <c r="AG264" s="411">
        <f t="shared" ref="AG264" si="658">AG263</f>
        <v>0</v>
      </c>
      <c r="AH264" s="411">
        <f t="shared" ref="AH264" si="659">AH263</f>
        <v>0</v>
      </c>
      <c r="AI264" s="411">
        <f t="shared" ref="AI264" si="660">AI263</f>
        <v>0</v>
      </c>
      <c r="AJ264" s="411">
        <f t="shared" ref="AJ264" si="661">AJ263</f>
        <v>0</v>
      </c>
      <c r="AK264" s="411">
        <f t="shared" ref="AK264" si="662">AK263</f>
        <v>0</v>
      </c>
      <c r="AL264" s="411">
        <f t="shared" ref="AL264" si="663">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664">Z267</f>
        <v>0</v>
      </c>
      <c r="AA268" s="411">
        <f t="shared" si="664"/>
        <v>0</v>
      </c>
      <c r="AB268" s="411">
        <f t="shared" si="664"/>
        <v>0</v>
      </c>
      <c r="AC268" s="411">
        <f t="shared" si="664"/>
        <v>0</v>
      </c>
      <c r="AD268" s="411">
        <f t="shared" si="664"/>
        <v>0</v>
      </c>
      <c r="AE268" s="411">
        <f t="shared" si="664"/>
        <v>0</v>
      </c>
      <c r="AF268" s="411">
        <f t="shared" si="664"/>
        <v>0</v>
      </c>
      <c r="AG268" s="411">
        <f t="shared" si="664"/>
        <v>0</v>
      </c>
      <c r="AH268" s="411">
        <f t="shared" si="664"/>
        <v>0</v>
      </c>
      <c r="AI268" s="411">
        <f t="shared" si="664"/>
        <v>0</v>
      </c>
      <c r="AJ268" s="411">
        <f t="shared" si="664"/>
        <v>0</v>
      </c>
      <c r="AK268" s="411">
        <f t="shared" si="664"/>
        <v>0</v>
      </c>
      <c r="AL268" s="411">
        <f t="shared" si="664"/>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665">Z270</f>
        <v>0</v>
      </c>
      <c r="AA271" s="411">
        <f t="shared" si="665"/>
        <v>0</v>
      </c>
      <c r="AB271" s="411">
        <f t="shared" si="665"/>
        <v>0</v>
      </c>
      <c r="AC271" s="411">
        <f t="shared" si="665"/>
        <v>0</v>
      </c>
      <c r="AD271" s="411">
        <f t="shared" si="665"/>
        <v>0</v>
      </c>
      <c r="AE271" s="411">
        <f t="shared" si="665"/>
        <v>0</v>
      </c>
      <c r="AF271" s="411">
        <f t="shared" si="665"/>
        <v>0</v>
      </c>
      <c r="AG271" s="411">
        <f t="shared" si="665"/>
        <v>0</v>
      </c>
      <c r="AH271" s="411">
        <f t="shared" si="665"/>
        <v>0</v>
      </c>
      <c r="AI271" s="411">
        <f t="shared" si="665"/>
        <v>0</v>
      </c>
      <c r="AJ271" s="411">
        <f t="shared" si="665"/>
        <v>0</v>
      </c>
      <c r="AK271" s="411">
        <f t="shared" si="665"/>
        <v>0</v>
      </c>
      <c r="AL271" s="411">
        <f t="shared" si="665"/>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495</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666">Z274</f>
        <v>0</v>
      </c>
      <c r="AA275" s="411">
        <f t="shared" si="666"/>
        <v>0</v>
      </c>
      <c r="AB275" s="411">
        <f t="shared" si="666"/>
        <v>0</v>
      </c>
      <c r="AC275" s="411">
        <f t="shared" si="666"/>
        <v>0</v>
      </c>
      <c r="AD275" s="411">
        <f t="shared" si="666"/>
        <v>0</v>
      </c>
      <c r="AE275" s="411">
        <f t="shared" si="666"/>
        <v>0</v>
      </c>
      <c r="AF275" s="411">
        <f t="shared" si="666"/>
        <v>0</v>
      </c>
      <c r="AG275" s="411">
        <f t="shared" si="666"/>
        <v>0</v>
      </c>
      <c r="AH275" s="411">
        <f t="shared" si="666"/>
        <v>0</v>
      </c>
      <c r="AI275" s="411">
        <f t="shared" si="666"/>
        <v>0</v>
      </c>
      <c r="AJ275" s="411">
        <f t="shared" si="666"/>
        <v>0</v>
      </c>
      <c r="AK275" s="411">
        <f t="shared" si="666"/>
        <v>0</v>
      </c>
      <c r="AL275" s="411">
        <f t="shared" si="666"/>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667">Z277</f>
        <v>0</v>
      </c>
      <c r="AA278" s="411">
        <f t="shared" si="667"/>
        <v>0</v>
      </c>
      <c r="AB278" s="411">
        <f t="shared" si="667"/>
        <v>0</v>
      </c>
      <c r="AC278" s="411">
        <f t="shared" si="667"/>
        <v>0</v>
      </c>
      <c r="AD278" s="411">
        <f t="shared" si="667"/>
        <v>0</v>
      </c>
      <c r="AE278" s="411">
        <f t="shared" si="667"/>
        <v>0</v>
      </c>
      <c r="AF278" s="411">
        <f t="shared" si="667"/>
        <v>0</v>
      </c>
      <c r="AG278" s="411">
        <f t="shared" si="667"/>
        <v>0</v>
      </c>
      <c r="AH278" s="411">
        <f t="shared" si="667"/>
        <v>0</v>
      </c>
      <c r="AI278" s="411">
        <f t="shared" si="667"/>
        <v>0</v>
      </c>
      <c r="AJ278" s="411">
        <f t="shared" si="667"/>
        <v>0</v>
      </c>
      <c r="AK278" s="411">
        <f t="shared" si="667"/>
        <v>0</v>
      </c>
      <c r="AL278" s="411">
        <f t="shared" si="667"/>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668">Z280</f>
        <v>0</v>
      </c>
      <c r="AA281" s="411">
        <f t="shared" si="668"/>
        <v>0</v>
      </c>
      <c r="AB281" s="411">
        <f t="shared" si="668"/>
        <v>0</v>
      </c>
      <c r="AC281" s="411">
        <f t="shared" si="668"/>
        <v>0</v>
      </c>
      <c r="AD281" s="411">
        <f t="shared" si="668"/>
        <v>0</v>
      </c>
      <c r="AE281" s="411">
        <f t="shared" si="668"/>
        <v>0</v>
      </c>
      <c r="AF281" s="411">
        <f t="shared" si="668"/>
        <v>0</v>
      </c>
      <c r="AG281" s="411">
        <f t="shared" si="668"/>
        <v>0</v>
      </c>
      <c r="AH281" s="411">
        <f t="shared" si="668"/>
        <v>0</v>
      </c>
      <c r="AI281" s="411">
        <f t="shared" si="668"/>
        <v>0</v>
      </c>
      <c r="AJ281" s="411">
        <f t="shared" si="668"/>
        <v>0</v>
      </c>
      <c r="AK281" s="411">
        <f t="shared" si="668"/>
        <v>0</v>
      </c>
      <c r="AL281" s="411">
        <f t="shared" si="668"/>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669">Y283</f>
        <v>0</v>
      </c>
      <c r="Z284" s="411">
        <f t="shared" si="669"/>
        <v>0</v>
      </c>
      <c r="AA284" s="411">
        <f t="shared" si="669"/>
        <v>0</v>
      </c>
      <c r="AB284" s="411">
        <f t="shared" si="669"/>
        <v>0</v>
      </c>
      <c r="AC284" s="411">
        <f t="shared" si="669"/>
        <v>0</v>
      </c>
      <c r="AD284" s="411">
        <f t="shared" si="669"/>
        <v>0</v>
      </c>
      <c r="AE284" s="411">
        <f t="shared" si="669"/>
        <v>0</v>
      </c>
      <c r="AF284" s="411">
        <f t="shared" si="669"/>
        <v>0</v>
      </c>
      <c r="AG284" s="411">
        <f t="shared" si="669"/>
        <v>0</v>
      </c>
      <c r="AH284" s="411">
        <f t="shared" si="669"/>
        <v>0</v>
      </c>
      <c r="AI284" s="411">
        <f t="shared" si="669"/>
        <v>0</v>
      </c>
      <c r="AJ284" s="411">
        <f t="shared" si="669"/>
        <v>0</v>
      </c>
      <c r="AK284" s="411">
        <f t="shared" si="669"/>
        <v>0</v>
      </c>
      <c r="AL284" s="411">
        <f t="shared" si="669"/>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v>270246</v>
      </c>
      <c r="E288" s="295">
        <v>270246</v>
      </c>
      <c r="F288" s="295">
        <v>270246</v>
      </c>
      <c r="G288" s="295">
        <v>270246</v>
      </c>
      <c r="H288" s="295">
        <v>270246</v>
      </c>
      <c r="I288" s="295">
        <v>270246</v>
      </c>
      <c r="J288" s="295">
        <v>270246</v>
      </c>
      <c r="K288" s="295">
        <v>270211</v>
      </c>
      <c r="L288" s="295">
        <v>270211</v>
      </c>
      <c r="M288" s="295">
        <v>268909</v>
      </c>
      <c r="N288" s="291"/>
      <c r="O288" s="295">
        <v>18</v>
      </c>
      <c r="P288" s="295">
        <v>18</v>
      </c>
      <c r="Q288" s="295">
        <v>18</v>
      </c>
      <c r="R288" s="295">
        <v>18</v>
      </c>
      <c r="S288" s="295">
        <v>18</v>
      </c>
      <c r="T288" s="295">
        <v>18</v>
      </c>
      <c r="U288" s="295">
        <v>18</v>
      </c>
      <c r="V288" s="295">
        <v>18</v>
      </c>
      <c r="W288" s="295">
        <v>18</v>
      </c>
      <c r="X288" s="295">
        <v>17</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v>29546</v>
      </c>
      <c r="E289" s="295">
        <v>29546</v>
      </c>
      <c r="F289" s="295">
        <v>29546</v>
      </c>
      <c r="G289" s="295">
        <v>29546</v>
      </c>
      <c r="H289" s="295">
        <v>29546</v>
      </c>
      <c r="I289" s="295">
        <v>29546</v>
      </c>
      <c r="J289" s="295">
        <v>29546</v>
      </c>
      <c r="K289" s="295">
        <v>29544</v>
      </c>
      <c r="L289" s="295">
        <v>29544</v>
      </c>
      <c r="M289" s="295">
        <v>29587</v>
      </c>
      <c r="N289" s="291"/>
      <c r="O289" s="295">
        <v>2</v>
      </c>
      <c r="P289" s="295">
        <v>2</v>
      </c>
      <c r="Q289" s="295">
        <v>2</v>
      </c>
      <c r="R289" s="295">
        <v>2</v>
      </c>
      <c r="S289" s="295">
        <v>2</v>
      </c>
      <c r="T289" s="295">
        <v>2</v>
      </c>
      <c r="U289" s="295">
        <v>2</v>
      </c>
      <c r="V289" s="295">
        <v>2</v>
      </c>
      <c r="W289" s="295">
        <v>2</v>
      </c>
      <c r="X289" s="295">
        <v>2</v>
      </c>
      <c r="Y289" s="411">
        <v>2</v>
      </c>
      <c r="Z289" s="411">
        <f t="shared" ref="Z289:AB289" si="670">Z288</f>
        <v>0</v>
      </c>
      <c r="AA289" s="411">
        <f t="shared" si="670"/>
        <v>0</v>
      </c>
      <c r="AB289" s="411">
        <f t="shared" si="670"/>
        <v>0</v>
      </c>
      <c r="AC289" s="411">
        <f t="shared" ref="AC289" si="671">AC288</f>
        <v>0</v>
      </c>
      <c r="AD289" s="411">
        <f t="shared" ref="AD289" si="672">AD288</f>
        <v>0</v>
      </c>
      <c r="AE289" s="411">
        <f t="shared" ref="AE289" si="673">AE288</f>
        <v>0</v>
      </c>
      <c r="AF289" s="411">
        <f t="shared" ref="AF289" si="674">AF288</f>
        <v>0</v>
      </c>
      <c r="AG289" s="411">
        <f t="shared" ref="AG289" si="675">AG288</f>
        <v>0</v>
      </c>
      <c r="AH289" s="411">
        <f t="shared" ref="AH289" si="676">AH288</f>
        <v>0</v>
      </c>
      <c r="AI289" s="411">
        <f t="shared" ref="AI289" si="677">AI288</f>
        <v>0</v>
      </c>
      <c r="AJ289" s="411">
        <f t="shared" ref="AJ289" si="678">AJ288</f>
        <v>0</v>
      </c>
      <c r="AK289" s="411">
        <f t="shared" ref="AK289" si="679">AK288</f>
        <v>0</v>
      </c>
      <c r="AL289" s="411">
        <f t="shared" ref="AL289" si="680">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64103</v>
      </c>
      <c r="E291" s="295">
        <v>64103</v>
      </c>
      <c r="F291" s="295">
        <v>64103</v>
      </c>
      <c r="G291" s="295">
        <v>64103</v>
      </c>
      <c r="H291" s="295">
        <v>64103</v>
      </c>
      <c r="I291" s="295">
        <v>64103</v>
      </c>
      <c r="J291" s="295">
        <v>64103</v>
      </c>
      <c r="K291" s="295">
        <v>64103</v>
      </c>
      <c r="L291" s="295">
        <v>64103</v>
      </c>
      <c r="M291" s="295">
        <v>64103</v>
      </c>
      <c r="N291" s="291"/>
      <c r="O291" s="295">
        <v>18</v>
      </c>
      <c r="P291" s="295">
        <v>18</v>
      </c>
      <c r="Q291" s="295">
        <v>18</v>
      </c>
      <c r="R291" s="295">
        <v>18</v>
      </c>
      <c r="S291" s="295">
        <v>18</v>
      </c>
      <c r="T291" s="295">
        <v>18</v>
      </c>
      <c r="U291" s="295">
        <v>18</v>
      </c>
      <c r="V291" s="295">
        <v>18</v>
      </c>
      <c r="W291" s="295">
        <v>18</v>
      </c>
      <c r="X291" s="295">
        <v>18</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32</v>
      </c>
      <c r="E292" s="295">
        <v>32</v>
      </c>
      <c r="F292" s="295">
        <v>32</v>
      </c>
      <c r="G292" s="295">
        <v>32</v>
      </c>
      <c r="H292" s="295">
        <v>32</v>
      </c>
      <c r="I292" s="295">
        <v>32</v>
      </c>
      <c r="J292" s="295">
        <v>32</v>
      </c>
      <c r="K292" s="295">
        <v>32</v>
      </c>
      <c r="L292" s="295">
        <v>32</v>
      </c>
      <c r="M292" s="295">
        <v>32</v>
      </c>
      <c r="N292" s="291"/>
      <c r="O292" s="295">
        <v>0.04</v>
      </c>
      <c r="P292" s="295">
        <v>0.04</v>
      </c>
      <c r="Q292" s="295">
        <v>0.04</v>
      </c>
      <c r="R292" s="295">
        <v>0.04</v>
      </c>
      <c r="S292" s="295">
        <v>0.04</v>
      </c>
      <c r="T292" s="295">
        <v>0.04</v>
      </c>
      <c r="U292" s="295">
        <v>0.04</v>
      </c>
      <c r="V292" s="295">
        <v>0.04</v>
      </c>
      <c r="W292" s="295">
        <v>0.04</v>
      </c>
      <c r="X292" s="295">
        <v>0.04</v>
      </c>
      <c r="Y292" s="411">
        <f>Y291</f>
        <v>1</v>
      </c>
      <c r="Z292" s="411">
        <f t="shared" ref="Z292:AB292" si="681">Z291</f>
        <v>0</v>
      </c>
      <c r="AA292" s="411">
        <f t="shared" si="681"/>
        <v>0</v>
      </c>
      <c r="AB292" s="411">
        <f t="shared" si="681"/>
        <v>0</v>
      </c>
      <c r="AC292" s="411">
        <f t="shared" ref="AC292" si="682">AC291</f>
        <v>0</v>
      </c>
      <c r="AD292" s="411">
        <f t="shared" ref="AD292" si="683">AD291</f>
        <v>0</v>
      </c>
      <c r="AE292" s="411">
        <f t="shared" ref="AE292" si="684">AE291</f>
        <v>0</v>
      </c>
      <c r="AF292" s="411">
        <f t="shared" ref="AF292" si="685">AF291</f>
        <v>0</v>
      </c>
      <c r="AG292" s="411">
        <f t="shared" ref="AG292" si="686">AG291</f>
        <v>0</v>
      </c>
      <c r="AH292" s="411">
        <f t="shared" ref="AH292" si="687">AH291</f>
        <v>0</v>
      </c>
      <c r="AI292" s="411">
        <f t="shared" ref="AI292" si="688">AI291</f>
        <v>0</v>
      </c>
      <c r="AJ292" s="411">
        <f t="shared" ref="AJ292" si="689">AJ291</f>
        <v>0</v>
      </c>
      <c r="AK292" s="411">
        <f t="shared" ref="AK292" si="690">AK291</f>
        <v>0</v>
      </c>
      <c r="AL292" s="411">
        <f t="shared" ref="AL292" si="69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AB295" si="692">Z294</f>
        <v>0</v>
      </c>
      <c r="AA295" s="411">
        <f t="shared" si="692"/>
        <v>0</v>
      </c>
      <c r="AB295" s="411">
        <f t="shared" si="692"/>
        <v>0</v>
      </c>
      <c r="AC295" s="411">
        <f t="shared" ref="AC295" si="693">AC294</f>
        <v>0</v>
      </c>
      <c r="AD295" s="411">
        <f t="shared" ref="AD295" si="694">AD294</f>
        <v>0</v>
      </c>
      <c r="AE295" s="411">
        <f t="shared" ref="AE295" si="695">AE294</f>
        <v>0</v>
      </c>
      <c r="AF295" s="411">
        <f t="shared" ref="AF295" si="696">AF294</f>
        <v>0</v>
      </c>
      <c r="AG295" s="411">
        <f t="shared" ref="AG295" si="697">AG294</f>
        <v>0</v>
      </c>
      <c r="AH295" s="411">
        <f t="shared" ref="AH295" si="698">AH294</f>
        <v>0</v>
      </c>
      <c r="AI295" s="411">
        <f t="shared" ref="AI295" si="699">AI294</f>
        <v>0</v>
      </c>
      <c r="AJ295" s="411">
        <f t="shared" ref="AJ295" si="700">AJ294</f>
        <v>0</v>
      </c>
      <c r="AK295" s="411">
        <f t="shared" ref="AK295" si="701">AK294</f>
        <v>0</v>
      </c>
      <c r="AL295" s="411">
        <f t="shared" ref="AL295" si="702">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AB298" si="703">Z297</f>
        <v>0</v>
      </c>
      <c r="AA298" s="411">
        <f t="shared" si="703"/>
        <v>0</v>
      </c>
      <c r="AB298" s="411">
        <f t="shared" si="703"/>
        <v>0</v>
      </c>
      <c r="AC298" s="411">
        <f t="shared" ref="AC298" si="704">AC297</f>
        <v>0</v>
      </c>
      <c r="AD298" s="411">
        <f t="shared" ref="AD298" si="705">AD297</f>
        <v>0</v>
      </c>
      <c r="AE298" s="411">
        <f t="shared" ref="AE298" si="706">AE297</f>
        <v>0</v>
      </c>
      <c r="AF298" s="411">
        <f t="shared" ref="AF298" si="707">AF297</f>
        <v>0</v>
      </c>
      <c r="AG298" s="411">
        <f t="shared" ref="AG298" si="708">AG297</f>
        <v>0</v>
      </c>
      <c r="AH298" s="411">
        <f t="shared" ref="AH298" si="709">AH297</f>
        <v>0</v>
      </c>
      <c r="AI298" s="411">
        <f t="shared" ref="AI298" si="710">AI297</f>
        <v>0</v>
      </c>
      <c r="AJ298" s="411">
        <f t="shared" ref="AJ298" si="711">AJ297</f>
        <v>0</v>
      </c>
      <c r="AK298" s="411">
        <f t="shared" ref="AK298" si="712">AK297</f>
        <v>0</v>
      </c>
      <c r="AL298" s="411">
        <f t="shared" ref="AL298" si="713">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v>12</v>
      </c>
      <c r="O302" s="295"/>
      <c r="P302" s="295"/>
      <c r="Q302" s="295"/>
      <c r="R302" s="295"/>
      <c r="S302" s="295"/>
      <c r="T302" s="295"/>
      <c r="U302" s="295"/>
      <c r="V302" s="295"/>
      <c r="W302" s="295"/>
      <c r="X302" s="295"/>
      <c r="Y302" s="411">
        <f>Y301</f>
        <v>0</v>
      </c>
      <c r="Z302" s="411">
        <f t="shared" ref="Z302:AB302" si="714">Z301</f>
        <v>0</v>
      </c>
      <c r="AA302" s="411">
        <f t="shared" si="714"/>
        <v>0</v>
      </c>
      <c r="AB302" s="411">
        <f t="shared" si="714"/>
        <v>0</v>
      </c>
      <c r="AC302" s="411">
        <f t="shared" ref="AC302" si="715">AC301</f>
        <v>0</v>
      </c>
      <c r="AD302" s="411">
        <f t="shared" ref="AD302" si="716">AD301</f>
        <v>0</v>
      </c>
      <c r="AE302" s="411">
        <f t="shared" ref="AE302" si="717">AE301</f>
        <v>0</v>
      </c>
      <c r="AF302" s="411">
        <f t="shared" ref="AF302" si="718">AF301</f>
        <v>0</v>
      </c>
      <c r="AG302" s="411">
        <f t="shared" ref="AG302" si="719">AG301</f>
        <v>0</v>
      </c>
      <c r="AH302" s="411">
        <f t="shared" ref="AH302" si="720">AH301</f>
        <v>0</v>
      </c>
      <c r="AI302" s="411">
        <f t="shared" ref="AI302" si="721">AI301</f>
        <v>0</v>
      </c>
      <c r="AJ302" s="411">
        <f t="shared" ref="AJ302" si="722">AJ301</f>
        <v>0</v>
      </c>
      <c r="AK302" s="411">
        <f t="shared" ref="AK302" si="723">AK301</f>
        <v>0</v>
      </c>
      <c r="AL302" s="411">
        <f t="shared" ref="AL302" si="724">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v>208227</v>
      </c>
      <c r="E304" s="295">
        <v>205663</v>
      </c>
      <c r="F304" s="295">
        <v>205663</v>
      </c>
      <c r="G304" s="295">
        <v>205663</v>
      </c>
      <c r="H304" s="295">
        <v>205663</v>
      </c>
      <c r="I304" s="295">
        <v>205663</v>
      </c>
      <c r="J304" s="295">
        <v>205663</v>
      </c>
      <c r="K304" s="295">
        <v>205663</v>
      </c>
      <c r="L304" s="295">
        <v>205663</v>
      </c>
      <c r="M304" s="295">
        <v>205663</v>
      </c>
      <c r="N304" s="295">
        <v>12</v>
      </c>
      <c r="O304" s="295">
        <v>13</v>
      </c>
      <c r="P304" s="295">
        <v>13</v>
      </c>
      <c r="Q304" s="295">
        <v>13</v>
      </c>
      <c r="R304" s="295">
        <v>13</v>
      </c>
      <c r="S304" s="295">
        <v>13</v>
      </c>
      <c r="T304" s="295">
        <v>13</v>
      </c>
      <c r="U304" s="295">
        <v>13</v>
      </c>
      <c r="V304" s="295">
        <v>13</v>
      </c>
      <c r="W304" s="295">
        <v>13</v>
      </c>
      <c r="X304" s="295">
        <v>13</v>
      </c>
      <c r="Y304" s="426"/>
      <c r="Z304" s="410">
        <v>0.82199999999999995</v>
      </c>
      <c r="AA304" s="410">
        <v>0.28570000000000001</v>
      </c>
      <c r="AB304" s="410"/>
      <c r="AC304" s="410"/>
      <c r="AD304" s="410"/>
      <c r="AE304" s="410"/>
      <c r="AF304" s="410"/>
      <c r="AG304" s="415"/>
      <c r="AH304" s="415"/>
      <c r="AI304" s="415"/>
      <c r="AJ304" s="415"/>
      <c r="AK304" s="415"/>
      <c r="AL304" s="415"/>
      <c r="AM304" s="296">
        <f>SUM(Y304:AL304)</f>
        <v>1.1076999999999999</v>
      </c>
    </row>
    <row r="305" spans="1:39" outlineLevel="1">
      <c r="B305" s="294" t="s">
        <v>289</v>
      </c>
      <c r="C305" s="291" t="s">
        <v>163</v>
      </c>
      <c r="D305" s="295">
        <v>34755</v>
      </c>
      <c r="E305" s="295">
        <v>37320</v>
      </c>
      <c r="F305" s="295">
        <v>37320</v>
      </c>
      <c r="G305" s="295">
        <v>37320</v>
      </c>
      <c r="H305" s="295">
        <v>37320</v>
      </c>
      <c r="I305" s="295">
        <v>37320</v>
      </c>
      <c r="J305" s="295">
        <v>37320</v>
      </c>
      <c r="K305" s="295">
        <v>37320</v>
      </c>
      <c r="L305" s="295">
        <v>37320</v>
      </c>
      <c r="M305" s="295">
        <v>37320</v>
      </c>
      <c r="N305" s="295">
        <v>12</v>
      </c>
      <c r="O305" s="295">
        <v>4</v>
      </c>
      <c r="P305" s="295">
        <v>4</v>
      </c>
      <c r="Q305" s="295">
        <v>4</v>
      </c>
      <c r="R305" s="295">
        <v>4</v>
      </c>
      <c r="S305" s="295">
        <v>4</v>
      </c>
      <c r="T305" s="295">
        <v>4</v>
      </c>
      <c r="U305" s="295">
        <v>4</v>
      </c>
      <c r="V305" s="295">
        <v>4</v>
      </c>
      <c r="W305" s="295">
        <v>4</v>
      </c>
      <c r="X305" s="295">
        <v>4</v>
      </c>
      <c r="Y305" s="411">
        <f>Y304</f>
        <v>0</v>
      </c>
      <c r="Z305" s="411">
        <v>0.53</v>
      </c>
      <c r="AA305" s="411">
        <v>0.33999999999999997</v>
      </c>
      <c r="AB305" s="411">
        <f t="shared" ref="AB305" si="725">AB304</f>
        <v>0</v>
      </c>
      <c r="AC305" s="411">
        <f t="shared" ref="AC305" si="726">AC304</f>
        <v>0</v>
      </c>
      <c r="AD305" s="411">
        <f t="shared" ref="AD305" si="727">AD304</f>
        <v>0</v>
      </c>
      <c r="AE305" s="411">
        <f t="shared" ref="AE305" si="728">AE304</f>
        <v>0</v>
      </c>
      <c r="AF305" s="411">
        <f t="shared" ref="AF305" si="729">AF304</f>
        <v>0</v>
      </c>
      <c r="AG305" s="411">
        <f t="shared" ref="AG305" si="730">AG304</f>
        <v>0</v>
      </c>
      <c r="AH305" s="411">
        <f t="shared" ref="AH305" si="731">AH304</f>
        <v>0</v>
      </c>
      <c r="AI305" s="411">
        <f t="shared" ref="AI305" si="732">AI304</f>
        <v>0</v>
      </c>
      <c r="AJ305" s="411">
        <f t="shared" ref="AJ305" si="733">AJ304</f>
        <v>0</v>
      </c>
      <c r="AK305" s="411">
        <f t="shared" ref="AK305" si="734">AK304</f>
        <v>0</v>
      </c>
      <c r="AL305" s="411">
        <f t="shared" ref="AL305" si="735">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v>34968</v>
      </c>
      <c r="E307" s="295">
        <v>34968</v>
      </c>
      <c r="F307" s="295">
        <v>34373</v>
      </c>
      <c r="G307" s="295">
        <v>30951</v>
      </c>
      <c r="H307" s="295">
        <v>30951</v>
      </c>
      <c r="I307" s="295">
        <v>17867</v>
      </c>
      <c r="J307" s="295">
        <v>15822</v>
      </c>
      <c r="K307" s="295">
        <v>15822</v>
      </c>
      <c r="L307" s="295">
        <v>15082</v>
      </c>
      <c r="M307" s="295">
        <v>9914</v>
      </c>
      <c r="N307" s="295">
        <v>12</v>
      </c>
      <c r="O307" s="295">
        <v>7</v>
      </c>
      <c r="P307" s="295">
        <v>7</v>
      </c>
      <c r="Q307" s="295">
        <v>7</v>
      </c>
      <c r="R307" s="295">
        <v>6</v>
      </c>
      <c r="S307" s="295">
        <v>6</v>
      </c>
      <c r="T307" s="295">
        <v>5</v>
      </c>
      <c r="U307" s="295">
        <v>4</v>
      </c>
      <c r="V307" s="295">
        <v>4</v>
      </c>
      <c r="W307" s="295">
        <v>4</v>
      </c>
      <c r="X307" s="295">
        <v>3</v>
      </c>
      <c r="Y307" s="426"/>
      <c r="Z307" s="410">
        <v>1</v>
      </c>
      <c r="AA307" s="410"/>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295">
        <v>8459</v>
      </c>
      <c r="E308" s="295">
        <v>8459</v>
      </c>
      <c r="F308" s="295">
        <v>8248</v>
      </c>
      <c r="G308" s="295">
        <v>7037</v>
      </c>
      <c r="H308" s="295">
        <v>7037</v>
      </c>
      <c r="I308" s="295">
        <v>4834</v>
      </c>
      <c r="J308" s="295">
        <v>4730</v>
      </c>
      <c r="K308" s="295">
        <v>4730</v>
      </c>
      <c r="L308" s="295">
        <v>4559</v>
      </c>
      <c r="M308" s="295">
        <v>3369</v>
      </c>
      <c r="N308" s="295">
        <v>12</v>
      </c>
      <c r="O308" s="295">
        <v>2</v>
      </c>
      <c r="P308" s="295">
        <v>2</v>
      </c>
      <c r="Q308" s="295">
        <v>2</v>
      </c>
      <c r="R308" s="295">
        <v>2</v>
      </c>
      <c r="S308" s="295">
        <v>2</v>
      </c>
      <c r="T308" s="295">
        <v>1</v>
      </c>
      <c r="U308" s="295">
        <v>1</v>
      </c>
      <c r="V308" s="295">
        <v>1</v>
      </c>
      <c r="W308" s="295">
        <v>1</v>
      </c>
      <c r="X308" s="295">
        <v>1</v>
      </c>
      <c r="Y308" s="411">
        <f>Y307</f>
        <v>0</v>
      </c>
      <c r="Z308" s="411">
        <f t="shared" ref="Z308:AB308" si="736">Z307</f>
        <v>1</v>
      </c>
      <c r="AA308" s="411">
        <f t="shared" si="736"/>
        <v>0</v>
      </c>
      <c r="AB308" s="411">
        <f t="shared" si="736"/>
        <v>0</v>
      </c>
      <c r="AC308" s="411">
        <f t="shared" ref="AC308" si="737">AC307</f>
        <v>0</v>
      </c>
      <c r="AD308" s="411">
        <f t="shared" ref="AD308" si="738">AD307</f>
        <v>0</v>
      </c>
      <c r="AE308" s="411">
        <f t="shared" ref="AE308" si="739">AE307</f>
        <v>0</v>
      </c>
      <c r="AF308" s="411">
        <f t="shared" ref="AF308" si="740">AF307</f>
        <v>0</v>
      </c>
      <c r="AG308" s="411">
        <f t="shared" ref="AG308" si="741">AG307</f>
        <v>0</v>
      </c>
      <c r="AH308" s="411">
        <f t="shared" ref="AH308" si="742">AH307</f>
        <v>0</v>
      </c>
      <c r="AI308" s="411">
        <f t="shared" ref="AI308" si="743">AI307</f>
        <v>0</v>
      </c>
      <c r="AJ308" s="411">
        <f t="shared" ref="AJ308" si="744">AJ307</f>
        <v>0</v>
      </c>
      <c r="AK308" s="411">
        <f t="shared" ref="AK308" si="745">AK307</f>
        <v>0</v>
      </c>
      <c r="AL308" s="411">
        <f t="shared" ref="AL308" si="74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11">
        <f>Y310</f>
        <v>0</v>
      </c>
      <c r="Z311" s="411">
        <f t="shared" ref="Z311" si="747">Z310</f>
        <v>0</v>
      </c>
      <c r="AA311" s="411">
        <f t="shared" ref="AA311" si="748">AA310</f>
        <v>0</v>
      </c>
      <c r="AB311" s="411">
        <f t="shared" ref="AB311" si="749">AB310</f>
        <v>0</v>
      </c>
      <c r="AC311" s="411">
        <f t="shared" ref="AC311" si="750">AC310</f>
        <v>0</v>
      </c>
      <c r="AD311" s="411">
        <f t="shared" ref="AD311" si="751">AD310</f>
        <v>0</v>
      </c>
      <c r="AE311" s="411">
        <f t="shared" ref="AE311" si="752">AE310</f>
        <v>0</v>
      </c>
      <c r="AF311" s="411">
        <f t="shared" ref="AF311" si="753">AF310</f>
        <v>0</v>
      </c>
      <c r="AG311" s="411">
        <f t="shared" ref="AG311" si="754">AG310</f>
        <v>0</v>
      </c>
      <c r="AH311" s="411">
        <f t="shared" ref="AH311" si="755">AH310</f>
        <v>0</v>
      </c>
      <c r="AI311" s="411">
        <f t="shared" ref="AI311" si="756">AI310</f>
        <v>0</v>
      </c>
      <c r="AJ311" s="411">
        <f t="shared" ref="AJ311" si="757">AJ310</f>
        <v>0</v>
      </c>
      <c r="AK311" s="411">
        <f t="shared" ref="AK311" si="758">AK310</f>
        <v>0</v>
      </c>
      <c r="AL311" s="411">
        <f t="shared" ref="AL311" si="759">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v>3</v>
      </c>
      <c r="O314" s="295"/>
      <c r="P314" s="295"/>
      <c r="Q314" s="295"/>
      <c r="R314" s="295"/>
      <c r="S314" s="295"/>
      <c r="T314" s="295"/>
      <c r="U314" s="295"/>
      <c r="V314" s="295"/>
      <c r="W314" s="295"/>
      <c r="X314" s="295"/>
      <c r="Y314" s="411">
        <f>Y313</f>
        <v>0</v>
      </c>
      <c r="Z314" s="411">
        <f t="shared" ref="Z314" si="760">Z313</f>
        <v>0</v>
      </c>
      <c r="AA314" s="411">
        <f t="shared" ref="AA314" si="761">AA313</f>
        <v>0</v>
      </c>
      <c r="AB314" s="411">
        <f t="shared" ref="AB314" si="762">AB313</f>
        <v>0</v>
      </c>
      <c r="AC314" s="411">
        <f t="shared" ref="AC314" si="763">AC313</f>
        <v>0</v>
      </c>
      <c r="AD314" s="411">
        <f t="shared" ref="AD314" si="764">AD313</f>
        <v>0</v>
      </c>
      <c r="AE314" s="411">
        <f t="shared" ref="AE314" si="765">AE313</f>
        <v>0</v>
      </c>
      <c r="AF314" s="411">
        <f t="shared" ref="AF314" si="766">AF313</f>
        <v>0</v>
      </c>
      <c r="AG314" s="411">
        <f t="shared" ref="AG314" si="767">AG313</f>
        <v>0</v>
      </c>
      <c r="AH314" s="411">
        <f t="shared" ref="AH314" si="768">AH313</f>
        <v>0</v>
      </c>
      <c r="AI314" s="411">
        <f t="shared" ref="AI314" si="769">AI313</f>
        <v>0</v>
      </c>
      <c r="AJ314" s="411">
        <f t="shared" ref="AJ314" si="770">AJ313</f>
        <v>0</v>
      </c>
      <c r="AK314" s="411">
        <f t="shared" ref="AK314" si="771">AK313</f>
        <v>0</v>
      </c>
      <c r="AL314" s="411">
        <f t="shared" ref="AL314" si="772">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v>12</v>
      </c>
      <c r="O317" s="295"/>
      <c r="P317" s="295"/>
      <c r="Q317" s="295"/>
      <c r="R317" s="295"/>
      <c r="S317" s="295"/>
      <c r="T317" s="295"/>
      <c r="U317" s="295"/>
      <c r="V317" s="295"/>
      <c r="W317" s="295"/>
      <c r="X317" s="295"/>
      <c r="Y317" s="411">
        <f>Y316</f>
        <v>0</v>
      </c>
      <c r="Z317" s="411">
        <f t="shared" ref="Z317" si="773">Z316</f>
        <v>0</v>
      </c>
      <c r="AA317" s="411">
        <f t="shared" ref="AA317" si="774">AA316</f>
        <v>0</v>
      </c>
      <c r="AB317" s="411">
        <f t="shared" ref="AB317" si="775">AB316</f>
        <v>0</v>
      </c>
      <c r="AC317" s="411">
        <f t="shared" ref="AC317" si="776">AC316</f>
        <v>0</v>
      </c>
      <c r="AD317" s="411">
        <f t="shared" ref="AD317" si="777">AD316</f>
        <v>0</v>
      </c>
      <c r="AE317" s="411">
        <f t="shared" ref="AE317" si="778">AE316</f>
        <v>0</v>
      </c>
      <c r="AF317" s="411">
        <f t="shared" ref="AF317" si="779">AF316</f>
        <v>0</v>
      </c>
      <c r="AG317" s="411">
        <f t="shared" ref="AG317" si="780">AG316</f>
        <v>0</v>
      </c>
      <c r="AH317" s="411">
        <f t="shared" ref="AH317" si="781">AH316</f>
        <v>0</v>
      </c>
      <c r="AI317" s="411">
        <f t="shared" ref="AI317" si="782">AI316</f>
        <v>0</v>
      </c>
      <c r="AJ317" s="411">
        <f t="shared" ref="AJ317" si="783">AJ316</f>
        <v>0</v>
      </c>
      <c r="AK317" s="411">
        <f t="shared" ref="AK317" si="784">AK316</f>
        <v>0</v>
      </c>
      <c r="AL317" s="411">
        <f t="shared" ref="AL317" si="785">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v>12</v>
      </c>
      <c r="O320" s="295"/>
      <c r="P320" s="295"/>
      <c r="Q320" s="295"/>
      <c r="R320" s="295"/>
      <c r="S320" s="295"/>
      <c r="T320" s="295"/>
      <c r="U320" s="295"/>
      <c r="V320" s="295"/>
      <c r="W320" s="295"/>
      <c r="X320" s="295"/>
      <c r="Y320" s="411">
        <f>Y319</f>
        <v>0</v>
      </c>
      <c r="Z320" s="411">
        <f t="shared" ref="Z320" si="786">Z319</f>
        <v>0</v>
      </c>
      <c r="AA320" s="411">
        <f t="shared" ref="AA320" si="787">AA319</f>
        <v>0</v>
      </c>
      <c r="AB320" s="411">
        <f t="shared" ref="AB320" si="788">AB319</f>
        <v>0</v>
      </c>
      <c r="AC320" s="411">
        <f t="shared" ref="AC320" si="789">AC319</f>
        <v>0</v>
      </c>
      <c r="AD320" s="411">
        <f t="shared" ref="AD320" si="790">AD319</f>
        <v>0</v>
      </c>
      <c r="AE320" s="411">
        <f t="shared" ref="AE320" si="791">AE319</f>
        <v>0</v>
      </c>
      <c r="AF320" s="411">
        <f t="shared" ref="AF320" si="792">AF319</f>
        <v>0</v>
      </c>
      <c r="AG320" s="411">
        <f t="shared" ref="AG320" si="793">AG319</f>
        <v>0</v>
      </c>
      <c r="AH320" s="411">
        <f t="shared" ref="AH320" si="794">AH319</f>
        <v>0</v>
      </c>
      <c r="AI320" s="411">
        <f t="shared" ref="AI320" si="795">AI319</f>
        <v>0</v>
      </c>
      <c r="AJ320" s="411">
        <f t="shared" ref="AJ320" si="796">AJ319</f>
        <v>0</v>
      </c>
      <c r="AK320" s="411">
        <f t="shared" ref="AK320" si="797">AK319</f>
        <v>0</v>
      </c>
      <c r="AL320" s="411">
        <f t="shared" ref="AL320" si="798">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v>12</v>
      </c>
      <c r="O323" s="295"/>
      <c r="P323" s="295"/>
      <c r="Q323" s="295"/>
      <c r="R323" s="295"/>
      <c r="S323" s="295"/>
      <c r="T323" s="295"/>
      <c r="U323" s="295"/>
      <c r="V323" s="295"/>
      <c r="W323" s="295"/>
      <c r="X323" s="295"/>
      <c r="Y323" s="411">
        <f>Y322</f>
        <v>0</v>
      </c>
      <c r="Z323" s="411">
        <f t="shared" ref="Z323" si="799">Z322</f>
        <v>0</v>
      </c>
      <c r="AA323" s="411">
        <f t="shared" ref="AA323" si="800">AA322</f>
        <v>0</v>
      </c>
      <c r="AB323" s="411">
        <f t="shared" ref="AB323" si="801">AB322</f>
        <v>0</v>
      </c>
      <c r="AC323" s="411">
        <f t="shared" ref="AC323" si="802">AC322</f>
        <v>0</v>
      </c>
      <c r="AD323" s="411">
        <f t="shared" ref="AD323" si="803">AD322</f>
        <v>0</v>
      </c>
      <c r="AE323" s="411">
        <f t="shared" ref="AE323" si="804">AE322</f>
        <v>0</v>
      </c>
      <c r="AF323" s="411">
        <f t="shared" ref="AF323" si="805">AF322</f>
        <v>0</v>
      </c>
      <c r="AG323" s="411">
        <f t="shared" ref="AG323" si="806">AG322</f>
        <v>0</v>
      </c>
      <c r="AH323" s="411">
        <f t="shared" ref="AH323" si="807">AH322</f>
        <v>0</v>
      </c>
      <c r="AI323" s="411">
        <f t="shared" ref="AI323" si="808">AI322</f>
        <v>0</v>
      </c>
      <c r="AJ323" s="411">
        <f t="shared" ref="AJ323" si="809">AJ322</f>
        <v>0</v>
      </c>
      <c r="AK323" s="411">
        <f t="shared" ref="AK323" si="810">AK322</f>
        <v>0</v>
      </c>
      <c r="AL323" s="411">
        <f t="shared" ref="AL323" si="811">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v>0</v>
      </c>
      <c r="O327" s="295"/>
      <c r="P327" s="295"/>
      <c r="Q327" s="295"/>
      <c r="R327" s="295"/>
      <c r="S327" s="295"/>
      <c r="T327" s="295"/>
      <c r="U327" s="295"/>
      <c r="V327" s="295"/>
      <c r="W327" s="295"/>
      <c r="X327" s="295"/>
      <c r="Y327" s="411">
        <f>Y326</f>
        <v>0</v>
      </c>
      <c r="Z327" s="411">
        <f t="shared" ref="Z327" si="812">Z326</f>
        <v>0</v>
      </c>
      <c r="AA327" s="411">
        <f t="shared" ref="AA327" si="813">AA326</f>
        <v>0</v>
      </c>
      <c r="AB327" s="411">
        <f t="shared" ref="AB327" si="814">AB326</f>
        <v>0</v>
      </c>
      <c r="AC327" s="411">
        <f t="shared" ref="AC327" si="815">AC326</f>
        <v>0</v>
      </c>
      <c r="AD327" s="411">
        <f t="shared" ref="AD327" si="816">AD326</f>
        <v>0</v>
      </c>
      <c r="AE327" s="411">
        <f t="shared" ref="AE327" si="817">AE326</f>
        <v>0</v>
      </c>
      <c r="AF327" s="411">
        <f t="shared" ref="AF327" si="818">AF326</f>
        <v>0</v>
      </c>
      <c r="AG327" s="411">
        <f t="shared" ref="AG327" si="819">AG326</f>
        <v>0</v>
      </c>
      <c r="AH327" s="411">
        <f t="shared" ref="AH327" si="820">AH326</f>
        <v>0</v>
      </c>
      <c r="AI327" s="411">
        <f t="shared" ref="AI327" si="821">AI326</f>
        <v>0</v>
      </c>
      <c r="AJ327" s="411">
        <f t="shared" ref="AJ327" si="822">AJ326</f>
        <v>0</v>
      </c>
      <c r="AK327" s="411">
        <f t="shared" ref="AK327" si="823">AK326</f>
        <v>0</v>
      </c>
      <c r="AL327" s="411">
        <f t="shared" ref="AL327" si="824">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v>0</v>
      </c>
      <c r="O330" s="295"/>
      <c r="P330" s="295"/>
      <c r="Q330" s="295"/>
      <c r="R330" s="295"/>
      <c r="S330" s="295"/>
      <c r="T330" s="295"/>
      <c r="U330" s="295"/>
      <c r="V330" s="295"/>
      <c r="W330" s="295"/>
      <c r="X330" s="295"/>
      <c r="Y330" s="411">
        <f>Y329</f>
        <v>0</v>
      </c>
      <c r="Z330" s="411">
        <f t="shared" ref="Z330" si="825">Z329</f>
        <v>0</v>
      </c>
      <c r="AA330" s="411">
        <f t="shared" ref="AA330" si="826">AA329</f>
        <v>0</v>
      </c>
      <c r="AB330" s="411">
        <f t="shared" ref="AB330" si="827">AB329</f>
        <v>0</v>
      </c>
      <c r="AC330" s="411">
        <f t="shared" ref="AC330" si="828">AC329</f>
        <v>0</v>
      </c>
      <c r="AD330" s="411">
        <f t="shared" ref="AD330" si="829">AD329</f>
        <v>0</v>
      </c>
      <c r="AE330" s="411">
        <f t="shared" ref="AE330" si="830">AE329</f>
        <v>0</v>
      </c>
      <c r="AF330" s="411">
        <f t="shared" ref="AF330" si="831">AF329</f>
        <v>0</v>
      </c>
      <c r="AG330" s="411">
        <f t="shared" ref="AG330" si="832">AG329</f>
        <v>0</v>
      </c>
      <c r="AH330" s="411">
        <f t="shared" ref="AH330" si="833">AH329</f>
        <v>0</v>
      </c>
      <c r="AI330" s="411">
        <f t="shared" ref="AI330" si="834">AI329</f>
        <v>0</v>
      </c>
      <c r="AJ330" s="411">
        <f t="shared" ref="AJ330" si="835">AJ329</f>
        <v>0</v>
      </c>
      <c r="AK330" s="411">
        <f t="shared" ref="AK330" si="836">AK329</f>
        <v>0</v>
      </c>
      <c r="AL330" s="411">
        <f t="shared" ref="AL330" si="837">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v>0</v>
      </c>
      <c r="O333" s="295"/>
      <c r="P333" s="295"/>
      <c r="Q333" s="295"/>
      <c r="R333" s="295"/>
      <c r="S333" s="295"/>
      <c r="T333" s="295"/>
      <c r="U333" s="295"/>
      <c r="V333" s="295"/>
      <c r="W333" s="295"/>
      <c r="X333" s="295"/>
      <c r="Y333" s="411">
        <f>Y332</f>
        <v>0</v>
      </c>
      <c r="Z333" s="411">
        <f t="shared" ref="Z333" si="838">Z332</f>
        <v>0</v>
      </c>
      <c r="AA333" s="411">
        <f t="shared" ref="AA333" si="839">AA332</f>
        <v>0</v>
      </c>
      <c r="AB333" s="411">
        <f t="shared" ref="AB333" si="840">AB332</f>
        <v>0</v>
      </c>
      <c r="AC333" s="411">
        <f t="shared" ref="AC333" si="841">AC332</f>
        <v>0</v>
      </c>
      <c r="AD333" s="411">
        <f t="shared" ref="AD333" si="842">AD332</f>
        <v>0</v>
      </c>
      <c r="AE333" s="411">
        <f t="shared" ref="AE333" si="843">AE332</f>
        <v>0</v>
      </c>
      <c r="AF333" s="411">
        <f t="shared" ref="AF333" si="844">AF332</f>
        <v>0</v>
      </c>
      <c r="AG333" s="411">
        <f t="shared" ref="AG333" si="845">AG332</f>
        <v>0</v>
      </c>
      <c r="AH333" s="411">
        <f t="shared" ref="AH333" si="846">AH332</f>
        <v>0</v>
      </c>
      <c r="AI333" s="411">
        <f t="shared" ref="AI333" si="847">AI332</f>
        <v>0</v>
      </c>
      <c r="AJ333" s="411">
        <f t="shared" ref="AJ333" si="848">AJ332</f>
        <v>0</v>
      </c>
      <c r="AK333" s="411">
        <f t="shared" ref="AK333" si="849">AK332</f>
        <v>0</v>
      </c>
      <c r="AL333" s="411">
        <f t="shared" ref="AL333" si="850">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501</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0</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v>0</v>
      </c>
      <c r="O337" s="295"/>
      <c r="P337" s="295"/>
      <c r="Q337" s="295"/>
      <c r="R337" s="295"/>
      <c r="S337" s="295"/>
      <c r="T337" s="295"/>
      <c r="U337" s="295"/>
      <c r="V337" s="295"/>
      <c r="W337" s="295"/>
      <c r="X337" s="295"/>
      <c r="Y337" s="411">
        <f>Y336</f>
        <v>0</v>
      </c>
      <c r="Z337" s="411">
        <f t="shared" ref="Z337" si="851">Z336</f>
        <v>0</v>
      </c>
      <c r="AA337" s="411">
        <f t="shared" ref="AA337" si="852">AA336</f>
        <v>0</v>
      </c>
      <c r="AB337" s="411">
        <f t="shared" ref="AB337" si="853">AB336</f>
        <v>0</v>
      </c>
      <c r="AC337" s="411">
        <f t="shared" ref="AC337" si="854">AC336</f>
        <v>0</v>
      </c>
      <c r="AD337" s="411">
        <f t="shared" ref="AD337" si="855">AD336</f>
        <v>0</v>
      </c>
      <c r="AE337" s="411">
        <f t="shared" ref="AE337" si="856">AE336</f>
        <v>0</v>
      </c>
      <c r="AF337" s="411">
        <f t="shared" ref="AF337" si="857">AF336</f>
        <v>0</v>
      </c>
      <c r="AG337" s="411">
        <f t="shared" ref="AG337" si="858">AG336</f>
        <v>0</v>
      </c>
      <c r="AH337" s="411">
        <f t="shared" ref="AH337" si="859">AH336</f>
        <v>0</v>
      </c>
      <c r="AI337" s="411">
        <f t="shared" ref="AI337" si="860">AI336</f>
        <v>0</v>
      </c>
      <c r="AJ337" s="411">
        <f t="shared" ref="AJ337" si="861">AJ336</f>
        <v>0</v>
      </c>
      <c r="AK337" s="411">
        <f t="shared" ref="AK337" si="862">AK336</f>
        <v>0</v>
      </c>
      <c r="AL337" s="411">
        <f t="shared" ref="AL337" si="863">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0</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v>0</v>
      </c>
      <c r="O340" s="295"/>
      <c r="P340" s="295"/>
      <c r="Q340" s="295"/>
      <c r="R340" s="295"/>
      <c r="S340" s="295"/>
      <c r="T340" s="295"/>
      <c r="U340" s="295"/>
      <c r="V340" s="295"/>
      <c r="W340" s="295"/>
      <c r="X340" s="295"/>
      <c r="Y340" s="411">
        <f>Y339</f>
        <v>0</v>
      </c>
      <c r="Z340" s="411">
        <f t="shared" ref="Z340" si="864">Z339</f>
        <v>0</v>
      </c>
      <c r="AA340" s="411">
        <f t="shared" ref="AA340" si="865">AA339</f>
        <v>0</v>
      </c>
      <c r="AB340" s="411">
        <f t="shared" ref="AB340" si="866">AB339</f>
        <v>0</v>
      </c>
      <c r="AC340" s="411">
        <f t="shared" ref="AC340" si="867">AC339</f>
        <v>0</v>
      </c>
      <c r="AD340" s="411">
        <f t="shared" ref="AD340" si="868">AD339</f>
        <v>0</v>
      </c>
      <c r="AE340" s="411">
        <f t="shared" ref="AE340" si="869">AE339</f>
        <v>0</v>
      </c>
      <c r="AF340" s="411">
        <f t="shared" ref="AF340" si="870">AF339</f>
        <v>0</v>
      </c>
      <c r="AG340" s="411">
        <f t="shared" ref="AG340" si="871">AG339</f>
        <v>0</v>
      </c>
      <c r="AH340" s="411">
        <f t="shared" ref="AH340" si="872">AH339</f>
        <v>0</v>
      </c>
      <c r="AI340" s="411">
        <f t="shared" ref="AI340" si="873">AI339</f>
        <v>0</v>
      </c>
      <c r="AJ340" s="411">
        <f t="shared" ref="AJ340" si="874">AJ339</f>
        <v>0</v>
      </c>
      <c r="AK340" s="411">
        <f t="shared" ref="AK340" si="875">AK339</f>
        <v>0</v>
      </c>
      <c r="AL340" s="411">
        <f t="shared" ref="AL340" si="876">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0</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v>0</v>
      </c>
      <c r="O343" s="295"/>
      <c r="P343" s="295"/>
      <c r="Q343" s="295"/>
      <c r="R343" s="295"/>
      <c r="S343" s="295"/>
      <c r="T343" s="295"/>
      <c r="U343" s="295"/>
      <c r="V343" s="295"/>
      <c r="W343" s="295"/>
      <c r="X343" s="295"/>
      <c r="Y343" s="411">
        <f>Y342</f>
        <v>0</v>
      </c>
      <c r="Z343" s="411">
        <f t="shared" ref="Z343" si="877">Z342</f>
        <v>0</v>
      </c>
      <c r="AA343" s="411">
        <f t="shared" ref="AA343" si="878">AA342</f>
        <v>0</v>
      </c>
      <c r="AB343" s="411">
        <f t="shared" ref="AB343" si="879">AB342</f>
        <v>0</v>
      </c>
      <c r="AC343" s="411">
        <f t="shared" ref="AC343" si="880">AC342</f>
        <v>0</v>
      </c>
      <c r="AD343" s="411">
        <f t="shared" ref="AD343" si="881">AD342</f>
        <v>0</v>
      </c>
      <c r="AE343" s="411">
        <f t="shared" ref="AE343" si="882">AE342</f>
        <v>0</v>
      </c>
      <c r="AF343" s="411">
        <f t="shared" ref="AF343" si="883">AF342</f>
        <v>0</v>
      </c>
      <c r="AG343" s="411">
        <f t="shared" ref="AG343" si="884">AG342</f>
        <v>0</v>
      </c>
      <c r="AH343" s="411">
        <f t="shared" ref="AH343" si="885">AH342</f>
        <v>0</v>
      </c>
      <c r="AI343" s="411">
        <f t="shared" ref="AI343" si="886">AI342</f>
        <v>0</v>
      </c>
      <c r="AJ343" s="411">
        <f t="shared" ref="AJ343" si="887">AJ342</f>
        <v>0</v>
      </c>
      <c r="AK343" s="411">
        <f t="shared" ref="AK343" si="888">AK342</f>
        <v>0</v>
      </c>
      <c r="AL343" s="411">
        <f t="shared" ref="AL343" si="889">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0</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v>0</v>
      </c>
      <c r="O346" s="295"/>
      <c r="P346" s="295"/>
      <c r="Q346" s="295"/>
      <c r="R346" s="295"/>
      <c r="S346" s="295"/>
      <c r="T346" s="295"/>
      <c r="U346" s="295"/>
      <c r="V346" s="295"/>
      <c r="W346" s="295"/>
      <c r="X346" s="295"/>
      <c r="Y346" s="411">
        <f>Y345</f>
        <v>0</v>
      </c>
      <c r="Z346" s="411">
        <f t="shared" ref="Z346" si="890">Z345</f>
        <v>0</v>
      </c>
      <c r="AA346" s="411">
        <f t="shared" ref="AA346" si="891">AA345</f>
        <v>0</v>
      </c>
      <c r="AB346" s="411">
        <f t="shared" ref="AB346" si="892">AB345</f>
        <v>0</v>
      </c>
      <c r="AC346" s="411">
        <f t="shared" ref="AC346" si="893">AC345</f>
        <v>0</v>
      </c>
      <c r="AD346" s="411">
        <f t="shared" ref="AD346" si="894">AD345</f>
        <v>0</v>
      </c>
      <c r="AE346" s="411">
        <f t="shared" ref="AE346" si="895">AE345</f>
        <v>0</v>
      </c>
      <c r="AF346" s="411">
        <f t="shared" ref="AF346" si="896">AF345</f>
        <v>0</v>
      </c>
      <c r="AG346" s="411">
        <f t="shared" ref="AG346" si="897">AG345</f>
        <v>0</v>
      </c>
      <c r="AH346" s="411">
        <f t="shared" ref="AH346" si="898">AH345</f>
        <v>0</v>
      </c>
      <c r="AI346" s="411">
        <f t="shared" ref="AI346" si="899">AI345</f>
        <v>0</v>
      </c>
      <c r="AJ346" s="411">
        <f t="shared" ref="AJ346" si="900">AJ345</f>
        <v>0</v>
      </c>
      <c r="AK346" s="411">
        <f t="shared" ref="AK346" si="901">AK345</f>
        <v>0</v>
      </c>
      <c r="AL346" s="411">
        <f t="shared" ref="AL346" si="902">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0</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v>0</v>
      </c>
      <c r="O349" s="295"/>
      <c r="P349" s="295"/>
      <c r="Q349" s="295"/>
      <c r="R349" s="295"/>
      <c r="S349" s="295"/>
      <c r="T349" s="295"/>
      <c r="U349" s="295"/>
      <c r="V349" s="295"/>
      <c r="W349" s="295"/>
      <c r="X349" s="295"/>
      <c r="Y349" s="411">
        <f>Y348</f>
        <v>0</v>
      </c>
      <c r="Z349" s="411">
        <f t="shared" ref="Z349" si="903">Z348</f>
        <v>0</v>
      </c>
      <c r="AA349" s="411">
        <f t="shared" ref="AA349" si="904">AA348</f>
        <v>0</v>
      </c>
      <c r="AB349" s="411">
        <f t="shared" ref="AB349" si="905">AB348</f>
        <v>0</v>
      </c>
      <c r="AC349" s="411">
        <f t="shared" ref="AC349" si="906">AC348</f>
        <v>0</v>
      </c>
      <c r="AD349" s="411">
        <f t="shared" ref="AD349" si="907">AD348</f>
        <v>0</v>
      </c>
      <c r="AE349" s="411">
        <f t="shared" ref="AE349" si="908">AE348</f>
        <v>0</v>
      </c>
      <c r="AF349" s="411">
        <f t="shared" ref="AF349" si="909">AF348</f>
        <v>0</v>
      </c>
      <c r="AG349" s="411">
        <f t="shared" ref="AG349" si="910">AG348</f>
        <v>0</v>
      </c>
      <c r="AH349" s="411">
        <f t="shared" ref="AH349" si="911">AH348</f>
        <v>0</v>
      </c>
      <c r="AI349" s="411">
        <f t="shared" ref="AI349" si="912">AI348</f>
        <v>0</v>
      </c>
      <c r="AJ349" s="411">
        <f t="shared" ref="AJ349" si="913">AJ348</f>
        <v>0</v>
      </c>
      <c r="AK349" s="411">
        <f t="shared" ref="AK349" si="914">AK348</f>
        <v>0</v>
      </c>
      <c r="AL349" s="411">
        <f t="shared" ref="AL349" si="915">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0</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v>0</v>
      </c>
      <c r="O352" s="295"/>
      <c r="P352" s="295"/>
      <c r="Q352" s="295"/>
      <c r="R352" s="295"/>
      <c r="S352" s="295"/>
      <c r="T352" s="295"/>
      <c r="U352" s="295"/>
      <c r="V352" s="295"/>
      <c r="W352" s="295"/>
      <c r="X352" s="295"/>
      <c r="Y352" s="411">
        <f>Y351</f>
        <v>0</v>
      </c>
      <c r="Z352" s="411">
        <f t="shared" ref="Z352" si="916">Z351</f>
        <v>0</v>
      </c>
      <c r="AA352" s="411">
        <f t="shared" ref="AA352" si="917">AA351</f>
        <v>0</v>
      </c>
      <c r="AB352" s="411">
        <f t="shared" ref="AB352" si="918">AB351</f>
        <v>0</v>
      </c>
      <c r="AC352" s="411">
        <f t="shared" ref="AC352" si="919">AC351</f>
        <v>0</v>
      </c>
      <c r="AD352" s="411">
        <f t="shared" ref="AD352" si="920">AD351</f>
        <v>0</v>
      </c>
      <c r="AE352" s="411">
        <f t="shared" ref="AE352" si="921">AE351</f>
        <v>0</v>
      </c>
      <c r="AF352" s="411">
        <f t="shared" ref="AF352" si="922">AF351</f>
        <v>0</v>
      </c>
      <c r="AG352" s="411">
        <f t="shared" ref="AG352" si="923">AG351</f>
        <v>0</v>
      </c>
      <c r="AH352" s="411">
        <f t="shared" ref="AH352" si="924">AH351</f>
        <v>0</v>
      </c>
      <c r="AI352" s="411">
        <f t="shared" ref="AI352" si="925">AI351</f>
        <v>0</v>
      </c>
      <c r="AJ352" s="411">
        <f t="shared" ref="AJ352" si="926">AJ351</f>
        <v>0</v>
      </c>
      <c r="AK352" s="411">
        <f t="shared" ref="AK352" si="927">AK351</f>
        <v>0</v>
      </c>
      <c r="AL352" s="411">
        <f t="shared" ref="AL352" si="928">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929">Z354</f>
        <v>0</v>
      </c>
      <c r="AA355" s="411">
        <f t="shared" ref="AA355" si="930">AA354</f>
        <v>0</v>
      </c>
      <c r="AB355" s="411">
        <f t="shared" ref="AB355" si="931">AB354</f>
        <v>0</v>
      </c>
      <c r="AC355" s="411">
        <f t="shared" ref="AC355" si="932">AC354</f>
        <v>0</v>
      </c>
      <c r="AD355" s="411">
        <f t="shared" ref="AD355" si="933">AD354</f>
        <v>0</v>
      </c>
      <c r="AE355" s="411">
        <f t="shared" ref="AE355" si="934">AE354</f>
        <v>0</v>
      </c>
      <c r="AF355" s="411">
        <f t="shared" ref="AF355" si="935">AF354</f>
        <v>0</v>
      </c>
      <c r="AG355" s="411">
        <f t="shared" ref="AG355" si="936">AG354</f>
        <v>0</v>
      </c>
      <c r="AH355" s="411">
        <f t="shared" ref="AH355" si="937">AH354</f>
        <v>0</v>
      </c>
      <c r="AI355" s="411">
        <f t="shared" ref="AI355" si="938">AI354</f>
        <v>0</v>
      </c>
      <c r="AJ355" s="411">
        <f t="shared" ref="AJ355" si="939">AJ354</f>
        <v>0</v>
      </c>
      <c r="AK355" s="411">
        <f t="shared" ref="AK355" si="940">AK354</f>
        <v>0</v>
      </c>
      <c r="AL355" s="411">
        <f t="shared" ref="AL355" si="941">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0</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v>0</v>
      </c>
      <c r="O358" s="295"/>
      <c r="P358" s="295"/>
      <c r="Q358" s="295"/>
      <c r="R358" s="295"/>
      <c r="S358" s="295"/>
      <c r="T358" s="295"/>
      <c r="U358" s="295"/>
      <c r="V358" s="295"/>
      <c r="W358" s="295"/>
      <c r="X358" s="295"/>
      <c r="Y358" s="411">
        <f>Y357</f>
        <v>0</v>
      </c>
      <c r="Z358" s="411">
        <f t="shared" ref="Z358" si="942">Z357</f>
        <v>0</v>
      </c>
      <c r="AA358" s="411">
        <f t="shared" ref="AA358" si="943">AA357</f>
        <v>0</v>
      </c>
      <c r="AB358" s="411">
        <f t="shared" ref="AB358" si="944">AB357</f>
        <v>0</v>
      </c>
      <c r="AC358" s="411">
        <f t="shared" ref="AC358" si="945">AC357</f>
        <v>0</v>
      </c>
      <c r="AD358" s="411">
        <f t="shared" ref="AD358" si="946">AD357</f>
        <v>0</v>
      </c>
      <c r="AE358" s="411">
        <f t="shared" ref="AE358" si="947">AE357</f>
        <v>0</v>
      </c>
      <c r="AF358" s="411">
        <f t="shared" ref="AF358" si="948">AF357</f>
        <v>0</v>
      </c>
      <c r="AG358" s="411">
        <f t="shared" ref="AG358" si="949">AG357</f>
        <v>0</v>
      </c>
      <c r="AH358" s="411">
        <f t="shared" ref="AH358" si="950">AH357</f>
        <v>0</v>
      </c>
      <c r="AI358" s="411">
        <f t="shared" ref="AI358" si="951">AI357</f>
        <v>0</v>
      </c>
      <c r="AJ358" s="411">
        <f t="shared" ref="AJ358" si="952">AJ357</f>
        <v>0</v>
      </c>
      <c r="AK358" s="411">
        <f t="shared" ref="AK358" si="953">AK357</f>
        <v>0</v>
      </c>
      <c r="AL358" s="411">
        <f t="shared" ref="AL358" si="954">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0</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v>0</v>
      </c>
      <c r="O361" s="295"/>
      <c r="P361" s="295"/>
      <c r="Q361" s="295"/>
      <c r="R361" s="295"/>
      <c r="S361" s="295"/>
      <c r="T361" s="295"/>
      <c r="U361" s="295"/>
      <c r="V361" s="295"/>
      <c r="W361" s="295"/>
      <c r="X361" s="295"/>
      <c r="Y361" s="411">
        <f>Y360</f>
        <v>0</v>
      </c>
      <c r="Z361" s="411">
        <f t="shared" ref="Z361" si="955">Z360</f>
        <v>0</v>
      </c>
      <c r="AA361" s="411">
        <f t="shared" ref="AA361" si="956">AA360</f>
        <v>0</v>
      </c>
      <c r="AB361" s="411">
        <f t="shared" ref="AB361" si="957">AB360</f>
        <v>0</v>
      </c>
      <c r="AC361" s="411">
        <f t="shared" ref="AC361" si="958">AC360</f>
        <v>0</v>
      </c>
      <c r="AD361" s="411">
        <f t="shared" ref="AD361" si="959">AD360</f>
        <v>0</v>
      </c>
      <c r="AE361" s="411">
        <f t="shared" ref="AE361" si="960">AE360</f>
        <v>0</v>
      </c>
      <c r="AF361" s="411">
        <f t="shared" ref="AF361" si="961">AF360</f>
        <v>0</v>
      </c>
      <c r="AG361" s="411">
        <f t="shared" ref="AG361" si="962">AG360</f>
        <v>0</v>
      </c>
      <c r="AH361" s="411">
        <f t="shared" ref="AH361" si="963">AH360</f>
        <v>0</v>
      </c>
      <c r="AI361" s="411">
        <f t="shared" ref="AI361" si="964">AI360</f>
        <v>0</v>
      </c>
      <c r="AJ361" s="411">
        <f t="shared" ref="AJ361" si="965">AJ360</f>
        <v>0</v>
      </c>
      <c r="AK361" s="411">
        <f t="shared" ref="AK361" si="966">AK360</f>
        <v>0</v>
      </c>
      <c r="AL361" s="411">
        <f t="shared" ref="AL361" si="967">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0</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v>0</v>
      </c>
      <c r="O364" s="295"/>
      <c r="P364" s="295"/>
      <c r="Q364" s="295"/>
      <c r="R364" s="295"/>
      <c r="S364" s="295"/>
      <c r="T364" s="295"/>
      <c r="U364" s="295"/>
      <c r="V364" s="295"/>
      <c r="W364" s="295"/>
      <c r="X364" s="295"/>
      <c r="Y364" s="411">
        <f>Y363</f>
        <v>0</v>
      </c>
      <c r="Z364" s="411">
        <f t="shared" ref="Z364" si="968">Z363</f>
        <v>0</v>
      </c>
      <c r="AA364" s="411">
        <f t="shared" ref="AA364" si="969">AA363</f>
        <v>0</v>
      </c>
      <c r="AB364" s="411">
        <f t="shared" ref="AB364" si="970">AB363</f>
        <v>0</v>
      </c>
      <c r="AC364" s="411">
        <f t="shared" ref="AC364" si="971">AC363</f>
        <v>0</v>
      </c>
      <c r="AD364" s="411">
        <f t="shared" ref="AD364" si="972">AD363</f>
        <v>0</v>
      </c>
      <c r="AE364" s="411">
        <f t="shared" ref="AE364" si="973">AE363</f>
        <v>0</v>
      </c>
      <c r="AF364" s="411">
        <f t="shared" ref="AF364" si="974">AF363</f>
        <v>0</v>
      </c>
      <c r="AG364" s="411">
        <f t="shared" ref="AG364" si="975">AG363</f>
        <v>0</v>
      </c>
      <c r="AH364" s="411">
        <f t="shared" ref="AH364" si="976">AH363</f>
        <v>0</v>
      </c>
      <c r="AI364" s="411">
        <f t="shared" ref="AI364" si="977">AI363</f>
        <v>0</v>
      </c>
      <c r="AJ364" s="411">
        <f t="shared" ref="AJ364" si="978">AJ363</f>
        <v>0</v>
      </c>
      <c r="AK364" s="411">
        <f t="shared" ref="AK364" si="979">AK363</f>
        <v>0</v>
      </c>
      <c r="AL364" s="411">
        <f t="shared" ref="AL364" si="980">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v>0</v>
      </c>
      <c r="O367" s="295"/>
      <c r="P367" s="295"/>
      <c r="Q367" s="295"/>
      <c r="R367" s="295"/>
      <c r="S367" s="295"/>
      <c r="T367" s="295"/>
      <c r="U367" s="295"/>
      <c r="V367" s="295"/>
      <c r="W367" s="295"/>
      <c r="X367" s="295"/>
      <c r="Y367" s="411">
        <f>Y366</f>
        <v>0</v>
      </c>
      <c r="Z367" s="411">
        <f t="shared" ref="Z367" si="981">Z366</f>
        <v>0</v>
      </c>
      <c r="AA367" s="411">
        <f t="shared" ref="AA367" si="982">AA366</f>
        <v>0</v>
      </c>
      <c r="AB367" s="411">
        <f t="shared" ref="AB367" si="983">AB366</f>
        <v>0</v>
      </c>
      <c r="AC367" s="411">
        <f t="shared" ref="AC367" si="984">AC366</f>
        <v>0</v>
      </c>
      <c r="AD367" s="411">
        <f t="shared" ref="AD367" si="985">AD366</f>
        <v>0</v>
      </c>
      <c r="AE367" s="411">
        <f t="shared" ref="AE367" si="986">AE366</f>
        <v>0</v>
      </c>
      <c r="AF367" s="411">
        <f t="shared" ref="AF367" si="987">AF366</f>
        <v>0</v>
      </c>
      <c r="AG367" s="411">
        <f t="shared" ref="AG367" si="988">AG366</f>
        <v>0</v>
      </c>
      <c r="AH367" s="411">
        <f t="shared" ref="AH367" si="989">AH366</f>
        <v>0</v>
      </c>
      <c r="AI367" s="411">
        <f t="shared" ref="AI367" si="990">AI366</f>
        <v>0</v>
      </c>
      <c r="AJ367" s="411">
        <f t="shared" ref="AJ367" si="991">AJ366</f>
        <v>0</v>
      </c>
      <c r="AK367" s="411">
        <f t="shared" ref="AK367" si="992">AK366</f>
        <v>0</v>
      </c>
      <c r="AL367" s="411">
        <f t="shared" ref="AL367" si="993">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v>0</v>
      </c>
      <c r="O370" s="295"/>
      <c r="P370" s="295"/>
      <c r="Q370" s="295"/>
      <c r="R370" s="295"/>
      <c r="S370" s="295"/>
      <c r="T370" s="295"/>
      <c r="U370" s="295"/>
      <c r="V370" s="295"/>
      <c r="W370" s="295"/>
      <c r="X370" s="295"/>
      <c r="Y370" s="411">
        <f>Y369</f>
        <v>0</v>
      </c>
      <c r="Z370" s="411">
        <f t="shared" ref="Z370" si="994">Z369</f>
        <v>0</v>
      </c>
      <c r="AA370" s="411">
        <f t="shared" ref="AA370" si="995">AA369</f>
        <v>0</v>
      </c>
      <c r="AB370" s="411">
        <f t="shared" ref="AB370" si="996">AB369</f>
        <v>0</v>
      </c>
      <c r="AC370" s="411">
        <f t="shared" ref="AC370" si="997">AC369</f>
        <v>0</v>
      </c>
      <c r="AD370" s="411">
        <f t="shared" ref="AD370" si="998">AD369</f>
        <v>0</v>
      </c>
      <c r="AE370" s="411">
        <f t="shared" ref="AE370" si="999">AE369</f>
        <v>0</v>
      </c>
      <c r="AF370" s="411">
        <f t="shared" ref="AF370" si="1000">AF369</f>
        <v>0</v>
      </c>
      <c r="AG370" s="411">
        <f t="shared" ref="AG370" si="1001">AG369</f>
        <v>0</v>
      </c>
      <c r="AH370" s="411">
        <f t="shared" ref="AH370" si="1002">AH369</f>
        <v>0</v>
      </c>
      <c r="AI370" s="411">
        <f t="shared" ref="AI370" si="1003">AI369</f>
        <v>0</v>
      </c>
      <c r="AJ370" s="411">
        <f t="shared" ref="AJ370" si="1004">AJ369</f>
        <v>0</v>
      </c>
      <c r="AK370" s="411">
        <f t="shared" ref="AK370" si="1005">AK369</f>
        <v>0</v>
      </c>
      <c r="AL370" s="411">
        <f t="shared" ref="AL370" si="1006">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0</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v>0</v>
      </c>
      <c r="O373" s="295"/>
      <c r="P373" s="295"/>
      <c r="Q373" s="295"/>
      <c r="R373" s="295"/>
      <c r="S373" s="295"/>
      <c r="T373" s="295"/>
      <c r="U373" s="295"/>
      <c r="V373" s="295"/>
      <c r="W373" s="295"/>
      <c r="X373" s="295"/>
      <c r="Y373" s="411">
        <f>Y372</f>
        <v>0</v>
      </c>
      <c r="Z373" s="411">
        <f t="shared" ref="Z373" si="1007">Z372</f>
        <v>0</v>
      </c>
      <c r="AA373" s="411">
        <f t="shared" ref="AA373" si="1008">AA372</f>
        <v>0</v>
      </c>
      <c r="AB373" s="411">
        <f t="shared" ref="AB373" si="1009">AB372</f>
        <v>0</v>
      </c>
      <c r="AC373" s="411">
        <f t="shared" ref="AC373" si="1010">AC372</f>
        <v>0</v>
      </c>
      <c r="AD373" s="411">
        <f t="shared" ref="AD373" si="1011">AD372</f>
        <v>0</v>
      </c>
      <c r="AE373" s="411">
        <f t="shared" ref="AE373" si="1012">AE372</f>
        <v>0</v>
      </c>
      <c r="AF373" s="411">
        <f t="shared" ref="AF373" si="1013">AF372</f>
        <v>0</v>
      </c>
      <c r="AG373" s="411">
        <f t="shared" ref="AG373" si="1014">AG372</f>
        <v>0</v>
      </c>
      <c r="AH373" s="411">
        <f t="shared" ref="AH373" si="1015">AH372</f>
        <v>0</v>
      </c>
      <c r="AI373" s="411">
        <f t="shared" ref="AI373" si="1016">AI372</f>
        <v>0</v>
      </c>
      <c r="AJ373" s="411">
        <f t="shared" ref="AJ373" si="1017">AJ372</f>
        <v>0</v>
      </c>
      <c r="AK373" s="411">
        <f t="shared" ref="AK373" si="1018">AK372</f>
        <v>0</v>
      </c>
      <c r="AL373" s="411">
        <f t="shared" ref="AL373" si="1019">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v>0</v>
      </c>
      <c r="O376" s="295"/>
      <c r="P376" s="295"/>
      <c r="Q376" s="295"/>
      <c r="R376" s="295"/>
      <c r="S376" s="295"/>
      <c r="T376" s="295"/>
      <c r="U376" s="295"/>
      <c r="V376" s="295"/>
      <c r="W376" s="295"/>
      <c r="X376" s="295"/>
      <c r="Y376" s="411">
        <f>Y375</f>
        <v>0</v>
      </c>
      <c r="Z376" s="411">
        <f t="shared" ref="Z376" si="1020">Z375</f>
        <v>0</v>
      </c>
      <c r="AA376" s="411">
        <f t="shared" ref="AA376" si="1021">AA375</f>
        <v>0</v>
      </c>
      <c r="AB376" s="411">
        <f t="shared" ref="AB376" si="1022">AB375</f>
        <v>0</v>
      </c>
      <c r="AC376" s="411">
        <f t="shared" ref="AC376" si="1023">AC375</f>
        <v>0</v>
      </c>
      <c r="AD376" s="411">
        <f t="shared" ref="AD376" si="1024">AD375</f>
        <v>0</v>
      </c>
      <c r="AE376" s="411">
        <f t="shared" ref="AE376" si="1025">AE375</f>
        <v>0</v>
      </c>
      <c r="AF376" s="411">
        <f t="shared" ref="AF376" si="1026">AF375</f>
        <v>0</v>
      </c>
      <c r="AG376" s="411">
        <f t="shared" ref="AG376" si="1027">AG375</f>
        <v>0</v>
      </c>
      <c r="AH376" s="411">
        <f t="shared" ref="AH376" si="1028">AH375</f>
        <v>0</v>
      </c>
      <c r="AI376" s="411">
        <f t="shared" ref="AI376" si="1029">AI375</f>
        <v>0</v>
      </c>
      <c r="AJ376" s="411">
        <f t="shared" ref="AJ376" si="1030">AJ375</f>
        <v>0</v>
      </c>
      <c r="AK376" s="411">
        <f t="shared" ref="AK376" si="1031">AK375</f>
        <v>0</v>
      </c>
      <c r="AL376" s="411">
        <f t="shared" ref="AL376" si="1032">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650336</v>
      </c>
      <c r="E378" s="329"/>
      <c r="F378" s="329"/>
      <c r="G378" s="329"/>
      <c r="H378" s="329"/>
      <c r="I378" s="329"/>
      <c r="J378" s="329"/>
      <c r="K378" s="329"/>
      <c r="L378" s="329"/>
      <c r="M378" s="329"/>
      <c r="N378" s="329"/>
      <c r="O378" s="329">
        <f>SUM(O221:O376)</f>
        <v>64.039999999999992</v>
      </c>
      <c r="P378" s="329"/>
      <c r="Q378" s="329"/>
      <c r="R378" s="329"/>
      <c r="S378" s="329"/>
      <c r="T378" s="329"/>
      <c r="U378" s="329"/>
      <c r="V378" s="329"/>
      <c r="W378" s="329"/>
      <c r="X378" s="329"/>
      <c r="Y378" s="329">
        <f>IF(Y219="kWh",SUMPRODUCT(D221:D376,Y221:Y376))</f>
        <v>393473</v>
      </c>
      <c r="Z378" s="329">
        <f>IF(Z219="kWh",SUMPRODUCT(D221:D376,Z221:Z376))</f>
        <v>233009.74399999998</v>
      </c>
      <c r="AA378" s="329">
        <f>IF(AA219="kw",SUMPRODUCT(N221:N376,O221:O376,AA221:AA376),SUMPRODUCT(D221:D376,AA221:AA376))</f>
        <v>60.889200000000002</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522335</v>
      </c>
      <c r="Z379" s="392">
        <f>HLOOKUP(Z218,'2. LRAMVA Threshold'!$B$42:$Q$53,8,FALSE)</f>
        <v>232046</v>
      </c>
      <c r="AA379" s="392">
        <f>HLOOKUP(AA218,'2. LRAMVA Threshold'!$B$42:$Q$53,8,FALSE)</f>
        <v>631</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1.4999999999999999E-2</v>
      </c>
      <c r="Z381" s="341">
        <f>HLOOKUP(Z$35,'3.  Distribution Rates'!$C$122:$P$133,8,FALSE)</f>
        <v>9.1999999999999998E-3</v>
      </c>
      <c r="AA381" s="341">
        <f>HLOOKUP(AA$35,'3.  Distribution Rates'!$C$122:$P$133,8,FALSE)</f>
        <v>1.9538</v>
      </c>
      <c r="AB381" s="341">
        <f>HLOOKUP(AB$35,'3.  Distribution Rates'!$C$122:$P$133,8,FALSE)</f>
        <v>13.133800000000001</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1470.2057004353562</v>
      </c>
      <c r="Z382" s="378">
        <f>'4.  2011-2014 LRAM'!Z139*Z381</f>
        <v>4224.6021152730918</v>
      </c>
      <c r="AA382" s="378">
        <f>'4.  2011-2014 LRAM'!AA139*AA381</f>
        <v>725.83137312190365</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 t="shared" ref="AM382:AM387" si="1033">SUM(Y382:AL382)</f>
        <v>6420.6391888303515</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1582.2154542073683</v>
      </c>
      <c r="Z383" s="378">
        <f>'4.  2011-2014 LRAM'!Z268*Z381</f>
        <v>2461.4795696633237</v>
      </c>
      <c r="AA383" s="378">
        <f>'4.  2011-2014 LRAM'!AA268*AA381</f>
        <v>2179.2478908716348</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 t="shared" si="1033"/>
        <v>6222.942914742327</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2054.2840561908861</v>
      </c>
      <c r="Z384" s="378">
        <f>'4.  2011-2014 LRAM'!Z397*Z381</f>
        <v>305.55436799617581</v>
      </c>
      <c r="AA384" s="378">
        <f>'4.  2011-2014 LRAM'!AA397*AA381</f>
        <v>350.18376654244048</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 t="shared" si="1033"/>
        <v>2710.0221907295022</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3918.1891537107567</v>
      </c>
      <c r="Z385" s="378">
        <f>'4.  2011-2014 LRAM'!Z527*Z381</f>
        <v>1827.6637141562951</v>
      </c>
      <c r="AA385" s="378">
        <f>'4.  2011-2014 LRAM'!AA527*AA381</f>
        <v>880.36208015400132</v>
      </c>
      <c r="AB385" s="378">
        <f>'4.  2011-2014 LRAM'!AB527*AB381</f>
        <v>2164.1021668881572</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si="1033"/>
        <v>8790.3171149092104</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034">Y208*Y381</f>
        <v>3956.3999999999996</v>
      </c>
      <c r="Z386" s="378">
        <f t="shared" si="1034"/>
        <v>2705.0280079529243</v>
      </c>
      <c r="AA386" s="378">
        <f t="shared" si="1034"/>
        <v>1738.5852992844736</v>
      </c>
      <c r="AB386" s="378">
        <f t="shared" si="1034"/>
        <v>4666.6781864486175</v>
      </c>
      <c r="AC386" s="378">
        <f t="shared" si="1034"/>
        <v>0</v>
      </c>
      <c r="AD386" s="378">
        <f t="shared" si="1034"/>
        <v>0</v>
      </c>
      <c r="AE386" s="378">
        <f t="shared" si="1034"/>
        <v>0</v>
      </c>
      <c r="AF386" s="378">
        <f t="shared" si="1034"/>
        <v>0</v>
      </c>
      <c r="AG386" s="378">
        <f t="shared" si="1034"/>
        <v>0</v>
      </c>
      <c r="AH386" s="378">
        <f t="shared" si="1034"/>
        <v>0</v>
      </c>
      <c r="AI386" s="378">
        <f t="shared" si="1034"/>
        <v>0</v>
      </c>
      <c r="AJ386" s="378">
        <f t="shared" si="1034"/>
        <v>0</v>
      </c>
      <c r="AK386" s="378">
        <f t="shared" si="1034"/>
        <v>0</v>
      </c>
      <c r="AL386" s="378">
        <f t="shared" si="1034"/>
        <v>0</v>
      </c>
      <c r="AM386" s="629">
        <f t="shared" si="1033"/>
        <v>13066.691493686016</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5902.0949999999993</v>
      </c>
      <c r="Z387" s="378">
        <f t="shared" ref="Z387:AL387" si="1035">Z378*Z381</f>
        <v>2143.6896447999998</v>
      </c>
      <c r="AA387" s="378">
        <f t="shared" si="1035"/>
        <v>118.96531896</v>
      </c>
      <c r="AB387" s="378">
        <f t="shared" si="1035"/>
        <v>0</v>
      </c>
      <c r="AC387" s="378">
        <f t="shared" si="1035"/>
        <v>0</v>
      </c>
      <c r="AD387" s="378">
        <f t="shared" si="1035"/>
        <v>0</v>
      </c>
      <c r="AE387" s="378">
        <f t="shared" si="1035"/>
        <v>0</v>
      </c>
      <c r="AF387" s="378">
        <f t="shared" si="1035"/>
        <v>0</v>
      </c>
      <c r="AG387" s="378">
        <f t="shared" si="1035"/>
        <v>0</v>
      </c>
      <c r="AH387" s="378">
        <f t="shared" si="1035"/>
        <v>0</v>
      </c>
      <c r="AI387" s="378">
        <f t="shared" si="1035"/>
        <v>0</v>
      </c>
      <c r="AJ387" s="378">
        <f t="shared" si="1035"/>
        <v>0</v>
      </c>
      <c r="AK387" s="378">
        <f t="shared" si="1035"/>
        <v>0</v>
      </c>
      <c r="AL387" s="378">
        <f t="shared" si="1035"/>
        <v>0</v>
      </c>
      <c r="AM387" s="629">
        <f t="shared" si="1033"/>
        <v>8164.7499637599994</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18883.389364544368</v>
      </c>
      <c r="Z388" s="346">
        <f t="shared" ref="Z388:AE388" si="1036">SUM(Z382:Z387)</f>
        <v>13668.01741984181</v>
      </c>
      <c r="AA388" s="346">
        <f t="shared" si="1036"/>
        <v>5993.1757289344541</v>
      </c>
      <c r="AB388" s="346">
        <f t="shared" si="1036"/>
        <v>6830.7803533367751</v>
      </c>
      <c r="AC388" s="346">
        <f t="shared" si="1036"/>
        <v>0</v>
      </c>
      <c r="AD388" s="346">
        <f t="shared" si="1036"/>
        <v>0</v>
      </c>
      <c r="AE388" s="346">
        <f t="shared" si="1036"/>
        <v>0</v>
      </c>
      <c r="AF388" s="346">
        <f>SUM(AF382:AF387)</f>
        <v>0</v>
      </c>
      <c r="AG388" s="346">
        <f t="shared" ref="AG388:AL388" si="1037">SUM(AG382:AG387)</f>
        <v>0</v>
      </c>
      <c r="AH388" s="346">
        <f t="shared" si="1037"/>
        <v>0</v>
      </c>
      <c r="AI388" s="346">
        <f t="shared" si="1037"/>
        <v>0</v>
      </c>
      <c r="AJ388" s="346">
        <f t="shared" si="1037"/>
        <v>0</v>
      </c>
      <c r="AK388" s="346">
        <f t="shared" si="1037"/>
        <v>0</v>
      </c>
      <c r="AL388" s="346">
        <f t="shared" si="1037"/>
        <v>0</v>
      </c>
      <c r="AM388" s="407">
        <f>SUM(AM382:AM387)</f>
        <v>45375.362866657408</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7835.0249999999996</v>
      </c>
      <c r="Z389" s="347">
        <f t="shared" ref="Z389:AE389" si="1038">Z379*Z381</f>
        <v>2134.8231999999998</v>
      </c>
      <c r="AA389" s="347">
        <f t="shared" si="1038"/>
        <v>1232.8478</v>
      </c>
      <c r="AB389" s="347">
        <f t="shared" si="1038"/>
        <v>0</v>
      </c>
      <c r="AC389" s="347">
        <f t="shared" si="1038"/>
        <v>0</v>
      </c>
      <c r="AD389" s="347">
        <f t="shared" si="1038"/>
        <v>0</v>
      </c>
      <c r="AE389" s="347">
        <f t="shared" si="1038"/>
        <v>0</v>
      </c>
      <c r="AF389" s="347">
        <f>AF379*AF381</f>
        <v>0</v>
      </c>
      <c r="AG389" s="347">
        <f t="shared" ref="AG389:AL389" si="1039">AG379*AG381</f>
        <v>0</v>
      </c>
      <c r="AH389" s="347">
        <f t="shared" si="1039"/>
        <v>0</v>
      </c>
      <c r="AI389" s="347">
        <f t="shared" si="1039"/>
        <v>0</v>
      </c>
      <c r="AJ389" s="347">
        <f t="shared" si="1039"/>
        <v>0</v>
      </c>
      <c r="AK389" s="347">
        <f t="shared" si="1039"/>
        <v>0</v>
      </c>
      <c r="AL389" s="347">
        <f t="shared" si="1039"/>
        <v>0</v>
      </c>
      <c r="AM389" s="407">
        <f>SUM(Y389:AL389)</f>
        <v>11202.696</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34172.666866657411</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393473</v>
      </c>
      <c r="Z392" s="291">
        <f>SUMPRODUCT(E221:E376,Z221:Z376)</f>
        <v>232261.58600000001</v>
      </c>
      <c r="AA392" s="291">
        <f t="shared" ref="AA392:AL392" si="1040">IF(AA219="kw",SUMPRODUCT($N$221:$N$376,$P$221:$P$376,AA221:AA376),SUMPRODUCT($E$221:$E$376,AA221:AA376))</f>
        <v>60.889200000000002</v>
      </c>
      <c r="AB392" s="291">
        <f t="shared" si="1040"/>
        <v>0</v>
      </c>
      <c r="AC392" s="291">
        <f t="shared" si="1040"/>
        <v>0</v>
      </c>
      <c r="AD392" s="291">
        <f t="shared" si="1040"/>
        <v>0</v>
      </c>
      <c r="AE392" s="291">
        <f t="shared" si="1040"/>
        <v>0</v>
      </c>
      <c r="AF392" s="291">
        <f t="shared" si="1040"/>
        <v>0</v>
      </c>
      <c r="AG392" s="291">
        <f t="shared" si="1040"/>
        <v>0</v>
      </c>
      <c r="AH392" s="291">
        <f t="shared" si="1040"/>
        <v>0</v>
      </c>
      <c r="AI392" s="291">
        <f t="shared" si="1040"/>
        <v>0</v>
      </c>
      <c r="AJ392" s="291">
        <f t="shared" si="1040"/>
        <v>0</v>
      </c>
      <c r="AK392" s="291">
        <f t="shared" si="1040"/>
        <v>0</v>
      </c>
      <c r="AL392" s="291">
        <f t="shared" si="1040"/>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393473</v>
      </c>
      <c r="Z393" s="291">
        <f>SUMPRODUCT(F221:F376,Z221:Z376)</f>
        <v>231455.58600000001</v>
      </c>
      <c r="AA393" s="291">
        <f t="shared" ref="AA393:AL393" si="1041">IF(AA219="kw",SUMPRODUCT($N$221:$N$376,$Q$221:$Q$376,AA221:AA376),SUMPRODUCT($F$221:$F$376,AA221:AA376))</f>
        <v>60.889200000000002</v>
      </c>
      <c r="AB393" s="291">
        <f t="shared" si="1041"/>
        <v>0</v>
      </c>
      <c r="AC393" s="291">
        <f t="shared" si="1041"/>
        <v>0</v>
      </c>
      <c r="AD393" s="291">
        <f t="shared" si="1041"/>
        <v>0</v>
      </c>
      <c r="AE393" s="291">
        <f t="shared" si="1041"/>
        <v>0</v>
      </c>
      <c r="AF393" s="291">
        <f t="shared" si="1041"/>
        <v>0</v>
      </c>
      <c r="AG393" s="291">
        <f t="shared" si="1041"/>
        <v>0</v>
      </c>
      <c r="AH393" s="291">
        <f t="shared" si="1041"/>
        <v>0</v>
      </c>
      <c r="AI393" s="291">
        <f t="shared" si="1041"/>
        <v>0</v>
      </c>
      <c r="AJ393" s="291">
        <f t="shared" si="1041"/>
        <v>0</v>
      </c>
      <c r="AK393" s="291">
        <f t="shared" si="1041"/>
        <v>0</v>
      </c>
      <c r="AL393" s="291">
        <f t="shared" si="1041"/>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393473</v>
      </c>
      <c r="Z394" s="291">
        <f>SUMPRODUCT(G221:G376,Z221:Z376)</f>
        <v>226822.58600000001</v>
      </c>
      <c r="AA394" s="291">
        <f t="shared" ref="AA394:AL394" si="1042">IF(AA219="kw",SUMPRODUCT($N$221:$N$376,$R$221:$R$376,AA221:AA376),SUMPRODUCT($G$221:$G$376,AA221:AA376))</f>
        <v>60.889200000000002</v>
      </c>
      <c r="AB394" s="291">
        <f t="shared" si="1042"/>
        <v>0</v>
      </c>
      <c r="AC394" s="291">
        <f t="shared" si="1042"/>
        <v>0</v>
      </c>
      <c r="AD394" s="291">
        <f t="shared" si="1042"/>
        <v>0</v>
      </c>
      <c r="AE394" s="291">
        <f t="shared" si="1042"/>
        <v>0</v>
      </c>
      <c r="AF394" s="291">
        <f t="shared" si="1042"/>
        <v>0</v>
      </c>
      <c r="AG394" s="291">
        <f t="shared" si="1042"/>
        <v>0</v>
      </c>
      <c r="AH394" s="291">
        <f t="shared" si="1042"/>
        <v>0</v>
      </c>
      <c r="AI394" s="291">
        <f t="shared" si="1042"/>
        <v>0</v>
      </c>
      <c r="AJ394" s="291">
        <f t="shared" si="1042"/>
        <v>0</v>
      </c>
      <c r="AK394" s="291">
        <f t="shared" si="1042"/>
        <v>0</v>
      </c>
      <c r="AL394" s="291">
        <f t="shared" si="1042"/>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393473</v>
      </c>
      <c r="Z395" s="326">
        <f>SUMPRODUCT(H221:H376,Z221:Z376)</f>
        <v>226822.58600000001</v>
      </c>
      <c r="AA395" s="326">
        <f t="shared" ref="AA395:AL395" si="1043">IF(AA219="kw",SUMPRODUCT($N$221:$N$376,$S$221:$S$376,AA221:AA376),SUMPRODUCT($H$221:$H$376,AA221:AA376))</f>
        <v>60.889200000000002</v>
      </c>
      <c r="AB395" s="326">
        <f t="shared" si="1043"/>
        <v>0</v>
      </c>
      <c r="AC395" s="326">
        <f t="shared" si="1043"/>
        <v>0</v>
      </c>
      <c r="AD395" s="326">
        <f t="shared" si="1043"/>
        <v>0</v>
      </c>
      <c r="AE395" s="326">
        <f t="shared" si="1043"/>
        <v>0</v>
      </c>
      <c r="AF395" s="326">
        <f t="shared" si="1043"/>
        <v>0</v>
      </c>
      <c r="AG395" s="326">
        <f t="shared" si="1043"/>
        <v>0</v>
      </c>
      <c r="AH395" s="326">
        <f t="shared" si="1043"/>
        <v>0</v>
      </c>
      <c r="AI395" s="326">
        <f t="shared" si="1043"/>
        <v>0</v>
      </c>
      <c r="AJ395" s="326">
        <f t="shared" si="1043"/>
        <v>0</v>
      </c>
      <c r="AK395" s="326">
        <f t="shared" si="1043"/>
        <v>0</v>
      </c>
      <c r="AL395" s="326">
        <f t="shared" si="1043"/>
        <v>0</v>
      </c>
      <c r="AM395" s="386"/>
    </row>
    <row r="396" spans="2:39" ht="21" customHeight="1">
      <c r="B396" s="368" t="s">
        <v>588</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57" t="s">
        <v>211</v>
      </c>
      <c r="C400" s="859" t="s">
        <v>33</v>
      </c>
      <c r="D400" s="284" t="s">
        <v>421</v>
      </c>
      <c r="E400" s="861" t="s">
        <v>209</v>
      </c>
      <c r="F400" s="862"/>
      <c r="G400" s="862"/>
      <c r="H400" s="862"/>
      <c r="I400" s="862"/>
      <c r="J400" s="862"/>
      <c r="K400" s="862"/>
      <c r="L400" s="862"/>
      <c r="M400" s="863"/>
      <c r="N400" s="867" t="s">
        <v>213</v>
      </c>
      <c r="O400" s="284" t="s">
        <v>422</v>
      </c>
      <c r="P400" s="861" t="s">
        <v>212</v>
      </c>
      <c r="Q400" s="862"/>
      <c r="R400" s="862"/>
      <c r="S400" s="862"/>
      <c r="T400" s="862"/>
      <c r="U400" s="862"/>
      <c r="V400" s="862"/>
      <c r="W400" s="862"/>
      <c r="X400" s="863"/>
      <c r="Y400" s="864" t="s">
        <v>243</v>
      </c>
      <c r="Z400" s="865"/>
      <c r="AA400" s="865"/>
      <c r="AB400" s="865"/>
      <c r="AC400" s="865"/>
      <c r="AD400" s="865"/>
      <c r="AE400" s="865"/>
      <c r="AF400" s="865"/>
      <c r="AG400" s="865"/>
      <c r="AH400" s="865"/>
      <c r="AI400" s="865"/>
      <c r="AJ400" s="865"/>
      <c r="AK400" s="865"/>
      <c r="AL400" s="865"/>
      <c r="AM400" s="866"/>
    </row>
    <row r="401" spans="1:39" ht="61.5" customHeight="1">
      <c r="B401" s="858"/>
      <c r="C401" s="860"/>
      <c r="D401" s="285">
        <v>2017</v>
      </c>
      <c r="E401" s="285">
        <v>2018</v>
      </c>
      <c r="F401" s="285">
        <v>2019</v>
      </c>
      <c r="G401" s="285">
        <v>2020</v>
      </c>
      <c r="H401" s="285">
        <v>2021</v>
      </c>
      <c r="I401" s="285">
        <v>2022</v>
      </c>
      <c r="J401" s="285">
        <v>2023</v>
      </c>
      <c r="K401" s="285">
        <v>2024</v>
      </c>
      <c r="L401" s="285">
        <v>2025</v>
      </c>
      <c r="M401" s="285">
        <v>2026</v>
      </c>
      <c r="N401" s="868"/>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TO 4,999 KW</v>
      </c>
      <c r="AB401" s="285" t="str">
        <f>'1.  LRAMVA Summary'!G52</f>
        <v>Street Lighting</v>
      </c>
      <c r="AC401" s="285" t="str">
        <f>'1.  LRAMVA Summary'!H52</f>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044">Z404</f>
        <v>0</v>
      </c>
      <c r="AA405" s="411">
        <f t="shared" ref="AA405" si="1045">AA404</f>
        <v>0</v>
      </c>
      <c r="AB405" s="411">
        <f t="shared" ref="AB405" si="1046">AB404</f>
        <v>0</v>
      </c>
      <c r="AC405" s="411">
        <f t="shared" ref="AC405" si="1047">AC404</f>
        <v>0</v>
      </c>
      <c r="AD405" s="411">
        <f t="shared" ref="AD405" si="1048">AD404</f>
        <v>0</v>
      </c>
      <c r="AE405" s="411">
        <f t="shared" ref="AE405" si="1049">AE404</f>
        <v>0</v>
      </c>
      <c r="AF405" s="411">
        <f t="shared" ref="AF405" si="1050">AF404</f>
        <v>0</v>
      </c>
      <c r="AG405" s="411">
        <f t="shared" ref="AG405" si="1051">AG404</f>
        <v>0</v>
      </c>
      <c r="AH405" s="411">
        <f t="shared" ref="AH405" si="1052">AH404</f>
        <v>0</v>
      </c>
      <c r="AI405" s="411">
        <f t="shared" ref="AI405" si="1053">AI404</f>
        <v>0</v>
      </c>
      <c r="AJ405" s="411">
        <f t="shared" ref="AJ405" si="1054">AJ404</f>
        <v>0</v>
      </c>
      <c r="AK405" s="411">
        <f t="shared" ref="AK405" si="1055">AK404</f>
        <v>0</v>
      </c>
      <c r="AL405" s="411">
        <f t="shared" ref="AL405" si="1056">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057">Z407</f>
        <v>0</v>
      </c>
      <c r="AA408" s="411">
        <f t="shared" ref="AA408" si="1058">AA407</f>
        <v>0</v>
      </c>
      <c r="AB408" s="411">
        <f t="shared" ref="AB408" si="1059">AB407</f>
        <v>0</v>
      </c>
      <c r="AC408" s="411">
        <f t="shared" ref="AC408" si="1060">AC407</f>
        <v>0</v>
      </c>
      <c r="AD408" s="411">
        <f t="shared" ref="AD408" si="1061">AD407</f>
        <v>0</v>
      </c>
      <c r="AE408" s="411">
        <f t="shared" ref="AE408" si="1062">AE407</f>
        <v>0</v>
      </c>
      <c r="AF408" s="411">
        <f t="shared" ref="AF408" si="1063">AF407</f>
        <v>0</v>
      </c>
      <c r="AG408" s="411">
        <f t="shared" ref="AG408" si="1064">AG407</f>
        <v>0</v>
      </c>
      <c r="AH408" s="411">
        <f t="shared" ref="AH408" si="1065">AH407</f>
        <v>0</v>
      </c>
      <c r="AI408" s="411">
        <f t="shared" ref="AI408" si="1066">AI407</f>
        <v>0</v>
      </c>
      <c r="AJ408" s="411">
        <f t="shared" ref="AJ408" si="1067">AJ407</f>
        <v>0</v>
      </c>
      <c r="AK408" s="411">
        <f t="shared" ref="AK408" si="1068">AK407</f>
        <v>0</v>
      </c>
      <c r="AL408" s="411">
        <f t="shared" ref="AL408" si="1069">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070">Z410</f>
        <v>0</v>
      </c>
      <c r="AA411" s="411">
        <f t="shared" ref="AA411" si="1071">AA410</f>
        <v>0</v>
      </c>
      <c r="AB411" s="411">
        <f t="shared" ref="AB411" si="1072">AB410</f>
        <v>0</v>
      </c>
      <c r="AC411" s="411">
        <f t="shared" ref="AC411" si="1073">AC410</f>
        <v>0</v>
      </c>
      <c r="AD411" s="411">
        <f t="shared" ref="AD411" si="1074">AD410</f>
        <v>0</v>
      </c>
      <c r="AE411" s="411">
        <f t="shared" ref="AE411" si="1075">AE410</f>
        <v>0</v>
      </c>
      <c r="AF411" s="411">
        <f t="shared" ref="AF411" si="1076">AF410</f>
        <v>0</v>
      </c>
      <c r="AG411" s="411">
        <f t="shared" ref="AG411" si="1077">AG410</f>
        <v>0</v>
      </c>
      <c r="AH411" s="411">
        <f t="shared" ref="AH411" si="1078">AH410</f>
        <v>0</v>
      </c>
      <c r="AI411" s="411">
        <f t="shared" ref="AI411" si="1079">AI410</f>
        <v>0</v>
      </c>
      <c r="AJ411" s="411">
        <f t="shared" ref="AJ411" si="1080">AJ410</f>
        <v>0</v>
      </c>
      <c r="AK411" s="411">
        <f t="shared" ref="AK411" si="1081">AK410</f>
        <v>0</v>
      </c>
      <c r="AL411" s="411">
        <f t="shared" ref="AL411" si="1082">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681</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083">Z413</f>
        <v>0</v>
      </c>
      <c r="AA414" s="411">
        <f t="shared" ref="AA414" si="1084">AA413</f>
        <v>0</v>
      </c>
      <c r="AB414" s="411">
        <f t="shared" ref="AB414" si="1085">AB413</f>
        <v>0</v>
      </c>
      <c r="AC414" s="411">
        <f t="shared" ref="AC414" si="1086">AC413</f>
        <v>0</v>
      </c>
      <c r="AD414" s="411">
        <f t="shared" ref="AD414" si="1087">AD413</f>
        <v>0</v>
      </c>
      <c r="AE414" s="411">
        <f t="shared" ref="AE414" si="1088">AE413</f>
        <v>0</v>
      </c>
      <c r="AF414" s="411">
        <f t="shared" ref="AF414" si="1089">AF413</f>
        <v>0</v>
      </c>
      <c r="AG414" s="411">
        <f t="shared" ref="AG414" si="1090">AG413</f>
        <v>0</v>
      </c>
      <c r="AH414" s="411">
        <f t="shared" ref="AH414" si="1091">AH413</f>
        <v>0</v>
      </c>
      <c r="AI414" s="411">
        <f t="shared" ref="AI414" si="1092">AI413</f>
        <v>0</v>
      </c>
      <c r="AJ414" s="411">
        <f t="shared" ref="AJ414" si="1093">AJ413</f>
        <v>0</v>
      </c>
      <c r="AK414" s="411">
        <f t="shared" ref="AK414" si="1094">AK413</f>
        <v>0</v>
      </c>
      <c r="AL414" s="411">
        <f t="shared" ref="AL414" si="1095">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096">Z416</f>
        <v>0</v>
      </c>
      <c r="AA417" s="411">
        <f t="shared" ref="AA417" si="1097">AA416</f>
        <v>0</v>
      </c>
      <c r="AB417" s="411">
        <f t="shared" ref="AB417" si="1098">AB416</f>
        <v>0</v>
      </c>
      <c r="AC417" s="411">
        <f t="shared" ref="AC417" si="1099">AC416</f>
        <v>0</v>
      </c>
      <c r="AD417" s="411">
        <f t="shared" ref="AD417" si="1100">AD416</f>
        <v>0</v>
      </c>
      <c r="AE417" s="411">
        <f t="shared" ref="AE417" si="1101">AE416</f>
        <v>0</v>
      </c>
      <c r="AF417" s="411">
        <f t="shared" ref="AF417" si="1102">AF416</f>
        <v>0</v>
      </c>
      <c r="AG417" s="411">
        <f t="shared" ref="AG417" si="1103">AG416</f>
        <v>0</v>
      </c>
      <c r="AH417" s="411">
        <f t="shared" ref="AH417" si="1104">AH416</f>
        <v>0</v>
      </c>
      <c r="AI417" s="411">
        <f t="shared" ref="AI417" si="1105">AI416</f>
        <v>0</v>
      </c>
      <c r="AJ417" s="411">
        <f t="shared" ref="AJ417" si="1106">AJ416</f>
        <v>0</v>
      </c>
      <c r="AK417" s="411">
        <f t="shared" ref="AK417" si="1107">AK416</f>
        <v>0</v>
      </c>
      <c r="AL417" s="411">
        <f t="shared" ref="AL417" si="1108">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497</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09">Z420</f>
        <v>0</v>
      </c>
      <c r="AA421" s="411">
        <f t="shared" ref="AA421" si="1110">AA420</f>
        <v>0</v>
      </c>
      <c r="AB421" s="411">
        <f t="shared" ref="AB421" si="1111">AB420</f>
        <v>0</v>
      </c>
      <c r="AC421" s="411">
        <f t="shared" ref="AC421" si="1112">AC420</f>
        <v>0</v>
      </c>
      <c r="AD421" s="411">
        <f t="shared" ref="AD421" si="1113">AD420</f>
        <v>0</v>
      </c>
      <c r="AE421" s="411">
        <f t="shared" ref="AE421" si="1114">AE420</f>
        <v>0</v>
      </c>
      <c r="AF421" s="411">
        <f t="shared" ref="AF421" si="1115">AF420</f>
        <v>0</v>
      </c>
      <c r="AG421" s="411">
        <f t="shared" ref="AG421" si="1116">AG420</f>
        <v>0</v>
      </c>
      <c r="AH421" s="411">
        <f t="shared" ref="AH421" si="1117">AH420</f>
        <v>0</v>
      </c>
      <c r="AI421" s="411">
        <f t="shared" ref="AI421" si="1118">AI420</f>
        <v>0</v>
      </c>
      <c r="AJ421" s="411">
        <f t="shared" ref="AJ421" si="1119">AJ420</f>
        <v>0</v>
      </c>
      <c r="AK421" s="411">
        <f t="shared" ref="AK421" si="1120">AK420</f>
        <v>0</v>
      </c>
      <c r="AL421" s="411">
        <f t="shared" ref="AL421" si="1121">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122">Z423</f>
        <v>0</v>
      </c>
      <c r="AA424" s="411">
        <f t="shared" ref="AA424" si="1123">AA423</f>
        <v>0</v>
      </c>
      <c r="AB424" s="411">
        <f t="shared" ref="AB424" si="1124">AB423</f>
        <v>0</v>
      </c>
      <c r="AC424" s="411">
        <f t="shared" ref="AC424" si="1125">AC423</f>
        <v>0</v>
      </c>
      <c r="AD424" s="411">
        <f t="shared" ref="AD424" si="1126">AD423</f>
        <v>0</v>
      </c>
      <c r="AE424" s="411">
        <f t="shared" ref="AE424" si="1127">AE423</f>
        <v>0</v>
      </c>
      <c r="AF424" s="411">
        <f t="shared" ref="AF424" si="1128">AF423</f>
        <v>0</v>
      </c>
      <c r="AG424" s="411">
        <f t="shared" ref="AG424" si="1129">AG423</f>
        <v>0</v>
      </c>
      <c r="AH424" s="411">
        <f t="shared" ref="AH424" si="1130">AH423</f>
        <v>0</v>
      </c>
      <c r="AI424" s="411">
        <f t="shared" ref="AI424" si="1131">AI423</f>
        <v>0</v>
      </c>
      <c r="AJ424" s="411">
        <f t="shared" ref="AJ424" si="1132">AJ423</f>
        <v>0</v>
      </c>
      <c r="AK424" s="411">
        <f t="shared" ref="AK424" si="1133">AK423</f>
        <v>0</v>
      </c>
      <c r="AL424" s="411">
        <f t="shared" ref="AL424" si="1134">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135">Z426</f>
        <v>0</v>
      </c>
      <c r="AA427" s="411">
        <f t="shared" ref="AA427" si="1136">AA426</f>
        <v>0</v>
      </c>
      <c r="AB427" s="411">
        <f t="shared" ref="AB427" si="1137">AB426</f>
        <v>0</v>
      </c>
      <c r="AC427" s="411">
        <f t="shared" ref="AC427" si="1138">AC426</f>
        <v>0</v>
      </c>
      <c r="AD427" s="411">
        <f t="shared" ref="AD427" si="1139">AD426</f>
        <v>0</v>
      </c>
      <c r="AE427" s="411">
        <f t="shared" ref="AE427" si="1140">AE426</f>
        <v>0</v>
      </c>
      <c r="AF427" s="411">
        <f t="shared" ref="AF427" si="1141">AF426</f>
        <v>0</v>
      </c>
      <c r="AG427" s="411">
        <f t="shared" ref="AG427" si="1142">AG426</f>
        <v>0</v>
      </c>
      <c r="AH427" s="411">
        <f t="shared" ref="AH427" si="1143">AH426</f>
        <v>0</v>
      </c>
      <c r="AI427" s="411">
        <f t="shared" ref="AI427" si="1144">AI426</f>
        <v>0</v>
      </c>
      <c r="AJ427" s="411">
        <f t="shared" ref="AJ427" si="1145">AJ426</f>
        <v>0</v>
      </c>
      <c r="AK427" s="411">
        <f t="shared" ref="AK427" si="1146">AK426</f>
        <v>0</v>
      </c>
      <c r="AL427" s="411">
        <f t="shared" ref="AL427" si="1147">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148">Z429</f>
        <v>0</v>
      </c>
      <c r="AA430" s="411">
        <f t="shared" ref="AA430" si="1149">AA429</f>
        <v>0</v>
      </c>
      <c r="AB430" s="411">
        <f t="shared" ref="AB430" si="1150">AB429</f>
        <v>0</v>
      </c>
      <c r="AC430" s="411">
        <f t="shared" ref="AC430" si="1151">AC429</f>
        <v>0</v>
      </c>
      <c r="AD430" s="411">
        <f t="shared" ref="AD430" si="1152">AD429</f>
        <v>0</v>
      </c>
      <c r="AE430" s="411">
        <f t="shared" ref="AE430" si="1153">AE429</f>
        <v>0</v>
      </c>
      <c r="AF430" s="411">
        <f t="shared" ref="AF430" si="1154">AF429</f>
        <v>0</v>
      </c>
      <c r="AG430" s="411">
        <f t="shared" ref="AG430" si="1155">AG429</f>
        <v>0</v>
      </c>
      <c r="AH430" s="411">
        <f t="shared" ref="AH430" si="1156">AH429</f>
        <v>0</v>
      </c>
      <c r="AI430" s="411">
        <f t="shared" ref="AI430" si="1157">AI429</f>
        <v>0</v>
      </c>
      <c r="AJ430" s="411">
        <f t="shared" ref="AJ430" si="1158">AJ429</f>
        <v>0</v>
      </c>
      <c r="AK430" s="411">
        <f t="shared" ref="AK430" si="1159">AK429</f>
        <v>0</v>
      </c>
      <c r="AL430" s="411">
        <f t="shared" ref="AL430" si="1160">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161">Z432</f>
        <v>0</v>
      </c>
      <c r="AA433" s="411">
        <f t="shared" ref="AA433" si="1162">AA432</f>
        <v>0</v>
      </c>
      <c r="AB433" s="411">
        <f t="shared" ref="AB433" si="1163">AB432</f>
        <v>0</v>
      </c>
      <c r="AC433" s="411">
        <f t="shared" ref="AC433" si="1164">AC432</f>
        <v>0</v>
      </c>
      <c r="AD433" s="411">
        <f t="shared" ref="AD433" si="1165">AD432</f>
        <v>0</v>
      </c>
      <c r="AE433" s="411">
        <f t="shared" ref="AE433" si="1166">AE432</f>
        <v>0</v>
      </c>
      <c r="AF433" s="411">
        <f t="shared" ref="AF433" si="1167">AF432</f>
        <v>0</v>
      </c>
      <c r="AG433" s="411">
        <f t="shared" ref="AG433" si="1168">AG432</f>
        <v>0</v>
      </c>
      <c r="AH433" s="411">
        <f t="shared" ref="AH433" si="1169">AH432</f>
        <v>0</v>
      </c>
      <c r="AI433" s="411">
        <f t="shared" ref="AI433" si="1170">AI432</f>
        <v>0</v>
      </c>
      <c r="AJ433" s="411">
        <f t="shared" ref="AJ433" si="1171">AJ432</f>
        <v>0</v>
      </c>
      <c r="AK433" s="411">
        <f t="shared" ref="AK433" si="1172">AK432</f>
        <v>0</v>
      </c>
      <c r="AL433" s="411">
        <f t="shared" ref="AL433" si="1173">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174">Z436</f>
        <v>0</v>
      </c>
      <c r="AA437" s="411">
        <f t="shared" ref="AA437" si="1175">AA436</f>
        <v>0</v>
      </c>
      <c r="AB437" s="411">
        <f t="shared" ref="AB437" si="1176">AB436</f>
        <v>0</v>
      </c>
      <c r="AC437" s="411">
        <f t="shared" ref="AC437" si="1177">AC436</f>
        <v>0</v>
      </c>
      <c r="AD437" s="411">
        <f t="shared" ref="AD437" si="1178">AD436</f>
        <v>0</v>
      </c>
      <c r="AE437" s="411">
        <f t="shared" ref="AE437" si="1179">AE436</f>
        <v>0</v>
      </c>
      <c r="AF437" s="411">
        <f t="shared" ref="AF437" si="1180">AF436</f>
        <v>0</v>
      </c>
      <c r="AG437" s="411">
        <f t="shared" ref="AG437" si="1181">AG436</f>
        <v>0</v>
      </c>
      <c r="AH437" s="411">
        <f t="shared" ref="AH437" si="1182">AH436</f>
        <v>0</v>
      </c>
      <c r="AI437" s="411">
        <f t="shared" ref="AI437" si="1183">AI436</f>
        <v>0</v>
      </c>
      <c r="AJ437" s="411">
        <f t="shared" ref="AJ437" si="1184">AJ436</f>
        <v>0</v>
      </c>
      <c r="AK437" s="411">
        <f t="shared" ref="AK437" si="1185">AK436</f>
        <v>0</v>
      </c>
      <c r="AL437" s="411">
        <f t="shared" ref="AL437" si="1186">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187">Z439</f>
        <v>0</v>
      </c>
      <c r="AA440" s="411">
        <f t="shared" ref="AA440" si="1188">AA439</f>
        <v>0</v>
      </c>
      <c r="AB440" s="411">
        <f t="shared" ref="AB440" si="1189">AB439</f>
        <v>0</v>
      </c>
      <c r="AC440" s="411">
        <f t="shared" ref="AC440" si="1190">AC439</f>
        <v>0</v>
      </c>
      <c r="AD440" s="411">
        <f t="shared" ref="AD440" si="1191">AD439</f>
        <v>0</v>
      </c>
      <c r="AE440" s="411">
        <f t="shared" ref="AE440" si="1192">AE439</f>
        <v>0</v>
      </c>
      <c r="AF440" s="411">
        <f t="shared" ref="AF440" si="1193">AF439</f>
        <v>0</v>
      </c>
      <c r="AG440" s="411">
        <f t="shared" ref="AG440" si="1194">AG439</f>
        <v>0</v>
      </c>
      <c r="AH440" s="411">
        <f t="shared" ref="AH440" si="1195">AH439</f>
        <v>0</v>
      </c>
      <c r="AI440" s="411">
        <f t="shared" ref="AI440" si="1196">AI439</f>
        <v>0</v>
      </c>
      <c r="AJ440" s="411">
        <f t="shared" ref="AJ440" si="1197">AJ439</f>
        <v>0</v>
      </c>
      <c r="AK440" s="411">
        <f t="shared" ref="AK440" si="1198">AK439</f>
        <v>0</v>
      </c>
      <c r="AL440" s="411">
        <f t="shared" ref="AL440" si="1199">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00">Z442</f>
        <v>0</v>
      </c>
      <c r="AA443" s="411">
        <f t="shared" ref="AA443" si="1201">AA442</f>
        <v>0</v>
      </c>
      <c r="AB443" s="411">
        <f t="shared" ref="AB443" si="1202">AB442</f>
        <v>0</v>
      </c>
      <c r="AC443" s="411">
        <f t="shared" ref="AC443" si="1203">AC442</f>
        <v>0</v>
      </c>
      <c r="AD443" s="411">
        <f t="shared" ref="AD443" si="1204">AD442</f>
        <v>0</v>
      </c>
      <c r="AE443" s="411">
        <f t="shared" ref="AE443" si="1205">AE442</f>
        <v>0</v>
      </c>
      <c r="AF443" s="411">
        <f t="shared" ref="AF443" si="1206">AF442</f>
        <v>0</v>
      </c>
      <c r="AG443" s="411">
        <f t="shared" ref="AG443" si="1207">AG442</f>
        <v>0</v>
      </c>
      <c r="AH443" s="411">
        <f t="shared" ref="AH443" si="1208">AH442</f>
        <v>0</v>
      </c>
      <c r="AI443" s="411">
        <f t="shared" ref="AI443" si="1209">AI442</f>
        <v>0</v>
      </c>
      <c r="AJ443" s="411">
        <f t="shared" ref="AJ443" si="1210">AJ442</f>
        <v>0</v>
      </c>
      <c r="AK443" s="411">
        <f t="shared" ref="AK443" si="1211">AK442</f>
        <v>0</v>
      </c>
      <c r="AL443" s="411">
        <f t="shared" ref="AL443" si="1212">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213">Z446</f>
        <v>0</v>
      </c>
      <c r="AA447" s="411">
        <f t="shared" ref="AA447" si="1214">AA446</f>
        <v>0</v>
      </c>
      <c r="AB447" s="411">
        <f t="shared" ref="AB447" si="1215">AB446</f>
        <v>0</v>
      </c>
      <c r="AC447" s="411">
        <f t="shared" ref="AC447" si="1216">AC446</f>
        <v>0</v>
      </c>
      <c r="AD447" s="411">
        <f t="shared" ref="AD447" si="1217">AD446</f>
        <v>0</v>
      </c>
      <c r="AE447" s="411">
        <f t="shared" ref="AE447" si="1218">AE446</f>
        <v>0</v>
      </c>
      <c r="AF447" s="411">
        <f t="shared" ref="AF447" si="1219">AF446</f>
        <v>0</v>
      </c>
      <c r="AG447" s="411">
        <f t="shared" ref="AG447" si="1220">AG446</f>
        <v>0</v>
      </c>
      <c r="AH447" s="411">
        <f t="shared" ref="AH447" si="1221">AH446</f>
        <v>0</v>
      </c>
      <c r="AI447" s="411">
        <f t="shared" ref="AI447" si="1222">AI446</f>
        <v>0</v>
      </c>
      <c r="AJ447" s="411">
        <f t="shared" ref="AJ447" si="1223">AJ446</f>
        <v>0</v>
      </c>
      <c r="AK447" s="411">
        <f t="shared" ref="AK447" si="1224">AK446</f>
        <v>0</v>
      </c>
      <c r="AL447" s="411">
        <f t="shared" ref="AL447" si="1225">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494</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226">Z450</f>
        <v>0</v>
      </c>
      <c r="AA451" s="411">
        <f t="shared" si="1226"/>
        <v>0</v>
      </c>
      <c r="AB451" s="411">
        <f t="shared" si="1226"/>
        <v>0</v>
      </c>
      <c r="AC451" s="411">
        <f t="shared" si="1226"/>
        <v>0</v>
      </c>
      <c r="AD451" s="411">
        <f t="shared" si="1226"/>
        <v>0</v>
      </c>
      <c r="AE451" s="411">
        <f t="shared" si="1226"/>
        <v>0</v>
      </c>
      <c r="AF451" s="411">
        <f t="shared" si="1226"/>
        <v>0</v>
      </c>
      <c r="AG451" s="411">
        <f t="shared" si="1226"/>
        <v>0</v>
      </c>
      <c r="AH451" s="411">
        <f t="shared" si="1226"/>
        <v>0</v>
      </c>
      <c r="AI451" s="411">
        <f t="shared" si="1226"/>
        <v>0</v>
      </c>
      <c r="AJ451" s="411">
        <f t="shared" si="1226"/>
        <v>0</v>
      </c>
      <c r="AK451" s="411">
        <f t="shared" si="1226"/>
        <v>0</v>
      </c>
      <c r="AL451" s="411">
        <f t="shared" si="1226"/>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490</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227">Z453</f>
        <v>0</v>
      </c>
      <c r="AA454" s="411">
        <f t="shared" si="1227"/>
        <v>0</v>
      </c>
      <c r="AB454" s="411">
        <f t="shared" si="1227"/>
        <v>0</v>
      </c>
      <c r="AC454" s="411">
        <f t="shared" si="1227"/>
        <v>0</v>
      </c>
      <c r="AD454" s="411">
        <f t="shared" si="1227"/>
        <v>0</v>
      </c>
      <c r="AE454" s="411">
        <f t="shared" si="1227"/>
        <v>0</v>
      </c>
      <c r="AF454" s="411">
        <f t="shared" si="1227"/>
        <v>0</v>
      </c>
      <c r="AG454" s="411">
        <f t="shared" si="1227"/>
        <v>0</v>
      </c>
      <c r="AH454" s="411">
        <f t="shared" si="1227"/>
        <v>0</v>
      </c>
      <c r="AI454" s="411">
        <f t="shared" si="1227"/>
        <v>0</v>
      </c>
      <c r="AJ454" s="411">
        <f t="shared" si="1227"/>
        <v>0</v>
      </c>
      <c r="AK454" s="411">
        <f t="shared" si="1227"/>
        <v>0</v>
      </c>
      <c r="AL454" s="411">
        <f t="shared" si="1227"/>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495</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228">Z457</f>
        <v>0</v>
      </c>
      <c r="AA458" s="411">
        <f t="shared" si="1228"/>
        <v>0</v>
      </c>
      <c r="AB458" s="411">
        <f t="shared" si="1228"/>
        <v>0</v>
      </c>
      <c r="AC458" s="411">
        <f t="shared" si="1228"/>
        <v>0</v>
      </c>
      <c r="AD458" s="411">
        <f t="shared" si="1228"/>
        <v>0</v>
      </c>
      <c r="AE458" s="411">
        <f t="shared" si="1228"/>
        <v>0</v>
      </c>
      <c r="AF458" s="411">
        <f t="shared" si="1228"/>
        <v>0</v>
      </c>
      <c r="AG458" s="411">
        <f t="shared" si="1228"/>
        <v>0</v>
      </c>
      <c r="AH458" s="411">
        <f t="shared" si="1228"/>
        <v>0</v>
      </c>
      <c r="AI458" s="411">
        <f t="shared" si="1228"/>
        <v>0</v>
      </c>
      <c r="AJ458" s="411">
        <f t="shared" si="1228"/>
        <v>0</v>
      </c>
      <c r="AK458" s="411">
        <f t="shared" si="1228"/>
        <v>0</v>
      </c>
      <c r="AL458" s="411">
        <f t="shared" si="1228"/>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229">Z460</f>
        <v>0</v>
      </c>
      <c r="AA461" s="411">
        <f t="shared" si="1229"/>
        <v>0</v>
      </c>
      <c r="AB461" s="411">
        <f t="shared" si="1229"/>
        <v>0</v>
      </c>
      <c r="AC461" s="411">
        <f t="shared" si="1229"/>
        <v>0</v>
      </c>
      <c r="AD461" s="411">
        <f t="shared" si="1229"/>
        <v>0</v>
      </c>
      <c r="AE461" s="411">
        <f t="shared" si="1229"/>
        <v>0</v>
      </c>
      <c r="AF461" s="411">
        <f t="shared" si="1229"/>
        <v>0</v>
      </c>
      <c r="AG461" s="411">
        <f t="shared" si="1229"/>
        <v>0</v>
      </c>
      <c r="AH461" s="411">
        <f t="shared" si="1229"/>
        <v>0</v>
      </c>
      <c r="AI461" s="411">
        <f t="shared" si="1229"/>
        <v>0</v>
      </c>
      <c r="AJ461" s="411">
        <f t="shared" si="1229"/>
        <v>0</v>
      </c>
      <c r="AK461" s="411">
        <f t="shared" si="1229"/>
        <v>0</v>
      </c>
      <c r="AL461" s="411">
        <f t="shared" si="1229"/>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230">Z463</f>
        <v>0</v>
      </c>
      <c r="AA464" s="411">
        <f t="shared" si="1230"/>
        <v>0</v>
      </c>
      <c r="AB464" s="411">
        <f t="shared" si="1230"/>
        <v>0</v>
      </c>
      <c r="AC464" s="411">
        <f t="shared" si="1230"/>
        <v>0</v>
      </c>
      <c r="AD464" s="411">
        <f t="shared" si="1230"/>
        <v>0</v>
      </c>
      <c r="AE464" s="411">
        <f t="shared" si="1230"/>
        <v>0</v>
      </c>
      <c r="AF464" s="411">
        <f t="shared" si="1230"/>
        <v>0</v>
      </c>
      <c r="AG464" s="411">
        <f t="shared" si="1230"/>
        <v>0</v>
      </c>
      <c r="AH464" s="411">
        <f t="shared" si="1230"/>
        <v>0</v>
      </c>
      <c r="AI464" s="411">
        <f t="shared" si="1230"/>
        <v>0</v>
      </c>
      <c r="AJ464" s="411">
        <f t="shared" si="1230"/>
        <v>0</v>
      </c>
      <c r="AK464" s="411">
        <f t="shared" si="1230"/>
        <v>0</v>
      </c>
      <c r="AL464" s="411">
        <f t="shared" si="1230"/>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231">Y466</f>
        <v>0</v>
      </c>
      <c r="Z467" s="411">
        <f t="shared" si="1231"/>
        <v>0</v>
      </c>
      <c r="AA467" s="411">
        <f t="shared" si="1231"/>
        <v>0</v>
      </c>
      <c r="AB467" s="411">
        <f t="shared" si="1231"/>
        <v>0</v>
      </c>
      <c r="AC467" s="411">
        <f t="shared" si="1231"/>
        <v>0</v>
      </c>
      <c r="AD467" s="411">
        <f t="shared" si="1231"/>
        <v>0</v>
      </c>
      <c r="AE467" s="411">
        <f t="shared" si="1231"/>
        <v>0</v>
      </c>
      <c r="AF467" s="411">
        <f t="shared" si="1231"/>
        <v>0</v>
      </c>
      <c r="AG467" s="411">
        <f t="shared" si="1231"/>
        <v>0</v>
      </c>
      <c r="AH467" s="411">
        <f t="shared" si="1231"/>
        <v>0</v>
      </c>
      <c r="AI467" s="411">
        <f t="shared" si="1231"/>
        <v>0</v>
      </c>
      <c r="AJ467" s="411">
        <f t="shared" si="1231"/>
        <v>0</v>
      </c>
      <c r="AK467" s="411">
        <f t="shared" si="1231"/>
        <v>0</v>
      </c>
      <c r="AL467" s="411">
        <f t="shared" si="1231"/>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c r="E471" s="295"/>
      <c r="F471" s="295"/>
      <c r="G471" s="295"/>
      <c r="H471" s="295"/>
      <c r="I471" s="295"/>
      <c r="J471" s="295"/>
      <c r="K471" s="295"/>
      <c r="L471" s="295"/>
      <c r="M471" s="295"/>
      <c r="N471" s="291"/>
      <c r="O471" s="295"/>
      <c r="P471" s="295"/>
      <c r="Q471" s="295"/>
      <c r="R471" s="295"/>
      <c r="S471" s="295"/>
      <c r="T471" s="295"/>
      <c r="U471" s="295"/>
      <c r="V471" s="295"/>
      <c r="W471" s="295"/>
      <c r="X471" s="295"/>
      <c r="Y471" s="410"/>
      <c r="Z471" s="410"/>
      <c r="AA471" s="410"/>
      <c r="AB471" s="410"/>
      <c r="AC471" s="410"/>
      <c r="AD471" s="410"/>
      <c r="AE471" s="410"/>
      <c r="AF471" s="410"/>
      <c r="AG471" s="410"/>
      <c r="AH471" s="410"/>
      <c r="AI471" s="410"/>
      <c r="AJ471" s="410"/>
      <c r="AK471" s="410"/>
      <c r="AL471" s="410"/>
      <c r="AM471" s="296">
        <f>SUM(Y471:AL471)</f>
        <v>0</v>
      </c>
    </row>
    <row r="472" spans="1:39"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0</v>
      </c>
      <c r="Z472" s="411">
        <f t="shared" ref="Z472" si="1232">Z471</f>
        <v>0</v>
      </c>
      <c r="AA472" s="411">
        <f t="shared" ref="AA472" si="1233">AA471</f>
        <v>0</v>
      </c>
      <c r="AB472" s="411">
        <f t="shared" ref="AB472" si="1234">AB471</f>
        <v>0</v>
      </c>
      <c r="AC472" s="411">
        <f t="shared" ref="AC472" si="1235">AC471</f>
        <v>0</v>
      </c>
      <c r="AD472" s="411">
        <f t="shared" ref="AD472" si="1236">AD471</f>
        <v>0</v>
      </c>
      <c r="AE472" s="411">
        <f t="shared" ref="AE472" si="1237">AE471</f>
        <v>0</v>
      </c>
      <c r="AF472" s="411">
        <f t="shared" ref="AF472" si="1238">AF471</f>
        <v>0</v>
      </c>
      <c r="AG472" s="411">
        <f t="shared" ref="AG472" si="1239">AG471</f>
        <v>0</v>
      </c>
      <c r="AH472" s="411">
        <f t="shared" ref="AH472" si="1240">AH471</f>
        <v>0</v>
      </c>
      <c r="AI472" s="411">
        <f t="shared" ref="AI472" si="1241">AI471</f>
        <v>0</v>
      </c>
      <c r="AJ472" s="411">
        <f t="shared" ref="AJ472" si="1242">AJ471</f>
        <v>0</v>
      </c>
      <c r="AK472" s="411">
        <f t="shared" ref="AK472" si="1243">AK471</f>
        <v>0</v>
      </c>
      <c r="AL472" s="411">
        <f t="shared" ref="AL472" si="1244">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0"/>
      <c r="Z474" s="410"/>
      <c r="AA474" s="410"/>
      <c r="AB474" s="410"/>
      <c r="AC474" s="410"/>
      <c r="AD474" s="410"/>
      <c r="AE474" s="410"/>
      <c r="AF474" s="410"/>
      <c r="AG474" s="410"/>
      <c r="AH474" s="410"/>
      <c r="AI474" s="410"/>
      <c r="AJ474" s="410"/>
      <c r="AK474" s="410"/>
      <c r="AL474" s="410"/>
      <c r="AM474" s="296">
        <f>SUM(Y474:AL474)</f>
        <v>0</v>
      </c>
    </row>
    <row r="475" spans="1:39"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0</v>
      </c>
      <c r="Z475" s="411">
        <f t="shared" ref="Z475" si="1245">Z474</f>
        <v>0</v>
      </c>
      <c r="AA475" s="411">
        <f t="shared" ref="AA475" si="1246">AA474</f>
        <v>0</v>
      </c>
      <c r="AB475" s="411">
        <f t="shared" ref="AB475" si="1247">AB474</f>
        <v>0</v>
      </c>
      <c r="AC475" s="411">
        <f t="shared" ref="AC475" si="1248">AC474</f>
        <v>0</v>
      </c>
      <c r="AD475" s="411">
        <f t="shared" ref="AD475" si="1249">AD474</f>
        <v>0</v>
      </c>
      <c r="AE475" s="411">
        <f t="shared" ref="AE475" si="1250">AE474</f>
        <v>0</v>
      </c>
      <c r="AF475" s="411">
        <f t="shared" ref="AF475" si="1251">AF474</f>
        <v>0</v>
      </c>
      <c r="AG475" s="411">
        <f t="shared" ref="AG475" si="1252">AG474</f>
        <v>0</v>
      </c>
      <c r="AH475" s="411">
        <f t="shared" ref="AH475" si="1253">AH474</f>
        <v>0</v>
      </c>
      <c r="AI475" s="411">
        <f t="shared" ref="AI475" si="1254">AI474</f>
        <v>0</v>
      </c>
      <c r="AJ475" s="411">
        <f t="shared" ref="AJ475" si="1255">AJ474</f>
        <v>0</v>
      </c>
      <c r="AK475" s="411">
        <f t="shared" ref="AK475" si="1256">AK474</f>
        <v>0</v>
      </c>
      <c r="AL475" s="411">
        <f t="shared" ref="AL475" si="1257">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258">Z477</f>
        <v>0</v>
      </c>
      <c r="AA478" s="411">
        <f t="shared" ref="AA478" si="1259">AA477</f>
        <v>0</v>
      </c>
      <c r="AB478" s="411">
        <f t="shared" ref="AB478" si="1260">AB477</f>
        <v>0</v>
      </c>
      <c r="AC478" s="411">
        <f t="shared" ref="AC478" si="1261">AC477</f>
        <v>0</v>
      </c>
      <c r="AD478" s="411">
        <f t="shared" ref="AD478" si="1262">AD477</f>
        <v>0</v>
      </c>
      <c r="AE478" s="411">
        <f t="shared" ref="AE478" si="1263">AE477</f>
        <v>0</v>
      </c>
      <c r="AF478" s="411">
        <f t="shared" ref="AF478" si="1264">AF477</f>
        <v>0</v>
      </c>
      <c r="AG478" s="411">
        <f t="shared" ref="AG478" si="1265">AG477</f>
        <v>0</v>
      </c>
      <c r="AH478" s="411">
        <f t="shared" ref="AH478" si="1266">AH477</f>
        <v>0</v>
      </c>
      <c r="AI478" s="411">
        <f t="shared" ref="AI478" si="1267">AI477</f>
        <v>0</v>
      </c>
      <c r="AJ478" s="411">
        <f t="shared" ref="AJ478" si="1268">AJ477</f>
        <v>0</v>
      </c>
      <c r="AK478" s="411">
        <f t="shared" ref="AK478" si="1269">AK477</f>
        <v>0</v>
      </c>
      <c r="AL478" s="411">
        <f t="shared" ref="AL478" si="1270">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0</v>
      </c>
      <c r="Z481" s="411">
        <f t="shared" ref="Z481" si="1271">Z480</f>
        <v>0</v>
      </c>
      <c r="AA481" s="411">
        <f t="shared" ref="AA481" si="1272">AA480</f>
        <v>0</v>
      </c>
      <c r="AB481" s="411">
        <f t="shared" ref="AB481" si="1273">AB480</f>
        <v>0</v>
      </c>
      <c r="AC481" s="411">
        <f t="shared" ref="AC481" si="1274">AC480</f>
        <v>0</v>
      </c>
      <c r="AD481" s="411">
        <f t="shared" ref="AD481" si="1275">AD480</f>
        <v>0</v>
      </c>
      <c r="AE481" s="411">
        <f t="shared" ref="AE481" si="1276">AE480</f>
        <v>0</v>
      </c>
      <c r="AF481" s="411">
        <f t="shared" ref="AF481" si="1277">AF480</f>
        <v>0</v>
      </c>
      <c r="AG481" s="411">
        <f t="shared" ref="AG481" si="1278">AG480</f>
        <v>0</v>
      </c>
      <c r="AH481" s="411">
        <f t="shared" ref="AH481" si="1279">AH480</f>
        <v>0</v>
      </c>
      <c r="AI481" s="411">
        <f t="shared" ref="AI481" si="1280">AI480</f>
        <v>0</v>
      </c>
      <c r="AJ481" s="411">
        <f t="shared" ref="AJ481" si="1281">AJ480</f>
        <v>0</v>
      </c>
      <c r="AK481" s="411">
        <f t="shared" ref="AK481" si="1282">AK480</f>
        <v>0</v>
      </c>
      <c r="AL481" s="411">
        <f t="shared" ref="AL481" si="1283">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499</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284">Z484</f>
        <v>0</v>
      </c>
      <c r="AA485" s="411">
        <f t="shared" ref="AA485" si="1285">AA484</f>
        <v>0</v>
      </c>
      <c r="AB485" s="411">
        <f t="shared" ref="AB485" si="1286">AB484</f>
        <v>0</v>
      </c>
      <c r="AC485" s="411">
        <f t="shared" ref="AC485" si="1287">AC484</f>
        <v>0</v>
      </c>
      <c r="AD485" s="411">
        <f t="shared" ref="AD485" si="1288">AD484</f>
        <v>0</v>
      </c>
      <c r="AE485" s="411">
        <f t="shared" ref="AE485" si="1289">AE484</f>
        <v>0</v>
      </c>
      <c r="AF485" s="411">
        <f t="shared" ref="AF485" si="1290">AF484</f>
        <v>0</v>
      </c>
      <c r="AG485" s="411">
        <f t="shared" ref="AG485" si="1291">AG484</f>
        <v>0</v>
      </c>
      <c r="AH485" s="411">
        <f t="shared" ref="AH485" si="1292">AH484</f>
        <v>0</v>
      </c>
      <c r="AI485" s="411">
        <f t="shared" ref="AI485" si="1293">AI484</f>
        <v>0</v>
      </c>
      <c r="AJ485" s="411">
        <f t="shared" ref="AJ485" si="1294">AJ484</f>
        <v>0</v>
      </c>
      <c r="AK485" s="411">
        <f t="shared" ref="AK485" si="1295">AK484</f>
        <v>0</v>
      </c>
      <c r="AL485" s="411">
        <f t="shared" ref="AL485" si="1296">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295"/>
      <c r="E487" s="295"/>
      <c r="F487" s="295"/>
      <c r="G487" s="295"/>
      <c r="H487" s="295"/>
      <c r="I487" s="295"/>
      <c r="J487" s="295"/>
      <c r="K487" s="295"/>
      <c r="L487" s="295"/>
      <c r="M487" s="295"/>
      <c r="N487" s="295">
        <v>12</v>
      </c>
      <c r="O487" s="295"/>
      <c r="P487" s="295"/>
      <c r="Q487" s="295"/>
      <c r="R487" s="295"/>
      <c r="S487" s="295"/>
      <c r="T487" s="295"/>
      <c r="U487" s="295"/>
      <c r="V487" s="295"/>
      <c r="W487" s="295"/>
      <c r="X487" s="295"/>
      <c r="Y487" s="426"/>
      <c r="Z487" s="410"/>
      <c r="AA487" s="410"/>
      <c r="AB487" s="410"/>
      <c r="AC487" s="410"/>
      <c r="AD487" s="410"/>
      <c r="AE487" s="410"/>
      <c r="AF487" s="415"/>
      <c r="AG487" s="415"/>
      <c r="AH487" s="415"/>
      <c r="AI487" s="415"/>
      <c r="AJ487" s="415"/>
      <c r="AK487" s="415"/>
      <c r="AL487" s="415"/>
      <c r="AM487" s="296">
        <f>SUM(Y487:AL487)</f>
        <v>0</v>
      </c>
    </row>
    <row r="488" spans="1:39"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297">Z487</f>
        <v>0</v>
      </c>
      <c r="AA488" s="411">
        <f t="shared" ref="AA488" si="1298">AA487</f>
        <v>0</v>
      </c>
      <c r="AB488" s="411">
        <f t="shared" ref="AB488" si="1299">AB487</f>
        <v>0</v>
      </c>
      <c r="AC488" s="411">
        <f t="shared" ref="AC488" si="1300">AC487</f>
        <v>0</v>
      </c>
      <c r="AD488" s="411">
        <f t="shared" ref="AD488" si="1301">AD487</f>
        <v>0</v>
      </c>
      <c r="AE488" s="411">
        <f t="shared" ref="AE488" si="1302">AE487</f>
        <v>0</v>
      </c>
      <c r="AF488" s="411">
        <f t="shared" ref="AF488" si="1303">AF487</f>
        <v>0</v>
      </c>
      <c r="AG488" s="411">
        <f t="shared" ref="AG488" si="1304">AG487</f>
        <v>0</v>
      </c>
      <c r="AH488" s="411">
        <f t="shared" ref="AH488" si="1305">AH487</f>
        <v>0</v>
      </c>
      <c r="AI488" s="411">
        <f t="shared" ref="AI488" si="1306">AI487</f>
        <v>0</v>
      </c>
      <c r="AJ488" s="411">
        <f t="shared" ref="AJ488" si="1307">AJ487</f>
        <v>0</v>
      </c>
      <c r="AK488" s="411">
        <f t="shared" ref="AK488" si="1308">AK487</f>
        <v>0</v>
      </c>
      <c r="AL488" s="411">
        <f t="shared" ref="AL488" si="1309">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310">Z490</f>
        <v>0</v>
      </c>
      <c r="AA491" s="411">
        <f t="shared" ref="AA491" si="1311">AA490</f>
        <v>0</v>
      </c>
      <c r="AB491" s="411">
        <f t="shared" ref="AB491" si="1312">AB490</f>
        <v>0</v>
      </c>
      <c r="AC491" s="411">
        <f t="shared" ref="AC491" si="1313">AC490</f>
        <v>0</v>
      </c>
      <c r="AD491" s="411">
        <f t="shared" ref="AD491" si="1314">AD490</f>
        <v>0</v>
      </c>
      <c r="AE491" s="411">
        <f t="shared" ref="AE491" si="1315">AE490</f>
        <v>0</v>
      </c>
      <c r="AF491" s="411">
        <f t="shared" ref="AF491" si="1316">AF490</f>
        <v>0</v>
      </c>
      <c r="AG491" s="411">
        <f t="shared" ref="AG491" si="1317">AG490</f>
        <v>0</v>
      </c>
      <c r="AH491" s="411">
        <f t="shared" ref="AH491" si="1318">AH490</f>
        <v>0</v>
      </c>
      <c r="AI491" s="411">
        <f t="shared" ref="AI491" si="1319">AI490</f>
        <v>0</v>
      </c>
      <c r="AJ491" s="411">
        <f t="shared" ref="AJ491" si="1320">AJ490</f>
        <v>0</v>
      </c>
      <c r="AK491" s="411">
        <f t="shared" ref="AK491" si="1321">AK490</f>
        <v>0</v>
      </c>
      <c r="AL491" s="411">
        <f t="shared" ref="AL491" si="1322">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323">Z493</f>
        <v>0</v>
      </c>
      <c r="AA494" s="411">
        <f t="shared" ref="AA494" si="1324">AA493</f>
        <v>0</v>
      </c>
      <c r="AB494" s="411">
        <f t="shared" ref="AB494" si="1325">AB493</f>
        <v>0</v>
      </c>
      <c r="AC494" s="411">
        <f t="shared" ref="AC494" si="1326">AC493</f>
        <v>0</v>
      </c>
      <c r="AD494" s="411">
        <f t="shared" ref="AD494" si="1327">AD493</f>
        <v>0</v>
      </c>
      <c r="AE494" s="411">
        <f t="shared" ref="AE494" si="1328">AE493</f>
        <v>0</v>
      </c>
      <c r="AF494" s="411">
        <f t="shared" ref="AF494" si="1329">AF493</f>
        <v>0</v>
      </c>
      <c r="AG494" s="411">
        <f t="shared" ref="AG494" si="1330">AG493</f>
        <v>0</v>
      </c>
      <c r="AH494" s="411">
        <f t="shared" ref="AH494" si="1331">AH493</f>
        <v>0</v>
      </c>
      <c r="AI494" s="411">
        <f t="shared" ref="AI494" si="1332">AI493</f>
        <v>0</v>
      </c>
      <c r="AJ494" s="411">
        <f t="shared" ref="AJ494" si="1333">AJ493</f>
        <v>0</v>
      </c>
      <c r="AK494" s="411">
        <f t="shared" ref="AK494" si="1334">AK493</f>
        <v>0</v>
      </c>
      <c r="AL494" s="411">
        <f t="shared" ref="AL494" si="1335">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336">Z496</f>
        <v>0</v>
      </c>
      <c r="AA497" s="411">
        <f t="shared" ref="AA497" si="1337">AA496</f>
        <v>0</v>
      </c>
      <c r="AB497" s="411">
        <f t="shared" ref="AB497" si="1338">AB496</f>
        <v>0</v>
      </c>
      <c r="AC497" s="411">
        <f t="shared" ref="AC497" si="1339">AC496</f>
        <v>0</v>
      </c>
      <c r="AD497" s="411">
        <f t="shared" ref="AD497" si="1340">AD496</f>
        <v>0</v>
      </c>
      <c r="AE497" s="411">
        <f t="shared" ref="AE497" si="1341">AE496</f>
        <v>0</v>
      </c>
      <c r="AF497" s="411">
        <f t="shared" ref="AF497" si="1342">AF496</f>
        <v>0</v>
      </c>
      <c r="AG497" s="411">
        <f t="shared" ref="AG497" si="1343">AG496</f>
        <v>0</v>
      </c>
      <c r="AH497" s="411">
        <f t="shared" ref="AH497" si="1344">AH496</f>
        <v>0</v>
      </c>
      <c r="AI497" s="411">
        <f t="shared" ref="AI497" si="1345">AI496</f>
        <v>0</v>
      </c>
      <c r="AJ497" s="411">
        <f t="shared" ref="AJ497" si="1346">AJ496</f>
        <v>0</v>
      </c>
      <c r="AK497" s="411">
        <f t="shared" ref="AK497" si="1347">AK496</f>
        <v>0</v>
      </c>
      <c r="AL497" s="411">
        <f t="shared" ref="AL497" si="1348">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349">Z499</f>
        <v>0</v>
      </c>
      <c r="AA500" s="411">
        <f t="shared" ref="AA500" si="1350">AA499</f>
        <v>0</v>
      </c>
      <c r="AB500" s="411">
        <f t="shared" ref="AB500" si="1351">AB499</f>
        <v>0</v>
      </c>
      <c r="AC500" s="411">
        <f t="shared" ref="AC500" si="1352">AC499</f>
        <v>0</v>
      </c>
      <c r="AD500" s="411">
        <f t="shared" ref="AD500" si="1353">AD499</f>
        <v>0</v>
      </c>
      <c r="AE500" s="411">
        <f t="shared" ref="AE500" si="1354">AE499</f>
        <v>0</v>
      </c>
      <c r="AF500" s="411">
        <f t="shared" ref="AF500" si="1355">AF499</f>
        <v>0</v>
      </c>
      <c r="AG500" s="411">
        <f t="shared" ref="AG500" si="1356">AG499</f>
        <v>0</v>
      </c>
      <c r="AH500" s="411">
        <f t="shared" ref="AH500" si="1357">AH499</f>
        <v>0</v>
      </c>
      <c r="AI500" s="411">
        <f t="shared" ref="AI500" si="1358">AI499</f>
        <v>0</v>
      </c>
      <c r="AJ500" s="411">
        <f t="shared" ref="AJ500" si="1359">AJ499</f>
        <v>0</v>
      </c>
      <c r="AK500" s="411">
        <f t="shared" ref="AK500" si="1360">AK499</f>
        <v>0</v>
      </c>
      <c r="AL500" s="411">
        <f t="shared" ref="AL500" si="1361">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362">Z502</f>
        <v>0</v>
      </c>
      <c r="AA503" s="411">
        <f t="shared" ref="AA503" si="1363">AA502</f>
        <v>0</v>
      </c>
      <c r="AB503" s="411">
        <f t="shared" ref="AB503" si="1364">AB502</f>
        <v>0</v>
      </c>
      <c r="AC503" s="411">
        <f t="shared" ref="AC503" si="1365">AC502</f>
        <v>0</v>
      </c>
      <c r="AD503" s="411">
        <f t="shared" ref="AD503" si="1366">AD502</f>
        <v>0</v>
      </c>
      <c r="AE503" s="411">
        <f t="shared" ref="AE503" si="1367">AE502</f>
        <v>0</v>
      </c>
      <c r="AF503" s="411">
        <f t="shared" ref="AF503" si="1368">AF502</f>
        <v>0</v>
      </c>
      <c r="AG503" s="411">
        <f t="shared" ref="AG503" si="1369">AG502</f>
        <v>0</v>
      </c>
      <c r="AH503" s="411">
        <f t="shared" ref="AH503" si="1370">AH502</f>
        <v>0</v>
      </c>
      <c r="AI503" s="411">
        <f t="shared" ref="AI503" si="1371">AI502</f>
        <v>0</v>
      </c>
      <c r="AJ503" s="411">
        <f t="shared" ref="AJ503" si="1372">AJ502</f>
        <v>0</v>
      </c>
      <c r="AK503" s="411">
        <f t="shared" ref="AK503" si="1373">AK502</f>
        <v>0</v>
      </c>
      <c r="AL503" s="411">
        <f t="shared" ref="AL503" si="1374">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375">Z505</f>
        <v>0</v>
      </c>
      <c r="AA506" s="411">
        <f t="shared" ref="AA506" si="1376">AA505</f>
        <v>0</v>
      </c>
      <c r="AB506" s="411">
        <f t="shared" ref="AB506" si="1377">AB505</f>
        <v>0</v>
      </c>
      <c r="AC506" s="411">
        <f t="shared" ref="AC506" si="1378">AC505</f>
        <v>0</v>
      </c>
      <c r="AD506" s="411">
        <f t="shared" ref="AD506" si="1379">AD505</f>
        <v>0</v>
      </c>
      <c r="AE506" s="411">
        <f t="shared" ref="AE506" si="1380">AE505</f>
        <v>0</v>
      </c>
      <c r="AF506" s="411">
        <f t="shared" ref="AF506" si="1381">AF505</f>
        <v>0</v>
      </c>
      <c r="AG506" s="411">
        <f t="shared" ref="AG506" si="1382">AG505</f>
        <v>0</v>
      </c>
      <c r="AH506" s="411">
        <f t="shared" ref="AH506" si="1383">AH505</f>
        <v>0</v>
      </c>
      <c r="AI506" s="411">
        <f t="shared" ref="AI506" si="1384">AI505</f>
        <v>0</v>
      </c>
      <c r="AJ506" s="411">
        <f t="shared" ref="AJ506" si="1385">AJ505</f>
        <v>0</v>
      </c>
      <c r="AK506" s="411">
        <f t="shared" ref="AK506" si="1386">AK505</f>
        <v>0</v>
      </c>
      <c r="AL506" s="411">
        <f t="shared" ref="AL506" si="1387">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388">Z509</f>
        <v>0</v>
      </c>
      <c r="AA510" s="411">
        <f t="shared" ref="AA510" si="1389">AA509</f>
        <v>0</v>
      </c>
      <c r="AB510" s="411">
        <f t="shared" ref="AB510" si="1390">AB509</f>
        <v>0</v>
      </c>
      <c r="AC510" s="411">
        <f t="shared" ref="AC510" si="1391">AC509</f>
        <v>0</v>
      </c>
      <c r="AD510" s="411">
        <f t="shared" ref="AD510" si="1392">AD509</f>
        <v>0</v>
      </c>
      <c r="AE510" s="411">
        <f t="shared" ref="AE510" si="1393">AE509</f>
        <v>0</v>
      </c>
      <c r="AF510" s="411">
        <f t="shared" ref="AF510" si="1394">AF509</f>
        <v>0</v>
      </c>
      <c r="AG510" s="411">
        <f t="shared" ref="AG510" si="1395">AG509</f>
        <v>0</v>
      </c>
      <c r="AH510" s="411">
        <f t="shared" ref="AH510" si="1396">AH509</f>
        <v>0</v>
      </c>
      <c r="AI510" s="411">
        <f t="shared" ref="AI510" si="1397">AI509</f>
        <v>0</v>
      </c>
      <c r="AJ510" s="411">
        <f t="shared" ref="AJ510" si="1398">AJ509</f>
        <v>0</v>
      </c>
      <c r="AK510" s="411">
        <f t="shared" ref="AK510" si="1399">AK509</f>
        <v>0</v>
      </c>
      <c r="AL510" s="411">
        <f t="shared" ref="AL510" si="1400">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01">Z512</f>
        <v>0</v>
      </c>
      <c r="AA513" s="411">
        <f t="shared" ref="AA513" si="1402">AA512</f>
        <v>0</v>
      </c>
      <c r="AB513" s="411">
        <f t="shared" ref="AB513" si="1403">AB512</f>
        <v>0</v>
      </c>
      <c r="AC513" s="411">
        <f t="shared" ref="AC513" si="1404">AC512</f>
        <v>0</v>
      </c>
      <c r="AD513" s="411">
        <f t="shared" ref="AD513" si="1405">AD512</f>
        <v>0</v>
      </c>
      <c r="AE513" s="411">
        <f t="shared" ref="AE513" si="1406">AE512</f>
        <v>0</v>
      </c>
      <c r="AF513" s="411">
        <f t="shared" ref="AF513" si="1407">AF512</f>
        <v>0</v>
      </c>
      <c r="AG513" s="411">
        <f t="shared" ref="AG513" si="1408">AG512</f>
        <v>0</v>
      </c>
      <c r="AH513" s="411">
        <f t="shared" ref="AH513" si="1409">AH512</f>
        <v>0</v>
      </c>
      <c r="AI513" s="411">
        <f t="shared" ref="AI513" si="1410">AI512</f>
        <v>0</v>
      </c>
      <c r="AJ513" s="411">
        <f t="shared" ref="AJ513" si="1411">AJ512</f>
        <v>0</v>
      </c>
      <c r="AK513" s="411">
        <f t="shared" ref="AK513" si="1412">AK512</f>
        <v>0</v>
      </c>
      <c r="AL513" s="411">
        <f t="shared" ref="AL513" si="1413">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414">Z515</f>
        <v>0</v>
      </c>
      <c r="AA516" s="411">
        <f t="shared" ref="AA516" si="1415">AA515</f>
        <v>0</v>
      </c>
      <c r="AB516" s="411">
        <f t="shared" ref="AB516" si="1416">AB515</f>
        <v>0</v>
      </c>
      <c r="AC516" s="411">
        <f t="shared" ref="AC516" si="1417">AC515</f>
        <v>0</v>
      </c>
      <c r="AD516" s="411">
        <f t="shared" ref="AD516" si="1418">AD515</f>
        <v>0</v>
      </c>
      <c r="AE516" s="411">
        <f t="shared" ref="AE516" si="1419">AE515</f>
        <v>0</v>
      </c>
      <c r="AF516" s="411">
        <f t="shared" ref="AF516" si="1420">AF515</f>
        <v>0</v>
      </c>
      <c r="AG516" s="411">
        <f t="shared" ref="AG516" si="1421">AG515</f>
        <v>0</v>
      </c>
      <c r="AH516" s="411">
        <f t="shared" ref="AH516" si="1422">AH515</f>
        <v>0</v>
      </c>
      <c r="AI516" s="411">
        <f t="shared" ref="AI516" si="1423">AI515</f>
        <v>0</v>
      </c>
      <c r="AJ516" s="411">
        <f t="shared" ref="AJ516" si="1424">AJ515</f>
        <v>0</v>
      </c>
      <c r="AK516" s="411">
        <f t="shared" ref="AK516" si="1425">AK515</f>
        <v>0</v>
      </c>
      <c r="AL516" s="411">
        <f t="shared" ref="AL516" si="1426">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501</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427">Z519</f>
        <v>0</v>
      </c>
      <c r="AA520" s="411">
        <f t="shared" ref="AA520" si="1428">AA519</f>
        <v>0</v>
      </c>
      <c r="AB520" s="411">
        <f t="shared" ref="AB520" si="1429">AB519</f>
        <v>0</v>
      </c>
      <c r="AC520" s="411">
        <f t="shared" ref="AC520" si="1430">AC519</f>
        <v>0</v>
      </c>
      <c r="AD520" s="411">
        <f t="shared" ref="AD520" si="1431">AD519</f>
        <v>0</v>
      </c>
      <c r="AE520" s="411">
        <f t="shared" ref="AE520" si="1432">AE519</f>
        <v>0</v>
      </c>
      <c r="AF520" s="411">
        <f t="shared" ref="AF520" si="1433">AF519</f>
        <v>0</v>
      </c>
      <c r="AG520" s="411">
        <f t="shared" ref="AG520" si="1434">AG519</f>
        <v>0</v>
      </c>
      <c r="AH520" s="411">
        <f t="shared" ref="AH520" si="1435">AH519</f>
        <v>0</v>
      </c>
      <c r="AI520" s="411">
        <f t="shared" ref="AI520" si="1436">AI519</f>
        <v>0</v>
      </c>
      <c r="AJ520" s="411">
        <f t="shared" ref="AJ520" si="1437">AJ519</f>
        <v>0</v>
      </c>
      <c r="AK520" s="411">
        <f t="shared" ref="AK520" si="1438">AK519</f>
        <v>0</v>
      </c>
      <c r="AL520" s="411">
        <f t="shared" ref="AL520" si="1439">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440">Z522</f>
        <v>0</v>
      </c>
      <c r="AA523" s="411">
        <f t="shared" ref="AA523" si="1441">AA522</f>
        <v>0</v>
      </c>
      <c r="AB523" s="411">
        <f t="shared" ref="AB523" si="1442">AB522</f>
        <v>0</v>
      </c>
      <c r="AC523" s="411">
        <f t="shared" ref="AC523" si="1443">AC522</f>
        <v>0</v>
      </c>
      <c r="AD523" s="411">
        <f t="shared" ref="AD523" si="1444">AD522</f>
        <v>0</v>
      </c>
      <c r="AE523" s="411">
        <f t="shared" ref="AE523" si="1445">AE522</f>
        <v>0</v>
      </c>
      <c r="AF523" s="411">
        <f t="shared" ref="AF523" si="1446">AF522</f>
        <v>0</v>
      </c>
      <c r="AG523" s="411">
        <f t="shared" ref="AG523" si="1447">AG522</f>
        <v>0</v>
      </c>
      <c r="AH523" s="411">
        <f t="shared" ref="AH523" si="1448">AH522</f>
        <v>0</v>
      </c>
      <c r="AI523" s="411">
        <f t="shared" ref="AI523" si="1449">AI522</f>
        <v>0</v>
      </c>
      <c r="AJ523" s="411">
        <f t="shared" ref="AJ523" si="1450">AJ522</f>
        <v>0</v>
      </c>
      <c r="AK523" s="411">
        <f t="shared" ref="AK523" si="1451">AK522</f>
        <v>0</v>
      </c>
      <c r="AL523" s="411">
        <f t="shared" ref="AL523" si="1452">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453">Z525</f>
        <v>0</v>
      </c>
      <c r="AA526" s="411">
        <f t="shared" ref="AA526" si="1454">AA525</f>
        <v>0</v>
      </c>
      <c r="AB526" s="411">
        <f t="shared" ref="AB526" si="1455">AB525</f>
        <v>0</v>
      </c>
      <c r="AC526" s="411">
        <f t="shared" ref="AC526" si="1456">AC525</f>
        <v>0</v>
      </c>
      <c r="AD526" s="411">
        <f t="shared" ref="AD526" si="1457">AD525</f>
        <v>0</v>
      </c>
      <c r="AE526" s="411">
        <f t="shared" ref="AE526" si="1458">AE525</f>
        <v>0</v>
      </c>
      <c r="AF526" s="411">
        <f t="shared" ref="AF526" si="1459">AF525</f>
        <v>0</v>
      </c>
      <c r="AG526" s="411">
        <f t="shared" ref="AG526" si="1460">AG525</f>
        <v>0</v>
      </c>
      <c r="AH526" s="411">
        <f t="shared" ref="AH526" si="1461">AH525</f>
        <v>0</v>
      </c>
      <c r="AI526" s="411">
        <f t="shared" ref="AI526" si="1462">AI525</f>
        <v>0</v>
      </c>
      <c r="AJ526" s="411">
        <f t="shared" ref="AJ526" si="1463">AJ525</f>
        <v>0</v>
      </c>
      <c r="AK526" s="411">
        <f t="shared" ref="AK526" si="1464">AK525</f>
        <v>0</v>
      </c>
      <c r="AL526" s="411">
        <f t="shared" ref="AL526" si="1465">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466">Z528</f>
        <v>0</v>
      </c>
      <c r="AA529" s="411">
        <f t="shared" ref="AA529" si="1467">AA528</f>
        <v>0</v>
      </c>
      <c r="AB529" s="411">
        <f t="shared" ref="AB529" si="1468">AB528</f>
        <v>0</v>
      </c>
      <c r="AC529" s="411">
        <f t="shared" ref="AC529" si="1469">AC528</f>
        <v>0</v>
      </c>
      <c r="AD529" s="411">
        <f t="shared" ref="AD529" si="1470">AD528</f>
        <v>0</v>
      </c>
      <c r="AE529" s="411">
        <f t="shared" ref="AE529" si="1471">AE528</f>
        <v>0</v>
      </c>
      <c r="AF529" s="411">
        <f t="shared" ref="AF529" si="1472">AF528</f>
        <v>0</v>
      </c>
      <c r="AG529" s="411">
        <f t="shared" ref="AG529" si="1473">AG528</f>
        <v>0</v>
      </c>
      <c r="AH529" s="411">
        <f t="shared" ref="AH529" si="1474">AH528</f>
        <v>0</v>
      </c>
      <c r="AI529" s="411">
        <f t="shared" ref="AI529" si="1475">AI528</f>
        <v>0</v>
      </c>
      <c r="AJ529" s="411">
        <f t="shared" ref="AJ529" si="1476">AJ528</f>
        <v>0</v>
      </c>
      <c r="AK529" s="411">
        <f t="shared" ref="AK529" si="1477">AK528</f>
        <v>0</v>
      </c>
      <c r="AL529" s="411">
        <f t="shared" ref="AL529" si="1478">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479">Z531</f>
        <v>0</v>
      </c>
      <c r="AA532" s="411">
        <f t="shared" ref="AA532" si="1480">AA531</f>
        <v>0</v>
      </c>
      <c r="AB532" s="411">
        <f t="shared" ref="AB532" si="1481">AB531</f>
        <v>0</v>
      </c>
      <c r="AC532" s="411">
        <f t="shared" ref="AC532" si="1482">AC531</f>
        <v>0</v>
      </c>
      <c r="AD532" s="411">
        <f t="shared" ref="AD532" si="1483">AD531</f>
        <v>0</v>
      </c>
      <c r="AE532" s="411">
        <f t="shared" ref="AE532" si="1484">AE531</f>
        <v>0</v>
      </c>
      <c r="AF532" s="411">
        <f t="shared" ref="AF532" si="1485">AF531</f>
        <v>0</v>
      </c>
      <c r="AG532" s="411">
        <f t="shared" ref="AG532" si="1486">AG531</f>
        <v>0</v>
      </c>
      <c r="AH532" s="411">
        <f t="shared" ref="AH532" si="1487">AH531</f>
        <v>0</v>
      </c>
      <c r="AI532" s="411">
        <f t="shared" ref="AI532" si="1488">AI531</f>
        <v>0</v>
      </c>
      <c r="AJ532" s="411">
        <f t="shared" ref="AJ532" si="1489">AJ531</f>
        <v>0</v>
      </c>
      <c r="AK532" s="411">
        <f t="shared" ref="AK532" si="1490">AK531</f>
        <v>0</v>
      </c>
      <c r="AL532" s="411">
        <f t="shared" ref="AL532" si="1491">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492">Z534</f>
        <v>0</v>
      </c>
      <c r="AA535" s="411">
        <f t="shared" ref="AA535" si="1493">AA534</f>
        <v>0</v>
      </c>
      <c r="AB535" s="411">
        <f t="shared" ref="AB535" si="1494">AB534</f>
        <v>0</v>
      </c>
      <c r="AC535" s="411">
        <f t="shared" ref="AC535" si="1495">AC534</f>
        <v>0</v>
      </c>
      <c r="AD535" s="411">
        <f t="shared" ref="AD535" si="1496">AD534</f>
        <v>0</v>
      </c>
      <c r="AE535" s="411">
        <f t="shared" ref="AE535" si="1497">AE534</f>
        <v>0</v>
      </c>
      <c r="AF535" s="411">
        <f t="shared" ref="AF535" si="1498">AF534</f>
        <v>0</v>
      </c>
      <c r="AG535" s="411">
        <f t="shared" ref="AG535" si="1499">AG534</f>
        <v>0</v>
      </c>
      <c r="AH535" s="411">
        <f t="shared" ref="AH535" si="1500">AH534</f>
        <v>0</v>
      </c>
      <c r="AI535" s="411">
        <f t="shared" ref="AI535" si="1501">AI534</f>
        <v>0</v>
      </c>
      <c r="AJ535" s="411">
        <f t="shared" ref="AJ535" si="1502">AJ534</f>
        <v>0</v>
      </c>
      <c r="AK535" s="411">
        <f t="shared" ref="AK535" si="1503">AK534</f>
        <v>0</v>
      </c>
      <c r="AL535" s="411">
        <f t="shared" ref="AL535" si="1504">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05">Z537</f>
        <v>0</v>
      </c>
      <c r="AA538" s="411">
        <f t="shared" ref="AA538" si="1506">AA537</f>
        <v>0</v>
      </c>
      <c r="AB538" s="411">
        <f t="shared" ref="AB538" si="1507">AB537</f>
        <v>0</v>
      </c>
      <c r="AC538" s="411">
        <f t="shared" ref="AC538" si="1508">AC537</f>
        <v>0</v>
      </c>
      <c r="AD538" s="411">
        <f t="shared" ref="AD538" si="1509">AD537</f>
        <v>0</v>
      </c>
      <c r="AE538" s="411">
        <f t="shared" ref="AE538" si="1510">AE537</f>
        <v>0</v>
      </c>
      <c r="AF538" s="411">
        <f t="shared" ref="AF538" si="1511">AF537</f>
        <v>0</v>
      </c>
      <c r="AG538" s="411">
        <f t="shared" ref="AG538" si="1512">AG537</f>
        <v>0</v>
      </c>
      <c r="AH538" s="411">
        <f t="shared" ref="AH538" si="1513">AH537</f>
        <v>0</v>
      </c>
      <c r="AI538" s="411">
        <f t="shared" ref="AI538" si="1514">AI537</f>
        <v>0</v>
      </c>
      <c r="AJ538" s="411">
        <f t="shared" ref="AJ538" si="1515">AJ537</f>
        <v>0</v>
      </c>
      <c r="AK538" s="411">
        <f t="shared" ref="AK538" si="1516">AK537</f>
        <v>0</v>
      </c>
      <c r="AL538" s="411">
        <f t="shared" ref="AL538" si="1517">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518">Z540</f>
        <v>0</v>
      </c>
      <c r="AA541" s="411">
        <f t="shared" ref="AA541" si="1519">AA540</f>
        <v>0</v>
      </c>
      <c r="AB541" s="411">
        <f t="shared" ref="AB541" si="1520">AB540</f>
        <v>0</v>
      </c>
      <c r="AC541" s="411">
        <f t="shared" ref="AC541" si="1521">AC540</f>
        <v>0</v>
      </c>
      <c r="AD541" s="411">
        <f t="shared" ref="AD541" si="1522">AD540</f>
        <v>0</v>
      </c>
      <c r="AE541" s="411">
        <f t="shared" ref="AE541" si="1523">AE540</f>
        <v>0</v>
      </c>
      <c r="AF541" s="411">
        <f t="shared" ref="AF541" si="1524">AF540</f>
        <v>0</v>
      </c>
      <c r="AG541" s="411">
        <f t="shared" ref="AG541" si="1525">AG540</f>
        <v>0</v>
      </c>
      <c r="AH541" s="411">
        <f t="shared" ref="AH541" si="1526">AH540</f>
        <v>0</v>
      </c>
      <c r="AI541" s="411">
        <f t="shared" ref="AI541" si="1527">AI540</f>
        <v>0</v>
      </c>
      <c r="AJ541" s="411">
        <f t="shared" ref="AJ541" si="1528">AJ540</f>
        <v>0</v>
      </c>
      <c r="AK541" s="411">
        <f t="shared" ref="AK541" si="1529">AK540</f>
        <v>0</v>
      </c>
      <c r="AL541" s="411">
        <f t="shared" ref="AL541" si="1530">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531">Z543</f>
        <v>0</v>
      </c>
      <c r="AA544" s="411">
        <f t="shared" ref="AA544" si="1532">AA543</f>
        <v>0</v>
      </c>
      <c r="AB544" s="411">
        <f t="shared" ref="AB544" si="1533">AB543</f>
        <v>0</v>
      </c>
      <c r="AC544" s="411">
        <f t="shared" ref="AC544" si="1534">AC543</f>
        <v>0</v>
      </c>
      <c r="AD544" s="411">
        <f t="shared" ref="AD544" si="1535">AD543</f>
        <v>0</v>
      </c>
      <c r="AE544" s="411">
        <f t="shared" ref="AE544" si="1536">AE543</f>
        <v>0</v>
      </c>
      <c r="AF544" s="411">
        <f t="shared" ref="AF544" si="1537">AF543</f>
        <v>0</v>
      </c>
      <c r="AG544" s="411">
        <f t="shared" ref="AG544" si="1538">AG543</f>
        <v>0</v>
      </c>
      <c r="AH544" s="411">
        <f t="shared" ref="AH544" si="1539">AH543</f>
        <v>0</v>
      </c>
      <c r="AI544" s="411">
        <f t="shared" ref="AI544" si="1540">AI543</f>
        <v>0</v>
      </c>
      <c r="AJ544" s="411">
        <f t="shared" ref="AJ544" si="1541">AJ543</f>
        <v>0</v>
      </c>
      <c r="AK544" s="411">
        <f t="shared" ref="AK544" si="1542">AK543</f>
        <v>0</v>
      </c>
      <c r="AL544" s="411">
        <f t="shared" ref="AL544" si="1543">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544">Z546</f>
        <v>0</v>
      </c>
      <c r="AA547" s="411">
        <f t="shared" ref="AA547" si="1545">AA546</f>
        <v>0</v>
      </c>
      <c r="AB547" s="411">
        <f t="shared" ref="AB547" si="1546">AB546</f>
        <v>0</v>
      </c>
      <c r="AC547" s="411">
        <f t="shared" ref="AC547" si="1547">AC546</f>
        <v>0</v>
      </c>
      <c r="AD547" s="411">
        <f t="shared" ref="AD547" si="1548">AD546</f>
        <v>0</v>
      </c>
      <c r="AE547" s="411">
        <f t="shared" ref="AE547" si="1549">AE546</f>
        <v>0</v>
      </c>
      <c r="AF547" s="411">
        <f t="shared" ref="AF547" si="1550">AF546</f>
        <v>0</v>
      </c>
      <c r="AG547" s="411">
        <f t="shared" ref="AG547" si="1551">AG546</f>
        <v>0</v>
      </c>
      <c r="AH547" s="411">
        <f t="shared" ref="AH547" si="1552">AH546</f>
        <v>0</v>
      </c>
      <c r="AI547" s="411">
        <f t="shared" ref="AI547" si="1553">AI546</f>
        <v>0</v>
      </c>
      <c r="AJ547" s="411">
        <f t="shared" ref="AJ547" si="1554">AJ546</f>
        <v>0</v>
      </c>
      <c r="AK547" s="411">
        <f t="shared" ref="AK547" si="1555">AK546</f>
        <v>0</v>
      </c>
      <c r="AL547" s="411">
        <f t="shared" ref="AL547" si="1556">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557">Z549</f>
        <v>0</v>
      </c>
      <c r="AA550" s="411">
        <f t="shared" ref="AA550" si="1558">AA549</f>
        <v>0</v>
      </c>
      <c r="AB550" s="411">
        <f t="shared" ref="AB550" si="1559">AB549</f>
        <v>0</v>
      </c>
      <c r="AC550" s="411">
        <f t="shared" ref="AC550" si="1560">AC549</f>
        <v>0</v>
      </c>
      <c r="AD550" s="411">
        <f t="shared" ref="AD550" si="1561">AD549</f>
        <v>0</v>
      </c>
      <c r="AE550" s="411">
        <f t="shared" ref="AE550" si="1562">AE549</f>
        <v>0</v>
      </c>
      <c r="AF550" s="411">
        <f t="shared" ref="AF550" si="1563">AF549</f>
        <v>0</v>
      </c>
      <c r="AG550" s="411">
        <f t="shared" ref="AG550" si="1564">AG549</f>
        <v>0</v>
      </c>
      <c r="AH550" s="411">
        <f t="shared" ref="AH550" si="1565">AH549</f>
        <v>0</v>
      </c>
      <c r="AI550" s="411">
        <f t="shared" ref="AI550" si="1566">AI549</f>
        <v>0</v>
      </c>
      <c r="AJ550" s="411">
        <f t="shared" ref="AJ550" si="1567">AJ549</f>
        <v>0</v>
      </c>
      <c r="AK550" s="411">
        <f t="shared" ref="AK550" si="1568">AK549</f>
        <v>0</v>
      </c>
      <c r="AL550" s="411">
        <f t="shared" ref="AL550" si="1569">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570">Z552</f>
        <v>0</v>
      </c>
      <c r="AA553" s="411">
        <f t="shared" ref="AA553" si="1571">AA552</f>
        <v>0</v>
      </c>
      <c r="AB553" s="411">
        <f t="shared" ref="AB553" si="1572">AB552</f>
        <v>0</v>
      </c>
      <c r="AC553" s="411">
        <f t="shared" ref="AC553" si="1573">AC552</f>
        <v>0</v>
      </c>
      <c r="AD553" s="411">
        <f t="shared" ref="AD553" si="1574">AD552</f>
        <v>0</v>
      </c>
      <c r="AE553" s="411">
        <f t="shared" ref="AE553" si="1575">AE552</f>
        <v>0</v>
      </c>
      <c r="AF553" s="411">
        <f t="shared" ref="AF553" si="1576">AF552</f>
        <v>0</v>
      </c>
      <c r="AG553" s="411">
        <f t="shared" ref="AG553" si="1577">AG552</f>
        <v>0</v>
      </c>
      <c r="AH553" s="411">
        <f t="shared" ref="AH553" si="1578">AH552</f>
        <v>0</v>
      </c>
      <c r="AI553" s="411">
        <f t="shared" ref="AI553" si="1579">AI552</f>
        <v>0</v>
      </c>
      <c r="AJ553" s="411">
        <f t="shared" ref="AJ553" si="1580">AJ552</f>
        <v>0</v>
      </c>
      <c r="AK553" s="411">
        <f t="shared" ref="AK553" si="1581">AK552</f>
        <v>0</v>
      </c>
      <c r="AL553" s="411">
        <f t="shared" ref="AL553" si="1582">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583">Z555</f>
        <v>0</v>
      </c>
      <c r="AA556" s="411">
        <f t="shared" ref="AA556" si="1584">AA555</f>
        <v>0</v>
      </c>
      <c r="AB556" s="411">
        <f t="shared" ref="AB556" si="1585">AB555</f>
        <v>0</v>
      </c>
      <c r="AC556" s="411">
        <f t="shared" ref="AC556" si="1586">AC555</f>
        <v>0</v>
      </c>
      <c r="AD556" s="411">
        <f t="shared" ref="AD556" si="1587">AD555</f>
        <v>0</v>
      </c>
      <c r="AE556" s="411">
        <f t="shared" ref="AE556" si="1588">AE555</f>
        <v>0</v>
      </c>
      <c r="AF556" s="411">
        <f t="shared" ref="AF556" si="1589">AF555</f>
        <v>0</v>
      </c>
      <c r="AG556" s="411">
        <f t="shared" ref="AG556" si="1590">AG555</f>
        <v>0</v>
      </c>
      <c r="AH556" s="411">
        <f t="shared" ref="AH556" si="1591">AH555</f>
        <v>0</v>
      </c>
      <c r="AI556" s="411">
        <f t="shared" ref="AI556" si="1592">AI555</f>
        <v>0</v>
      </c>
      <c r="AJ556" s="411">
        <f t="shared" ref="AJ556" si="1593">AJ555</f>
        <v>0</v>
      </c>
      <c r="AK556" s="411">
        <f t="shared" ref="AK556" si="1594">AK555</f>
        <v>0</v>
      </c>
      <c r="AL556" s="411">
        <f t="shared" ref="AL556" si="1595">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596">Z558</f>
        <v>0</v>
      </c>
      <c r="AA559" s="411">
        <f t="shared" ref="AA559" si="1597">AA558</f>
        <v>0</v>
      </c>
      <c r="AB559" s="411">
        <f t="shared" ref="AB559" si="1598">AB558</f>
        <v>0</v>
      </c>
      <c r="AC559" s="411">
        <f t="shared" ref="AC559" si="1599">AC558</f>
        <v>0</v>
      </c>
      <c r="AD559" s="411">
        <f t="shared" ref="AD559" si="1600">AD558</f>
        <v>0</v>
      </c>
      <c r="AE559" s="411">
        <f t="shared" ref="AE559" si="1601">AE558</f>
        <v>0</v>
      </c>
      <c r="AF559" s="411">
        <f t="shared" ref="AF559" si="1602">AF558</f>
        <v>0</v>
      </c>
      <c r="AG559" s="411">
        <f t="shared" ref="AG559" si="1603">AG558</f>
        <v>0</v>
      </c>
      <c r="AH559" s="411">
        <f t="shared" ref="AH559" si="1604">AH558</f>
        <v>0</v>
      </c>
      <c r="AI559" s="411">
        <f t="shared" ref="AI559" si="1605">AI558</f>
        <v>0</v>
      </c>
      <c r="AJ559" s="411">
        <f t="shared" ref="AJ559" si="1606">AJ558</f>
        <v>0</v>
      </c>
      <c r="AK559" s="411">
        <f t="shared" ref="AK559" si="1607">AK558</f>
        <v>0</v>
      </c>
      <c r="AL559" s="411">
        <f t="shared" ref="AL559" si="1608">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0</v>
      </c>
      <c r="E561" s="329"/>
      <c r="F561" s="329"/>
      <c r="G561" s="329"/>
      <c r="H561" s="329"/>
      <c r="I561" s="329"/>
      <c r="J561" s="329"/>
      <c r="K561" s="329"/>
      <c r="L561" s="329"/>
      <c r="M561" s="329"/>
      <c r="N561" s="329"/>
      <c r="O561" s="329">
        <f>SUM(O404:O559)</f>
        <v>0</v>
      </c>
      <c r="P561" s="329"/>
      <c r="Q561" s="329"/>
      <c r="R561" s="329"/>
      <c r="S561" s="329"/>
      <c r="T561" s="329"/>
      <c r="U561" s="329"/>
      <c r="V561" s="329"/>
      <c r="W561" s="329"/>
      <c r="X561" s="329"/>
      <c r="Y561" s="329">
        <f>IF(Y402="kWh",SUMPRODUCT(D404:D559,Y404:Y559))</f>
        <v>0</v>
      </c>
      <c r="Z561" s="329">
        <f>IF(Z402="kWh",SUMPRODUCT(D404:D559,Z404:Z559))</f>
        <v>0</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1.3599999999999999E-2</v>
      </c>
      <c r="Z564" s="341">
        <f>HLOOKUP(Z$35,'3.  Distribution Rates'!$C$122:$P$133,9,FALSE)</f>
        <v>1.01E-2</v>
      </c>
      <c r="AA564" s="341">
        <f>HLOOKUP(AA$35,'3.  Distribution Rates'!$C$122:$P$133,9,FALSE)</f>
        <v>2.0966</v>
      </c>
      <c r="AB564" s="341">
        <f>HLOOKUP(AB$35,'3.  Distribution Rates'!$C$122:$P$133,9,FALSE)</f>
        <v>12.938499999999999</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1175.1013505341914</v>
      </c>
      <c r="Z565" s="378">
        <f>'4.  2011-2014 LRAM'!Z140*Z564</f>
        <v>2948.5917191073113</v>
      </c>
      <c r="AA565" s="378">
        <f>'4.  2011-2014 LRAM'!AA140*AA564</f>
        <v>778.88118378922263</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09">SUM(Y565:AL565)</f>
        <v>4902.5742534307255</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1018.9743496404689</v>
      </c>
      <c r="Z566" s="378">
        <f>'4.  2011-2014 LRAM'!Z269*Z564</f>
        <v>1201.67374020325</v>
      </c>
      <c r="AA566" s="378">
        <f>'4.  2011-2014 LRAM'!AA269*AA564</f>
        <v>2338.525503122873</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09"/>
        <v>4559.173592966592</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1690.7810523564328</v>
      </c>
      <c r="Z567" s="378">
        <f>'4.  2011-2014 LRAM'!Z398*Z564</f>
        <v>329.26983381321554</v>
      </c>
      <c r="AA567" s="378">
        <f>'4.  2011-2014 LRAM'!AA398*AA564</f>
        <v>362.21515811611414</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09"/>
        <v>2382.2660442857627</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3528.7820635351395</v>
      </c>
      <c r="Z568" s="378">
        <f>'4.  2011-2014 LRAM'!Z528*Z564</f>
        <v>1321.4516150046284</v>
      </c>
      <c r="AA568" s="378">
        <f>'4.  2011-2014 LRAM'!AA528*AA564</f>
        <v>944.70628378077549</v>
      </c>
      <c r="AB568" s="378">
        <f>'4.  2011-2014 LRAM'!AB528*AB564</f>
        <v>2131.9219027457716</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09"/>
        <v>7926.8618650663138</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610">Y209*Y564</f>
        <v>3586.1023999999998</v>
      </c>
      <c r="Z569" s="378">
        <f t="shared" si="1610"/>
        <v>2969.6524603779712</v>
      </c>
      <c r="AA569" s="378">
        <f t="shared" si="1610"/>
        <v>1879.7531552344562</v>
      </c>
      <c r="AB569" s="378">
        <f>AB209*AB564</f>
        <v>4642.3559588974294</v>
      </c>
      <c r="AC569" s="378">
        <f t="shared" si="1610"/>
        <v>0</v>
      </c>
      <c r="AD569" s="378">
        <f t="shared" si="1610"/>
        <v>0</v>
      </c>
      <c r="AE569" s="378">
        <f t="shared" si="1610"/>
        <v>0</v>
      </c>
      <c r="AF569" s="378">
        <f t="shared" si="1610"/>
        <v>0</v>
      </c>
      <c r="AG569" s="378">
        <f t="shared" si="1610"/>
        <v>0</v>
      </c>
      <c r="AH569" s="378">
        <f t="shared" si="1610"/>
        <v>0</v>
      </c>
      <c r="AI569" s="378">
        <f t="shared" si="1610"/>
        <v>0</v>
      </c>
      <c r="AJ569" s="378">
        <f t="shared" si="1610"/>
        <v>0</v>
      </c>
      <c r="AK569" s="378">
        <f t="shared" si="1610"/>
        <v>0</v>
      </c>
      <c r="AL569" s="378">
        <f t="shared" si="1610"/>
        <v>0</v>
      </c>
      <c r="AM569" s="629">
        <f t="shared" si="1609"/>
        <v>13077.863974509857</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5351.2327999999998</v>
      </c>
      <c r="Z570" s="378">
        <f>Z392*Z564</f>
        <v>2345.8420185999998</v>
      </c>
      <c r="AA570" s="378">
        <f t="shared" ref="AA570:AL570" si="1611">AA392*AA564</f>
        <v>127.66029672000001</v>
      </c>
      <c r="AB570" s="378">
        <f>AB392*AB564</f>
        <v>0</v>
      </c>
      <c r="AC570" s="378">
        <f t="shared" si="1611"/>
        <v>0</v>
      </c>
      <c r="AD570" s="378">
        <f t="shared" si="1611"/>
        <v>0</v>
      </c>
      <c r="AE570" s="378">
        <f t="shared" si="1611"/>
        <v>0</v>
      </c>
      <c r="AF570" s="378">
        <f t="shared" si="1611"/>
        <v>0</v>
      </c>
      <c r="AG570" s="378">
        <f t="shared" si="1611"/>
        <v>0</v>
      </c>
      <c r="AH570" s="378">
        <f t="shared" si="1611"/>
        <v>0</v>
      </c>
      <c r="AI570" s="378">
        <f t="shared" si="1611"/>
        <v>0</v>
      </c>
      <c r="AJ570" s="378">
        <f t="shared" si="1611"/>
        <v>0</v>
      </c>
      <c r="AK570" s="378">
        <f t="shared" si="1611"/>
        <v>0</v>
      </c>
      <c r="AL570" s="378">
        <f t="shared" si="1611"/>
        <v>0</v>
      </c>
      <c r="AM570" s="629">
        <f t="shared" si="1609"/>
        <v>7824.7351153199997</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612">Z561*Z564</f>
        <v>0</v>
      </c>
      <c r="AA571" s="378">
        <f t="shared" si="1612"/>
        <v>0</v>
      </c>
      <c r="AB571" s="378">
        <f t="shared" si="1612"/>
        <v>0</v>
      </c>
      <c r="AC571" s="378">
        <f t="shared" si="1612"/>
        <v>0</v>
      </c>
      <c r="AD571" s="378">
        <f t="shared" si="1612"/>
        <v>0</v>
      </c>
      <c r="AE571" s="378">
        <f t="shared" si="1612"/>
        <v>0</v>
      </c>
      <c r="AF571" s="378">
        <f t="shared" si="1612"/>
        <v>0</v>
      </c>
      <c r="AG571" s="378">
        <f t="shared" si="1612"/>
        <v>0</v>
      </c>
      <c r="AH571" s="378">
        <f t="shared" si="1612"/>
        <v>0</v>
      </c>
      <c r="AI571" s="378">
        <f t="shared" si="1612"/>
        <v>0</v>
      </c>
      <c r="AJ571" s="378">
        <f t="shared" si="1612"/>
        <v>0</v>
      </c>
      <c r="AK571" s="378">
        <f t="shared" si="1612"/>
        <v>0</v>
      </c>
      <c r="AL571" s="378">
        <f t="shared" si="1612"/>
        <v>0</v>
      </c>
      <c r="AM571" s="629">
        <f t="shared" si="1609"/>
        <v>0</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16350.974016066231</v>
      </c>
      <c r="Z572" s="346">
        <f>SUM(Z565:Z571)</f>
        <v>11116.481387106378</v>
      </c>
      <c r="AA572" s="346">
        <f t="shared" ref="AA572:AE572" si="1613">SUM(AA565:AA571)</f>
        <v>6431.7415807634416</v>
      </c>
      <c r="AB572" s="346">
        <f t="shared" si="1613"/>
        <v>6774.2778616432006</v>
      </c>
      <c r="AC572" s="346">
        <f t="shared" si="1613"/>
        <v>0</v>
      </c>
      <c r="AD572" s="346">
        <f>SUM(AD565:AD571)</f>
        <v>0</v>
      </c>
      <c r="AE572" s="346">
        <f t="shared" si="1613"/>
        <v>0</v>
      </c>
      <c r="AF572" s="346">
        <f>SUM(AF565:AF571)</f>
        <v>0</v>
      </c>
      <c r="AG572" s="346">
        <f>SUM(AG565:AG571)</f>
        <v>0</v>
      </c>
      <c r="AH572" s="346">
        <f t="shared" ref="AH572:AL572" si="1614">SUM(AH565:AH571)</f>
        <v>0</v>
      </c>
      <c r="AI572" s="346">
        <f t="shared" si="1614"/>
        <v>0</v>
      </c>
      <c r="AJ572" s="346">
        <f>SUM(AJ565:AJ571)</f>
        <v>0</v>
      </c>
      <c r="AK572" s="346">
        <f t="shared" si="1614"/>
        <v>0</v>
      </c>
      <c r="AL572" s="346">
        <f t="shared" si="1614"/>
        <v>0</v>
      </c>
      <c r="AM572" s="407">
        <f>SUM(AM565:AM571)</f>
        <v>40673.474845579251</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615">Z562*Z564</f>
        <v>0</v>
      </c>
      <c r="AA573" s="347">
        <f t="shared" si="1615"/>
        <v>0</v>
      </c>
      <c r="AB573" s="347">
        <f t="shared" si="1615"/>
        <v>0</v>
      </c>
      <c r="AC573" s="347">
        <f t="shared" si="1615"/>
        <v>0</v>
      </c>
      <c r="AD573" s="347">
        <f>AD562*AD564</f>
        <v>0</v>
      </c>
      <c r="AE573" s="347">
        <f t="shared" si="1615"/>
        <v>0</v>
      </c>
      <c r="AF573" s="347">
        <f>AF562*AF564</f>
        <v>0</v>
      </c>
      <c r="AG573" s="347">
        <f t="shared" ref="AG573:AL573" si="1616">AG562*AG564</f>
        <v>0</v>
      </c>
      <c r="AH573" s="347">
        <f t="shared" si="1616"/>
        <v>0</v>
      </c>
      <c r="AI573" s="347">
        <f t="shared" si="1616"/>
        <v>0</v>
      </c>
      <c r="AJ573" s="347">
        <f>AJ562*AJ564</f>
        <v>0</v>
      </c>
      <c r="AK573" s="347">
        <f>AK562*AK564</f>
        <v>0</v>
      </c>
      <c r="AL573" s="347">
        <f t="shared" si="1616"/>
        <v>0</v>
      </c>
      <c r="AM573" s="407">
        <f>SUM(Y573:AL573)</f>
        <v>0</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40673.474845579251</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0</v>
      </c>
      <c r="Z576" s="291">
        <f>SUMPRODUCT(E404:E559,Z404:Z559)</f>
        <v>0</v>
      </c>
      <c r="AA576" s="291">
        <f>IF(AA402="kw",SUMPRODUCT($N$404:$N$559,$P$404:$P$559,AA404:AA559),SUMPRODUCT($E$404:$E$559,AA404:AA559))</f>
        <v>0</v>
      </c>
      <c r="AB576" s="291">
        <f>IF(AB402="kw",SUMPRODUCT($N$404:$N$559,$P$404:$P$559,AB404:AB559),SUMPRODUCT($E$404:$E$559,AB404:AB559))</f>
        <v>0</v>
      </c>
      <c r="AC576" s="291">
        <f>IF(AC402="kw",SUMPRODUCT($N$404:$N$559,$P$404:$P$559,AC404:AC559),SUMPRODUCT($E$404:$E$559,AC404:AC559))</f>
        <v>0</v>
      </c>
      <c r="AD576" s="291">
        <f t="shared" ref="AD576:AL576" si="1617">IF(AD402="kw",SUMPRODUCT($N$404:$N$559,$P$404:$P$559,AD404:AD559),SUMPRODUCT($E$404:$E$559,AD404:AD559))</f>
        <v>0</v>
      </c>
      <c r="AE576" s="291">
        <f t="shared" si="1617"/>
        <v>0</v>
      </c>
      <c r="AF576" s="291">
        <f t="shared" si="1617"/>
        <v>0</v>
      </c>
      <c r="AG576" s="291">
        <f t="shared" si="1617"/>
        <v>0</v>
      </c>
      <c r="AH576" s="291">
        <f t="shared" si="1617"/>
        <v>0</v>
      </c>
      <c r="AI576" s="291">
        <f t="shared" si="1617"/>
        <v>0</v>
      </c>
      <c r="AJ576" s="291">
        <f t="shared" si="1617"/>
        <v>0</v>
      </c>
      <c r="AK576" s="291">
        <f t="shared" si="1617"/>
        <v>0</v>
      </c>
      <c r="AL576" s="291">
        <f t="shared" si="1617"/>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618">IF(AA402="kw",SUMPRODUCT($N$404:$N$559,$Q$404:$Q$559,AA404:AA559),SUMPRODUCT($F$404:$F$559,AA404:AA559))</f>
        <v>0</v>
      </c>
      <c r="AB577" s="291">
        <f t="shared" si="1618"/>
        <v>0</v>
      </c>
      <c r="AC577" s="291">
        <f>IF(AC402="kw",SUMPRODUCT($N$404:$N$559,$Q$404:$Q$559,AC404:AC559),SUMPRODUCT($F$404:$F$559,AC404:AC559))</f>
        <v>0</v>
      </c>
      <c r="AD577" s="291">
        <f t="shared" si="1618"/>
        <v>0</v>
      </c>
      <c r="AE577" s="291">
        <f t="shared" si="1618"/>
        <v>0</v>
      </c>
      <c r="AF577" s="291">
        <f t="shared" si="1618"/>
        <v>0</v>
      </c>
      <c r="AG577" s="291">
        <f t="shared" si="1618"/>
        <v>0</v>
      </c>
      <c r="AH577" s="291">
        <f t="shared" si="1618"/>
        <v>0</v>
      </c>
      <c r="AI577" s="291">
        <f t="shared" si="1618"/>
        <v>0</v>
      </c>
      <c r="AJ577" s="291">
        <f t="shared" si="1618"/>
        <v>0</v>
      </c>
      <c r="AK577" s="291">
        <f t="shared" si="1618"/>
        <v>0</v>
      </c>
      <c r="AL577" s="291">
        <f t="shared" si="1618"/>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0</v>
      </c>
      <c r="Z578" s="326">
        <f>SUMPRODUCT(G404:G559,Z404:Z559)</f>
        <v>0</v>
      </c>
      <c r="AA578" s="326">
        <f t="shared" ref="AA578:AL578" si="1619">IF(AA402="kw",SUMPRODUCT($N$404:$N$559,$R$404:$R$559,AA404:AA559),SUMPRODUCT($G$404:$G$559,AA404:AA559))</f>
        <v>0</v>
      </c>
      <c r="AB578" s="326">
        <f t="shared" si="1619"/>
        <v>0</v>
      </c>
      <c r="AC578" s="326">
        <f>IF(AC402="kw",SUMPRODUCT($N$404:$N$559,$R$404:$R$559,AC404:AC559),SUMPRODUCT($G$404:$G$559,AC404:AC559))</f>
        <v>0</v>
      </c>
      <c r="AD578" s="326">
        <f t="shared" si="1619"/>
        <v>0</v>
      </c>
      <c r="AE578" s="326">
        <f t="shared" si="1619"/>
        <v>0</v>
      </c>
      <c r="AF578" s="326">
        <f t="shared" si="1619"/>
        <v>0</v>
      </c>
      <c r="AG578" s="326">
        <f t="shared" si="1619"/>
        <v>0</v>
      </c>
      <c r="AH578" s="326">
        <f t="shared" si="1619"/>
        <v>0</v>
      </c>
      <c r="AI578" s="326">
        <f t="shared" si="1619"/>
        <v>0</v>
      </c>
      <c r="AJ578" s="326">
        <f t="shared" si="1619"/>
        <v>0</v>
      </c>
      <c r="AK578" s="326">
        <f t="shared" si="1619"/>
        <v>0</v>
      </c>
      <c r="AL578" s="326">
        <f t="shared" si="1619"/>
        <v>0</v>
      </c>
      <c r="AM578" s="386"/>
    </row>
    <row r="579" spans="1:39" ht="22.5" customHeight="1">
      <c r="B579" s="368" t="s">
        <v>588</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57" t="s">
        <v>211</v>
      </c>
      <c r="C583" s="859" t="s">
        <v>33</v>
      </c>
      <c r="D583" s="284" t="s">
        <v>421</v>
      </c>
      <c r="E583" s="861" t="s">
        <v>209</v>
      </c>
      <c r="F583" s="862"/>
      <c r="G583" s="862"/>
      <c r="H583" s="862"/>
      <c r="I583" s="862"/>
      <c r="J583" s="862"/>
      <c r="K583" s="862"/>
      <c r="L583" s="862"/>
      <c r="M583" s="863"/>
      <c r="N583" s="867" t="s">
        <v>213</v>
      </c>
      <c r="O583" s="284" t="s">
        <v>422</v>
      </c>
      <c r="P583" s="861" t="s">
        <v>212</v>
      </c>
      <c r="Q583" s="862"/>
      <c r="R583" s="862"/>
      <c r="S583" s="862"/>
      <c r="T583" s="862"/>
      <c r="U583" s="862"/>
      <c r="V583" s="862"/>
      <c r="W583" s="862"/>
      <c r="X583" s="863"/>
      <c r="Y583" s="864" t="s">
        <v>243</v>
      </c>
      <c r="Z583" s="865"/>
      <c r="AA583" s="865"/>
      <c r="AB583" s="865"/>
      <c r="AC583" s="865"/>
      <c r="AD583" s="865"/>
      <c r="AE583" s="865"/>
      <c r="AF583" s="865"/>
      <c r="AG583" s="865"/>
      <c r="AH583" s="865"/>
      <c r="AI583" s="865"/>
      <c r="AJ583" s="865"/>
      <c r="AK583" s="865"/>
      <c r="AL583" s="865"/>
      <c r="AM583" s="866"/>
    </row>
    <row r="584" spans="1:39" ht="68.25" customHeight="1">
      <c r="B584" s="858"/>
      <c r="C584" s="860"/>
      <c r="D584" s="285">
        <v>2018</v>
      </c>
      <c r="E584" s="285">
        <v>2019</v>
      </c>
      <c r="F584" s="285">
        <v>2020</v>
      </c>
      <c r="G584" s="285">
        <v>2021</v>
      </c>
      <c r="H584" s="285">
        <v>2022</v>
      </c>
      <c r="I584" s="285">
        <v>2023</v>
      </c>
      <c r="J584" s="285">
        <v>2024</v>
      </c>
      <c r="K584" s="285">
        <v>2025</v>
      </c>
      <c r="L584" s="285">
        <v>2026</v>
      </c>
      <c r="M584" s="285">
        <v>2027</v>
      </c>
      <c r="N584" s="868"/>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 TO 4,999 KW</v>
      </c>
      <c r="AB584" s="285" t="str">
        <f>'1.  LRAMVA Summary'!G52</f>
        <v>Street Lighting</v>
      </c>
      <c r="AC584" s="285" t="str">
        <f>'1.  LRAMVA Summary'!H52</f>
        <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f>'1.  LRAMVA Summary'!H53</f>
        <v>0</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hidden="1" outlineLevel="1">
      <c r="A586" s="532"/>
      <c r="B586" s="504"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idden="1"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620">Z587</f>
        <v>0</v>
      </c>
      <c r="AA588" s="411">
        <f t="shared" ref="AA588" si="1621">AA587</f>
        <v>0</v>
      </c>
      <c r="AB588" s="411">
        <f t="shared" ref="AB588" si="1622">AB587</f>
        <v>0</v>
      </c>
      <c r="AC588" s="411">
        <f t="shared" ref="AC588" si="1623">AC587</f>
        <v>0</v>
      </c>
      <c r="AD588" s="411">
        <f t="shared" ref="AD588" si="1624">AD587</f>
        <v>0</v>
      </c>
      <c r="AE588" s="411">
        <f t="shared" ref="AE588" si="1625">AE587</f>
        <v>0</v>
      </c>
      <c r="AF588" s="411">
        <f t="shared" ref="AF588" si="1626">AF587</f>
        <v>0</v>
      </c>
      <c r="AG588" s="411">
        <f t="shared" ref="AG588" si="1627">AG587</f>
        <v>0</v>
      </c>
      <c r="AH588" s="411">
        <f t="shared" ref="AH588" si="1628">AH587</f>
        <v>0</v>
      </c>
      <c r="AI588" s="411">
        <f t="shared" ref="AI588" si="1629">AI587</f>
        <v>0</v>
      </c>
      <c r="AJ588" s="411">
        <f t="shared" ref="AJ588" si="1630">AJ587</f>
        <v>0</v>
      </c>
      <c r="AK588" s="411">
        <f t="shared" ref="AK588" si="1631">AK587</f>
        <v>0</v>
      </c>
      <c r="AL588" s="411">
        <f t="shared" ref="AL588" si="1632">AL587</f>
        <v>0</v>
      </c>
      <c r="AM588" s="297"/>
    </row>
    <row r="589" spans="1:39" ht="15.7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633">Z590</f>
        <v>0</v>
      </c>
      <c r="AA591" s="411">
        <f t="shared" ref="AA591" si="1634">AA590</f>
        <v>0</v>
      </c>
      <c r="AB591" s="411">
        <f t="shared" ref="AB591" si="1635">AB590</f>
        <v>0</v>
      </c>
      <c r="AC591" s="411">
        <f t="shared" ref="AC591" si="1636">AC590</f>
        <v>0</v>
      </c>
      <c r="AD591" s="411">
        <f t="shared" ref="AD591" si="1637">AD590</f>
        <v>0</v>
      </c>
      <c r="AE591" s="411">
        <f t="shared" ref="AE591" si="1638">AE590</f>
        <v>0</v>
      </c>
      <c r="AF591" s="411">
        <f t="shared" ref="AF591" si="1639">AF590</f>
        <v>0</v>
      </c>
      <c r="AG591" s="411">
        <f t="shared" ref="AG591" si="1640">AG590</f>
        <v>0</v>
      </c>
      <c r="AH591" s="411">
        <f t="shared" ref="AH591" si="1641">AH590</f>
        <v>0</v>
      </c>
      <c r="AI591" s="411">
        <f t="shared" ref="AI591" si="1642">AI590</f>
        <v>0</v>
      </c>
      <c r="AJ591" s="411">
        <f t="shared" ref="AJ591" si="1643">AJ590</f>
        <v>0</v>
      </c>
      <c r="AK591" s="411">
        <f t="shared" ref="AK591" si="1644">AK590</f>
        <v>0</v>
      </c>
      <c r="AL591" s="411">
        <f t="shared" ref="AL591" si="1645">AL590</f>
        <v>0</v>
      </c>
      <c r="AM591" s="297"/>
    </row>
    <row r="592" spans="1:39" ht="15.7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646">Z593</f>
        <v>0</v>
      </c>
      <c r="AA594" s="411">
        <f t="shared" ref="AA594" si="1647">AA593</f>
        <v>0</v>
      </c>
      <c r="AB594" s="411">
        <f t="shared" ref="AB594" si="1648">AB593</f>
        <v>0</v>
      </c>
      <c r="AC594" s="411">
        <f t="shared" ref="AC594" si="1649">AC593</f>
        <v>0</v>
      </c>
      <c r="AD594" s="411">
        <f t="shared" ref="AD594" si="1650">AD593</f>
        <v>0</v>
      </c>
      <c r="AE594" s="411">
        <f t="shared" ref="AE594" si="1651">AE593</f>
        <v>0</v>
      </c>
      <c r="AF594" s="411">
        <f t="shared" ref="AF594" si="1652">AF593</f>
        <v>0</v>
      </c>
      <c r="AG594" s="411">
        <f t="shared" ref="AG594" si="1653">AG593</f>
        <v>0</v>
      </c>
      <c r="AH594" s="411">
        <f t="shared" ref="AH594" si="1654">AH593</f>
        <v>0</v>
      </c>
      <c r="AI594" s="411">
        <f t="shared" ref="AI594" si="1655">AI593</f>
        <v>0</v>
      </c>
      <c r="AJ594" s="411">
        <f t="shared" ref="AJ594" si="1656">AJ593</f>
        <v>0</v>
      </c>
      <c r="AK594" s="411">
        <f t="shared" ref="AK594" si="1657">AK593</f>
        <v>0</v>
      </c>
      <c r="AL594" s="411">
        <f t="shared" ref="AL594" si="1658">AL593</f>
        <v>0</v>
      </c>
      <c r="AM594" s="297"/>
    </row>
    <row r="595" spans="1:39"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2">
        <v>4</v>
      </c>
      <c r="B596" s="520" t="s">
        <v>681</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659">Z596</f>
        <v>0</v>
      </c>
      <c r="AA597" s="411">
        <f t="shared" ref="AA597" si="1660">AA596</f>
        <v>0</v>
      </c>
      <c r="AB597" s="411">
        <f t="shared" ref="AB597" si="1661">AB596</f>
        <v>0</v>
      </c>
      <c r="AC597" s="411">
        <f t="shared" ref="AC597" si="1662">AC596</f>
        <v>0</v>
      </c>
      <c r="AD597" s="411">
        <f t="shared" ref="AD597" si="1663">AD596</f>
        <v>0</v>
      </c>
      <c r="AE597" s="411">
        <f t="shared" ref="AE597" si="1664">AE596</f>
        <v>0</v>
      </c>
      <c r="AF597" s="411">
        <f t="shared" ref="AF597" si="1665">AF596</f>
        <v>0</v>
      </c>
      <c r="AG597" s="411">
        <f t="shared" ref="AG597" si="1666">AG596</f>
        <v>0</v>
      </c>
      <c r="AH597" s="411">
        <f t="shared" ref="AH597" si="1667">AH596</f>
        <v>0</v>
      </c>
      <c r="AI597" s="411">
        <f t="shared" ref="AI597" si="1668">AI596</f>
        <v>0</v>
      </c>
      <c r="AJ597" s="411">
        <f t="shared" ref="AJ597" si="1669">AJ596</f>
        <v>0</v>
      </c>
      <c r="AK597" s="411">
        <f t="shared" ref="AK597" si="1670">AK596</f>
        <v>0</v>
      </c>
      <c r="AL597" s="411">
        <f t="shared" ref="AL597" si="1671">AL596</f>
        <v>0</v>
      </c>
      <c r="AM597" s="297"/>
    </row>
    <row r="598" spans="1:39"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672">Z599</f>
        <v>0</v>
      </c>
      <c r="AA600" s="411">
        <f t="shared" ref="AA600" si="1673">AA599</f>
        <v>0</v>
      </c>
      <c r="AB600" s="411">
        <f t="shared" ref="AB600" si="1674">AB599</f>
        <v>0</v>
      </c>
      <c r="AC600" s="411">
        <f t="shared" ref="AC600" si="1675">AC599</f>
        <v>0</v>
      </c>
      <c r="AD600" s="411">
        <f t="shared" ref="AD600" si="1676">AD599</f>
        <v>0</v>
      </c>
      <c r="AE600" s="411">
        <f t="shared" ref="AE600" si="1677">AE599</f>
        <v>0</v>
      </c>
      <c r="AF600" s="411">
        <f t="shared" ref="AF600" si="1678">AF599</f>
        <v>0</v>
      </c>
      <c r="AG600" s="411">
        <f t="shared" ref="AG600" si="1679">AG599</f>
        <v>0</v>
      </c>
      <c r="AH600" s="411">
        <f t="shared" ref="AH600" si="1680">AH599</f>
        <v>0</v>
      </c>
      <c r="AI600" s="411">
        <f t="shared" ref="AI600" si="1681">AI599</f>
        <v>0</v>
      </c>
      <c r="AJ600" s="411">
        <f t="shared" ref="AJ600" si="1682">AJ599</f>
        <v>0</v>
      </c>
      <c r="AK600" s="411">
        <f t="shared" ref="AK600" si="1683">AK599</f>
        <v>0</v>
      </c>
      <c r="AL600" s="411">
        <f t="shared" ref="AL600" si="1684">AL599</f>
        <v>0</v>
      </c>
      <c r="AM600" s="297"/>
    </row>
    <row r="601" spans="1:39"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2"/>
      <c r="B602" s="319" t="s">
        <v>497</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685">Z603</f>
        <v>0</v>
      </c>
      <c r="AA604" s="411">
        <f t="shared" ref="AA604" si="1686">AA603</f>
        <v>0</v>
      </c>
      <c r="AB604" s="411">
        <f t="shared" ref="AB604" si="1687">AB603</f>
        <v>0</v>
      </c>
      <c r="AC604" s="411">
        <f t="shared" ref="AC604" si="1688">AC603</f>
        <v>0</v>
      </c>
      <c r="AD604" s="411">
        <f t="shared" ref="AD604" si="1689">AD603</f>
        <v>0</v>
      </c>
      <c r="AE604" s="411">
        <f t="shared" ref="AE604" si="1690">AE603</f>
        <v>0</v>
      </c>
      <c r="AF604" s="411">
        <f t="shared" ref="AF604" si="1691">AF603</f>
        <v>0</v>
      </c>
      <c r="AG604" s="411">
        <f t="shared" ref="AG604" si="1692">AG603</f>
        <v>0</v>
      </c>
      <c r="AH604" s="411">
        <f t="shared" ref="AH604" si="1693">AH603</f>
        <v>0</v>
      </c>
      <c r="AI604" s="411">
        <f t="shared" ref="AI604" si="1694">AI603</f>
        <v>0</v>
      </c>
      <c r="AJ604" s="411">
        <f t="shared" ref="AJ604" si="1695">AJ603</f>
        <v>0</v>
      </c>
      <c r="AK604" s="411">
        <f t="shared" ref="AK604" si="1696">AK603</f>
        <v>0</v>
      </c>
      <c r="AL604" s="411">
        <f t="shared" ref="AL604" si="1697">AL603</f>
        <v>0</v>
      </c>
      <c r="AM604" s="311"/>
    </row>
    <row r="605" spans="1:39"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698">Z606</f>
        <v>0</v>
      </c>
      <c r="AA607" s="411">
        <f t="shared" ref="AA607" si="1699">AA606</f>
        <v>0</v>
      </c>
      <c r="AB607" s="411">
        <f t="shared" ref="AB607" si="1700">AB606</f>
        <v>0</v>
      </c>
      <c r="AC607" s="411">
        <f t="shared" ref="AC607" si="1701">AC606</f>
        <v>0</v>
      </c>
      <c r="AD607" s="411">
        <f t="shared" ref="AD607" si="1702">AD606</f>
        <v>0</v>
      </c>
      <c r="AE607" s="411">
        <f t="shared" ref="AE607" si="1703">AE606</f>
        <v>0</v>
      </c>
      <c r="AF607" s="411">
        <f t="shared" ref="AF607" si="1704">AF606</f>
        <v>0</v>
      </c>
      <c r="AG607" s="411">
        <f t="shared" ref="AG607" si="1705">AG606</f>
        <v>0</v>
      </c>
      <c r="AH607" s="411">
        <f t="shared" ref="AH607" si="1706">AH606</f>
        <v>0</v>
      </c>
      <c r="AI607" s="411">
        <f t="shared" ref="AI607" si="1707">AI606</f>
        <v>0</v>
      </c>
      <c r="AJ607" s="411">
        <f t="shared" ref="AJ607" si="1708">AJ606</f>
        <v>0</v>
      </c>
      <c r="AK607" s="411">
        <f t="shared" ref="AK607" si="1709">AK606</f>
        <v>0</v>
      </c>
      <c r="AL607" s="411">
        <f t="shared" ref="AL607" si="1710">AL606</f>
        <v>0</v>
      </c>
      <c r="AM607" s="311"/>
    </row>
    <row r="608" spans="1:39"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711">Z609</f>
        <v>0</v>
      </c>
      <c r="AA610" s="411">
        <f t="shared" ref="AA610" si="1712">AA609</f>
        <v>0</v>
      </c>
      <c r="AB610" s="411">
        <f t="shared" ref="AB610" si="1713">AB609</f>
        <v>0</v>
      </c>
      <c r="AC610" s="411">
        <f t="shared" ref="AC610" si="1714">AC609</f>
        <v>0</v>
      </c>
      <c r="AD610" s="411">
        <f t="shared" ref="AD610" si="1715">AD609</f>
        <v>0</v>
      </c>
      <c r="AE610" s="411">
        <f t="shared" ref="AE610" si="1716">AE609</f>
        <v>0</v>
      </c>
      <c r="AF610" s="411">
        <f t="shared" ref="AF610" si="1717">AF609</f>
        <v>0</v>
      </c>
      <c r="AG610" s="411">
        <f t="shared" ref="AG610" si="1718">AG609</f>
        <v>0</v>
      </c>
      <c r="AH610" s="411">
        <f t="shared" ref="AH610" si="1719">AH609</f>
        <v>0</v>
      </c>
      <c r="AI610" s="411">
        <f t="shared" ref="AI610" si="1720">AI609</f>
        <v>0</v>
      </c>
      <c r="AJ610" s="411">
        <f t="shared" ref="AJ610" si="1721">AJ609</f>
        <v>0</v>
      </c>
      <c r="AK610" s="411">
        <f t="shared" ref="AK610" si="1722">AK609</f>
        <v>0</v>
      </c>
      <c r="AL610" s="411">
        <f t="shared" ref="AL610" si="1723">AL609</f>
        <v>0</v>
      </c>
      <c r="AM610" s="311"/>
    </row>
    <row r="611" spans="1:39"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724">Z612</f>
        <v>0</v>
      </c>
      <c r="AA613" s="411">
        <f t="shared" ref="AA613" si="1725">AA612</f>
        <v>0</v>
      </c>
      <c r="AB613" s="411">
        <f t="shared" ref="AB613" si="1726">AB612</f>
        <v>0</v>
      </c>
      <c r="AC613" s="411">
        <f t="shared" ref="AC613" si="1727">AC612</f>
        <v>0</v>
      </c>
      <c r="AD613" s="411">
        <f t="shared" ref="AD613" si="1728">AD612</f>
        <v>0</v>
      </c>
      <c r="AE613" s="411">
        <f t="shared" ref="AE613" si="1729">AE612</f>
        <v>0</v>
      </c>
      <c r="AF613" s="411">
        <f t="shared" ref="AF613" si="1730">AF612</f>
        <v>0</v>
      </c>
      <c r="AG613" s="411">
        <f t="shared" ref="AG613" si="1731">AG612</f>
        <v>0</v>
      </c>
      <c r="AH613" s="411">
        <f t="shared" ref="AH613" si="1732">AH612</f>
        <v>0</v>
      </c>
      <c r="AI613" s="411">
        <f t="shared" ref="AI613" si="1733">AI612</f>
        <v>0</v>
      </c>
      <c r="AJ613" s="411">
        <f t="shared" ref="AJ613" si="1734">AJ612</f>
        <v>0</v>
      </c>
      <c r="AK613" s="411">
        <f t="shared" ref="AK613" si="1735">AK612</f>
        <v>0</v>
      </c>
      <c r="AL613" s="411">
        <f t="shared" ref="AL613" si="1736">AL612</f>
        <v>0</v>
      </c>
      <c r="AM613" s="311"/>
    </row>
    <row r="614" spans="1:39"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737">Z615</f>
        <v>0</v>
      </c>
      <c r="AA616" s="411">
        <f t="shared" ref="AA616" si="1738">AA615</f>
        <v>0</v>
      </c>
      <c r="AB616" s="411">
        <f t="shared" ref="AB616" si="1739">AB615</f>
        <v>0</v>
      </c>
      <c r="AC616" s="411">
        <f t="shared" ref="AC616" si="1740">AC615</f>
        <v>0</v>
      </c>
      <c r="AD616" s="411">
        <f t="shared" ref="AD616" si="1741">AD615</f>
        <v>0</v>
      </c>
      <c r="AE616" s="411">
        <f t="shared" ref="AE616" si="1742">AE615</f>
        <v>0</v>
      </c>
      <c r="AF616" s="411">
        <f t="shared" ref="AF616" si="1743">AF615</f>
        <v>0</v>
      </c>
      <c r="AG616" s="411">
        <f t="shared" ref="AG616" si="1744">AG615</f>
        <v>0</v>
      </c>
      <c r="AH616" s="411">
        <f t="shared" ref="AH616" si="1745">AH615</f>
        <v>0</v>
      </c>
      <c r="AI616" s="411">
        <f t="shared" ref="AI616" si="1746">AI615</f>
        <v>0</v>
      </c>
      <c r="AJ616" s="411">
        <f t="shared" ref="AJ616" si="1747">AJ615</f>
        <v>0</v>
      </c>
      <c r="AK616" s="411">
        <f t="shared" ref="AK616" si="1748">AK615</f>
        <v>0</v>
      </c>
      <c r="AL616" s="411">
        <f t="shared" ref="AL616" si="1749">AL615</f>
        <v>0</v>
      </c>
      <c r="AM616" s="311"/>
    </row>
    <row r="617" spans="1:39"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750">Z619</f>
        <v>0</v>
      </c>
      <c r="AA620" s="411">
        <f t="shared" ref="AA620" si="1751">AA619</f>
        <v>0</v>
      </c>
      <c r="AB620" s="411">
        <f t="shared" ref="AB620" si="1752">AB619</f>
        <v>0</v>
      </c>
      <c r="AC620" s="411">
        <f t="shared" ref="AC620" si="1753">AC619</f>
        <v>0</v>
      </c>
      <c r="AD620" s="411">
        <f t="shared" ref="AD620" si="1754">AD619</f>
        <v>0</v>
      </c>
      <c r="AE620" s="411">
        <f t="shared" ref="AE620" si="1755">AE619</f>
        <v>0</v>
      </c>
      <c r="AF620" s="411">
        <f t="shared" ref="AF620" si="1756">AF619</f>
        <v>0</v>
      </c>
      <c r="AG620" s="411">
        <f t="shared" ref="AG620" si="1757">AG619</f>
        <v>0</v>
      </c>
      <c r="AH620" s="411">
        <f t="shared" ref="AH620" si="1758">AH619</f>
        <v>0</v>
      </c>
      <c r="AI620" s="411">
        <f t="shared" ref="AI620" si="1759">AI619</f>
        <v>0</v>
      </c>
      <c r="AJ620" s="411">
        <f t="shared" ref="AJ620" si="1760">AJ619</f>
        <v>0</v>
      </c>
      <c r="AK620" s="411">
        <f t="shared" ref="AK620" si="1761">AK619</f>
        <v>0</v>
      </c>
      <c r="AL620" s="411">
        <f t="shared" ref="AL620" si="1762">AL619</f>
        <v>0</v>
      </c>
      <c r="AM620" s="297"/>
    </row>
    <row r="621" spans="1:39"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763">Z622</f>
        <v>0</v>
      </c>
      <c r="AA623" s="411">
        <f t="shared" ref="AA623" si="1764">AA622</f>
        <v>0</v>
      </c>
      <c r="AB623" s="411">
        <f t="shared" ref="AB623" si="1765">AB622</f>
        <v>0</v>
      </c>
      <c r="AC623" s="411">
        <f t="shared" ref="AC623" si="1766">AC622</f>
        <v>0</v>
      </c>
      <c r="AD623" s="411">
        <f t="shared" ref="AD623" si="1767">AD622</f>
        <v>0</v>
      </c>
      <c r="AE623" s="411">
        <f t="shared" ref="AE623" si="1768">AE622</f>
        <v>0</v>
      </c>
      <c r="AF623" s="411">
        <f t="shared" ref="AF623" si="1769">AF622</f>
        <v>0</v>
      </c>
      <c r="AG623" s="411">
        <f t="shared" ref="AG623" si="1770">AG622</f>
        <v>0</v>
      </c>
      <c r="AH623" s="411">
        <f t="shared" ref="AH623" si="1771">AH622</f>
        <v>0</v>
      </c>
      <c r="AI623" s="411">
        <f t="shared" ref="AI623" si="1772">AI622</f>
        <v>0</v>
      </c>
      <c r="AJ623" s="411">
        <f t="shared" ref="AJ623" si="1773">AJ622</f>
        <v>0</v>
      </c>
      <c r="AK623" s="411">
        <f t="shared" ref="AK623" si="1774">AK622</f>
        <v>0</v>
      </c>
      <c r="AL623" s="411">
        <f t="shared" ref="AL623" si="1775">AL622</f>
        <v>0</v>
      </c>
      <c r="AM623" s="297"/>
    </row>
    <row r="624" spans="1:39"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776">Z625</f>
        <v>0</v>
      </c>
      <c r="AA626" s="411">
        <f t="shared" ref="AA626" si="1777">AA625</f>
        <v>0</v>
      </c>
      <c r="AB626" s="411">
        <f t="shared" ref="AB626" si="1778">AB625</f>
        <v>0</v>
      </c>
      <c r="AC626" s="411">
        <f t="shared" ref="AC626" si="1779">AC625</f>
        <v>0</v>
      </c>
      <c r="AD626" s="411">
        <f t="shared" ref="AD626" si="1780">AD625</f>
        <v>0</v>
      </c>
      <c r="AE626" s="411">
        <f t="shared" ref="AE626" si="1781">AE625</f>
        <v>0</v>
      </c>
      <c r="AF626" s="411">
        <f t="shared" ref="AF626" si="1782">AF625</f>
        <v>0</v>
      </c>
      <c r="AG626" s="411">
        <f t="shared" ref="AG626" si="1783">AG625</f>
        <v>0</v>
      </c>
      <c r="AH626" s="411">
        <f t="shared" ref="AH626" si="1784">AH625</f>
        <v>0</v>
      </c>
      <c r="AI626" s="411">
        <f t="shared" ref="AI626" si="1785">AI625</f>
        <v>0</v>
      </c>
      <c r="AJ626" s="411">
        <f t="shared" ref="AJ626" si="1786">AJ625</f>
        <v>0</v>
      </c>
      <c r="AK626" s="411">
        <f t="shared" ref="AK626" si="1787">AK625</f>
        <v>0</v>
      </c>
      <c r="AL626" s="411">
        <f t="shared" ref="AL626" si="1788">AL625</f>
        <v>0</v>
      </c>
      <c r="AM626" s="306"/>
    </row>
    <row r="627" spans="1:40"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789">Z629</f>
        <v>0</v>
      </c>
      <c r="AA630" s="411">
        <f t="shared" ref="AA630" si="1790">AA629</f>
        <v>0</v>
      </c>
      <c r="AB630" s="411">
        <f t="shared" ref="AB630" si="1791">AB629</f>
        <v>0</v>
      </c>
      <c r="AC630" s="411">
        <f t="shared" ref="AC630" si="1792">AC629</f>
        <v>0</v>
      </c>
      <c r="AD630" s="411">
        <f t="shared" ref="AD630" si="1793">AD629</f>
        <v>0</v>
      </c>
      <c r="AE630" s="411">
        <f t="shared" ref="AE630" si="1794">AE629</f>
        <v>0</v>
      </c>
      <c r="AF630" s="411">
        <f t="shared" ref="AF630" si="1795">AF629</f>
        <v>0</v>
      </c>
      <c r="AG630" s="411">
        <f t="shared" ref="AG630" si="1796">AG629</f>
        <v>0</v>
      </c>
      <c r="AH630" s="411">
        <f t="shared" ref="AH630" si="1797">AH629</f>
        <v>0</v>
      </c>
      <c r="AI630" s="411">
        <f t="shared" ref="AI630" si="1798">AI629</f>
        <v>0</v>
      </c>
      <c r="AJ630" s="411">
        <f t="shared" ref="AJ630" si="1799">AJ629</f>
        <v>0</v>
      </c>
      <c r="AK630" s="411">
        <f t="shared" ref="AK630" si="1800">AK629</f>
        <v>0</v>
      </c>
      <c r="AL630" s="411">
        <f t="shared" ref="AL630" si="1801">AL629</f>
        <v>0</v>
      </c>
      <c r="AM630" s="516"/>
      <c r="AN630" s="630"/>
    </row>
    <row r="631" spans="1:40"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hidden="1" outlineLevel="1">
      <c r="A632" s="532"/>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idden="1" outlineLevel="1">
      <c r="A633" s="532">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02">Z633</f>
        <v>0</v>
      </c>
      <c r="AA634" s="411">
        <f t="shared" si="1802"/>
        <v>0</v>
      </c>
      <c r="AB634" s="411">
        <f t="shared" si="1802"/>
        <v>0</v>
      </c>
      <c r="AC634" s="411">
        <f t="shared" si="1802"/>
        <v>0</v>
      </c>
      <c r="AD634" s="411">
        <f t="shared" si="1802"/>
        <v>0</v>
      </c>
      <c r="AE634" s="411">
        <f t="shared" si="1802"/>
        <v>0</v>
      </c>
      <c r="AF634" s="411">
        <f t="shared" si="1802"/>
        <v>0</v>
      </c>
      <c r="AG634" s="411">
        <f t="shared" si="1802"/>
        <v>0</v>
      </c>
      <c r="AH634" s="411">
        <f t="shared" si="1802"/>
        <v>0</v>
      </c>
      <c r="AI634" s="411">
        <f t="shared" si="1802"/>
        <v>0</v>
      </c>
      <c r="AJ634" s="411">
        <f t="shared" si="1802"/>
        <v>0</v>
      </c>
      <c r="AK634" s="411">
        <f t="shared" si="1802"/>
        <v>0</v>
      </c>
      <c r="AL634" s="411">
        <f t="shared" si="1802"/>
        <v>0</v>
      </c>
      <c r="AM634" s="297"/>
    </row>
    <row r="635" spans="1:40"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2">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03">Z636</f>
        <v>0</v>
      </c>
      <c r="AA637" s="411">
        <f t="shared" si="1803"/>
        <v>0</v>
      </c>
      <c r="AB637" s="411">
        <f t="shared" si="1803"/>
        <v>0</v>
      </c>
      <c r="AC637" s="411">
        <f t="shared" si="1803"/>
        <v>0</v>
      </c>
      <c r="AD637" s="411">
        <f t="shared" si="1803"/>
        <v>0</v>
      </c>
      <c r="AE637" s="411">
        <f t="shared" si="1803"/>
        <v>0</v>
      </c>
      <c r="AF637" s="411">
        <f t="shared" si="1803"/>
        <v>0</v>
      </c>
      <c r="AG637" s="411">
        <f t="shared" si="1803"/>
        <v>0</v>
      </c>
      <c r="AH637" s="411">
        <f t="shared" si="1803"/>
        <v>0</v>
      </c>
      <c r="AI637" s="411">
        <f t="shared" si="1803"/>
        <v>0</v>
      </c>
      <c r="AJ637" s="411">
        <f t="shared" si="1803"/>
        <v>0</v>
      </c>
      <c r="AK637" s="411">
        <f t="shared" si="1803"/>
        <v>0</v>
      </c>
      <c r="AL637" s="411">
        <f t="shared" si="1803"/>
        <v>0</v>
      </c>
      <c r="AM637" s="297"/>
    </row>
    <row r="638" spans="1:40" s="283" customFormat="1"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2"/>
      <c r="B639" s="519" t="s">
        <v>495</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04">Z640</f>
        <v>0</v>
      </c>
      <c r="AA641" s="411">
        <f t="shared" si="1804"/>
        <v>0</v>
      </c>
      <c r="AB641" s="411">
        <f t="shared" si="1804"/>
        <v>0</v>
      </c>
      <c r="AC641" s="411">
        <f t="shared" si="1804"/>
        <v>0</v>
      </c>
      <c r="AD641" s="411">
        <f t="shared" si="1804"/>
        <v>0</v>
      </c>
      <c r="AE641" s="411">
        <f t="shared" si="1804"/>
        <v>0</v>
      </c>
      <c r="AF641" s="411">
        <f t="shared" si="1804"/>
        <v>0</v>
      </c>
      <c r="AG641" s="411">
        <f t="shared" si="1804"/>
        <v>0</v>
      </c>
      <c r="AH641" s="411">
        <f t="shared" si="1804"/>
        <v>0</v>
      </c>
      <c r="AI641" s="411">
        <f t="shared" si="1804"/>
        <v>0</v>
      </c>
      <c r="AJ641" s="411">
        <f t="shared" si="1804"/>
        <v>0</v>
      </c>
      <c r="AK641" s="411">
        <f t="shared" si="1804"/>
        <v>0</v>
      </c>
      <c r="AL641" s="411">
        <f t="shared" si="1804"/>
        <v>0</v>
      </c>
      <c r="AM641" s="306"/>
    </row>
    <row r="642" spans="1:39"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05">Z643</f>
        <v>0</v>
      </c>
      <c r="AA644" s="411">
        <f t="shared" si="1805"/>
        <v>0</v>
      </c>
      <c r="AB644" s="411">
        <f t="shared" si="1805"/>
        <v>0</v>
      </c>
      <c r="AC644" s="411">
        <f t="shared" si="1805"/>
        <v>0</v>
      </c>
      <c r="AD644" s="411">
        <f t="shared" si="1805"/>
        <v>0</v>
      </c>
      <c r="AE644" s="411">
        <f t="shared" si="1805"/>
        <v>0</v>
      </c>
      <c r="AF644" s="411">
        <f t="shared" si="1805"/>
        <v>0</v>
      </c>
      <c r="AG644" s="411">
        <f t="shared" si="1805"/>
        <v>0</v>
      </c>
      <c r="AH644" s="411">
        <f t="shared" si="1805"/>
        <v>0</v>
      </c>
      <c r="AI644" s="411">
        <f t="shared" si="1805"/>
        <v>0</v>
      </c>
      <c r="AJ644" s="411">
        <f t="shared" si="1805"/>
        <v>0</v>
      </c>
      <c r="AK644" s="411">
        <f t="shared" si="1805"/>
        <v>0</v>
      </c>
      <c r="AL644" s="411">
        <f t="shared" si="1805"/>
        <v>0</v>
      </c>
      <c r="AM644" s="306"/>
    </row>
    <row r="645" spans="1:39"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06">Z646</f>
        <v>0</v>
      </c>
      <c r="AA647" s="411">
        <f t="shared" si="1806"/>
        <v>0</v>
      </c>
      <c r="AB647" s="411">
        <f t="shared" si="1806"/>
        <v>0</v>
      </c>
      <c r="AC647" s="411">
        <f t="shared" si="1806"/>
        <v>0</v>
      </c>
      <c r="AD647" s="411">
        <f t="shared" si="1806"/>
        <v>0</v>
      </c>
      <c r="AE647" s="411">
        <f t="shared" si="1806"/>
        <v>0</v>
      </c>
      <c r="AF647" s="411">
        <f t="shared" si="1806"/>
        <v>0</v>
      </c>
      <c r="AG647" s="411">
        <f t="shared" si="1806"/>
        <v>0</v>
      </c>
      <c r="AH647" s="411">
        <f t="shared" si="1806"/>
        <v>0</v>
      </c>
      <c r="AI647" s="411">
        <f t="shared" si="1806"/>
        <v>0</v>
      </c>
      <c r="AJ647" s="411">
        <f t="shared" si="1806"/>
        <v>0</v>
      </c>
      <c r="AK647" s="411">
        <f t="shared" si="1806"/>
        <v>0</v>
      </c>
      <c r="AL647" s="411">
        <f t="shared" si="1806"/>
        <v>0</v>
      </c>
      <c r="AM647" s="297"/>
    </row>
    <row r="648" spans="1:39"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07">Z649</f>
        <v>0</v>
      </c>
      <c r="AA650" s="411">
        <f t="shared" si="1807"/>
        <v>0</v>
      </c>
      <c r="AB650" s="411">
        <f t="shared" si="1807"/>
        <v>0</v>
      </c>
      <c r="AC650" s="411">
        <f t="shared" si="1807"/>
        <v>0</v>
      </c>
      <c r="AD650" s="411">
        <f t="shared" si="1807"/>
        <v>0</v>
      </c>
      <c r="AE650" s="411">
        <f t="shared" si="1807"/>
        <v>0</v>
      </c>
      <c r="AF650" s="411">
        <f t="shared" si="1807"/>
        <v>0</v>
      </c>
      <c r="AG650" s="411">
        <f t="shared" si="1807"/>
        <v>0</v>
      </c>
      <c r="AH650" s="411">
        <f t="shared" si="1807"/>
        <v>0</v>
      </c>
      <c r="AI650" s="411">
        <f t="shared" si="1807"/>
        <v>0</v>
      </c>
      <c r="AJ650" s="411">
        <f t="shared" si="1807"/>
        <v>0</v>
      </c>
      <c r="AK650" s="411">
        <f t="shared" si="1807"/>
        <v>0</v>
      </c>
      <c r="AL650" s="411">
        <f t="shared" si="1807"/>
        <v>0</v>
      </c>
      <c r="AM650" s="306"/>
    </row>
    <row r="651" spans="1:39" ht="15.7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32"/>
      <c r="B652" s="518"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32"/>
      <c r="B653" s="504"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idden="1"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08">Z654</f>
        <v>0</v>
      </c>
      <c r="AA655" s="411">
        <f t="shared" ref="AA655" si="1809">AA654</f>
        <v>0</v>
      </c>
      <c r="AB655" s="411">
        <f t="shared" ref="AB655" si="1810">AB654</f>
        <v>0</v>
      </c>
      <c r="AC655" s="411">
        <f t="shared" ref="AC655" si="1811">AC654</f>
        <v>0</v>
      </c>
      <c r="AD655" s="411">
        <f t="shared" ref="AD655" si="1812">AD654</f>
        <v>0</v>
      </c>
      <c r="AE655" s="411">
        <f t="shared" ref="AE655" si="1813">AE654</f>
        <v>0</v>
      </c>
      <c r="AF655" s="411">
        <f t="shared" ref="AF655" si="1814">AF654</f>
        <v>0</v>
      </c>
      <c r="AG655" s="411">
        <f t="shared" ref="AG655" si="1815">AG654</f>
        <v>0</v>
      </c>
      <c r="AH655" s="411">
        <f t="shared" ref="AH655" si="1816">AH654</f>
        <v>0</v>
      </c>
      <c r="AI655" s="411">
        <f t="shared" ref="AI655" si="1817">AI654</f>
        <v>0</v>
      </c>
      <c r="AJ655" s="411">
        <f t="shared" ref="AJ655" si="1818">AJ654</f>
        <v>0</v>
      </c>
      <c r="AK655" s="411">
        <f t="shared" ref="AK655" si="1819">AK654</f>
        <v>0</v>
      </c>
      <c r="AL655" s="411">
        <f t="shared" ref="AL655" si="1820">AL654</f>
        <v>0</v>
      </c>
      <c r="AM655" s="306"/>
    </row>
    <row r="656" spans="1:39"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idden="1"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821">Z657</f>
        <v>0</v>
      </c>
      <c r="AA658" s="411">
        <f t="shared" ref="AA658" si="1822">AA657</f>
        <v>0</v>
      </c>
      <c r="AB658" s="411">
        <f t="shared" ref="AB658" si="1823">AB657</f>
        <v>0</v>
      </c>
      <c r="AC658" s="411">
        <f t="shared" ref="AC658" si="1824">AC657</f>
        <v>0</v>
      </c>
      <c r="AD658" s="411">
        <f t="shared" ref="AD658" si="1825">AD657</f>
        <v>0</v>
      </c>
      <c r="AE658" s="411">
        <f t="shared" ref="AE658" si="1826">AE657</f>
        <v>0</v>
      </c>
      <c r="AF658" s="411">
        <f t="shared" ref="AF658" si="1827">AF657</f>
        <v>0</v>
      </c>
      <c r="AG658" s="411">
        <f t="shared" ref="AG658" si="1828">AG657</f>
        <v>0</v>
      </c>
      <c r="AH658" s="411">
        <f t="shared" ref="AH658" si="1829">AH657</f>
        <v>0</v>
      </c>
      <c r="AI658" s="411">
        <f t="shared" ref="AI658" si="1830">AI657</f>
        <v>0</v>
      </c>
      <c r="AJ658" s="411">
        <f t="shared" ref="AJ658" si="1831">AJ657</f>
        <v>0</v>
      </c>
      <c r="AK658" s="411">
        <f t="shared" ref="AK658" si="1832">AK657</f>
        <v>0</v>
      </c>
      <c r="AL658" s="411">
        <f t="shared" ref="AL658" si="1833">AL657</f>
        <v>0</v>
      </c>
      <c r="AM658" s="306"/>
    </row>
    <row r="659" spans="1:39"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idden="1"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834">Z660</f>
        <v>0</v>
      </c>
      <c r="AA661" s="411">
        <f t="shared" ref="AA661" si="1835">AA660</f>
        <v>0</v>
      </c>
      <c r="AB661" s="411">
        <f t="shared" ref="AB661" si="1836">AB660</f>
        <v>0</v>
      </c>
      <c r="AC661" s="411">
        <f t="shared" ref="AC661" si="1837">AC660</f>
        <v>0</v>
      </c>
      <c r="AD661" s="411">
        <f t="shared" ref="AD661" si="1838">AD660</f>
        <v>0</v>
      </c>
      <c r="AE661" s="411">
        <f t="shared" ref="AE661" si="1839">AE660</f>
        <v>0</v>
      </c>
      <c r="AF661" s="411">
        <f t="shared" ref="AF661" si="1840">AF660</f>
        <v>0</v>
      </c>
      <c r="AG661" s="411">
        <f t="shared" ref="AG661" si="1841">AG660</f>
        <v>0</v>
      </c>
      <c r="AH661" s="411">
        <f t="shared" ref="AH661" si="1842">AH660</f>
        <v>0</v>
      </c>
      <c r="AI661" s="411">
        <f t="shared" ref="AI661" si="1843">AI660</f>
        <v>0</v>
      </c>
      <c r="AJ661" s="411">
        <f t="shared" ref="AJ661" si="1844">AJ660</f>
        <v>0</v>
      </c>
      <c r="AK661" s="411">
        <f t="shared" ref="AK661" si="1845">AK660</f>
        <v>0</v>
      </c>
      <c r="AL661" s="411">
        <f t="shared" ref="AL661" si="1846">AL660</f>
        <v>0</v>
      </c>
      <c r="AM661" s="306"/>
    </row>
    <row r="662" spans="1:39"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idden="1"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847">Z663</f>
        <v>0</v>
      </c>
      <c r="AA664" s="411">
        <f t="shared" ref="AA664" si="1848">AA663</f>
        <v>0</v>
      </c>
      <c r="AB664" s="411">
        <f t="shared" ref="AB664" si="1849">AB663</f>
        <v>0</v>
      </c>
      <c r="AC664" s="411">
        <f t="shared" ref="AC664" si="1850">AC663</f>
        <v>0</v>
      </c>
      <c r="AD664" s="411">
        <f t="shared" ref="AD664" si="1851">AD663</f>
        <v>0</v>
      </c>
      <c r="AE664" s="411">
        <f t="shared" ref="AE664" si="1852">AE663</f>
        <v>0</v>
      </c>
      <c r="AF664" s="411">
        <f t="shared" ref="AF664" si="1853">AF663</f>
        <v>0</v>
      </c>
      <c r="AG664" s="411">
        <f t="shared" ref="AG664" si="1854">AG663</f>
        <v>0</v>
      </c>
      <c r="AH664" s="411">
        <f t="shared" ref="AH664" si="1855">AH663</f>
        <v>0</v>
      </c>
      <c r="AI664" s="411">
        <f t="shared" ref="AI664" si="1856">AI663</f>
        <v>0</v>
      </c>
      <c r="AJ664" s="411">
        <f t="shared" ref="AJ664" si="1857">AJ663</f>
        <v>0</v>
      </c>
      <c r="AK664" s="411">
        <f t="shared" ref="AK664" si="1858">AK663</f>
        <v>0</v>
      </c>
      <c r="AL664" s="411">
        <f t="shared" ref="AL664" si="1859">AL663</f>
        <v>0</v>
      </c>
      <c r="AM664" s="306"/>
    </row>
    <row r="665" spans="1:39"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32"/>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860">Z667</f>
        <v>0</v>
      </c>
      <c r="AA668" s="411">
        <f t="shared" ref="AA668" si="1861">AA667</f>
        <v>0</v>
      </c>
      <c r="AB668" s="411">
        <f t="shared" ref="AB668" si="1862">AB667</f>
        <v>0</v>
      </c>
      <c r="AC668" s="411">
        <f t="shared" ref="AC668" si="1863">AC667</f>
        <v>0</v>
      </c>
      <c r="AD668" s="411">
        <f t="shared" ref="AD668" si="1864">AD667</f>
        <v>0</v>
      </c>
      <c r="AE668" s="411">
        <f t="shared" ref="AE668" si="1865">AE667</f>
        <v>0</v>
      </c>
      <c r="AF668" s="411">
        <f t="shared" ref="AF668" si="1866">AF667</f>
        <v>0</v>
      </c>
      <c r="AG668" s="411">
        <f t="shared" ref="AG668" si="1867">AG667</f>
        <v>0</v>
      </c>
      <c r="AH668" s="411">
        <f t="shared" ref="AH668" si="1868">AH667</f>
        <v>0</v>
      </c>
      <c r="AI668" s="411">
        <f t="shared" ref="AI668" si="1869">AI667</f>
        <v>0</v>
      </c>
      <c r="AJ668" s="411">
        <f t="shared" ref="AJ668" si="1870">AJ667</f>
        <v>0</v>
      </c>
      <c r="AK668" s="411">
        <f t="shared" ref="AK668" si="1871">AK667</f>
        <v>0</v>
      </c>
      <c r="AL668" s="411">
        <f t="shared" ref="AL668" si="1872">AL667</f>
        <v>0</v>
      </c>
      <c r="AM668" s="306"/>
    </row>
    <row r="669" spans="1:39"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idden="1"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873">Z670</f>
        <v>0</v>
      </c>
      <c r="AA671" s="411">
        <f t="shared" ref="AA671" si="1874">AA670</f>
        <v>0</v>
      </c>
      <c r="AB671" s="411">
        <f t="shared" ref="AB671" si="1875">AB670</f>
        <v>0</v>
      </c>
      <c r="AC671" s="411">
        <f t="shared" ref="AC671" si="1876">AC670</f>
        <v>0</v>
      </c>
      <c r="AD671" s="411">
        <f t="shared" ref="AD671" si="1877">AD670</f>
        <v>0</v>
      </c>
      <c r="AE671" s="411">
        <f t="shared" ref="AE671" si="1878">AE670</f>
        <v>0</v>
      </c>
      <c r="AF671" s="411">
        <f t="shared" ref="AF671" si="1879">AF670</f>
        <v>0</v>
      </c>
      <c r="AG671" s="411">
        <f t="shared" ref="AG671" si="1880">AG670</f>
        <v>0</v>
      </c>
      <c r="AH671" s="411">
        <f t="shared" ref="AH671" si="1881">AH670</f>
        <v>0</v>
      </c>
      <c r="AI671" s="411">
        <f t="shared" ref="AI671" si="1882">AI670</f>
        <v>0</v>
      </c>
      <c r="AJ671" s="411">
        <f t="shared" ref="AJ671" si="1883">AJ670</f>
        <v>0</v>
      </c>
      <c r="AK671" s="411">
        <f t="shared" ref="AK671" si="1884">AK670</f>
        <v>0</v>
      </c>
      <c r="AL671" s="411">
        <f t="shared" ref="AL671" si="1885">AL670</f>
        <v>0</v>
      </c>
      <c r="AM671" s="306"/>
    </row>
    <row r="672" spans="1:39"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idden="1"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886">Z673</f>
        <v>0</v>
      </c>
      <c r="AA674" s="411">
        <f t="shared" ref="AA674" si="1887">AA673</f>
        <v>0</v>
      </c>
      <c r="AB674" s="411">
        <f t="shared" ref="AB674" si="1888">AB673</f>
        <v>0</v>
      </c>
      <c r="AC674" s="411">
        <f t="shared" ref="AC674" si="1889">AC673</f>
        <v>0</v>
      </c>
      <c r="AD674" s="411">
        <f t="shared" ref="AD674" si="1890">AD673</f>
        <v>0</v>
      </c>
      <c r="AE674" s="411">
        <f t="shared" ref="AE674" si="1891">AE673</f>
        <v>0</v>
      </c>
      <c r="AF674" s="411">
        <f t="shared" ref="AF674" si="1892">AF673</f>
        <v>0</v>
      </c>
      <c r="AG674" s="411">
        <f t="shared" ref="AG674" si="1893">AG673</f>
        <v>0</v>
      </c>
      <c r="AH674" s="411">
        <f t="shared" ref="AH674" si="1894">AH673</f>
        <v>0</v>
      </c>
      <c r="AI674" s="411">
        <f t="shared" ref="AI674" si="1895">AI673</f>
        <v>0</v>
      </c>
      <c r="AJ674" s="411">
        <f t="shared" ref="AJ674" si="1896">AJ673</f>
        <v>0</v>
      </c>
      <c r="AK674" s="411">
        <f t="shared" ref="AK674" si="1897">AK673</f>
        <v>0</v>
      </c>
      <c r="AL674" s="411">
        <f t="shared" ref="AL674" si="1898">AL673</f>
        <v>0</v>
      </c>
      <c r="AM674" s="306"/>
    </row>
    <row r="675" spans="1:39"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899">Z676</f>
        <v>0</v>
      </c>
      <c r="AA677" s="411">
        <f t="shared" ref="AA677" si="1900">AA676</f>
        <v>0</v>
      </c>
      <c r="AB677" s="411">
        <f t="shared" ref="AB677" si="1901">AB676</f>
        <v>0</v>
      </c>
      <c r="AC677" s="411">
        <f t="shared" ref="AC677" si="1902">AC676</f>
        <v>0</v>
      </c>
      <c r="AD677" s="411">
        <f t="shared" ref="AD677" si="1903">AD676</f>
        <v>0</v>
      </c>
      <c r="AE677" s="411">
        <f t="shared" ref="AE677" si="1904">AE676</f>
        <v>0</v>
      </c>
      <c r="AF677" s="411">
        <f t="shared" ref="AF677" si="1905">AF676</f>
        <v>0</v>
      </c>
      <c r="AG677" s="411">
        <f t="shared" ref="AG677" si="1906">AG676</f>
        <v>0</v>
      </c>
      <c r="AH677" s="411">
        <f t="shared" ref="AH677" si="1907">AH676</f>
        <v>0</v>
      </c>
      <c r="AI677" s="411">
        <f t="shared" ref="AI677" si="1908">AI676</f>
        <v>0</v>
      </c>
      <c r="AJ677" s="411">
        <f t="shared" ref="AJ677" si="1909">AJ676</f>
        <v>0</v>
      </c>
      <c r="AK677" s="411">
        <f t="shared" ref="AK677" si="1910">AK676</f>
        <v>0</v>
      </c>
      <c r="AL677" s="411">
        <f t="shared" ref="AL677" si="1911">AL676</f>
        <v>0</v>
      </c>
      <c r="AM677" s="306"/>
    </row>
    <row r="678" spans="1:39"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1912">Z679</f>
        <v>0</v>
      </c>
      <c r="AA680" s="411">
        <f t="shared" ref="AA680" si="1913">AA679</f>
        <v>0</v>
      </c>
      <c r="AB680" s="411">
        <f t="shared" ref="AB680" si="1914">AB679</f>
        <v>0</v>
      </c>
      <c r="AC680" s="411">
        <f t="shared" ref="AC680" si="1915">AC679</f>
        <v>0</v>
      </c>
      <c r="AD680" s="411">
        <f t="shared" ref="AD680" si="1916">AD679</f>
        <v>0</v>
      </c>
      <c r="AE680" s="411">
        <f t="shared" ref="AE680" si="1917">AE679</f>
        <v>0</v>
      </c>
      <c r="AF680" s="411">
        <f t="shared" ref="AF680" si="1918">AF679</f>
        <v>0</v>
      </c>
      <c r="AG680" s="411">
        <f t="shared" ref="AG680" si="1919">AG679</f>
        <v>0</v>
      </c>
      <c r="AH680" s="411">
        <f t="shared" ref="AH680" si="1920">AH679</f>
        <v>0</v>
      </c>
      <c r="AI680" s="411">
        <f t="shared" ref="AI680" si="1921">AI679</f>
        <v>0</v>
      </c>
      <c r="AJ680" s="411">
        <f t="shared" ref="AJ680" si="1922">AJ679</f>
        <v>0</v>
      </c>
      <c r="AK680" s="411">
        <f t="shared" ref="AK680" si="1923">AK679</f>
        <v>0</v>
      </c>
      <c r="AL680" s="411">
        <f t="shared" ref="AL680" si="1924">AL679</f>
        <v>0</v>
      </c>
      <c r="AM680" s="306"/>
    </row>
    <row r="681" spans="1:39"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1925">Z682</f>
        <v>0</v>
      </c>
      <c r="AA683" s="411">
        <f t="shared" ref="AA683" si="1926">AA682</f>
        <v>0</v>
      </c>
      <c r="AB683" s="411">
        <f t="shared" ref="AB683" si="1927">AB682</f>
        <v>0</v>
      </c>
      <c r="AC683" s="411">
        <f t="shared" ref="AC683" si="1928">AC682</f>
        <v>0</v>
      </c>
      <c r="AD683" s="411">
        <f t="shared" ref="AD683" si="1929">AD682</f>
        <v>0</v>
      </c>
      <c r="AE683" s="411">
        <f t="shared" ref="AE683" si="1930">AE682</f>
        <v>0</v>
      </c>
      <c r="AF683" s="411">
        <f t="shared" ref="AF683" si="1931">AF682</f>
        <v>0</v>
      </c>
      <c r="AG683" s="411">
        <f t="shared" ref="AG683" si="1932">AG682</f>
        <v>0</v>
      </c>
      <c r="AH683" s="411">
        <f t="shared" ref="AH683" si="1933">AH682</f>
        <v>0</v>
      </c>
      <c r="AI683" s="411">
        <f t="shared" ref="AI683" si="1934">AI682</f>
        <v>0</v>
      </c>
      <c r="AJ683" s="411">
        <f t="shared" ref="AJ683" si="1935">AJ682</f>
        <v>0</v>
      </c>
      <c r="AK683" s="411">
        <f t="shared" ref="AK683" si="1936">AK682</f>
        <v>0</v>
      </c>
      <c r="AL683" s="411">
        <f t="shared" ref="AL683" si="1937">AL682</f>
        <v>0</v>
      </c>
      <c r="AM683" s="306"/>
    </row>
    <row r="684" spans="1:39"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1938">Z685</f>
        <v>0</v>
      </c>
      <c r="AA686" s="411">
        <f t="shared" ref="AA686" si="1939">AA685</f>
        <v>0</v>
      </c>
      <c r="AB686" s="411">
        <f t="shared" ref="AB686" si="1940">AB685</f>
        <v>0</v>
      </c>
      <c r="AC686" s="411">
        <f t="shared" ref="AC686" si="1941">AC685</f>
        <v>0</v>
      </c>
      <c r="AD686" s="411">
        <f t="shared" ref="AD686" si="1942">AD685</f>
        <v>0</v>
      </c>
      <c r="AE686" s="411">
        <f t="shared" ref="AE686" si="1943">AE685</f>
        <v>0</v>
      </c>
      <c r="AF686" s="411">
        <f t="shared" ref="AF686" si="1944">AF685</f>
        <v>0</v>
      </c>
      <c r="AG686" s="411">
        <f t="shared" ref="AG686" si="1945">AG685</f>
        <v>0</v>
      </c>
      <c r="AH686" s="411">
        <f t="shared" ref="AH686" si="1946">AH685</f>
        <v>0</v>
      </c>
      <c r="AI686" s="411">
        <f t="shared" ref="AI686" si="1947">AI685</f>
        <v>0</v>
      </c>
      <c r="AJ686" s="411">
        <f t="shared" ref="AJ686" si="1948">AJ685</f>
        <v>0</v>
      </c>
      <c r="AK686" s="411">
        <f t="shared" ref="AK686" si="1949">AK685</f>
        <v>0</v>
      </c>
      <c r="AL686" s="411">
        <f t="shared" ref="AL686" si="1950">AL685</f>
        <v>0</v>
      </c>
      <c r="AM686" s="306"/>
    </row>
    <row r="687" spans="1:39"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1951">Z688</f>
        <v>0</v>
      </c>
      <c r="AA689" s="411">
        <f t="shared" ref="AA689" si="1952">AA688</f>
        <v>0</v>
      </c>
      <c r="AB689" s="411">
        <f t="shared" ref="AB689" si="1953">AB688</f>
        <v>0</v>
      </c>
      <c r="AC689" s="411">
        <f t="shared" ref="AC689" si="1954">AC688</f>
        <v>0</v>
      </c>
      <c r="AD689" s="411">
        <f t="shared" ref="AD689" si="1955">AD688</f>
        <v>0</v>
      </c>
      <c r="AE689" s="411">
        <f t="shared" ref="AE689" si="1956">AE688</f>
        <v>0</v>
      </c>
      <c r="AF689" s="411">
        <f t="shared" ref="AF689" si="1957">AF688</f>
        <v>0</v>
      </c>
      <c r="AG689" s="411">
        <f t="shared" ref="AG689" si="1958">AG688</f>
        <v>0</v>
      </c>
      <c r="AH689" s="411">
        <f t="shared" ref="AH689" si="1959">AH688</f>
        <v>0</v>
      </c>
      <c r="AI689" s="411">
        <f t="shared" ref="AI689" si="1960">AI688</f>
        <v>0</v>
      </c>
      <c r="AJ689" s="411">
        <f t="shared" ref="AJ689" si="1961">AJ688</f>
        <v>0</v>
      </c>
      <c r="AK689" s="411">
        <f t="shared" ref="AK689" si="1962">AK688</f>
        <v>0</v>
      </c>
      <c r="AL689" s="411">
        <f t="shared" ref="AL689" si="1963">AL688</f>
        <v>0</v>
      </c>
      <c r="AM689" s="306"/>
    </row>
    <row r="690" spans="1:39"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hidden="1" outlineLevel="1">
      <c r="A691" s="532"/>
      <c r="B691" s="288" t="s">
        <v>500</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idden="1"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idden="1"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1964">Z692</f>
        <v>0</v>
      </c>
      <c r="AA693" s="411">
        <f t="shared" ref="AA693" si="1965">AA692</f>
        <v>0</v>
      </c>
      <c r="AB693" s="411">
        <f t="shared" ref="AB693" si="1966">AB692</f>
        <v>0</v>
      </c>
      <c r="AC693" s="411">
        <f t="shared" ref="AC693" si="1967">AC692</f>
        <v>0</v>
      </c>
      <c r="AD693" s="411">
        <f t="shared" ref="AD693" si="1968">AD692</f>
        <v>0</v>
      </c>
      <c r="AE693" s="411">
        <f t="shared" ref="AE693" si="1969">AE692</f>
        <v>0</v>
      </c>
      <c r="AF693" s="411">
        <f t="shared" ref="AF693" si="1970">AF692</f>
        <v>0</v>
      </c>
      <c r="AG693" s="411">
        <f t="shared" ref="AG693" si="1971">AG692</f>
        <v>0</v>
      </c>
      <c r="AH693" s="411">
        <f t="shared" ref="AH693" si="1972">AH692</f>
        <v>0</v>
      </c>
      <c r="AI693" s="411">
        <f t="shared" ref="AI693" si="1973">AI692</f>
        <v>0</v>
      </c>
      <c r="AJ693" s="411">
        <f t="shared" ref="AJ693" si="1974">AJ692</f>
        <v>0</v>
      </c>
      <c r="AK693" s="411">
        <f t="shared" ref="AK693" si="1975">AK692</f>
        <v>0</v>
      </c>
      <c r="AL693" s="411">
        <f t="shared" ref="AL693" si="1976">AL692</f>
        <v>0</v>
      </c>
      <c r="AM693" s="306"/>
    </row>
    <row r="694" spans="1:39"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1977">Z695</f>
        <v>0</v>
      </c>
      <c r="AA696" s="411">
        <f t="shared" ref="AA696" si="1978">AA695</f>
        <v>0</v>
      </c>
      <c r="AB696" s="411">
        <f t="shared" ref="AB696" si="1979">AB695</f>
        <v>0</v>
      </c>
      <c r="AC696" s="411">
        <f t="shared" ref="AC696" si="1980">AC695</f>
        <v>0</v>
      </c>
      <c r="AD696" s="411">
        <f t="shared" ref="AD696" si="1981">AD695</f>
        <v>0</v>
      </c>
      <c r="AE696" s="411">
        <f t="shared" ref="AE696" si="1982">AE695</f>
        <v>0</v>
      </c>
      <c r="AF696" s="411">
        <f t="shared" ref="AF696" si="1983">AF695</f>
        <v>0</v>
      </c>
      <c r="AG696" s="411">
        <f t="shared" ref="AG696" si="1984">AG695</f>
        <v>0</v>
      </c>
      <c r="AH696" s="411">
        <f t="shared" ref="AH696" si="1985">AH695</f>
        <v>0</v>
      </c>
      <c r="AI696" s="411">
        <f t="shared" ref="AI696" si="1986">AI695</f>
        <v>0</v>
      </c>
      <c r="AJ696" s="411">
        <f t="shared" ref="AJ696" si="1987">AJ695</f>
        <v>0</v>
      </c>
      <c r="AK696" s="411">
        <f t="shared" ref="AK696" si="1988">AK695</f>
        <v>0</v>
      </c>
      <c r="AL696" s="411">
        <f t="shared" ref="AL696" si="1989">AL695</f>
        <v>0</v>
      </c>
      <c r="AM696" s="306"/>
    </row>
    <row r="697" spans="1:39"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idden="1"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1990">Z698</f>
        <v>0</v>
      </c>
      <c r="AA699" s="411">
        <f t="shared" ref="AA699" si="1991">AA698</f>
        <v>0</v>
      </c>
      <c r="AB699" s="411">
        <f t="shared" ref="AB699" si="1992">AB698</f>
        <v>0</v>
      </c>
      <c r="AC699" s="411">
        <f t="shared" ref="AC699" si="1993">AC698</f>
        <v>0</v>
      </c>
      <c r="AD699" s="411">
        <f t="shared" ref="AD699" si="1994">AD698</f>
        <v>0</v>
      </c>
      <c r="AE699" s="411">
        <f t="shared" ref="AE699" si="1995">AE698</f>
        <v>0</v>
      </c>
      <c r="AF699" s="411">
        <f t="shared" ref="AF699" si="1996">AF698</f>
        <v>0</v>
      </c>
      <c r="AG699" s="411">
        <f t="shared" ref="AG699" si="1997">AG698</f>
        <v>0</v>
      </c>
      <c r="AH699" s="411">
        <f t="shared" ref="AH699" si="1998">AH698</f>
        <v>0</v>
      </c>
      <c r="AI699" s="411">
        <f t="shared" ref="AI699" si="1999">AI698</f>
        <v>0</v>
      </c>
      <c r="AJ699" s="411">
        <f t="shared" ref="AJ699" si="2000">AJ698</f>
        <v>0</v>
      </c>
      <c r="AK699" s="411">
        <f t="shared" ref="AK699" si="2001">AK698</f>
        <v>0</v>
      </c>
      <c r="AL699" s="411">
        <f t="shared" ref="AL699" si="2002">AL698</f>
        <v>0</v>
      </c>
      <c r="AM699" s="306"/>
    </row>
    <row r="700" spans="1:39"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hidden="1" outlineLevel="1">
      <c r="A701" s="532"/>
      <c r="B701" s="288" t="s">
        <v>501</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03">Z702</f>
        <v>0</v>
      </c>
      <c r="AA703" s="411">
        <f t="shared" ref="AA703" si="2004">AA702</f>
        <v>0</v>
      </c>
      <c r="AB703" s="411">
        <f t="shared" ref="AB703" si="2005">AB702</f>
        <v>0</v>
      </c>
      <c r="AC703" s="411">
        <f t="shared" ref="AC703" si="2006">AC702</f>
        <v>0</v>
      </c>
      <c r="AD703" s="411">
        <f t="shared" ref="AD703" si="2007">AD702</f>
        <v>0</v>
      </c>
      <c r="AE703" s="411">
        <f t="shared" ref="AE703" si="2008">AE702</f>
        <v>0</v>
      </c>
      <c r="AF703" s="411">
        <f t="shared" ref="AF703" si="2009">AF702</f>
        <v>0</v>
      </c>
      <c r="AG703" s="411">
        <f t="shared" ref="AG703" si="2010">AG702</f>
        <v>0</v>
      </c>
      <c r="AH703" s="411">
        <f t="shared" ref="AH703" si="2011">AH702</f>
        <v>0</v>
      </c>
      <c r="AI703" s="411">
        <f t="shared" ref="AI703" si="2012">AI702</f>
        <v>0</v>
      </c>
      <c r="AJ703" s="411">
        <f t="shared" ref="AJ703" si="2013">AJ702</f>
        <v>0</v>
      </c>
      <c r="AK703" s="411">
        <f t="shared" ref="AK703" si="2014">AK702</f>
        <v>0</v>
      </c>
      <c r="AL703" s="411">
        <f t="shared" ref="AL703" si="2015">AL702</f>
        <v>0</v>
      </c>
      <c r="AM703" s="306"/>
    </row>
    <row r="704" spans="1:39"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016">Z705</f>
        <v>0</v>
      </c>
      <c r="AA706" s="411">
        <f t="shared" ref="AA706" si="2017">AA705</f>
        <v>0</v>
      </c>
      <c r="AB706" s="411">
        <f t="shared" ref="AB706" si="2018">AB705</f>
        <v>0</v>
      </c>
      <c r="AC706" s="411">
        <f t="shared" ref="AC706" si="2019">AC705</f>
        <v>0</v>
      </c>
      <c r="AD706" s="411">
        <f t="shared" ref="AD706" si="2020">AD705</f>
        <v>0</v>
      </c>
      <c r="AE706" s="411">
        <f t="shared" ref="AE706" si="2021">AE705</f>
        <v>0</v>
      </c>
      <c r="AF706" s="411">
        <f t="shared" ref="AF706" si="2022">AF705</f>
        <v>0</v>
      </c>
      <c r="AG706" s="411">
        <f t="shared" ref="AG706" si="2023">AG705</f>
        <v>0</v>
      </c>
      <c r="AH706" s="411">
        <f t="shared" ref="AH706" si="2024">AH705</f>
        <v>0</v>
      </c>
      <c r="AI706" s="411">
        <f t="shared" ref="AI706" si="2025">AI705</f>
        <v>0</v>
      </c>
      <c r="AJ706" s="411">
        <f t="shared" ref="AJ706" si="2026">AJ705</f>
        <v>0</v>
      </c>
      <c r="AK706" s="411">
        <f t="shared" ref="AK706" si="2027">AK705</f>
        <v>0</v>
      </c>
      <c r="AL706" s="411">
        <f t="shared" ref="AL706" si="2028">AL705</f>
        <v>0</v>
      </c>
      <c r="AM706" s="306"/>
    </row>
    <row r="707" spans="1:39"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029">Z708</f>
        <v>0</v>
      </c>
      <c r="AA709" s="411">
        <f t="shared" ref="AA709" si="2030">AA708</f>
        <v>0</v>
      </c>
      <c r="AB709" s="411">
        <f t="shared" ref="AB709" si="2031">AB708</f>
        <v>0</v>
      </c>
      <c r="AC709" s="411">
        <f t="shared" ref="AC709" si="2032">AC708</f>
        <v>0</v>
      </c>
      <c r="AD709" s="411">
        <f t="shared" ref="AD709" si="2033">AD708</f>
        <v>0</v>
      </c>
      <c r="AE709" s="411">
        <f t="shared" ref="AE709" si="2034">AE708</f>
        <v>0</v>
      </c>
      <c r="AF709" s="411">
        <f t="shared" ref="AF709" si="2035">AF708</f>
        <v>0</v>
      </c>
      <c r="AG709" s="411">
        <f t="shared" ref="AG709" si="2036">AG708</f>
        <v>0</v>
      </c>
      <c r="AH709" s="411">
        <f t="shared" ref="AH709" si="2037">AH708</f>
        <v>0</v>
      </c>
      <c r="AI709" s="411">
        <f t="shared" ref="AI709" si="2038">AI708</f>
        <v>0</v>
      </c>
      <c r="AJ709" s="411">
        <f t="shared" ref="AJ709" si="2039">AJ708</f>
        <v>0</v>
      </c>
      <c r="AK709" s="411">
        <f t="shared" ref="AK709" si="2040">AK708</f>
        <v>0</v>
      </c>
      <c r="AL709" s="411">
        <f t="shared" ref="AL709" si="2041">AL708</f>
        <v>0</v>
      </c>
      <c r="AM709" s="306"/>
    </row>
    <row r="710" spans="1:39"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042">Z711</f>
        <v>0</v>
      </c>
      <c r="AA712" s="411">
        <f t="shared" ref="AA712" si="2043">AA711</f>
        <v>0</v>
      </c>
      <c r="AB712" s="411">
        <f t="shared" ref="AB712" si="2044">AB711</f>
        <v>0</v>
      </c>
      <c r="AC712" s="411">
        <f t="shared" ref="AC712" si="2045">AC711</f>
        <v>0</v>
      </c>
      <c r="AD712" s="411">
        <f t="shared" ref="AD712" si="2046">AD711</f>
        <v>0</v>
      </c>
      <c r="AE712" s="411">
        <f t="shared" ref="AE712" si="2047">AE711</f>
        <v>0</v>
      </c>
      <c r="AF712" s="411">
        <f t="shared" ref="AF712" si="2048">AF711</f>
        <v>0</v>
      </c>
      <c r="AG712" s="411">
        <f t="shared" ref="AG712" si="2049">AG711</f>
        <v>0</v>
      </c>
      <c r="AH712" s="411">
        <f t="shared" ref="AH712" si="2050">AH711</f>
        <v>0</v>
      </c>
      <c r="AI712" s="411">
        <f t="shared" ref="AI712" si="2051">AI711</f>
        <v>0</v>
      </c>
      <c r="AJ712" s="411">
        <f t="shared" ref="AJ712" si="2052">AJ711</f>
        <v>0</v>
      </c>
      <c r="AK712" s="411">
        <f t="shared" ref="AK712" si="2053">AK711</f>
        <v>0</v>
      </c>
      <c r="AL712" s="411">
        <f t="shared" ref="AL712" si="2054">AL711</f>
        <v>0</v>
      </c>
      <c r="AM712" s="306"/>
    </row>
    <row r="713" spans="1:39"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055">Z714</f>
        <v>0</v>
      </c>
      <c r="AA715" s="411">
        <f t="shared" ref="AA715" si="2056">AA714</f>
        <v>0</v>
      </c>
      <c r="AB715" s="411">
        <f t="shared" ref="AB715" si="2057">AB714</f>
        <v>0</v>
      </c>
      <c r="AC715" s="411">
        <f t="shared" ref="AC715" si="2058">AC714</f>
        <v>0</v>
      </c>
      <c r="AD715" s="411">
        <f t="shared" ref="AD715" si="2059">AD714</f>
        <v>0</v>
      </c>
      <c r="AE715" s="411">
        <f t="shared" ref="AE715" si="2060">AE714</f>
        <v>0</v>
      </c>
      <c r="AF715" s="411">
        <f t="shared" ref="AF715" si="2061">AF714</f>
        <v>0</v>
      </c>
      <c r="AG715" s="411">
        <f t="shared" ref="AG715" si="2062">AG714</f>
        <v>0</v>
      </c>
      <c r="AH715" s="411">
        <f t="shared" ref="AH715" si="2063">AH714</f>
        <v>0</v>
      </c>
      <c r="AI715" s="411">
        <f t="shared" ref="AI715" si="2064">AI714</f>
        <v>0</v>
      </c>
      <c r="AJ715" s="411">
        <f t="shared" ref="AJ715" si="2065">AJ714</f>
        <v>0</v>
      </c>
      <c r="AK715" s="411">
        <f t="shared" ref="AK715" si="2066">AK714</f>
        <v>0</v>
      </c>
      <c r="AL715" s="411">
        <f t="shared" ref="AL715" si="2067">AL714</f>
        <v>0</v>
      </c>
      <c r="AM715" s="306"/>
    </row>
    <row r="716" spans="1:39"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068">Z717</f>
        <v>0</v>
      </c>
      <c r="AA718" s="411">
        <f t="shared" ref="AA718" si="2069">AA717</f>
        <v>0</v>
      </c>
      <c r="AB718" s="411">
        <f t="shared" ref="AB718" si="2070">AB717</f>
        <v>0</v>
      </c>
      <c r="AC718" s="411">
        <f t="shared" ref="AC718" si="2071">AC717</f>
        <v>0</v>
      </c>
      <c r="AD718" s="411">
        <f t="shared" ref="AD718" si="2072">AD717</f>
        <v>0</v>
      </c>
      <c r="AE718" s="411">
        <f t="shared" ref="AE718" si="2073">AE717</f>
        <v>0</v>
      </c>
      <c r="AF718" s="411">
        <f t="shared" ref="AF718" si="2074">AF717</f>
        <v>0</v>
      </c>
      <c r="AG718" s="411">
        <f t="shared" ref="AG718" si="2075">AG717</f>
        <v>0</v>
      </c>
      <c r="AH718" s="411">
        <f t="shared" ref="AH718" si="2076">AH717</f>
        <v>0</v>
      </c>
      <c r="AI718" s="411">
        <f t="shared" ref="AI718" si="2077">AI717</f>
        <v>0</v>
      </c>
      <c r="AJ718" s="411">
        <f t="shared" ref="AJ718" si="2078">AJ717</f>
        <v>0</v>
      </c>
      <c r="AK718" s="411">
        <f t="shared" ref="AK718" si="2079">AK717</f>
        <v>0</v>
      </c>
      <c r="AL718" s="411">
        <f t="shared" ref="AL718" si="2080">AL717</f>
        <v>0</v>
      </c>
      <c r="AM718" s="306"/>
    </row>
    <row r="719" spans="1:39"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081">Z720</f>
        <v>0</v>
      </c>
      <c r="AA721" s="411">
        <f t="shared" ref="AA721" si="2082">AA720</f>
        <v>0</v>
      </c>
      <c r="AB721" s="411">
        <f t="shared" ref="AB721" si="2083">AB720</f>
        <v>0</v>
      </c>
      <c r="AC721" s="411">
        <f t="shared" ref="AC721" si="2084">AC720</f>
        <v>0</v>
      </c>
      <c r="AD721" s="411">
        <f t="shared" ref="AD721" si="2085">AD720</f>
        <v>0</v>
      </c>
      <c r="AE721" s="411">
        <f t="shared" ref="AE721" si="2086">AE720</f>
        <v>0</v>
      </c>
      <c r="AF721" s="411">
        <f t="shared" ref="AF721" si="2087">AF720</f>
        <v>0</v>
      </c>
      <c r="AG721" s="411">
        <f t="shared" ref="AG721" si="2088">AG720</f>
        <v>0</v>
      </c>
      <c r="AH721" s="411">
        <f t="shared" ref="AH721" si="2089">AH720</f>
        <v>0</v>
      </c>
      <c r="AI721" s="411">
        <f t="shared" ref="AI721" si="2090">AI720</f>
        <v>0</v>
      </c>
      <c r="AJ721" s="411">
        <f t="shared" ref="AJ721" si="2091">AJ720</f>
        <v>0</v>
      </c>
      <c r="AK721" s="411">
        <f t="shared" ref="AK721" si="2092">AK720</f>
        <v>0</v>
      </c>
      <c r="AL721" s="411">
        <f t="shared" ref="AL721" si="2093">AL720</f>
        <v>0</v>
      </c>
      <c r="AM721" s="306"/>
    </row>
    <row r="722" spans="1:39"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094">Z723</f>
        <v>0</v>
      </c>
      <c r="AA724" s="411">
        <f t="shared" ref="AA724" si="2095">AA723</f>
        <v>0</v>
      </c>
      <c r="AB724" s="411">
        <f t="shared" ref="AB724" si="2096">AB723</f>
        <v>0</v>
      </c>
      <c r="AC724" s="411">
        <f t="shared" ref="AC724" si="2097">AC723</f>
        <v>0</v>
      </c>
      <c r="AD724" s="411">
        <f t="shared" ref="AD724" si="2098">AD723</f>
        <v>0</v>
      </c>
      <c r="AE724" s="411">
        <f t="shared" ref="AE724" si="2099">AE723</f>
        <v>0</v>
      </c>
      <c r="AF724" s="411">
        <f t="shared" ref="AF724" si="2100">AF723</f>
        <v>0</v>
      </c>
      <c r="AG724" s="411">
        <f t="shared" ref="AG724" si="2101">AG723</f>
        <v>0</v>
      </c>
      <c r="AH724" s="411">
        <f t="shared" ref="AH724" si="2102">AH723</f>
        <v>0</v>
      </c>
      <c r="AI724" s="411">
        <f t="shared" ref="AI724" si="2103">AI723</f>
        <v>0</v>
      </c>
      <c r="AJ724" s="411">
        <f t="shared" ref="AJ724" si="2104">AJ723</f>
        <v>0</v>
      </c>
      <c r="AK724" s="411">
        <f t="shared" ref="AK724" si="2105">AK723</f>
        <v>0</v>
      </c>
      <c r="AL724" s="411">
        <f t="shared" ref="AL724" si="2106">AL723</f>
        <v>0</v>
      </c>
      <c r="AM724" s="306"/>
    </row>
    <row r="725" spans="1:39"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07">Z726</f>
        <v>0</v>
      </c>
      <c r="AA727" s="411">
        <f t="shared" ref="AA727" si="2108">AA726</f>
        <v>0</v>
      </c>
      <c r="AB727" s="411">
        <f t="shared" ref="AB727" si="2109">AB726</f>
        <v>0</v>
      </c>
      <c r="AC727" s="411">
        <f t="shared" ref="AC727" si="2110">AC726</f>
        <v>0</v>
      </c>
      <c r="AD727" s="411">
        <f t="shared" ref="AD727" si="2111">AD726</f>
        <v>0</v>
      </c>
      <c r="AE727" s="411">
        <f t="shared" ref="AE727" si="2112">AE726</f>
        <v>0</v>
      </c>
      <c r="AF727" s="411">
        <f t="shared" ref="AF727" si="2113">AF726</f>
        <v>0</v>
      </c>
      <c r="AG727" s="411">
        <f t="shared" ref="AG727" si="2114">AG726</f>
        <v>0</v>
      </c>
      <c r="AH727" s="411">
        <f t="shared" ref="AH727" si="2115">AH726</f>
        <v>0</v>
      </c>
      <c r="AI727" s="411">
        <f t="shared" ref="AI727" si="2116">AI726</f>
        <v>0</v>
      </c>
      <c r="AJ727" s="411">
        <f t="shared" ref="AJ727" si="2117">AJ726</f>
        <v>0</v>
      </c>
      <c r="AK727" s="411">
        <f t="shared" ref="AK727" si="2118">AK726</f>
        <v>0</v>
      </c>
      <c r="AL727" s="411">
        <f t="shared" ref="AL727" si="2119">AL726</f>
        <v>0</v>
      </c>
      <c r="AM727" s="306"/>
    </row>
    <row r="728" spans="1:39"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120">Z729</f>
        <v>0</v>
      </c>
      <c r="AA730" s="411">
        <f t="shared" ref="AA730" si="2121">AA729</f>
        <v>0</v>
      </c>
      <c r="AB730" s="411">
        <f t="shared" ref="AB730" si="2122">AB729</f>
        <v>0</v>
      </c>
      <c r="AC730" s="411">
        <f t="shared" ref="AC730" si="2123">AC729</f>
        <v>0</v>
      </c>
      <c r="AD730" s="411">
        <f t="shared" ref="AD730" si="2124">AD729</f>
        <v>0</v>
      </c>
      <c r="AE730" s="411">
        <f t="shared" ref="AE730" si="2125">AE729</f>
        <v>0</v>
      </c>
      <c r="AF730" s="411">
        <f t="shared" ref="AF730" si="2126">AF729</f>
        <v>0</v>
      </c>
      <c r="AG730" s="411">
        <f t="shared" ref="AG730" si="2127">AG729</f>
        <v>0</v>
      </c>
      <c r="AH730" s="411">
        <f t="shared" ref="AH730" si="2128">AH729</f>
        <v>0</v>
      </c>
      <c r="AI730" s="411">
        <f t="shared" ref="AI730" si="2129">AI729</f>
        <v>0</v>
      </c>
      <c r="AJ730" s="411">
        <f t="shared" ref="AJ730" si="2130">AJ729</f>
        <v>0</v>
      </c>
      <c r="AK730" s="411">
        <f t="shared" ref="AK730" si="2131">AK729</f>
        <v>0</v>
      </c>
      <c r="AL730" s="411">
        <f t="shared" ref="AL730" si="2132">AL729</f>
        <v>0</v>
      </c>
      <c r="AM730" s="306"/>
    </row>
    <row r="731" spans="1:39"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133">Z732</f>
        <v>0</v>
      </c>
      <c r="AA733" s="411">
        <f t="shared" ref="AA733" si="2134">AA732</f>
        <v>0</v>
      </c>
      <c r="AB733" s="411">
        <f t="shared" ref="AB733" si="2135">AB732</f>
        <v>0</v>
      </c>
      <c r="AC733" s="411">
        <f t="shared" ref="AC733" si="2136">AC732</f>
        <v>0</v>
      </c>
      <c r="AD733" s="411">
        <f t="shared" ref="AD733" si="2137">AD732</f>
        <v>0</v>
      </c>
      <c r="AE733" s="411">
        <f t="shared" ref="AE733" si="2138">AE732</f>
        <v>0</v>
      </c>
      <c r="AF733" s="411">
        <f t="shared" ref="AF733" si="2139">AF732</f>
        <v>0</v>
      </c>
      <c r="AG733" s="411">
        <f t="shared" ref="AG733" si="2140">AG732</f>
        <v>0</v>
      </c>
      <c r="AH733" s="411">
        <f t="shared" ref="AH733" si="2141">AH732</f>
        <v>0</v>
      </c>
      <c r="AI733" s="411">
        <f t="shared" ref="AI733" si="2142">AI732</f>
        <v>0</v>
      </c>
      <c r="AJ733" s="411">
        <f t="shared" ref="AJ733" si="2143">AJ732</f>
        <v>0</v>
      </c>
      <c r="AK733" s="411">
        <f t="shared" ref="AK733" si="2144">AK732</f>
        <v>0</v>
      </c>
      <c r="AL733" s="411">
        <f t="shared" ref="AL733" si="2145">AL732</f>
        <v>0</v>
      </c>
      <c r="AM733" s="306"/>
    </row>
    <row r="734" spans="1:39"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146">Z735</f>
        <v>0</v>
      </c>
      <c r="AA736" s="411">
        <f t="shared" ref="AA736" si="2147">AA735</f>
        <v>0</v>
      </c>
      <c r="AB736" s="411">
        <f t="shared" ref="AB736" si="2148">AB735</f>
        <v>0</v>
      </c>
      <c r="AC736" s="411">
        <f t="shared" ref="AC736" si="2149">AC735</f>
        <v>0</v>
      </c>
      <c r="AD736" s="411">
        <f t="shared" ref="AD736" si="2150">AD735</f>
        <v>0</v>
      </c>
      <c r="AE736" s="411">
        <f t="shared" ref="AE736" si="2151">AE735</f>
        <v>0</v>
      </c>
      <c r="AF736" s="411">
        <f t="shared" ref="AF736" si="2152">AF735</f>
        <v>0</v>
      </c>
      <c r="AG736" s="411">
        <f t="shared" ref="AG736" si="2153">AG735</f>
        <v>0</v>
      </c>
      <c r="AH736" s="411">
        <f t="shared" ref="AH736" si="2154">AH735</f>
        <v>0</v>
      </c>
      <c r="AI736" s="411">
        <f t="shared" ref="AI736" si="2155">AI735</f>
        <v>0</v>
      </c>
      <c r="AJ736" s="411">
        <f t="shared" ref="AJ736" si="2156">AJ735</f>
        <v>0</v>
      </c>
      <c r="AK736" s="411">
        <f t="shared" ref="AK736" si="2157">AK735</f>
        <v>0</v>
      </c>
      <c r="AL736" s="411">
        <f t="shared" ref="AL736" si="2158">AL735</f>
        <v>0</v>
      </c>
      <c r="AM736" s="306"/>
    </row>
    <row r="737" spans="1:40"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159">Z738</f>
        <v>0</v>
      </c>
      <c r="AA739" s="411">
        <f t="shared" ref="AA739" si="2160">AA738</f>
        <v>0</v>
      </c>
      <c r="AB739" s="411">
        <f t="shared" ref="AB739" si="2161">AB738</f>
        <v>0</v>
      </c>
      <c r="AC739" s="411">
        <f t="shared" ref="AC739" si="2162">AC738</f>
        <v>0</v>
      </c>
      <c r="AD739" s="411">
        <f t="shared" ref="AD739" si="2163">AD738</f>
        <v>0</v>
      </c>
      <c r="AE739" s="411">
        <f t="shared" ref="AE739" si="2164">AE738</f>
        <v>0</v>
      </c>
      <c r="AF739" s="411">
        <f t="shared" ref="AF739" si="2165">AF738</f>
        <v>0</v>
      </c>
      <c r="AG739" s="411">
        <f t="shared" ref="AG739" si="2166">AG738</f>
        <v>0</v>
      </c>
      <c r="AH739" s="411">
        <f t="shared" ref="AH739" si="2167">AH738</f>
        <v>0</v>
      </c>
      <c r="AI739" s="411">
        <f t="shared" ref="AI739" si="2168">AI738</f>
        <v>0</v>
      </c>
      <c r="AJ739" s="411">
        <f t="shared" ref="AJ739" si="2169">AJ738</f>
        <v>0</v>
      </c>
      <c r="AK739" s="411">
        <f t="shared" ref="AK739" si="2170">AK738</f>
        <v>0</v>
      </c>
      <c r="AL739" s="411">
        <f t="shared" ref="AL739" si="2171">AL738</f>
        <v>0</v>
      </c>
      <c r="AM739" s="306"/>
    </row>
    <row r="740" spans="1:40"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172">Z741</f>
        <v>0</v>
      </c>
      <c r="AA742" s="411">
        <f t="shared" ref="AA742" si="2173">AA741</f>
        <v>0</v>
      </c>
      <c r="AB742" s="411">
        <f t="shared" ref="AB742" si="2174">AB741</f>
        <v>0</v>
      </c>
      <c r="AC742" s="411">
        <f t="shared" ref="AC742" si="2175">AC741</f>
        <v>0</v>
      </c>
      <c r="AD742" s="411">
        <f t="shared" ref="AD742" si="2176">AD741</f>
        <v>0</v>
      </c>
      <c r="AE742" s="411">
        <f t="shared" ref="AE742" si="2177">AE741</f>
        <v>0</v>
      </c>
      <c r="AF742" s="411">
        <f t="shared" ref="AF742" si="2178">AF741</f>
        <v>0</v>
      </c>
      <c r="AG742" s="411">
        <f t="shared" ref="AG742" si="2179">AG741</f>
        <v>0</v>
      </c>
      <c r="AH742" s="411">
        <f t="shared" ref="AH742" si="2180">AH741</f>
        <v>0</v>
      </c>
      <c r="AI742" s="411">
        <f t="shared" ref="AI742" si="2181">AI741</f>
        <v>0</v>
      </c>
      <c r="AJ742" s="411">
        <f t="shared" ref="AJ742" si="2182">AJ741</f>
        <v>0</v>
      </c>
      <c r="AK742" s="411">
        <f t="shared" ref="AK742" si="2183">AK741</f>
        <v>0</v>
      </c>
      <c r="AL742" s="411">
        <f t="shared" ref="AL742" si="2184">AL741</f>
        <v>0</v>
      </c>
      <c r="AM742" s="306"/>
    </row>
    <row r="743" spans="1:40"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ollapsed="1">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185">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185"/>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185"/>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185"/>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186">Y210*Y747</f>
        <v>0</v>
      </c>
      <c r="Z752" s="378">
        <f t="shared" si="2186"/>
        <v>0</v>
      </c>
      <c r="AA752" s="378">
        <f t="shared" si="2186"/>
        <v>0</v>
      </c>
      <c r="AB752" s="378">
        <f t="shared" si="2186"/>
        <v>0</v>
      </c>
      <c r="AC752" s="378">
        <f t="shared" si="2186"/>
        <v>0</v>
      </c>
      <c r="AD752" s="378">
        <f t="shared" si="2186"/>
        <v>0</v>
      </c>
      <c r="AE752" s="378">
        <f t="shared" si="2186"/>
        <v>0</v>
      </c>
      <c r="AF752" s="378">
        <f t="shared" si="2186"/>
        <v>0</v>
      </c>
      <c r="AG752" s="378">
        <f t="shared" si="2186"/>
        <v>0</v>
      </c>
      <c r="AH752" s="378">
        <f t="shared" si="2186"/>
        <v>0</v>
      </c>
      <c r="AI752" s="378">
        <f t="shared" si="2186"/>
        <v>0</v>
      </c>
      <c r="AJ752" s="378">
        <f t="shared" si="2186"/>
        <v>0</v>
      </c>
      <c r="AK752" s="378">
        <f t="shared" si="2186"/>
        <v>0</v>
      </c>
      <c r="AL752" s="378">
        <f t="shared" si="2186"/>
        <v>0</v>
      </c>
      <c r="AM752" s="629">
        <f t="shared" si="2185"/>
        <v>0</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187">Y393*Y747</f>
        <v>0</v>
      </c>
      <c r="Z753" s="378">
        <f t="shared" si="2187"/>
        <v>0</v>
      </c>
      <c r="AA753" s="378">
        <f t="shared" si="2187"/>
        <v>0</v>
      </c>
      <c r="AB753" s="378">
        <f t="shared" si="2187"/>
        <v>0</v>
      </c>
      <c r="AC753" s="378">
        <f t="shared" si="2187"/>
        <v>0</v>
      </c>
      <c r="AD753" s="378">
        <f t="shared" si="2187"/>
        <v>0</v>
      </c>
      <c r="AE753" s="378">
        <f t="shared" si="2187"/>
        <v>0</v>
      </c>
      <c r="AF753" s="378">
        <f t="shared" si="2187"/>
        <v>0</v>
      </c>
      <c r="AG753" s="378">
        <f t="shared" si="2187"/>
        <v>0</v>
      </c>
      <c r="AH753" s="378">
        <f t="shared" si="2187"/>
        <v>0</v>
      </c>
      <c r="AI753" s="378">
        <f t="shared" si="2187"/>
        <v>0</v>
      </c>
      <c r="AJ753" s="378">
        <f t="shared" si="2187"/>
        <v>0</v>
      </c>
      <c r="AK753" s="378">
        <f t="shared" si="2187"/>
        <v>0</v>
      </c>
      <c r="AL753" s="378">
        <f t="shared" si="2187"/>
        <v>0</v>
      </c>
      <c r="AM753" s="629">
        <f t="shared" si="2185"/>
        <v>0</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188">Y576*Y747</f>
        <v>0</v>
      </c>
      <c r="Z754" s="378">
        <f t="shared" si="2188"/>
        <v>0</v>
      </c>
      <c r="AA754" s="378">
        <f t="shared" si="2188"/>
        <v>0</v>
      </c>
      <c r="AB754" s="378">
        <f t="shared" si="2188"/>
        <v>0</v>
      </c>
      <c r="AC754" s="378">
        <f t="shared" si="2188"/>
        <v>0</v>
      </c>
      <c r="AD754" s="378">
        <f t="shared" si="2188"/>
        <v>0</v>
      </c>
      <c r="AE754" s="378">
        <f t="shared" si="2188"/>
        <v>0</v>
      </c>
      <c r="AF754" s="378">
        <f t="shared" si="2188"/>
        <v>0</v>
      </c>
      <c r="AG754" s="378">
        <f t="shared" si="2188"/>
        <v>0</v>
      </c>
      <c r="AH754" s="378">
        <f t="shared" si="2188"/>
        <v>0</v>
      </c>
      <c r="AI754" s="378">
        <f t="shared" si="2188"/>
        <v>0</v>
      </c>
      <c r="AJ754" s="378">
        <f t="shared" si="2188"/>
        <v>0</v>
      </c>
      <c r="AK754" s="378">
        <f t="shared" si="2188"/>
        <v>0</v>
      </c>
      <c r="AL754" s="378">
        <f t="shared" si="2188"/>
        <v>0</v>
      </c>
      <c r="AM754" s="629">
        <f t="shared" si="2185"/>
        <v>0</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189">Z744*Z747</f>
        <v>0</v>
      </c>
      <c r="AA755" s="378">
        <f t="shared" si="2189"/>
        <v>0</v>
      </c>
      <c r="AB755" s="378">
        <f t="shared" si="2189"/>
        <v>0</v>
      </c>
      <c r="AC755" s="378">
        <f t="shared" si="2189"/>
        <v>0</v>
      </c>
      <c r="AD755" s="378">
        <f t="shared" si="2189"/>
        <v>0</v>
      </c>
      <c r="AE755" s="378">
        <f t="shared" si="2189"/>
        <v>0</v>
      </c>
      <c r="AF755" s="378">
        <f t="shared" si="2189"/>
        <v>0</v>
      </c>
      <c r="AG755" s="378">
        <f t="shared" si="2189"/>
        <v>0</v>
      </c>
      <c r="AH755" s="378">
        <f t="shared" si="2189"/>
        <v>0</v>
      </c>
      <c r="AI755" s="378">
        <f t="shared" si="2189"/>
        <v>0</v>
      </c>
      <c r="AJ755" s="378">
        <f t="shared" si="2189"/>
        <v>0</v>
      </c>
      <c r="AK755" s="378">
        <f t="shared" si="2189"/>
        <v>0</v>
      </c>
      <c r="AL755" s="378">
        <f t="shared" si="2189"/>
        <v>0</v>
      </c>
      <c r="AM755" s="629">
        <f t="shared" si="2185"/>
        <v>0</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 t="shared" ref="Z756:AE756" si="2190">SUM(Z748:Z755)</f>
        <v>0</v>
      </c>
      <c r="AA756" s="346">
        <f t="shared" si="2190"/>
        <v>0</v>
      </c>
      <c r="AB756" s="346">
        <f t="shared" si="2190"/>
        <v>0</v>
      </c>
      <c r="AC756" s="346">
        <f t="shared" si="2190"/>
        <v>0</v>
      </c>
      <c r="AD756" s="346">
        <f t="shared" si="2190"/>
        <v>0</v>
      </c>
      <c r="AE756" s="346">
        <f t="shared" si="2190"/>
        <v>0</v>
      </c>
      <c r="AF756" s="346">
        <f t="shared" ref="AF756:AL756" si="2191">SUM(AF748:AF755)</f>
        <v>0</v>
      </c>
      <c r="AG756" s="346">
        <f t="shared" si="2191"/>
        <v>0</v>
      </c>
      <c r="AH756" s="346">
        <f t="shared" si="2191"/>
        <v>0</v>
      </c>
      <c r="AI756" s="346">
        <f t="shared" si="2191"/>
        <v>0</v>
      </c>
      <c r="AJ756" s="346">
        <f t="shared" si="2191"/>
        <v>0</v>
      </c>
      <c r="AK756" s="346">
        <f t="shared" si="2191"/>
        <v>0</v>
      </c>
      <c r="AL756" s="346">
        <f t="shared" si="2191"/>
        <v>0</v>
      </c>
      <c r="AM756" s="407">
        <f>SUM(AM748:AM755)</f>
        <v>0</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192">Z745*Z747</f>
        <v>0</v>
      </c>
      <c r="AA757" s="347">
        <f t="shared" si="2192"/>
        <v>0</v>
      </c>
      <c r="AB757" s="347">
        <f t="shared" si="2192"/>
        <v>0</v>
      </c>
      <c r="AC757" s="347">
        <f t="shared" si="2192"/>
        <v>0</v>
      </c>
      <c r="AD757" s="347">
        <f t="shared" si="2192"/>
        <v>0</v>
      </c>
      <c r="AE757" s="347">
        <f t="shared" si="2192"/>
        <v>0</v>
      </c>
      <c r="AF757" s="347">
        <f t="shared" ref="AF757:AL757" si="2193">AF745*AF747</f>
        <v>0</v>
      </c>
      <c r="AG757" s="347">
        <f t="shared" si="2193"/>
        <v>0</v>
      </c>
      <c r="AH757" s="347">
        <f t="shared" si="2193"/>
        <v>0</v>
      </c>
      <c r="AI757" s="347">
        <f t="shared" si="2193"/>
        <v>0</v>
      </c>
      <c r="AJ757" s="347">
        <f t="shared" si="2193"/>
        <v>0</v>
      </c>
      <c r="AK757" s="347">
        <f t="shared" si="2193"/>
        <v>0</v>
      </c>
      <c r="AL757" s="347">
        <f t="shared" si="2193"/>
        <v>0</v>
      </c>
      <c r="AM757" s="407">
        <f>SUM(Y757:AL757)</f>
        <v>0</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194">IF(AA585="kw",SUMPRODUCT($N$587:$N$742,$P$587:$P$742,AA587:AA742),SUMPRODUCT($E$587:$E$742,AA587:AA742))</f>
        <v>0</v>
      </c>
      <c r="AB760" s="291">
        <f t="shared" si="2194"/>
        <v>0</v>
      </c>
      <c r="AC760" s="291">
        <f t="shared" si="2194"/>
        <v>0</v>
      </c>
      <c r="AD760" s="291">
        <f t="shared" si="2194"/>
        <v>0</v>
      </c>
      <c r="AE760" s="291">
        <f t="shared" si="2194"/>
        <v>0</v>
      </c>
      <c r="AF760" s="291">
        <f t="shared" si="2194"/>
        <v>0</v>
      </c>
      <c r="AG760" s="291">
        <f t="shared" si="2194"/>
        <v>0</v>
      </c>
      <c r="AH760" s="291">
        <f t="shared" si="2194"/>
        <v>0</v>
      </c>
      <c r="AI760" s="291">
        <f t="shared" si="2194"/>
        <v>0</v>
      </c>
      <c r="AJ760" s="291">
        <f t="shared" si="2194"/>
        <v>0</v>
      </c>
      <c r="AK760" s="291">
        <f t="shared" si="2194"/>
        <v>0</v>
      </c>
      <c r="AL760" s="291">
        <f t="shared" si="2194"/>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195">IF(AA585="kw",SUMPRODUCT($N$587:$N$742,$Q$587:$Q$742,AA587:AA742),SUMPRODUCT($F$587:$F$742,AA587:AA742))</f>
        <v>0</v>
      </c>
      <c r="AB761" s="326">
        <f t="shared" si="2195"/>
        <v>0</v>
      </c>
      <c r="AC761" s="326">
        <f t="shared" si="2195"/>
        <v>0</v>
      </c>
      <c r="AD761" s="326">
        <f t="shared" si="2195"/>
        <v>0</v>
      </c>
      <c r="AE761" s="326">
        <f t="shared" si="2195"/>
        <v>0</v>
      </c>
      <c r="AF761" s="326">
        <f t="shared" si="2195"/>
        <v>0</v>
      </c>
      <c r="AG761" s="326">
        <f t="shared" si="2195"/>
        <v>0</v>
      </c>
      <c r="AH761" s="326">
        <f t="shared" si="2195"/>
        <v>0</v>
      </c>
      <c r="AI761" s="326">
        <f t="shared" si="2195"/>
        <v>0</v>
      </c>
      <c r="AJ761" s="326">
        <f t="shared" si="2195"/>
        <v>0</v>
      </c>
      <c r="AK761" s="326">
        <f t="shared" si="2195"/>
        <v>0</v>
      </c>
      <c r="AL761" s="326">
        <f t="shared" si="2195"/>
        <v>0</v>
      </c>
      <c r="AM761" s="386"/>
    </row>
    <row r="762" spans="1:40" ht="20.25" customHeight="1">
      <c r="B762" s="368" t="s">
        <v>588</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57" t="s">
        <v>211</v>
      </c>
      <c r="C766" s="859" t="s">
        <v>33</v>
      </c>
      <c r="D766" s="284" t="s">
        <v>421</v>
      </c>
      <c r="E766" s="861" t="s">
        <v>209</v>
      </c>
      <c r="F766" s="862"/>
      <c r="G766" s="862"/>
      <c r="H766" s="862"/>
      <c r="I766" s="862"/>
      <c r="J766" s="862"/>
      <c r="K766" s="862"/>
      <c r="L766" s="862"/>
      <c r="M766" s="863"/>
      <c r="N766" s="867" t="s">
        <v>213</v>
      </c>
      <c r="O766" s="284" t="s">
        <v>422</v>
      </c>
      <c r="P766" s="861" t="s">
        <v>212</v>
      </c>
      <c r="Q766" s="862"/>
      <c r="R766" s="862"/>
      <c r="S766" s="862"/>
      <c r="T766" s="862"/>
      <c r="U766" s="862"/>
      <c r="V766" s="862"/>
      <c r="W766" s="862"/>
      <c r="X766" s="863"/>
      <c r="Y766" s="864" t="s">
        <v>243</v>
      </c>
      <c r="Z766" s="865"/>
      <c r="AA766" s="865"/>
      <c r="AB766" s="865"/>
      <c r="AC766" s="865"/>
      <c r="AD766" s="865"/>
      <c r="AE766" s="865"/>
      <c r="AF766" s="865"/>
      <c r="AG766" s="865"/>
      <c r="AH766" s="865"/>
      <c r="AI766" s="865"/>
      <c r="AJ766" s="865"/>
      <c r="AK766" s="865"/>
      <c r="AL766" s="865"/>
      <c r="AM766" s="866"/>
    </row>
    <row r="767" spans="1:40" ht="65.25" customHeight="1">
      <c r="B767" s="858"/>
      <c r="C767" s="860"/>
      <c r="D767" s="285">
        <v>2019</v>
      </c>
      <c r="E767" s="285">
        <v>2020</v>
      </c>
      <c r="F767" s="285">
        <v>2021</v>
      </c>
      <c r="G767" s="285">
        <v>2022</v>
      </c>
      <c r="H767" s="285">
        <v>2023</v>
      </c>
      <c r="I767" s="285">
        <v>2024</v>
      </c>
      <c r="J767" s="285">
        <v>2025</v>
      </c>
      <c r="K767" s="285">
        <v>2026</v>
      </c>
      <c r="L767" s="285">
        <v>2027</v>
      </c>
      <c r="M767" s="285">
        <v>2028</v>
      </c>
      <c r="N767" s="868"/>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 TO 4,999 KW</v>
      </c>
      <c r="AB767" s="285" t="str">
        <f>'1.  LRAMVA Summary'!G52</f>
        <v>Street Lighting</v>
      </c>
      <c r="AC767" s="285" t="str">
        <f>'1.  LRAMVA Summary'!H52</f>
        <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f>'1.  LRAMVA Summary'!H53</f>
        <v>0</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2"/>
      <c r="B769" s="504"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196">Z770</f>
        <v>0</v>
      </c>
      <c r="AA771" s="411">
        <f t="shared" ref="AA771" si="2197">AA770</f>
        <v>0</v>
      </c>
      <c r="AB771" s="411">
        <f t="shared" ref="AB771" si="2198">AB770</f>
        <v>0</v>
      </c>
      <c r="AC771" s="411">
        <f t="shared" ref="AC771" si="2199">AC770</f>
        <v>0</v>
      </c>
      <c r="AD771" s="411">
        <f t="shared" ref="AD771" si="2200">AD770</f>
        <v>0</v>
      </c>
      <c r="AE771" s="411">
        <f t="shared" ref="AE771" si="2201">AE770</f>
        <v>0</v>
      </c>
      <c r="AF771" s="411">
        <f t="shared" ref="AF771" si="2202">AF770</f>
        <v>0</v>
      </c>
      <c r="AG771" s="411">
        <f t="shared" ref="AG771" si="2203">AG770</f>
        <v>0</v>
      </c>
      <c r="AH771" s="411">
        <f t="shared" ref="AH771" si="2204">AH770</f>
        <v>0</v>
      </c>
      <c r="AI771" s="411">
        <f t="shared" ref="AI771" si="2205">AI770</f>
        <v>0</v>
      </c>
      <c r="AJ771" s="411">
        <f t="shared" ref="AJ771" si="2206">AJ770</f>
        <v>0</v>
      </c>
      <c r="AK771" s="411">
        <f t="shared" ref="AK771" si="2207">AK770</f>
        <v>0</v>
      </c>
      <c r="AL771" s="411">
        <f t="shared" ref="AL771" si="2208">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09">Z773</f>
        <v>0</v>
      </c>
      <c r="AA774" s="411">
        <f t="shared" ref="AA774" si="2210">AA773</f>
        <v>0</v>
      </c>
      <c r="AB774" s="411">
        <f t="shared" ref="AB774" si="2211">AB773</f>
        <v>0</v>
      </c>
      <c r="AC774" s="411">
        <f t="shared" ref="AC774" si="2212">AC773</f>
        <v>0</v>
      </c>
      <c r="AD774" s="411">
        <f t="shared" ref="AD774" si="2213">AD773</f>
        <v>0</v>
      </c>
      <c r="AE774" s="411">
        <f t="shared" ref="AE774" si="2214">AE773</f>
        <v>0</v>
      </c>
      <c r="AF774" s="411">
        <f t="shared" ref="AF774" si="2215">AF773</f>
        <v>0</v>
      </c>
      <c r="AG774" s="411">
        <f t="shared" ref="AG774" si="2216">AG773</f>
        <v>0</v>
      </c>
      <c r="AH774" s="411">
        <f t="shared" ref="AH774" si="2217">AH773</f>
        <v>0</v>
      </c>
      <c r="AI774" s="411">
        <f t="shared" ref="AI774" si="2218">AI773</f>
        <v>0</v>
      </c>
      <c r="AJ774" s="411">
        <f t="shared" ref="AJ774" si="2219">AJ773</f>
        <v>0</v>
      </c>
      <c r="AK774" s="411">
        <f t="shared" ref="AK774" si="2220">AK773</f>
        <v>0</v>
      </c>
      <c r="AL774" s="411">
        <f t="shared" ref="AL774" si="2221">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222">Z776</f>
        <v>0</v>
      </c>
      <c r="AA777" s="411">
        <f t="shared" ref="AA777" si="2223">AA776</f>
        <v>0</v>
      </c>
      <c r="AB777" s="411">
        <f t="shared" ref="AB777" si="2224">AB776</f>
        <v>0</v>
      </c>
      <c r="AC777" s="411">
        <f t="shared" ref="AC777" si="2225">AC776</f>
        <v>0</v>
      </c>
      <c r="AD777" s="411">
        <f t="shared" ref="AD777" si="2226">AD776</f>
        <v>0</v>
      </c>
      <c r="AE777" s="411">
        <f t="shared" ref="AE777" si="2227">AE776</f>
        <v>0</v>
      </c>
      <c r="AF777" s="411">
        <f t="shared" ref="AF777" si="2228">AF776</f>
        <v>0</v>
      </c>
      <c r="AG777" s="411">
        <f t="shared" ref="AG777" si="2229">AG776</f>
        <v>0</v>
      </c>
      <c r="AH777" s="411">
        <f t="shared" ref="AH777" si="2230">AH776</f>
        <v>0</v>
      </c>
      <c r="AI777" s="411">
        <f t="shared" ref="AI777" si="2231">AI776</f>
        <v>0</v>
      </c>
      <c r="AJ777" s="411">
        <f t="shared" ref="AJ777" si="2232">AJ776</f>
        <v>0</v>
      </c>
      <c r="AK777" s="411">
        <f t="shared" ref="AK777" si="2233">AK776</f>
        <v>0</v>
      </c>
      <c r="AL777" s="411">
        <f t="shared" ref="AL777" si="2234">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520" t="s">
        <v>681</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235">Z779</f>
        <v>0</v>
      </c>
      <c r="AA780" s="411">
        <f t="shared" ref="AA780" si="2236">AA779</f>
        <v>0</v>
      </c>
      <c r="AB780" s="411">
        <f t="shared" ref="AB780" si="2237">AB779</f>
        <v>0</v>
      </c>
      <c r="AC780" s="411">
        <f t="shared" ref="AC780" si="2238">AC779</f>
        <v>0</v>
      </c>
      <c r="AD780" s="411">
        <f t="shared" ref="AD780" si="2239">AD779</f>
        <v>0</v>
      </c>
      <c r="AE780" s="411">
        <f t="shared" ref="AE780" si="2240">AE779</f>
        <v>0</v>
      </c>
      <c r="AF780" s="411">
        <f t="shared" ref="AF780" si="2241">AF779</f>
        <v>0</v>
      </c>
      <c r="AG780" s="411">
        <f t="shared" ref="AG780" si="2242">AG779</f>
        <v>0</v>
      </c>
      <c r="AH780" s="411">
        <f t="shared" ref="AH780" si="2243">AH779</f>
        <v>0</v>
      </c>
      <c r="AI780" s="411">
        <f t="shared" ref="AI780" si="2244">AI779</f>
        <v>0</v>
      </c>
      <c r="AJ780" s="411">
        <f t="shared" ref="AJ780" si="2245">AJ779</f>
        <v>0</v>
      </c>
      <c r="AK780" s="411">
        <f t="shared" ref="AK780" si="2246">AK779</f>
        <v>0</v>
      </c>
      <c r="AL780" s="411">
        <f t="shared" ref="AL780" si="2247">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248">Z782</f>
        <v>0</v>
      </c>
      <c r="AA783" s="411">
        <f t="shared" ref="AA783" si="2249">AA782</f>
        <v>0</v>
      </c>
      <c r="AB783" s="411">
        <f t="shared" ref="AB783" si="2250">AB782</f>
        <v>0</v>
      </c>
      <c r="AC783" s="411">
        <f t="shared" ref="AC783" si="2251">AC782</f>
        <v>0</v>
      </c>
      <c r="AD783" s="411">
        <f t="shared" ref="AD783" si="2252">AD782</f>
        <v>0</v>
      </c>
      <c r="AE783" s="411">
        <f t="shared" ref="AE783" si="2253">AE782</f>
        <v>0</v>
      </c>
      <c r="AF783" s="411">
        <f t="shared" ref="AF783" si="2254">AF782</f>
        <v>0</v>
      </c>
      <c r="AG783" s="411">
        <f t="shared" ref="AG783" si="2255">AG782</f>
        <v>0</v>
      </c>
      <c r="AH783" s="411">
        <f t="shared" ref="AH783" si="2256">AH782</f>
        <v>0</v>
      </c>
      <c r="AI783" s="411">
        <f t="shared" ref="AI783" si="2257">AI782</f>
        <v>0</v>
      </c>
      <c r="AJ783" s="411">
        <f t="shared" ref="AJ783" si="2258">AJ782</f>
        <v>0</v>
      </c>
      <c r="AK783" s="411">
        <f t="shared" ref="AK783" si="2259">AK782</f>
        <v>0</v>
      </c>
      <c r="AL783" s="411">
        <f t="shared" ref="AL783" si="2260">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261">Z786</f>
        <v>0</v>
      </c>
      <c r="AA787" s="411">
        <f t="shared" ref="AA787" si="2262">AA786</f>
        <v>0</v>
      </c>
      <c r="AB787" s="411">
        <f t="shared" ref="AB787" si="2263">AB786</f>
        <v>0</v>
      </c>
      <c r="AC787" s="411">
        <f t="shared" ref="AC787" si="2264">AC786</f>
        <v>0</v>
      </c>
      <c r="AD787" s="411">
        <f t="shared" ref="AD787" si="2265">AD786</f>
        <v>0</v>
      </c>
      <c r="AE787" s="411">
        <f t="shared" ref="AE787" si="2266">AE786</f>
        <v>0</v>
      </c>
      <c r="AF787" s="411">
        <f t="shared" ref="AF787" si="2267">AF786</f>
        <v>0</v>
      </c>
      <c r="AG787" s="411">
        <f t="shared" ref="AG787" si="2268">AG786</f>
        <v>0</v>
      </c>
      <c r="AH787" s="411">
        <f t="shared" ref="AH787" si="2269">AH786</f>
        <v>0</v>
      </c>
      <c r="AI787" s="411">
        <f t="shared" ref="AI787" si="2270">AI786</f>
        <v>0</v>
      </c>
      <c r="AJ787" s="411">
        <f t="shared" ref="AJ787" si="2271">AJ786</f>
        <v>0</v>
      </c>
      <c r="AK787" s="411">
        <f t="shared" ref="AK787" si="2272">AK786</f>
        <v>0</v>
      </c>
      <c r="AL787" s="411">
        <f t="shared" ref="AL787" si="2273">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274">Z789</f>
        <v>0</v>
      </c>
      <c r="AA790" s="411">
        <f t="shared" ref="AA790" si="2275">AA789</f>
        <v>0</v>
      </c>
      <c r="AB790" s="411">
        <f t="shared" ref="AB790" si="2276">AB789</f>
        <v>0</v>
      </c>
      <c r="AC790" s="411">
        <f t="shared" ref="AC790" si="2277">AC789</f>
        <v>0</v>
      </c>
      <c r="AD790" s="411">
        <f t="shared" ref="AD790" si="2278">AD789</f>
        <v>0</v>
      </c>
      <c r="AE790" s="411">
        <f t="shared" ref="AE790" si="2279">AE789</f>
        <v>0</v>
      </c>
      <c r="AF790" s="411">
        <f t="shared" ref="AF790" si="2280">AF789</f>
        <v>0</v>
      </c>
      <c r="AG790" s="411">
        <f t="shared" ref="AG790" si="2281">AG789</f>
        <v>0</v>
      </c>
      <c r="AH790" s="411">
        <f t="shared" ref="AH790" si="2282">AH789</f>
        <v>0</v>
      </c>
      <c r="AI790" s="411">
        <f t="shared" ref="AI790" si="2283">AI789</f>
        <v>0</v>
      </c>
      <c r="AJ790" s="411">
        <f t="shared" ref="AJ790" si="2284">AJ789</f>
        <v>0</v>
      </c>
      <c r="AK790" s="411">
        <f t="shared" ref="AK790" si="2285">AK789</f>
        <v>0</v>
      </c>
      <c r="AL790" s="411">
        <f t="shared" ref="AL790" si="2286">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287">Z792</f>
        <v>0</v>
      </c>
      <c r="AA793" s="411">
        <f t="shared" ref="AA793" si="2288">AA792</f>
        <v>0</v>
      </c>
      <c r="AB793" s="411">
        <f t="shared" ref="AB793" si="2289">AB792</f>
        <v>0</v>
      </c>
      <c r="AC793" s="411">
        <f t="shared" ref="AC793" si="2290">AC792</f>
        <v>0</v>
      </c>
      <c r="AD793" s="411">
        <f t="shared" ref="AD793" si="2291">AD792</f>
        <v>0</v>
      </c>
      <c r="AE793" s="411">
        <f t="shared" ref="AE793" si="2292">AE792</f>
        <v>0</v>
      </c>
      <c r="AF793" s="411">
        <f t="shared" ref="AF793" si="2293">AF792</f>
        <v>0</v>
      </c>
      <c r="AG793" s="411">
        <f t="shared" ref="AG793" si="2294">AG792</f>
        <v>0</v>
      </c>
      <c r="AH793" s="411">
        <f t="shared" ref="AH793" si="2295">AH792</f>
        <v>0</v>
      </c>
      <c r="AI793" s="411">
        <f t="shared" ref="AI793" si="2296">AI792</f>
        <v>0</v>
      </c>
      <c r="AJ793" s="411">
        <f t="shared" ref="AJ793" si="2297">AJ792</f>
        <v>0</v>
      </c>
      <c r="AK793" s="411">
        <f t="shared" ref="AK793" si="2298">AK792</f>
        <v>0</v>
      </c>
      <c r="AL793" s="411">
        <f t="shared" ref="AL793" si="2299">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00">Z795</f>
        <v>0</v>
      </c>
      <c r="AA796" s="411">
        <f t="shared" ref="AA796" si="2301">AA795</f>
        <v>0</v>
      </c>
      <c r="AB796" s="411">
        <f t="shared" ref="AB796" si="2302">AB795</f>
        <v>0</v>
      </c>
      <c r="AC796" s="411">
        <f t="shared" ref="AC796" si="2303">AC795</f>
        <v>0</v>
      </c>
      <c r="AD796" s="411">
        <f t="shared" ref="AD796" si="2304">AD795</f>
        <v>0</v>
      </c>
      <c r="AE796" s="411">
        <f t="shared" ref="AE796" si="2305">AE795</f>
        <v>0</v>
      </c>
      <c r="AF796" s="411">
        <f t="shared" ref="AF796" si="2306">AF795</f>
        <v>0</v>
      </c>
      <c r="AG796" s="411">
        <f t="shared" ref="AG796" si="2307">AG795</f>
        <v>0</v>
      </c>
      <c r="AH796" s="411">
        <f t="shared" ref="AH796" si="2308">AH795</f>
        <v>0</v>
      </c>
      <c r="AI796" s="411">
        <f t="shared" ref="AI796" si="2309">AI795</f>
        <v>0</v>
      </c>
      <c r="AJ796" s="411">
        <f t="shared" ref="AJ796" si="2310">AJ795</f>
        <v>0</v>
      </c>
      <c r="AK796" s="411">
        <f t="shared" ref="AK796" si="2311">AK795</f>
        <v>0</v>
      </c>
      <c r="AL796" s="411">
        <f t="shared" ref="AL796" si="2312">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313">Z798</f>
        <v>0</v>
      </c>
      <c r="AA799" s="411">
        <f t="shared" ref="AA799" si="2314">AA798</f>
        <v>0</v>
      </c>
      <c r="AB799" s="411">
        <f t="shared" ref="AB799" si="2315">AB798</f>
        <v>0</v>
      </c>
      <c r="AC799" s="411">
        <f t="shared" ref="AC799" si="2316">AC798</f>
        <v>0</v>
      </c>
      <c r="AD799" s="411">
        <f t="shared" ref="AD799" si="2317">AD798</f>
        <v>0</v>
      </c>
      <c r="AE799" s="411">
        <f t="shared" ref="AE799" si="2318">AE798</f>
        <v>0</v>
      </c>
      <c r="AF799" s="411">
        <f t="shared" ref="AF799" si="2319">AF798</f>
        <v>0</v>
      </c>
      <c r="AG799" s="411">
        <f t="shared" ref="AG799" si="2320">AG798</f>
        <v>0</v>
      </c>
      <c r="AH799" s="411">
        <f t="shared" ref="AH799" si="2321">AH798</f>
        <v>0</v>
      </c>
      <c r="AI799" s="411">
        <f t="shared" ref="AI799" si="2322">AI798</f>
        <v>0</v>
      </c>
      <c r="AJ799" s="411">
        <f t="shared" ref="AJ799" si="2323">AJ798</f>
        <v>0</v>
      </c>
      <c r="AK799" s="411">
        <f t="shared" ref="AK799" si="2324">AK798</f>
        <v>0</v>
      </c>
      <c r="AL799" s="411">
        <f t="shared" ref="AL799" si="2325">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326">Z802</f>
        <v>0</v>
      </c>
      <c r="AA803" s="411">
        <f t="shared" ref="AA803" si="2327">AA802</f>
        <v>0</v>
      </c>
      <c r="AB803" s="411">
        <f t="shared" ref="AB803" si="2328">AB802</f>
        <v>0</v>
      </c>
      <c r="AC803" s="411">
        <f t="shared" ref="AC803" si="2329">AC802</f>
        <v>0</v>
      </c>
      <c r="AD803" s="411">
        <f t="shared" ref="AD803" si="2330">AD802</f>
        <v>0</v>
      </c>
      <c r="AE803" s="411">
        <f t="shared" ref="AE803" si="2331">AE802</f>
        <v>0</v>
      </c>
      <c r="AF803" s="411">
        <f t="shared" ref="AF803" si="2332">AF802</f>
        <v>0</v>
      </c>
      <c r="AG803" s="411">
        <f t="shared" ref="AG803" si="2333">AG802</f>
        <v>0</v>
      </c>
      <c r="AH803" s="411">
        <f t="shared" ref="AH803" si="2334">AH802</f>
        <v>0</v>
      </c>
      <c r="AI803" s="411">
        <f t="shared" ref="AI803" si="2335">AI802</f>
        <v>0</v>
      </c>
      <c r="AJ803" s="411">
        <f t="shared" ref="AJ803" si="2336">AJ802</f>
        <v>0</v>
      </c>
      <c r="AK803" s="411">
        <f t="shared" ref="AK803" si="2337">AK802</f>
        <v>0</v>
      </c>
      <c r="AL803" s="411">
        <f t="shared" ref="AL803" si="2338">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339">Z805</f>
        <v>0</v>
      </c>
      <c r="AA806" s="411">
        <f t="shared" ref="AA806" si="2340">AA805</f>
        <v>0</v>
      </c>
      <c r="AB806" s="411">
        <f t="shared" ref="AB806" si="2341">AB805</f>
        <v>0</v>
      </c>
      <c r="AC806" s="411">
        <f t="shared" ref="AC806" si="2342">AC805</f>
        <v>0</v>
      </c>
      <c r="AD806" s="411">
        <f t="shared" ref="AD806" si="2343">AD805</f>
        <v>0</v>
      </c>
      <c r="AE806" s="411">
        <f t="shared" ref="AE806" si="2344">AE805</f>
        <v>0</v>
      </c>
      <c r="AF806" s="411">
        <f t="shared" ref="AF806" si="2345">AF805</f>
        <v>0</v>
      </c>
      <c r="AG806" s="411">
        <f t="shared" ref="AG806" si="2346">AG805</f>
        <v>0</v>
      </c>
      <c r="AH806" s="411">
        <f t="shared" ref="AH806" si="2347">AH805</f>
        <v>0</v>
      </c>
      <c r="AI806" s="411">
        <f t="shared" ref="AI806" si="2348">AI805</f>
        <v>0</v>
      </c>
      <c r="AJ806" s="411">
        <f t="shared" ref="AJ806" si="2349">AJ805</f>
        <v>0</v>
      </c>
      <c r="AK806" s="411">
        <f t="shared" ref="AK806" si="2350">AK805</f>
        <v>0</v>
      </c>
      <c r="AL806" s="411">
        <f t="shared" ref="AL806" si="2351">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352">Z808</f>
        <v>0</v>
      </c>
      <c r="AA809" s="411">
        <f t="shared" ref="AA809" si="2353">AA808</f>
        <v>0</v>
      </c>
      <c r="AB809" s="411">
        <f t="shared" ref="AB809" si="2354">AB808</f>
        <v>0</v>
      </c>
      <c r="AC809" s="411">
        <f t="shared" ref="AC809" si="2355">AC808</f>
        <v>0</v>
      </c>
      <c r="AD809" s="411">
        <f t="shared" ref="AD809" si="2356">AD808</f>
        <v>0</v>
      </c>
      <c r="AE809" s="411">
        <f t="shared" ref="AE809" si="2357">AE808</f>
        <v>0</v>
      </c>
      <c r="AF809" s="411">
        <f t="shared" ref="AF809" si="2358">AF808</f>
        <v>0</v>
      </c>
      <c r="AG809" s="411">
        <f t="shared" ref="AG809" si="2359">AG808</f>
        <v>0</v>
      </c>
      <c r="AH809" s="411">
        <f t="shared" ref="AH809" si="2360">AH808</f>
        <v>0</v>
      </c>
      <c r="AI809" s="411">
        <f t="shared" ref="AI809" si="2361">AI808</f>
        <v>0</v>
      </c>
      <c r="AJ809" s="411">
        <f t="shared" ref="AJ809" si="2362">AJ808</f>
        <v>0</v>
      </c>
      <c r="AK809" s="411">
        <f t="shared" ref="AK809" si="2363">AK808</f>
        <v>0</v>
      </c>
      <c r="AL809" s="411">
        <f t="shared" ref="AL809" si="2364">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365">Z812</f>
        <v>0</v>
      </c>
      <c r="AA813" s="411">
        <f t="shared" ref="AA813" si="2366">AA812</f>
        <v>0</v>
      </c>
      <c r="AB813" s="411">
        <f t="shared" ref="AB813" si="2367">AB812</f>
        <v>0</v>
      </c>
      <c r="AC813" s="411">
        <f t="shared" ref="AC813" si="2368">AC812</f>
        <v>0</v>
      </c>
      <c r="AD813" s="411">
        <f t="shared" ref="AD813" si="2369">AD812</f>
        <v>0</v>
      </c>
      <c r="AE813" s="411">
        <f t="shared" ref="AE813" si="2370">AE812</f>
        <v>0</v>
      </c>
      <c r="AF813" s="411">
        <f t="shared" ref="AF813" si="2371">AF812</f>
        <v>0</v>
      </c>
      <c r="AG813" s="411">
        <f t="shared" ref="AG813" si="2372">AG812</f>
        <v>0</v>
      </c>
      <c r="AH813" s="411">
        <f t="shared" ref="AH813" si="2373">AH812</f>
        <v>0</v>
      </c>
      <c r="AI813" s="411">
        <f t="shared" ref="AI813" si="2374">AI812</f>
        <v>0</v>
      </c>
      <c r="AJ813" s="411">
        <f t="shared" ref="AJ813" si="2375">AJ812</f>
        <v>0</v>
      </c>
      <c r="AK813" s="411">
        <f t="shared" ref="AK813" si="2376">AK812</f>
        <v>0</v>
      </c>
      <c r="AL813" s="411">
        <f t="shared" ref="AL813" si="2377">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378">Z816</f>
        <v>0</v>
      </c>
      <c r="AA817" s="411">
        <f t="shared" si="2378"/>
        <v>0</v>
      </c>
      <c r="AB817" s="411">
        <f t="shared" si="2378"/>
        <v>0</v>
      </c>
      <c r="AC817" s="411">
        <f t="shared" si="2378"/>
        <v>0</v>
      </c>
      <c r="AD817" s="411">
        <f t="shared" si="2378"/>
        <v>0</v>
      </c>
      <c r="AE817" s="411">
        <f t="shared" si="2378"/>
        <v>0</v>
      </c>
      <c r="AF817" s="411">
        <f t="shared" si="2378"/>
        <v>0</v>
      </c>
      <c r="AG817" s="411">
        <f t="shared" si="2378"/>
        <v>0</v>
      </c>
      <c r="AH817" s="411">
        <f t="shared" si="2378"/>
        <v>0</v>
      </c>
      <c r="AI817" s="411">
        <f t="shared" si="2378"/>
        <v>0</v>
      </c>
      <c r="AJ817" s="411">
        <f t="shared" si="2378"/>
        <v>0</v>
      </c>
      <c r="AK817" s="411">
        <f t="shared" si="2378"/>
        <v>0</v>
      </c>
      <c r="AL817" s="411">
        <f t="shared" si="2378"/>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379">Z819</f>
        <v>0</v>
      </c>
      <c r="AA820" s="411">
        <f t="shared" si="2379"/>
        <v>0</v>
      </c>
      <c r="AB820" s="411">
        <f t="shared" si="2379"/>
        <v>0</v>
      </c>
      <c r="AC820" s="411">
        <f t="shared" si="2379"/>
        <v>0</v>
      </c>
      <c r="AD820" s="411">
        <f t="shared" si="2379"/>
        <v>0</v>
      </c>
      <c r="AE820" s="411">
        <f t="shared" si="2379"/>
        <v>0</v>
      </c>
      <c r="AF820" s="411">
        <f t="shared" si="2379"/>
        <v>0</v>
      </c>
      <c r="AG820" s="411">
        <f t="shared" si="2379"/>
        <v>0</v>
      </c>
      <c r="AH820" s="411">
        <f t="shared" si="2379"/>
        <v>0</v>
      </c>
      <c r="AI820" s="411">
        <f t="shared" si="2379"/>
        <v>0</v>
      </c>
      <c r="AJ820" s="411">
        <f t="shared" si="2379"/>
        <v>0</v>
      </c>
      <c r="AK820" s="411">
        <f t="shared" si="2379"/>
        <v>0</v>
      </c>
      <c r="AL820" s="411">
        <f t="shared" si="2379"/>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495</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380">Z823</f>
        <v>0</v>
      </c>
      <c r="AA824" s="411">
        <f t="shared" si="2380"/>
        <v>0</v>
      </c>
      <c r="AB824" s="411">
        <f t="shared" si="2380"/>
        <v>0</v>
      </c>
      <c r="AC824" s="411">
        <f t="shared" si="2380"/>
        <v>0</v>
      </c>
      <c r="AD824" s="411">
        <f t="shared" si="2380"/>
        <v>0</v>
      </c>
      <c r="AE824" s="411">
        <f t="shared" si="2380"/>
        <v>0</v>
      </c>
      <c r="AF824" s="411">
        <f t="shared" si="2380"/>
        <v>0</v>
      </c>
      <c r="AG824" s="411">
        <f t="shared" si="2380"/>
        <v>0</v>
      </c>
      <c r="AH824" s="411">
        <f t="shared" si="2380"/>
        <v>0</v>
      </c>
      <c r="AI824" s="411">
        <f t="shared" si="2380"/>
        <v>0</v>
      </c>
      <c r="AJ824" s="411">
        <f t="shared" si="2380"/>
        <v>0</v>
      </c>
      <c r="AK824" s="411">
        <f t="shared" si="2380"/>
        <v>0</v>
      </c>
      <c r="AL824" s="411">
        <f t="shared" si="2380"/>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381">Z826</f>
        <v>0</v>
      </c>
      <c r="AA827" s="411">
        <f t="shared" si="2381"/>
        <v>0</v>
      </c>
      <c r="AB827" s="411">
        <f t="shared" si="2381"/>
        <v>0</v>
      </c>
      <c r="AC827" s="411">
        <f t="shared" si="2381"/>
        <v>0</v>
      </c>
      <c r="AD827" s="411">
        <f t="shared" si="2381"/>
        <v>0</v>
      </c>
      <c r="AE827" s="411">
        <f t="shared" si="2381"/>
        <v>0</v>
      </c>
      <c r="AF827" s="411">
        <f t="shared" si="2381"/>
        <v>0</v>
      </c>
      <c r="AG827" s="411">
        <f t="shared" si="2381"/>
        <v>0</v>
      </c>
      <c r="AH827" s="411">
        <f t="shared" si="2381"/>
        <v>0</v>
      </c>
      <c r="AI827" s="411">
        <f t="shared" si="2381"/>
        <v>0</v>
      </c>
      <c r="AJ827" s="411">
        <f t="shared" si="2381"/>
        <v>0</v>
      </c>
      <c r="AK827" s="411">
        <f t="shared" si="2381"/>
        <v>0</v>
      </c>
      <c r="AL827" s="411">
        <f t="shared" si="2381"/>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382">Z829</f>
        <v>0</v>
      </c>
      <c r="AA830" s="411">
        <f t="shared" si="2382"/>
        <v>0</v>
      </c>
      <c r="AB830" s="411">
        <f t="shared" si="2382"/>
        <v>0</v>
      </c>
      <c r="AC830" s="411">
        <f t="shared" si="2382"/>
        <v>0</v>
      </c>
      <c r="AD830" s="411">
        <f t="shared" si="2382"/>
        <v>0</v>
      </c>
      <c r="AE830" s="411">
        <f t="shared" si="2382"/>
        <v>0</v>
      </c>
      <c r="AF830" s="411">
        <f t="shared" si="2382"/>
        <v>0</v>
      </c>
      <c r="AG830" s="411">
        <f t="shared" si="2382"/>
        <v>0</v>
      </c>
      <c r="AH830" s="411">
        <f t="shared" si="2382"/>
        <v>0</v>
      </c>
      <c r="AI830" s="411">
        <f t="shared" si="2382"/>
        <v>0</v>
      </c>
      <c r="AJ830" s="411">
        <f t="shared" si="2382"/>
        <v>0</v>
      </c>
      <c r="AK830" s="411">
        <f t="shared" si="2382"/>
        <v>0</v>
      </c>
      <c r="AL830" s="411">
        <f t="shared" si="2382"/>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383">Z832</f>
        <v>0</v>
      </c>
      <c r="AA833" s="411">
        <f t="shared" si="2383"/>
        <v>0</v>
      </c>
      <c r="AB833" s="411">
        <f t="shared" si="2383"/>
        <v>0</v>
      </c>
      <c r="AC833" s="411">
        <f t="shared" si="2383"/>
        <v>0</v>
      </c>
      <c r="AD833" s="411">
        <f t="shared" si="2383"/>
        <v>0</v>
      </c>
      <c r="AE833" s="411">
        <f t="shared" si="2383"/>
        <v>0</v>
      </c>
      <c r="AF833" s="411">
        <f t="shared" si="2383"/>
        <v>0</v>
      </c>
      <c r="AG833" s="411">
        <f t="shared" si="2383"/>
        <v>0</v>
      </c>
      <c r="AH833" s="411">
        <f t="shared" si="2383"/>
        <v>0</v>
      </c>
      <c r="AI833" s="411">
        <f t="shared" si="2383"/>
        <v>0</v>
      </c>
      <c r="AJ833" s="411">
        <f t="shared" si="2383"/>
        <v>0</v>
      </c>
      <c r="AK833" s="411">
        <f t="shared" si="2383"/>
        <v>0</v>
      </c>
      <c r="AL833" s="411">
        <f t="shared" si="2383"/>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384">Z837</f>
        <v>0</v>
      </c>
      <c r="AA838" s="411">
        <f t="shared" ref="AA838" si="2385">AA837</f>
        <v>0</v>
      </c>
      <c r="AB838" s="411">
        <f t="shared" ref="AB838" si="2386">AB837</f>
        <v>0</v>
      </c>
      <c r="AC838" s="411">
        <f t="shared" ref="AC838" si="2387">AC837</f>
        <v>0</v>
      </c>
      <c r="AD838" s="411">
        <f t="shared" ref="AD838" si="2388">AD837</f>
        <v>0</v>
      </c>
      <c r="AE838" s="411">
        <f t="shared" ref="AE838" si="2389">AE837</f>
        <v>0</v>
      </c>
      <c r="AF838" s="411">
        <f t="shared" ref="AF838" si="2390">AF837</f>
        <v>0</v>
      </c>
      <c r="AG838" s="411">
        <f t="shared" ref="AG838" si="2391">AG837</f>
        <v>0</v>
      </c>
      <c r="AH838" s="411">
        <f t="shared" ref="AH838" si="2392">AH837</f>
        <v>0</v>
      </c>
      <c r="AI838" s="411">
        <f t="shared" ref="AI838" si="2393">AI837</f>
        <v>0</v>
      </c>
      <c r="AJ838" s="411">
        <f t="shared" ref="AJ838" si="2394">AJ837</f>
        <v>0</v>
      </c>
      <c r="AK838" s="411">
        <f t="shared" ref="AK838" si="2395">AK837</f>
        <v>0</v>
      </c>
      <c r="AL838" s="411">
        <f t="shared" ref="AL838" si="2396">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397">Z840</f>
        <v>0</v>
      </c>
      <c r="AA841" s="411">
        <f t="shared" ref="AA841" si="2398">AA840</f>
        <v>0</v>
      </c>
      <c r="AB841" s="411">
        <f t="shared" ref="AB841" si="2399">AB840</f>
        <v>0</v>
      </c>
      <c r="AC841" s="411">
        <f t="shared" ref="AC841" si="2400">AC840</f>
        <v>0</v>
      </c>
      <c r="AD841" s="411">
        <f t="shared" ref="AD841" si="2401">AD840</f>
        <v>0</v>
      </c>
      <c r="AE841" s="411">
        <f t="shared" ref="AE841" si="2402">AE840</f>
        <v>0</v>
      </c>
      <c r="AF841" s="411">
        <f t="shared" ref="AF841" si="2403">AF840</f>
        <v>0</v>
      </c>
      <c r="AG841" s="411">
        <f t="shared" ref="AG841" si="2404">AG840</f>
        <v>0</v>
      </c>
      <c r="AH841" s="411">
        <f t="shared" ref="AH841" si="2405">AH840</f>
        <v>0</v>
      </c>
      <c r="AI841" s="411">
        <f t="shared" ref="AI841" si="2406">AI840</f>
        <v>0</v>
      </c>
      <c r="AJ841" s="411">
        <f t="shared" ref="AJ841" si="2407">AJ840</f>
        <v>0</v>
      </c>
      <c r="AK841" s="411">
        <f t="shared" ref="AK841" si="2408">AK840</f>
        <v>0</v>
      </c>
      <c r="AL841" s="411">
        <f t="shared" ref="AL841" si="2409">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410">Z843</f>
        <v>0</v>
      </c>
      <c r="AA844" s="411">
        <f t="shared" ref="AA844" si="2411">AA843</f>
        <v>0</v>
      </c>
      <c r="AB844" s="411">
        <f t="shared" ref="AB844" si="2412">AB843</f>
        <v>0</v>
      </c>
      <c r="AC844" s="411">
        <f t="shared" ref="AC844" si="2413">AC843</f>
        <v>0</v>
      </c>
      <c r="AD844" s="411">
        <f t="shared" ref="AD844" si="2414">AD843</f>
        <v>0</v>
      </c>
      <c r="AE844" s="411">
        <f t="shared" ref="AE844" si="2415">AE843</f>
        <v>0</v>
      </c>
      <c r="AF844" s="411">
        <f t="shared" ref="AF844" si="2416">AF843</f>
        <v>0</v>
      </c>
      <c r="AG844" s="411">
        <f t="shared" ref="AG844" si="2417">AG843</f>
        <v>0</v>
      </c>
      <c r="AH844" s="411">
        <f t="shared" ref="AH844" si="2418">AH843</f>
        <v>0</v>
      </c>
      <c r="AI844" s="411">
        <f t="shared" ref="AI844" si="2419">AI843</f>
        <v>0</v>
      </c>
      <c r="AJ844" s="411">
        <f t="shared" ref="AJ844" si="2420">AJ843</f>
        <v>0</v>
      </c>
      <c r="AK844" s="411">
        <f t="shared" ref="AK844" si="2421">AK843</f>
        <v>0</v>
      </c>
      <c r="AL844" s="411">
        <f t="shared" ref="AL844" si="2422">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423">Z846</f>
        <v>0</v>
      </c>
      <c r="AA847" s="411">
        <f t="shared" ref="AA847" si="2424">AA846</f>
        <v>0</v>
      </c>
      <c r="AB847" s="411">
        <f t="shared" ref="AB847" si="2425">AB846</f>
        <v>0</v>
      </c>
      <c r="AC847" s="411">
        <f t="shared" ref="AC847" si="2426">AC846</f>
        <v>0</v>
      </c>
      <c r="AD847" s="411">
        <f t="shared" ref="AD847" si="2427">AD846</f>
        <v>0</v>
      </c>
      <c r="AE847" s="411">
        <f t="shared" ref="AE847" si="2428">AE846</f>
        <v>0</v>
      </c>
      <c r="AF847" s="411">
        <f t="shared" ref="AF847" si="2429">AF846</f>
        <v>0</v>
      </c>
      <c r="AG847" s="411">
        <f t="shared" ref="AG847" si="2430">AG846</f>
        <v>0</v>
      </c>
      <c r="AH847" s="411">
        <f t="shared" ref="AH847" si="2431">AH846</f>
        <v>0</v>
      </c>
      <c r="AI847" s="411">
        <f t="shared" ref="AI847" si="2432">AI846</f>
        <v>0</v>
      </c>
      <c r="AJ847" s="411">
        <f t="shared" ref="AJ847" si="2433">AJ846</f>
        <v>0</v>
      </c>
      <c r="AK847" s="411">
        <f t="shared" ref="AK847" si="2434">AK846</f>
        <v>0</v>
      </c>
      <c r="AL847" s="411">
        <f t="shared" ref="AL847" si="2435">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436">Z850</f>
        <v>0</v>
      </c>
      <c r="AA851" s="411">
        <f t="shared" ref="AA851" si="2437">AA850</f>
        <v>0</v>
      </c>
      <c r="AB851" s="411">
        <f t="shared" ref="AB851" si="2438">AB850</f>
        <v>0</v>
      </c>
      <c r="AC851" s="411">
        <f t="shared" ref="AC851" si="2439">AC850</f>
        <v>0</v>
      </c>
      <c r="AD851" s="411">
        <f t="shared" ref="AD851" si="2440">AD850</f>
        <v>0</v>
      </c>
      <c r="AE851" s="411">
        <f t="shared" ref="AE851" si="2441">AE850</f>
        <v>0</v>
      </c>
      <c r="AF851" s="411">
        <f t="shared" ref="AF851" si="2442">AF850</f>
        <v>0</v>
      </c>
      <c r="AG851" s="411">
        <f t="shared" ref="AG851" si="2443">AG850</f>
        <v>0</v>
      </c>
      <c r="AH851" s="411">
        <f t="shared" ref="AH851" si="2444">AH850</f>
        <v>0</v>
      </c>
      <c r="AI851" s="411">
        <f t="shared" ref="AI851" si="2445">AI850</f>
        <v>0</v>
      </c>
      <c r="AJ851" s="411">
        <f t="shared" ref="AJ851" si="2446">AJ850</f>
        <v>0</v>
      </c>
      <c r="AK851" s="411">
        <f t="shared" ref="AK851" si="2447">AK850</f>
        <v>0</v>
      </c>
      <c r="AL851" s="411">
        <f t="shared" ref="AL851" si="2448">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449">Z853</f>
        <v>0</v>
      </c>
      <c r="AA854" s="411">
        <f t="shared" ref="AA854" si="2450">AA853</f>
        <v>0</v>
      </c>
      <c r="AB854" s="411">
        <f t="shared" ref="AB854" si="2451">AB853</f>
        <v>0</v>
      </c>
      <c r="AC854" s="411">
        <f t="shared" ref="AC854" si="2452">AC853</f>
        <v>0</v>
      </c>
      <c r="AD854" s="411">
        <f t="shared" ref="AD854" si="2453">AD853</f>
        <v>0</v>
      </c>
      <c r="AE854" s="411">
        <f t="shared" ref="AE854" si="2454">AE853</f>
        <v>0</v>
      </c>
      <c r="AF854" s="411">
        <f t="shared" ref="AF854" si="2455">AF853</f>
        <v>0</v>
      </c>
      <c r="AG854" s="411">
        <f t="shared" ref="AG854" si="2456">AG853</f>
        <v>0</v>
      </c>
      <c r="AH854" s="411">
        <f t="shared" ref="AH854" si="2457">AH853</f>
        <v>0</v>
      </c>
      <c r="AI854" s="411">
        <f t="shared" ref="AI854" si="2458">AI853</f>
        <v>0</v>
      </c>
      <c r="AJ854" s="411">
        <f t="shared" ref="AJ854" si="2459">AJ853</f>
        <v>0</v>
      </c>
      <c r="AK854" s="411">
        <f t="shared" ref="AK854" si="2460">AK853</f>
        <v>0</v>
      </c>
      <c r="AL854" s="411">
        <f t="shared" ref="AL854" si="2461">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462">Z856</f>
        <v>0</v>
      </c>
      <c r="AA857" s="411">
        <f t="shared" ref="AA857" si="2463">AA856</f>
        <v>0</v>
      </c>
      <c r="AB857" s="411">
        <f t="shared" ref="AB857" si="2464">AB856</f>
        <v>0</v>
      </c>
      <c r="AC857" s="411">
        <f t="shared" ref="AC857" si="2465">AC856</f>
        <v>0</v>
      </c>
      <c r="AD857" s="411">
        <f t="shared" ref="AD857" si="2466">AD856</f>
        <v>0</v>
      </c>
      <c r="AE857" s="411">
        <f t="shared" ref="AE857" si="2467">AE856</f>
        <v>0</v>
      </c>
      <c r="AF857" s="411">
        <f t="shared" ref="AF857" si="2468">AF856</f>
        <v>0</v>
      </c>
      <c r="AG857" s="411">
        <f t="shared" ref="AG857" si="2469">AG856</f>
        <v>0</v>
      </c>
      <c r="AH857" s="411">
        <f t="shared" ref="AH857" si="2470">AH856</f>
        <v>0</v>
      </c>
      <c r="AI857" s="411">
        <f t="shared" ref="AI857" si="2471">AI856</f>
        <v>0</v>
      </c>
      <c r="AJ857" s="411">
        <f t="shared" ref="AJ857" si="2472">AJ856</f>
        <v>0</v>
      </c>
      <c r="AK857" s="411">
        <f t="shared" ref="AK857" si="2473">AK856</f>
        <v>0</v>
      </c>
      <c r="AL857" s="411">
        <f t="shared" ref="AL857" si="2474">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475">Z859</f>
        <v>0</v>
      </c>
      <c r="AA860" s="411">
        <f t="shared" ref="AA860" si="2476">AA859</f>
        <v>0</v>
      </c>
      <c r="AB860" s="411">
        <f t="shared" ref="AB860" si="2477">AB859</f>
        <v>0</v>
      </c>
      <c r="AC860" s="411">
        <f t="shared" ref="AC860" si="2478">AC859</f>
        <v>0</v>
      </c>
      <c r="AD860" s="411">
        <f t="shared" ref="AD860" si="2479">AD859</f>
        <v>0</v>
      </c>
      <c r="AE860" s="411">
        <f t="shared" ref="AE860" si="2480">AE859</f>
        <v>0</v>
      </c>
      <c r="AF860" s="411">
        <f t="shared" ref="AF860" si="2481">AF859</f>
        <v>0</v>
      </c>
      <c r="AG860" s="411">
        <f t="shared" ref="AG860" si="2482">AG859</f>
        <v>0</v>
      </c>
      <c r="AH860" s="411">
        <f t="shared" ref="AH860" si="2483">AH859</f>
        <v>0</v>
      </c>
      <c r="AI860" s="411">
        <f t="shared" ref="AI860" si="2484">AI859</f>
        <v>0</v>
      </c>
      <c r="AJ860" s="411">
        <f t="shared" ref="AJ860" si="2485">AJ859</f>
        <v>0</v>
      </c>
      <c r="AK860" s="411">
        <f t="shared" ref="AK860" si="2486">AK859</f>
        <v>0</v>
      </c>
      <c r="AL860" s="411">
        <f t="shared" ref="AL860" si="2487">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488">Z862</f>
        <v>0</v>
      </c>
      <c r="AA863" s="411">
        <f t="shared" ref="AA863" si="2489">AA862</f>
        <v>0</v>
      </c>
      <c r="AB863" s="411">
        <f t="shared" ref="AB863" si="2490">AB862</f>
        <v>0</v>
      </c>
      <c r="AC863" s="411">
        <f t="shared" ref="AC863" si="2491">AC862</f>
        <v>0</v>
      </c>
      <c r="AD863" s="411">
        <f t="shared" ref="AD863" si="2492">AD862</f>
        <v>0</v>
      </c>
      <c r="AE863" s="411">
        <f t="shared" ref="AE863" si="2493">AE862</f>
        <v>0</v>
      </c>
      <c r="AF863" s="411">
        <f t="shared" ref="AF863" si="2494">AF862</f>
        <v>0</v>
      </c>
      <c r="AG863" s="411">
        <f t="shared" ref="AG863" si="2495">AG862</f>
        <v>0</v>
      </c>
      <c r="AH863" s="411">
        <f t="shared" ref="AH863" si="2496">AH862</f>
        <v>0</v>
      </c>
      <c r="AI863" s="411">
        <f t="shared" ref="AI863" si="2497">AI862</f>
        <v>0</v>
      </c>
      <c r="AJ863" s="411">
        <f t="shared" ref="AJ863" si="2498">AJ862</f>
        <v>0</v>
      </c>
      <c r="AK863" s="411">
        <f t="shared" ref="AK863" si="2499">AK862</f>
        <v>0</v>
      </c>
      <c r="AL863" s="411">
        <f t="shared" ref="AL863" si="2500">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01">Z865</f>
        <v>0</v>
      </c>
      <c r="AA866" s="411">
        <f t="shared" ref="AA866" si="2502">AA865</f>
        <v>0</v>
      </c>
      <c r="AB866" s="411">
        <f t="shared" ref="AB866" si="2503">AB865</f>
        <v>0</v>
      </c>
      <c r="AC866" s="411">
        <f t="shared" ref="AC866" si="2504">AC865</f>
        <v>0</v>
      </c>
      <c r="AD866" s="411">
        <f t="shared" ref="AD866" si="2505">AD865</f>
        <v>0</v>
      </c>
      <c r="AE866" s="411">
        <f t="shared" ref="AE866" si="2506">AE865</f>
        <v>0</v>
      </c>
      <c r="AF866" s="411">
        <f t="shared" ref="AF866" si="2507">AF865</f>
        <v>0</v>
      </c>
      <c r="AG866" s="411">
        <f t="shared" ref="AG866" si="2508">AG865</f>
        <v>0</v>
      </c>
      <c r="AH866" s="411">
        <f t="shared" ref="AH866" si="2509">AH865</f>
        <v>0</v>
      </c>
      <c r="AI866" s="411">
        <f t="shared" ref="AI866" si="2510">AI865</f>
        <v>0</v>
      </c>
      <c r="AJ866" s="411">
        <f t="shared" ref="AJ866" si="2511">AJ865</f>
        <v>0</v>
      </c>
      <c r="AK866" s="411">
        <f t="shared" ref="AK866" si="2512">AK865</f>
        <v>0</v>
      </c>
      <c r="AL866" s="411">
        <f t="shared" ref="AL866" si="2513">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514">Z868</f>
        <v>0</v>
      </c>
      <c r="AA869" s="411">
        <f t="shared" ref="AA869" si="2515">AA868</f>
        <v>0</v>
      </c>
      <c r="AB869" s="411">
        <f t="shared" ref="AB869" si="2516">AB868</f>
        <v>0</v>
      </c>
      <c r="AC869" s="411">
        <f t="shared" ref="AC869" si="2517">AC868</f>
        <v>0</v>
      </c>
      <c r="AD869" s="411">
        <f t="shared" ref="AD869" si="2518">AD868</f>
        <v>0</v>
      </c>
      <c r="AE869" s="411">
        <f t="shared" ref="AE869" si="2519">AE868</f>
        <v>0</v>
      </c>
      <c r="AF869" s="411">
        <f t="shared" ref="AF869" si="2520">AF868</f>
        <v>0</v>
      </c>
      <c r="AG869" s="411">
        <f t="shared" ref="AG869" si="2521">AG868</f>
        <v>0</v>
      </c>
      <c r="AH869" s="411">
        <f t="shared" ref="AH869" si="2522">AH868</f>
        <v>0</v>
      </c>
      <c r="AI869" s="411">
        <f t="shared" ref="AI869" si="2523">AI868</f>
        <v>0</v>
      </c>
      <c r="AJ869" s="411">
        <f t="shared" ref="AJ869" si="2524">AJ868</f>
        <v>0</v>
      </c>
      <c r="AK869" s="411">
        <f t="shared" ref="AK869" si="2525">AK868</f>
        <v>0</v>
      </c>
      <c r="AL869" s="411">
        <f t="shared" ref="AL869" si="2526">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527">Z871</f>
        <v>0</v>
      </c>
      <c r="AA872" s="411">
        <f t="shared" ref="AA872" si="2528">AA871</f>
        <v>0</v>
      </c>
      <c r="AB872" s="411">
        <f t="shared" ref="AB872" si="2529">AB871</f>
        <v>0</v>
      </c>
      <c r="AC872" s="411">
        <f t="shared" ref="AC872" si="2530">AC871</f>
        <v>0</v>
      </c>
      <c r="AD872" s="411">
        <f t="shared" ref="AD872" si="2531">AD871</f>
        <v>0</v>
      </c>
      <c r="AE872" s="411">
        <f t="shared" ref="AE872" si="2532">AE871</f>
        <v>0</v>
      </c>
      <c r="AF872" s="411">
        <f t="shared" ref="AF872" si="2533">AF871</f>
        <v>0</v>
      </c>
      <c r="AG872" s="411">
        <f t="shared" ref="AG872" si="2534">AG871</f>
        <v>0</v>
      </c>
      <c r="AH872" s="411">
        <f t="shared" ref="AH872" si="2535">AH871</f>
        <v>0</v>
      </c>
      <c r="AI872" s="411">
        <f t="shared" ref="AI872" si="2536">AI871</f>
        <v>0</v>
      </c>
      <c r="AJ872" s="411">
        <f t="shared" ref="AJ872" si="2537">AJ871</f>
        <v>0</v>
      </c>
      <c r="AK872" s="411">
        <f t="shared" ref="AK872" si="2538">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539">Z875</f>
        <v>0</v>
      </c>
      <c r="AA876" s="411">
        <f t="shared" ref="AA876" si="2540">AA875</f>
        <v>0</v>
      </c>
      <c r="AB876" s="411">
        <f t="shared" ref="AB876" si="2541">AB875</f>
        <v>0</v>
      </c>
      <c r="AC876" s="411">
        <f t="shared" ref="AC876" si="2542">AC875</f>
        <v>0</v>
      </c>
      <c r="AD876" s="411">
        <f t="shared" ref="AD876" si="2543">AD875</f>
        <v>0</v>
      </c>
      <c r="AE876" s="411">
        <f t="shared" ref="AE876" si="2544">AE875</f>
        <v>0</v>
      </c>
      <c r="AF876" s="411">
        <f t="shared" ref="AF876" si="2545">AF875</f>
        <v>0</v>
      </c>
      <c r="AG876" s="411">
        <f t="shared" ref="AG876" si="2546">AG875</f>
        <v>0</v>
      </c>
      <c r="AH876" s="411">
        <f t="shared" ref="AH876" si="2547">AH875</f>
        <v>0</v>
      </c>
      <c r="AI876" s="411">
        <f t="shared" ref="AI876" si="2548">AI875</f>
        <v>0</v>
      </c>
      <c r="AJ876" s="411">
        <f t="shared" ref="AJ876" si="2549">AJ875</f>
        <v>0</v>
      </c>
      <c r="AK876" s="411">
        <f t="shared" ref="AK876" si="2550">AK875</f>
        <v>0</v>
      </c>
      <c r="AL876" s="411">
        <f t="shared" ref="AL876" si="2551">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552">Z878</f>
        <v>0</v>
      </c>
      <c r="AA879" s="411">
        <f t="shared" ref="AA879" si="2553">AA878</f>
        <v>0</v>
      </c>
      <c r="AB879" s="411">
        <f t="shared" ref="AB879" si="2554">AB878</f>
        <v>0</v>
      </c>
      <c r="AC879" s="411">
        <f t="shared" ref="AC879" si="2555">AC878</f>
        <v>0</v>
      </c>
      <c r="AD879" s="411">
        <f t="shared" ref="AD879" si="2556">AD878</f>
        <v>0</v>
      </c>
      <c r="AE879" s="411">
        <f t="shared" ref="AE879" si="2557">AE878</f>
        <v>0</v>
      </c>
      <c r="AF879" s="411">
        <f t="shared" ref="AF879" si="2558">AF878</f>
        <v>0</v>
      </c>
      <c r="AG879" s="411">
        <f t="shared" ref="AG879" si="2559">AG878</f>
        <v>0</v>
      </c>
      <c r="AH879" s="411">
        <f t="shared" ref="AH879" si="2560">AH878</f>
        <v>0</v>
      </c>
      <c r="AI879" s="411">
        <f t="shared" ref="AI879" si="2561">AI878</f>
        <v>0</v>
      </c>
      <c r="AJ879" s="411">
        <f t="shared" ref="AJ879" si="2562">AJ878</f>
        <v>0</v>
      </c>
      <c r="AK879" s="411">
        <f t="shared" ref="AK879" si="2563">AK878</f>
        <v>0</v>
      </c>
      <c r="AL879" s="411">
        <f t="shared" ref="AL879" si="2564">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565">Z881</f>
        <v>0</v>
      </c>
      <c r="AA882" s="411">
        <f t="shared" ref="AA882" si="2566">AA881</f>
        <v>0</v>
      </c>
      <c r="AB882" s="411">
        <f t="shared" ref="AB882" si="2567">AB881</f>
        <v>0</v>
      </c>
      <c r="AC882" s="411">
        <f t="shared" ref="AC882" si="2568">AC881</f>
        <v>0</v>
      </c>
      <c r="AD882" s="411">
        <f t="shared" ref="AD882" si="2569">AD881</f>
        <v>0</v>
      </c>
      <c r="AE882" s="411">
        <f t="shared" ref="AE882" si="2570">AE881</f>
        <v>0</v>
      </c>
      <c r="AF882" s="411">
        <f t="shared" ref="AF882" si="2571">AF881</f>
        <v>0</v>
      </c>
      <c r="AG882" s="411">
        <f t="shared" ref="AG882" si="2572">AG881</f>
        <v>0</v>
      </c>
      <c r="AH882" s="411">
        <f t="shared" ref="AH882" si="2573">AH881</f>
        <v>0</v>
      </c>
      <c r="AI882" s="411">
        <f t="shared" ref="AI882" si="2574">AI881</f>
        <v>0</v>
      </c>
      <c r="AJ882" s="411">
        <f t="shared" ref="AJ882" si="2575">AJ881</f>
        <v>0</v>
      </c>
      <c r="AK882" s="411">
        <f t="shared" ref="AK882" si="2576">AK881</f>
        <v>0</v>
      </c>
      <c r="AL882" s="411">
        <f t="shared" ref="AL882" si="2577">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501</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578">Z885</f>
        <v>0</v>
      </c>
      <c r="AA886" s="411">
        <f t="shared" ref="AA886" si="2579">AA885</f>
        <v>0</v>
      </c>
      <c r="AB886" s="411">
        <f t="shared" ref="AB886" si="2580">AB885</f>
        <v>0</v>
      </c>
      <c r="AC886" s="411">
        <f t="shared" ref="AC886" si="2581">AC885</f>
        <v>0</v>
      </c>
      <c r="AD886" s="411">
        <f t="shared" ref="AD886" si="2582">AD885</f>
        <v>0</v>
      </c>
      <c r="AE886" s="411">
        <f t="shared" ref="AE886" si="2583">AE885</f>
        <v>0</v>
      </c>
      <c r="AF886" s="411">
        <f t="shared" ref="AF886" si="2584">AF885</f>
        <v>0</v>
      </c>
      <c r="AG886" s="411">
        <f t="shared" ref="AG886" si="2585">AG885</f>
        <v>0</v>
      </c>
      <c r="AH886" s="411">
        <f t="shared" ref="AH886" si="2586">AH885</f>
        <v>0</v>
      </c>
      <c r="AI886" s="411">
        <f t="shared" ref="AI886" si="2587">AI885</f>
        <v>0</v>
      </c>
      <c r="AJ886" s="411">
        <f t="shared" ref="AJ886" si="2588">AJ885</f>
        <v>0</v>
      </c>
      <c r="AK886" s="411">
        <f t="shared" ref="AK886" si="2589">AK885</f>
        <v>0</v>
      </c>
      <c r="AL886" s="411">
        <f t="shared" ref="AL886" si="2590">AL885</f>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591">Z888</f>
        <v>0</v>
      </c>
      <c r="AA889" s="411">
        <f t="shared" ref="AA889" si="2592">AA888</f>
        <v>0</v>
      </c>
      <c r="AB889" s="411">
        <f t="shared" ref="AB889" si="2593">AB888</f>
        <v>0</v>
      </c>
      <c r="AC889" s="411">
        <f t="shared" ref="AC889" si="2594">AC888</f>
        <v>0</v>
      </c>
      <c r="AD889" s="411">
        <f t="shared" ref="AD889" si="2595">AD888</f>
        <v>0</v>
      </c>
      <c r="AE889" s="411">
        <f t="shared" ref="AE889" si="2596">AE888</f>
        <v>0</v>
      </c>
      <c r="AF889" s="411">
        <f t="shared" ref="AF889" si="2597">AF888</f>
        <v>0</v>
      </c>
      <c r="AG889" s="411">
        <f t="shared" ref="AG889" si="2598">AG888</f>
        <v>0</v>
      </c>
      <c r="AH889" s="411">
        <f t="shared" ref="AH889" si="2599">AH888</f>
        <v>0</v>
      </c>
      <c r="AI889" s="411">
        <f t="shared" ref="AI889" si="2600">AI888</f>
        <v>0</v>
      </c>
      <c r="AJ889" s="411">
        <f t="shared" ref="AJ889" si="2601">AJ888</f>
        <v>0</v>
      </c>
      <c r="AK889" s="411">
        <f t="shared" ref="AK889" si="2602">AK888</f>
        <v>0</v>
      </c>
      <c r="AL889" s="411">
        <f t="shared" ref="AL889" si="2603">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04">Z891</f>
        <v>0</v>
      </c>
      <c r="AA892" s="411">
        <f t="shared" ref="AA892" si="2605">AA891</f>
        <v>0</v>
      </c>
      <c r="AB892" s="411">
        <f t="shared" ref="AB892" si="2606">AB891</f>
        <v>0</v>
      </c>
      <c r="AC892" s="411">
        <f t="shared" ref="AC892" si="2607">AC891</f>
        <v>0</v>
      </c>
      <c r="AD892" s="411">
        <f t="shared" ref="AD892" si="2608">AD891</f>
        <v>0</v>
      </c>
      <c r="AE892" s="411">
        <f t="shared" ref="AE892" si="2609">AE891</f>
        <v>0</v>
      </c>
      <c r="AF892" s="411">
        <f t="shared" ref="AF892" si="2610">AF891</f>
        <v>0</v>
      </c>
      <c r="AG892" s="411">
        <f t="shared" ref="AG892" si="2611">AG891</f>
        <v>0</v>
      </c>
      <c r="AH892" s="411">
        <f t="shared" ref="AH892" si="2612">AH891</f>
        <v>0</v>
      </c>
      <c r="AI892" s="411">
        <f t="shared" ref="AI892" si="2613">AI891</f>
        <v>0</v>
      </c>
      <c r="AJ892" s="411">
        <f t="shared" ref="AJ892" si="2614">AJ891</f>
        <v>0</v>
      </c>
      <c r="AK892" s="411">
        <f t="shared" ref="AK892" si="2615">AK891</f>
        <v>0</v>
      </c>
      <c r="AL892" s="411">
        <f t="shared" ref="AL892" si="2616">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617">Z894</f>
        <v>0</v>
      </c>
      <c r="AA895" s="411">
        <f t="shared" ref="AA895" si="2618">AA894</f>
        <v>0</v>
      </c>
      <c r="AB895" s="411">
        <f t="shared" ref="AB895" si="2619">AB894</f>
        <v>0</v>
      </c>
      <c r="AC895" s="411">
        <f t="shared" ref="AC895" si="2620">AC894</f>
        <v>0</v>
      </c>
      <c r="AD895" s="411">
        <f t="shared" ref="AD895" si="2621">AD894</f>
        <v>0</v>
      </c>
      <c r="AE895" s="411">
        <f t="shared" ref="AE895" si="2622">AE894</f>
        <v>0</v>
      </c>
      <c r="AF895" s="411">
        <f t="shared" ref="AF895" si="2623">AF894</f>
        <v>0</v>
      </c>
      <c r="AG895" s="411">
        <f t="shared" ref="AG895" si="2624">AG894</f>
        <v>0</v>
      </c>
      <c r="AH895" s="411">
        <f t="shared" ref="AH895" si="2625">AH894</f>
        <v>0</v>
      </c>
      <c r="AI895" s="411">
        <f t="shared" ref="AI895" si="2626">AI894</f>
        <v>0</v>
      </c>
      <c r="AJ895" s="411">
        <f t="shared" ref="AJ895" si="2627">AJ894</f>
        <v>0</v>
      </c>
      <c r="AK895" s="411">
        <f t="shared" ref="AK895" si="2628">AK894</f>
        <v>0</v>
      </c>
      <c r="AL895" s="411">
        <f t="shared" ref="AL895" si="2629">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630">Z897</f>
        <v>0</v>
      </c>
      <c r="AA898" s="411">
        <f t="shared" ref="AA898" si="2631">AA897</f>
        <v>0</v>
      </c>
      <c r="AB898" s="411">
        <f t="shared" ref="AB898" si="2632">AB897</f>
        <v>0</v>
      </c>
      <c r="AC898" s="411">
        <f t="shared" ref="AC898" si="2633">AC897</f>
        <v>0</v>
      </c>
      <c r="AD898" s="411">
        <f t="shared" ref="AD898" si="2634">AD897</f>
        <v>0</v>
      </c>
      <c r="AE898" s="411">
        <f t="shared" ref="AE898" si="2635">AE897</f>
        <v>0</v>
      </c>
      <c r="AF898" s="411">
        <f t="shared" ref="AF898" si="2636">AF897</f>
        <v>0</v>
      </c>
      <c r="AG898" s="411">
        <f t="shared" ref="AG898" si="2637">AG897</f>
        <v>0</v>
      </c>
      <c r="AH898" s="411">
        <f t="shared" ref="AH898" si="2638">AH897</f>
        <v>0</v>
      </c>
      <c r="AI898" s="411">
        <f t="shared" ref="AI898" si="2639">AI897</f>
        <v>0</v>
      </c>
      <c r="AJ898" s="411">
        <f t="shared" ref="AJ898" si="2640">AJ897</f>
        <v>0</v>
      </c>
      <c r="AK898" s="411">
        <f t="shared" ref="AK898" si="2641">AK897</f>
        <v>0</v>
      </c>
      <c r="AL898" s="411">
        <f t="shared" ref="AL898" si="2642">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643">Z900</f>
        <v>0</v>
      </c>
      <c r="AA901" s="411">
        <f t="shared" ref="AA901" si="2644">AA900</f>
        <v>0</v>
      </c>
      <c r="AB901" s="411">
        <f t="shared" ref="AB901" si="2645">AB900</f>
        <v>0</v>
      </c>
      <c r="AC901" s="411">
        <f t="shared" ref="AC901" si="2646">AC900</f>
        <v>0</v>
      </c>
      <c r="AD901" s="411">
        <f t="shared" ref="AD901" si="2647">AD900</f>
        <v>0</v>
      </c>
      <c r="AE901" s="411">
        <f t="shared" ref="AE901" si="2648">AE900</f>
        <v>0</v>
      </c>
      <c r="AF901" s="411">
        <f t="shared" ref="AF901" si="2649">AF900</f>
        <v>0</v>
      </c>
      <c r="AG901" s="411">
        <f t="shared" ref="AG901" si="2650">AG900</f>
        <v>0</v>
      </c>
      <c r="AH901" s="411">
        <f t="shared" ref="AH901" si="2651">AH900</f>
        <v>0</v>
      </c>
      <c r="AI901" s="411">
        <f t="shared" ref="AI901" si="2652">AI900</f>
        <v>0</v>
      </c>
      <c r="AJ901" s="411">
        <f t="shared" ref="AJ901" si="2653">AJ900</f>
        <v>0</v>
      </c>
      <c r="AK901" s="411">
        <f t="shared" ref="AK901" si="2654">AK900</f>
        <v>0</v>
      </c>
      <c r="AL901" s="411">
        <f t="shared" ref="AL901" si="2655">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656">Z903</f>
        <v>0</v>
      </c>
      <c r="AA904" s="411">
        <f t="shared" ref="AA904" si="2657">AA903</f>
        <v>0</v>
      </c>
      <c r="AB904" s="411">
        <f t="shared" ref="AB904" si="2658">AB903</f>
        <v>0</v>
      </c>
      <c r="AC904" s="411">
        <f t="shared" ref="AC904" si="2659">AC903</f>
        <v>0</v>
      </c>
      <c r="AD904" s="411">
        <f t="shared" ref="AD904" si="2660">AD903</f>
        <v>0</v>
      </c>
      <c r="AE904" s="411">
        <f t="shared" ref="AE904" si="2661">AE903</f>
        <v>0</v>
      </c>
      <c r="AF904" s="411">
        <f t="shared" ref="AF904" si="2662">AF903</f>
        <v>0</v>
      </c>
      <c r="AG904" s="411">
        <f t="shared" ref="AG904" si="2663">AG903</f>
        <v>0</v>
      </c>
      <c r="AH904" s="411">
        <f t="shared" ref="AH904" si="2664">AH903</f>
        <v>0</v>
      </c>
      <c r="AI904" s="411">
        <f t="shared" ref="AI904" si="2665">AI903</f>
        <v>0</v>
      </c>
      <c r="AJ904" s="411">
        <f t="shared" ref="AJ904" si="2666">AJ903</f>
        <v>0</v>
      </c>
      <c r="AK904" s="411">
        <f t="shared" ref="AK904" si="2667">AK903</f>
        <v>0</v>
      </c>
      <c r="AL904" s="411">
        <f t="shared" ref="AL904" si="2668">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669">Z906</f>
        <v>0</v>
      </c>
      <c r="AA907" s="411">
        <f t="shared" ref="AA907" si="2670">AA906</f>
        <v>0</v>
      </c>
      <c r="AB907" s="411">
        <f t="shared" ref="AB907" si="2671">AB906</f>
        <v>0</v>
      </c>
      <c r="AC907" s="411">
        <f t="shared" ref="AC907" si="2672">AC906</f>
        <v>0</v>
      </c>
      <c r="AD907" s="411">
        <f t="shared" ref="AD907" si="2673">AD906</f>
        <v>0</v>
      </c>
      <c r="AE907" s="411">
        <f t="shared" ref="AE907" si="2674">AE906</f>
        <v>0</v>
      </c>
      <c r="AF907" s="411">
        <f t="shared" ref="AF907" si="2675">AF906</f>
        <v>0</v>
      </c>
      <c r="AG907" s="411">
        <f t="shared" ref="AG907" si="2676">AG906</f>
        <v>0</v>
      </c>
      <c r="AH907" s="411">
        <f t="shared" ref="AH907" si="2677">AH906</f>
        <v>0</v>
      </c>
      <c r="AI907" s="411">
        <f t="shared" ref="AI907" si="2678">AI906</f>
        <v>0</v>
      </c>
      <c r="AJ907" s="411">
        <f t="shared" ref="AJ907" si="2679">AJ906</f>
        <v>0</v>
      </c>
      <c r="AK907" s="411">
        <f t="shared" ref="AK907" si="2680">AK906</f>
        <v>0</v>
      </c>
      <c r="AL907" s="411">
        <f t="shared" ref="AL907" si="2681">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682">Z909</f>
        <v>0</v>
      </c>
      <c r="AA910" s="411">
        <f t="shared" ref="AA910" si="2683">AA909</f>
        <v>0</v>
      </c>
      <c r="AB910" s="411">
        <f t="shared" ref="AB910" si="2684">AB909</f>
        <v>0</v>
      </c>
      <c r="AC910" s="411">
        <f t="shared" ref="AC910" si="2685">AC909</f>
        <v>0</v>
      </c>
      <c r="AD910" s="411">
        <f t="shared" ref="AD910" si="2686">AD909</f>
        <v>0</v>
      </c>
      <c r="AE910" s="411">
        <f t="shared" ref="AE910" si="2687">AE909</f>
        <v>0</v>
      </c>
      <c r="AF910" s="411">
        <f t="shared" ref="AF910" si="2688">AF909</f>
        <v>0</v>
      </c>
      <c r="AG910" s="411">
        <f t="shared" ref="AG910" si="2689">AG909</f>
        <v>0</v>
      </c>
      <c r="AH910" s="411">
        <f t="shared" ref="AH910" si="2690">AH909</f>
        <v>0</v>
      </c>
      <c r="AI910" s="411">
        <f t="shared" ref="AI910" si="2691">AI909</f>
        <v>0</v>
      </c>
      <c r="AJ910" s="411">
        <f t="shared" ref="AJ910" si="2692">AJ909</f>
        <v>0</v>
      </c>
      <c r="AK910" s="411">
        <f t="shared" ref="AK910" si="2693">AK909</f>
        <v>0</v>
      </c>
      <c r="AL910" s="411">
        <f t="shared" ref="AL910" si="2694">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695">Z912</f>
        <v>0</v>
      </c>
      <c r="AA913" s="411">
        <f t="shared" ref="AA913" si="2696">AA912</f>
        <v>0</v>
      </c>
      <c r="AB913" s="411">
        <f t="shared" ref="AB913" si="2697">AB912</f>
        <v>0</v>
      </c>
      <c r="AC913" s="411">
        <f t="shared" ref="AC913" si="2698">AC912</f>
        <v>0</v>
      </c>
      <c r="AD913" s="411">
        <f t="shared" ref="AD913" si="2699">AD912</f>
        <v>0</v>
      </c>
      <c r="AE913" s="411">
        <f t="shared" ref="AE913" si="2700">AE912</f>
        <v>0</v>
      </c>
      <c r="AF913" s="411">
        <f t="shared" ref="AF913" si="2701">AF912</f>
        <v>0</v>
      </c>
      <c r="AG913" s="411">
        <f t="shared" ref="AG913" si="2702">AG912</f>
        <v>0</v>
      </c>
      <c r="AH913" s="411">
        <f t="shared" ref="AH913" si="2703">AH912</f>
        <v>0</v>
      </c>
      <c r="AI913" s="411">
        <f t="shared" ref="AI913" si="2704">AI912</f>
        <v>0</v>
      </c>
      <c r="AJ913" s="411">
        <f t="shared" ref="AJ913" si="2705">AJ912</f>
        <v>0</v>
      </c>
      <c r="AK913" s="411">
        <f t="shared" ref="AK913" si="2706">AK912</f>
        <v>0</v>
      </c>
      <c r="AL913" s="411">
        <f t="shared" ref="AL913" si="2707">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08">Z915</f>
        <v>0</v>
      </c>
      <c r="AA916" s="411">
        <f t="shared" ref="AA916" si="2709">AA915</f>
        <v>0</v>
      </c>
      <c r="AB916" s="411">
        <f t="shared" ref="AB916" si="2710">AB915</f>
        <v>0</v>
      </c>
      <c r="AC916" s="411">
        <f t="shared" ref="AC916" si="2711">AC915</f>
        <v>0</v>
      </c>
      <c r="AD916" s="411">
        <f t="shared" ref="AD916" si="2712">AD915</f>
        <v>0</v>
      </c>
      <c r="AE916" s="411">
        <f t="shared" ref="AE916" si="2713">AE915</f>
        <v>0</v>
      </c>
      <c r="AF916" s="411">
        <f t="shared" ref="AF916" si="2714">AF915</f>
        <v>0</v>
      </c>
      <c r="AG916" s="411">
        <f t="shared" ref="AG916" si="2715">AG915</f>
        <v>0</v>
      </c>
      <c r="AH916" s="411">
        <f t="shared" ref="AH916" si="2716">AH915</f>
        <v>0</v>
      </c>
      <c r="AI916" s="411">
        <f t="shared" ref="AI916" si="2717">AI915</f>
        <v>0</v>
      </c>
      <c r="AJ916" s="411">
        <f t="shared" ref="AJ916" si="2718">AJ915</f>
        <v>0</v>
      </c>
      <c r="AK916" s="411">
        <f t="shared" ref="AK916" si="2719">AK915</f>
        <v>0</v>
      </c>
      <c r="AL916" s="411">
        <f t="shared" ref="AL916" si="2720">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721">Z918</f>
        <v>0</v>
      </c>
      <c r="AA919" s="411">
        <f t="shared" ref="AA919" si="2722">AA918</f>
        <v>0</v>
      </c>
      <c r="AB919" s="411">
        <f t="shared" ref="AB919" si="2723">AB918</f>
        <v>0</v>
      </c>
      <c r="AC919" s="411">
        <f t="shared" ref="AC919" si="2724">AC918</f>
        <v>0</v>
      </c>
      <c r="AD919" s="411">
        <f t="shared" ref="AD919" si="2725">AD918</f>
        <v>0</v>
      </c>
      <c r="AE919" s="411">
        <f t="shared" ref="AE919" si="2726">AE918</f>
        <v>0</v>
      </c>
      <c r="AF919" s="411">
        <f t="shared" ref="AF919" si="2727">AF918</f>
        <v>0</v>
      </c>
      <c r="AG919" s="411">
        <f t="shared" ref="AG919" si="2728">AG918</f>
        <v>0</v>
      </c>
      <c r="AH919" s="411">
        <f t="shared" ref="AH919" si="2729">AH918</f>
        <v>0</v>
      </c>
      <c r="AI919" s="411">
        <f t="shared" ref="AI919" si="2730">AI918</f>
        <v>0</v>
      </c>
      <c r="AJ919" s="411">
        <f t="shared" ref="AJ919" si="2731">AJ918</f>
        <v>0</v>
      </c>
      <c r="AK919" s="411">
        <f t="shared" ref="AK919" si="2732">AK918</f>
        <v>0</v>
      </c>
      <c r="AL919" s="411">
        <f t="shared" ref="AL919" si="2733">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734">Z921</f>
        <v>0</v>
      </c>
      <c r="AA922" s="411">
        <f t="shared" ref="AA922" si="2735">AA921</f>
        <v>0</v>
      </c>
      <c r="AB922" s="411">
        <f t="shared" ref="AB922" si="2736">AB921</f>
        <v>0</v>
      </c>
      <c r="AC922" s="411">
        <f t="shared" ref="AC922" si="2737">AC921</f>
        <v>0</v>
      </c>
      <c r="AD922" s="411">
        <f t="shared" ref="AD922" si="2738">AD921</f>
        <v>0</v>
      </c>
      <c r="AE922" s="411">
        <f t="shared" ref="AE922" si="2739">AE921</f>
        <v>0</v>
      </c>
      <c r="AF922" s="411">
        <f t="shared" ref="AF922" si="2740">AF921</f>
        <v>0</v>
      </c>
      <c r="AG922" s="411">
        <f t="shared" ref="AG922" si="2741">AG921</f>
        <v>0</v>
      </c>
      <c r="AH922" s="411">
        <f t="shared" ref="AH922" si="2742">AH921</f>
        <v>0</v>
      </c>
      <c r="AI922" s="411">
        <f t="shared" ref="AI922" si="2743">AI921</f>
        <v>0</v>
      </c>
      <c r="AJ922" s="411">
        <f t="shared" ref="AJ922" si="2744">AJ921</f>
        <v>0</v>
      </c>
      <c r="AK922" s="411">
        <f t="shared" ref="AK922" si="2745">AK921</f>
        <v>0</v>
      </c>
      <c r="AL922" s="411">
        <f t="shared" ref="AL922" si="2746">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747">Z924</f>
        <v>0</v>
      </c>
      <c r="AA925" s="411">
        <f t="shared" ref="AA925" si="2748">AA924</f>
        <v>0</v>
      </c>
      <c r="AB925" s="411">
        <f t="shared" ref="AB925" si="2749">AB924</f>
        <v>0</v>
      </c>
      <c r="AC925" s="411">
        <f t="shared" ref="AC925" si="2750">AC924</f>
        <v>0</v>
      </c>
      <c r="AD925" s="411">
        <f t="shared" ref="AD925" si="2751">AD924</f>
        <v>0</v>
      </c>
      <c r="AE925" s="411">
        <f t="shared" ref="AE925" si="2752">AE924</f>
        <v>0</v>
      </c>
      <c r="AF925" s="411">
        <f t="shared" ref="AF925" si="2753">AF924</f>
        <v>0</v>
      </c>
      <c r="AG925" s="411">
        <f t="shared" ref="AG925" si="2754">AG924</f>
        <v>0</v>
      </c>
      <c r="AH925" s="411">
        <f t="shared" ref="AH925" si="2755">AH924</f>
        <v>0</v>
      </c>
      <c r="AI925" s="411">
        <f t="shared" ref="AI925" si="2756">AI924</f>
        <v>0</v>
      </c>
      <c r="AJ925" s="411">
        <f t="shared" ref="AJ925" si="2757">AJ924</f>
        <v>0</v>
      </c>
      <c r="AK925" s="411">
        <f t="shared" ref="AK925" si="2758">AK924</f>
        <v>0</v>
      </c>
      <c r="AL925" s="411">
        <f t="shared" ref="AL925" si="2759">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760">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760"/>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760"/>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760"/>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761">Y211*Y930</f>
        <v>0</v>
      </c>
      <c r="Z935" s="378">
        <f t="shared" si="2761"/>
        <v>0</v>
      </c>
      <c r="AA935" s="378">
        <f t="shared" si="2761"/>
        <v>0</v>
      </c>
      <c r="AB935" s="378">
        <f t="shared" si="2761"/>
        <v>0</v>
      </c>
      <c r="AC935" s="378">
        <f t="shared" si="2761"/>
        <v>0</v>
      </c>
      <c r="AD935" s="378">
        <f t="shared" si="2761"/>
        <v>0</v>
      </c>
      <c r="AE935" s="378">
        <f t="shared" si="2761"/>
        <v>0</v>
      </c>
      <c r="AF935" s="378">
        <f t="shared" si="2761"/>
        <v>0</v>
      </c>
      <c r="AG935" s="378">
        <f t="shared" si="2761"/>
        <v>0</v>
      </c>
      <c r="AH935" s="378">
        <f t="shared" si="2761"/>
        <v>0</v>
      </c>
      <c r="AI935" s="378">
        <f t="shared" si="2761"/>
        <v>0</v>
      </c>
      <c r="AJ935" s="378">
        <f t="shared" si="2761"/>
        <v>0</v>
      </c>
      <c r="AK935" s="378">
        <f t="shared" si="2761"/>
        <v>0</v>
      </c>
      <c r="AL935" s="378">
        <f t="shared" si="2761"/>
        <v>0</v>
      </c>
      <c r="AM935" s="629">
        <f t="shared" si="2760"/>
        <v>0</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762">Y394*Y930</f>
        <v>0</v>
      </c>
      <c r="Z936" s="378">
        <f t="shared" si="2762"/>
        <v>0</v>
      </c>
      <c r="AA936" s="378">
        <f t="shared" si="2762"/>
        <v>0</v>
      </c>
      <c r="AB936" s="378">
        <f t="shared" si="2762"/>
        <v>0</v>
      </c>
      <c r="AC936" s="378">
        <f t="shared" si="2762"/>
        <v>0</v>
      </c>
      <c r="AD936" s="378">
        <f t="shared" si="2762"/>
        <v>0</v>
      </c>
      <c r="AE936" s="378">
        <f t="shared" si="2762"/>
        <v>0</v>
      </c>
      <c r="AF936" s="378">
        <f t="shared" si="2762"/>
        <v>0</v>
      </c>
      <c r="AG936" s="378">
        <f t="shared" si="2762"/>
        <v>0</v>
      </c>
      <c r="AH936" s="378">
        <f t="shared" si="2762"/>
        <v>0</v>
      </c>
      <c r="AI936" s="378">
        <f t="shared" si="2762"/>
        <v>0</v>
      </c>
      <c r="AJ936" s="378">
        <f t="shared" si="2762"/>
        <v>0</v>
      </c>
      <c r="AK936" s="378">
        <f t="shared" si="2762"/>
        <v>0</v>
      </c>
      <c r="AL936" s="378">
        <f t="shared" si="2762"/>
        <v>0</v>
      </c>
      <c r="AM936" s="629">
        <f t="shared" si="2760"/>
        <v>0</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763">Y577*Y930</f>
        <v>0</v>
      </c>
      <c r="Z937" s="378">
        <f t="shared" si="2763"/>
        <v>0</v>
      </c>
      <c r="AA937" s="378">
        <f t="shared" si="2763"/>
        <v>0</v>
      </c>
      <c r="AB937" s="378">
        <f t="shared" si="2763"/>
        <v>0</v>
      </c>
      <c r="AC937" s="378">
        <f t="shared" si="2763"/>
        <v>0</v>
      </c>
      <c r="AD937" s="378">
        <f t="shared" si="2763"/>
        <v>0</v>
      </c>
      <c r="AE937" s="378">
        <f t="shared" si="2763"/>
        <v>0</v>
      </c>
      <c r="AF937" s="378">
        <f t="shared" si="2763"/>
        <v>0</v>
      </c>
      <c r="AG937" s="378">
        <f t="shared" si="2763"/>
        <v>0</v>
      </c>
      <c r="AH937" s="378">
        <f t="shared" si="2763"/>
        <v>0</v>
      </c>
      <c r="AI937" s="378">
        <f t="shared" si="2763"/>
        <v>0</v>
      </c>
      <c r="AJ937" s="378">
        <f t="shared" si="2763"/>
        <v>0</v>
      </c>
      <c r="AK937" s="378">
        <f t="shared" si="2763"/>
        <v>0</v>
      </c>
      <c r="AL937" s="378">
        <f t="shared" si="2763"/>
        <v>0</v>
      </c>
      <c r="AM937" s="629">
        <f t="shared" si="2760"/>
        <v>0</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764">Y760*Y930</f>
        <v>0</v>
      </c>
      <c r="Z938" s="378">
        <f t="shared" si="2764"/>
        <v>0</v>
      </c>
      <c r="AA938" s="378">
        <f t="shared" si="2764"/>
        <v>0</v>
      </c>
      <c r="AB938" s="378">
        <f t="shared" si="2764"/>
        <v>0</v>
      </c>
      <c r="AC938" s="378">
        <f t="shared" si="2764"/>
        <v>0</v>
      </c>
      <c r="AD938" s="378">
        <f t="shared" si="2764"/>
        <v>0</v>
      </c>
      <c r="AE938" s="378">
        <f t="shared" si="2764"/>
        <v>0</v>
      </c>
      <c r="AF938" s="378">
        <f t="shared" si="2764"/>
        <v>0</v>
      </c>
      <c r="AG938" s="378">
        <f t="shared" si="2764"/>
        <v>0</v>
      </c>
      <c r="AH938" s="378">
        <f t="shared" si="2764"/>
        <v>0</v>
      </c>
      <c r="AI938" s="378">
        <f t="shared" si="2764"/>
        <v>0</v>
      </c>
      <c r="AJ938" s="378">
        <f t="shared" si="2764"/>
        <v>0</v>
      </c>
      <c r="AK938" s="378">
        <f t="shared" si="2764"/>
        <v>0</v>
      </c>
      <c r="AL938" s="378">
        <f t="shared" si="2764"/>
        <v>0</v>
      </c>
      <c r="AM938" s="629">
        <f t="shared" si="2760"/>
        <v>0</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765">Z927*Z930</f>
        <v>0</v>
      </c>
      <c r="AA939" s="378">
        <f t="shared" si="2765"/>
        <v>0</v>
      </c>
      <c r="AB939" s="378">
        <f t="shared" si="2765"/>
        <v>0</v>
      </c>
      <c r="AC939" s="378">
        <f t="shared" si="2765"/>
        <v>0</v>
      </c>
      <c r="AD939" s="378">
        <f t="shared" si="2765"/>
        <v>0</v>
      </c>
      <c r="AE939" s="378">
        <f t="shared" si="2765"/>
        <v>0</v>
      </c>
      <c r="AF939" s="378">
        <f t="shared" si="2765"/>
        <v>0</v>
      </c>
      <c r="AG939" s="378">
        <f t="shared" si="2765"/>
        <v>0</v>
      </c>
      <c r="AH939" s="378">
        <f t="shared" si="2765"/>
        <v>0</v>
      </c>
      <c r="AI939" s="378">
        <f t="shared" si="2765"/>
        <v>0</v>
      </c>
      <c r="AJ939" s="378">
        <f t="shared" si="2765"/>
        <v>0</v>
      </c>
      <c r="AK939" s="378">
        <f t="shared" si="2765"/>
        <v>0</v>
      </c>
      <c r="AL939" s="378">
        <f t="shared" si="2765"/>
        <v>0</v>
      </c>
      <c r="AM939" s="629">
        <f t="shared" si="2760"/>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766">SUM(Z931:Z939)</f>
        <v>0</v>
      </c>
      <c r="AA940" s="346">
        <f t="shared" si="2766"/>
        <v>0</v>
      </c>
      <c r="AB940" s="346">
        <f t="shared" si="2766"/>
        <v>0</v>
      </c>
      <c r="AC940" s="346">
        <f t="shared" si="2766"/>
        <v>0</v>
      </c>
      <c r="AD940" s="346">
        <f t="shared" si="2766"/>
        <v>0</v>
      </c>
      <c r="AE940" s="346">
        <f t="shared" si="2766"/>
        <v>0</v>
      </c>
      <c r="AF940" s="346">
        <f>SUM(AF931:AF939)</f>
        <v>0</v>
      </c>
      <c r="AG940" s="346">
        <f t="shared" ref="AG940:AL940" si="2767">SUM(AG931:AG939)</f>
        <v>0</v>
      </c>
      <c r="AH940" s="346">
        <f t="shared" si="2767"/>
        <v>0</v>
      </c>
      <c r="AI940" s="346">
        <f t="shared" si="2767"/>
        <v>0</v>
      </c>
      <c r="AJ940" s="346">
        <f t="shared" si="2767"/>
        <v>0</v>
      </c>
      <c r="AK940" s="346">
        <f t="shared" si="2767"/>
        <v>0</v>
      </c>
      <c r="AL940" s="346">
        <f t="shared" si="2767"/>
        <v>0</v>
      </c>
      <c r="AM940" s="407">
        <f>SUM(AM931:AM939)</f>
        <v>0</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768">Z928*Z930</f>
        <v>0</v>
      </c>
      <c r="AA941" s="347">
        <f t="shared" si="2768"/>
        <v>0</v>
      </c>
      <c r="AB941" s="347">
        <f t="shared" si="2768"/>
        <v>0</v>
      </c>
      <c r="AC941" s="347">
        <f t="shared" si="2768"/>
        <v>0</v>
      </c>
      <c r="AD941" s="347">
        <f t="shared" si="2768"/>
        <v>0</v>
      </c>
      <c r="AE941" s="347">
        <f t="shared" si="2768"/>
        <v>0</v>
      </c>
      <c r="AF941" s="347">
        <f>AF928*AF930</f>
        <v>0</v>
      </c>
      <c r="AG941" s="347">
        <f t="shared" ref="AG941:AL941" si="2769">AG928*AG930</f>
        <v>0</v>
      </c>
      <c r="AH941" s="347">
        <f t="shared" si="2769"/>
        <v>0</v>
      </c>
      <c r="AI941" s="347">
        <f t="shared" si="2769"/>
        <v>0</v>
      </c>
      <c r="AJ941" s="347">
        <f t="shared" si="2769"/>
        <v>0</v>
      </c>
      <c r="AK941" s="347">
        <f t="shared" si="2769"/>
        <v>0</v>
      </c>
      <c r="AL941" s="347">
        <f t="shared" si="2769"/>
        <v>0</v>
      </c>
      <c r="AM941" s="407">
        <f>SUM(Y941:AL941)</f>
        <v>0</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770">IF(AA768="kw",SUMPRODUCT($N$770:$N$925,$P$770:$P$925,AA770:AA925),SUMPRODUCT($E$770:$E$925,AA770:AA925))</f>
        <v>0</v>
      </c>
      <c r="AB944" s="326">
        <f t="shared" si="2770"/>
        <v>0</v>
      </c>
      <c r="AC944" s="326">
        <f t="shared" si="2770"/>
        <v>0</v>
      </c>
      <c r="AD944" s="326">
        <f t="shared" si="2770"/>
        <v>0</v>
      </c>
      <c r="AE944" s="326">
        <f t="shared" si="2770"/>
        <v>0</v>
      </c>
      <c r="AF944" s="326">
        <f t="shared" si="2770"/>
        <v>0</v>
      </c>
      <c r="AG944" s="326">
        <f t="shared" si="2770"/>
        <v>0</v>
      </c>
      <c r="AH944" s="326">
        <f t="shared" si="2770"/>
        <v>0</v>
      </c>
      <c r="AI944" s="326">
        <f t="shared" si="2770"/>
        <v>0</v>
      </c>
      <c r="AJ944" s="326">
        <f t="shared" si="2770"/>
        <v>0</v>
      </c>
      <c r="AK944" s="326">
        <f t="shared" si="2770"/>
        <v>0</v>
      </c>
      <c r="AL944" s="326">
        <f t="shared" si="2770"/>
        <v>0</v>
      </c>
      <c r="AM944" s="386"/>
    </row>
    <row r="945" spans="1:39" ht="18.75" customHeight="1">
      <c r="B945" s="368" t="s">
        <v>588</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57" t="s">
        <v>211</v>
      </c>
      <c r="C949" s="859" t="s">
        <v>33</v>
      </c>
      <c r="D949" s="284" t="s">
        <v>421</v>
      </c>
      <c r="E949" s="861" t="s">
        <v>209</v>
      </c>
      <c r="F949" s="862"/>
      <c r="G949" s="862"/>
      <c r="H949" s="862"/>
      <c r="I949" s="862"/>
      <c r="J949" s="862"/>
      <c r="K949" s="862"/>
      <c r="L949" s="862"/>
      <c r="M949" s="863"/>
      <c r="N949" s="867" t="s">
        <v>213</v>
      </c>
      <c r="O949" s="284" t="s">
        <v>422</v>
      </c>
      <c r="P949" s="861" t="s">
        <v>212</v>
      </c>
      <c r="Q949" s="862"/>
      <c r="R949" s="862"/>
      <c r="S949" s="862"/>
      <c r="T949" s="862"/>
      <c r="U949" s="862"/>
      <c r="V949" s="862"/>
      <c r="W949" s="862"/>
      <c r="X949" s="863"/>
      <c r="Y949" s="864" t="s">
        <v>243</v>
      </c>
      <c r="Z949" s="865"/>
      <c r="AA949" s="865"/>
      <c r="AB949" s="865"/>
      <c r="AC949" s="865"/>
      <c r="AD949" s="865"/>
      <c r="AE949" s="865"/>
      <c r="AF949" s="865"/>
      <c r="AG949" s="865"/>
      <c r="AH949" s="865"/>
      <c r="AI949" s="865"/>
      <c r="AJ949" s="865"/>
      <c r="AK949" s="865"/>
      <c r="AL949" s="865"/>
      <c r="AM949" s="866"/>
    </row>
    <row r="950" spans="1:39" ht="65.25" customHeight="1">
      <c r="B950" s="858"/>
      <c r="C950" s="860"/>
      <c r="D950" s="285">
        <v>2020</v>
      </c>
      <c r="E950" s="285">
        <v>2021</v>
      </c>
      <c r="F950" s="285">
        <v>2022</v>
      </c>
      <c r="G950" s="285">
        <v>2023</v>
      </c>
      <c r="H950" s="285">
        <v>2024</v>
      </c>
      <c r="I950" s="285">
        <v>2025</v>
      </c>
      <c r="J950" s="285">
        <v>2026</v>
      </c>
      <c r="K950" s="285">
        <v>2027</v>
      </c>
      <c r="L950" s="285">
        <v>2028</v>
      </c>
      <c r="M950" s="285">
        <v>2029</v>
      </c>
      <c r="N950" s="868"/>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 TO 4,999 KW</v>
      </c>
      <c r="AB950" s="285" t="str">
        <f>'1.  LRAMVA Summary'!G52</f>
        <v>Street Lighting</v>
      </c>
      <c r="AC950" s="285" t="str">
        <f>'1.  LRAMVA Summary'!H52</f>
        <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f>'1.  LRAMVA Summary'!H53</f>
        <v>0</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771">Z953</f>
        <v>0</v>
      </c>
      <c r="AA954" s="411">
        <f t="shared" ref="AA954" si="2772">AA953</f>
        <v>0</v>
      </c>
      <c r="AB954" s="411">
        <f t="shared" ref="AB954" si="2773">AB953</f>
        <v>0</v>
      </c>
      <c r="AC954" s="411">
        <f t="shared" ref="AC954" si="2774">AC953</f>
        <v>0</v>
      </c>
      <c r="AD954" s="411">
        <f t="shared" ref="AD954" si="2775">AD953</f>
        <v>0</v>
      </c>
      <c r="AE954" s="411">
        <f t="shared" ref="AE954" si="2776">AE953</f>
        <v>0</v>
      </c>
      <c r="AF954" s="411">
        <f t="shared" ref="AF954" si="2777">AF953</f>
        <v>0</v>
      </c>
      <c r="AG954" s="411">
        <f t="shared" ref="AG954" si="2778">AG953</f>
        <v>0</v>
      </c>
      <c r="AH954" s="411">
        <f t="shared" ref="AH954" si="2779">AH953</f>
        <v>0</v>
      </c>
      <c r="AI954" s="411">
        <f t="shared" ref="AI954" si="2780">AI953</f>
        <v>0</v>
      </c>
      <c r="AJ954" s="411">
        <f t="shared" ref="AJ954" si="2781">AJ953</f>
        <v>0</v>
      </c>
      <c r="AK954" s="411">
        <f t="shared" ref="AK954" si="2782">AK953</f>
        <v>0</v>
      </c>
      <c r="AL954" s="411">
        <f t="shared" ref="AL954" si="278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784">Z956</f>
        <v>0</v>
      </c>
      <c r="AA957" s="411">
        <f t="shared" ref="AA957" si="2785">AA956</f>
        <v>0</v>
      </c>
      <c r="AB957" s="411">
        <f t="shared" ref="AB957" si="2786">AB956</f>
        <v>0</v>
      </c>
      <c r="AC957" s="411">
        <f t="shared" ref="AC957" si="2787">AC956</f>
        <v>0</v>
      </c>
      <c r="AD957" s="411">
        <f t="shared" ref="AD957" si="2788">AD956</f>
        <v>0</v>
      </c>
      <c r="AE957" s="411">
        <f t="shared" ref="AE957" si="2789">AE956</f>
        <v>0</v>
      </c>
      <c r="AF957" s="411">
        <f t="shared" ref="AF957" si="2790">AF956</f>
        <v>0</v>
      </c>
      <c r="AG957" s="411">
        <f t="shared" ref="AG957" si="2791">AG956</f>
        <v>0</v>
      </c>
      <c r="AH957" s="411">
        <f t="shared" ref="AH957" si="2792">AH956</f>
        <v>0</v>
      </c>
      <c r="AI957" s="411">
        <f t="shared" ref="AI957" si="2793">AI956</f>
        <v>0</v>
      </c>
      <c r="AJ957" s="411">
        <f t="shared" ref="AJ957" si="2794">AJ956</f>
        <v>0</v>
      </c>
      <c r="AK957" s="411">
        <f t="shared" ref="AK957" si="2795">AK956</f>
        <v>0</v>
      </c>
      <c r="AL957" s="411">
        <f t="shared" ref="AL957" si="279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797">Z959</f>
        <v>0</v>
      </c>
      <c r="AA960" s="411">
        <f t="shared" ref="AA960" si="2798">AA959</f>
        <v>0</v>
      </c>
      <c r="AB960" s="411">
        <f t="shared" ref="AB960" si="2799">AB959</f>
        <v>0</v>
      </c>
      <c r="AC960" s="411">
        <f t="shared" ref="AC960" si="2800">AC959</f>
        <v>0</v>
      </c>
      <c r="AD960" s="411">
        <f t="shared" ref="AD960" si="2801">AD959</f>
        <v>0</v>
      </c>
      <c r="AE960" s="411">
        <f t="shared" ref="AE960" si="2802">AE959</f>
        <v>0</v>
      </c>
      <c r="AF960" s="411">
        <f t="shared" ref="AF960" si="2803">AF959</f>
        <v>0</v>
      </c>
      <c r="AG960" s="411">
        <f t="shared" ref="AG960" si="2804">AG959</f>
        <v>0</v>
      </c>
      <c r="AH960" s="411">
        <f t="shared" ref="AH960" si="2805">AH959</f>
        <v>0</v>
      </c>
      <c r="AI960" s="411">
        <f t="shared" ref="AI960" si="2806">AI959</f>
        <v>0</v>
      </c>
      <c r="AJ960" s="411">
        <f t="shared" ref="AJ960" si="2807">AJ959</f>
        <v>0</v>
      </c>
      <c r="AK960" s="411">
        <f t="shared" ref="AK960" si="2808">AK959</f>
        <v>0</v>
      </c>
      <c r="AL960" s="411">
        <f t="shared" ref="AL960" si="280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681</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810">Z962</f>
        <v>0</v>
      </c>
      <c r="AA963" s="411">
        <f t="shared" ref="AA963" si="2811">AA962</f>
        <v>0</v>
      </c>
      <c r="AB963" s="411">
        <f t="shared" ref="AB963" si="2812">AB962</f>
        <v>0</v>
      </c>
      <c r="AC963" s="411">
        <f t="shared" ref="AC963" si="2813">AC962</f>
        <v>0</v>
      </c>
      <c r="AD963" s="411">
        <f t="shared" ref="AD963" si="2814">AD962</f>
        <v>0</v>
      </c>
      <c r="AE963" s="411">
        <f t="shared" ref="AE963" si="2815">AE962</f>
        <v>0</v>
      </c>
      <c r="AF963" s="411">
        <f t="shared" ref="AF963" si="2816">AF962</f>
        <v>0</v>
      </c>
      <c r="AG963" s="411">
        <f t="shared" ref="AG963" si="2817">AG962</f>
        <v>0</v>
      </c>
      <c r="AH963" s="411">
        <f t="shared" ref="AH963" si="2818">AH962</f>
        <v>0</v>
      </c>
      <c r="AI963" s="411">
        <f t="shared" ref="AI963" si="2819">AI962</f>
        <v>0</v>
      </c>
      <c r="AJ963" s="411">
        <f t="shared" ref="AJ963" si="2820">AJ962</f>
        <v>0</v>
      </c>
      <c r="AK963" s="411">
        <f t="shared" ref="AK963" si="2821">AK962</f>
        <v>0</v>
      </c>
      <c r="AL963" s="411">
        <f t="shared" ref="AL963" si="282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823">Z965</f>
        <v>0</v>
      </c>
      <c r="AA966" s="411">
        <f t="shared" ref="AA966" si="2824">AA965</f>
        <v>0</v>
      </c>
      <c r="AB966" s="411">
        <f t="shared" ref="AB966" si="2825">AB965</f>
        <v>0</v>
      </c>
      <c r="AC966" s="411">
        <f t="shared" ref="AC966" si="2826">AC965</f>
        <v>0</v>
      </c>
      <c r="AD966" s="411">
        <f t="shared" ref="AD966" si="2827">AD965</f>
        <v>0</v>
      </c>
      <c r="AE966" s="411">
        <f t="shared" ref="AE966" si="2828">AE965</f>
        <v>0</v>
      </c>
      <c r="AF966" s="411">
        <f t="shared" ref="AF966" si="2829">AF965</f>
        <v>0</v>
      </c>
      <c r="AG966" s="411">
        <f t="shared" ref="AG966" si="2830">AG965</f>
        <v>0</v>
      </c>
      <c r="AH966" s="411">
        <f t="shared" ref="AH966" si="2831">AH965</f>
        <v>0</v>
      </c>
      <c r="AI966" s="411">
        <f t="shared" ref="AI966" si="2832">AI965</f>
        <v>0</v>
      </c>
      <c r="AJ966" s="411">
        <f t="shared" ref="AJ966" si="2833">AJ965</f>
        <v>0</v>
      </c>
      <c r="AK966" s="411">
        <f t="shared" ref="AK966" si="2834">AK965</f>
        <v>0</v>
      </c>
      <c r="AL966" s="411">
        <f t="shared" ref="AL966" si="283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836">Z969</f>
        <v>0</v>
      </c>
      <c r="AA970" s="411">
        <f t="shared" ref="AA970" si="2837">AA969</f>
        <v>0</v>
      </c>
      <c r="AB970" s="411">
        <f t="shared" ref="AB970" si="2838">AB969</f>
        <v>0</v>
      </c>
      <c r="AC970" s="411">
        <f t="shared" ref="AC970" si="2839">AC969</f>
        <v>0</v>
      </c>
      <c r="AD970" s="411">
        <f t="shared" ref="AD970" si="2840">AD969</f>
        <v>0</v>
      </c>
      <c r="AE970" s="411">
        <f t="shared" ref="AE970" si="2841">AE969</f>
        <v>0</v>
      </c>
      <c r="AF970" s="411">
        <f t="shared" ref="AF970" si="2842">AF969</f>
        <v>0</v>
      </c>
      <c r="AG970" s="411">
        <f t="shared" ref="AG970" si="2843">AG969</f>
        <v>0</v>
      </c>
      <c r="AH970" s="411">
        <f t="shared" ref="AH970" si="2844">AH969</f>
        <v>0</v>
      </c>
      <c r="AI970" s="411">
        <f t="shared" ref="AI970" si="2845">AI969</f>
        <v>0</v>
      </c>
      <c r="AJ970" s="411">
        <f t="shared" ref="AJ970" si="2846">AJ969</f>
        <v>0</v>
      </c>
      <c r="AK970" s="411">
        <f t="shared" ref="AK970" si="2847">AK969</f>
        <v>0</v>
      </c>
      <c r="AL970" s="411">
        <f t="shared" ref="AL970" si="284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849">Z972</f>
        <v>0</v>
      </c>
      <c r="AA973" s="411">
        <f t="shared" ref="AA973" si="2850">AA972</f>
        <v>0</v>
      </c>
      <c r="AB973" s="411">
        <f t="shared" ref="AB973" si="2851">AB972</f>
        <v>0</v>
      </c>
      <c r="AC973" s="411">
        <f t="shared" ref="AC973" si="2852">AC972</f>
        <v>0</v>
      </c>
      <c r="AD973" s="411">
        <f t="shared" ref="AD973" si="2853">AD972</f>
        <v>0</v>
      </c>
      <c r="AE973" s="411">
        <f t="shared" ref="AE973" si="2854">AE972</f>
        <v>0</v>
      </c>
      <c r="AF973" s="411">
        <f t="shared" ref="AF973" si="2855">AF972</f>
        <v>0</v>
      </c>
      <c r="AG973" s="411">
        <f t="shared" ref="AG973" si="2856">AG972</f>
        <v>0</v>
      </c>
      <c r="AH973" s="411">
        <f t="shared" ref="AH973" si="2857">AH972</f>
        <v>0</v>
      </c>
      <c r="AI973" s="411">
        <f t="shared" ref="AI973" si="2858">AI972</f>
        <v>0</v>
      </c>
      <c r="AJ973" s="411">
        <f t="shared" ref="AJ973" si="2859">AJ972</f>
        <v>0</v>
      </c>
      <c r="AK973" s="411">
        <f t="shared" ref="AK973" si="2860">AK972</f>
        <v>0</v>
      </c>
      <c r="AL973" s="411">
        <f t="shared" ref="AL973" si="286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862">Z975</f>
        <v>0</v>
      </c>
      <c r="AA976" s="411">
        <f t="shared" ref="AA976" si="2863">AA975</f>
        <v>0</v>
      </c>
      <c r="AB976" s="411">
        <f t="shared" ref="AB976" si="2864">AB975</f>
        <v>0</v>
      </c>
      <c r="AC976" s="411">
        <f t="shared" ref="AC976" si="2865">AC975</f>
        <v>0</v>
      </c>
      <c r="AD976" s="411">
        <f t="shared" ref="AD976" si="2866">AD975</f>
        <v>0</v>
      </c>
      <c r="AE976" s="411">
        <f t="shared" ref="AE976" si="2867">AE975</f>
        <v>0</v>
      </c>
      <c r="AF976" s="411">
        <f t="shared" ref="AF976" si="2868">AF975</f>
        <v>0</v>
      </c>
      <c r="AG976" s="411">
        <f t="shared" ref="AG976" si="2869">AG975</f>
        <v>0</v>
      </c>
      <c r="AH976" s="411">
        <f t="shared" ref="AH976" si="2870">AH975</f>
        <v>0</v>
      </c>
      <c r="AI976" s="411">
        <f t="shared" ref="AI976" si="2871">AI975</f>
        <v>0</v>
      </c>
      <c r="AJ976" s="411">
        <f t="shared" ref="AJ976" si="2872">AJ975</f>
        <v>0</v>
      </c>
      <c r="AK976" s="411">
        <f t="shared" ref="AK976" si="2873">AK975</f>
        <v>0</v>
      </c>
      <c r="AL976" s="411">
        <f t="shared" ref="AL976" si="287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875">Z978</f>
        <v>0</v>
      </c>
      <c r="AA979" s="411">
        <f t="shared" ref="AA979" si="2876">AA978</f>
        <v>0</v>
      </c>
      <c r="AB979" s="411">
        <f t="shared" ref="AB979" si="2877">AB978</f>
        <v>0</v>
      </c>
      <c r="AC979" s="411">
        <f t="shared" ref="AC979" si="2878">AC978</f>
        <v>0</v>
      </c>
      <c r="AD979" s="411">
        <f t="shared" ref="AD979" si="2879">AD978</f>
        <v>0</v>
      </c>
      <c r="AE979" s="411">
        <f t="shared" ref="AE979" si="2880">AE978</f>
        <v>0</v>
      </c>
      <c r="AF979" s="411">
        <f t="shared" ref="AF979" si="2881">AF978</f>
        <v>0</v>
      </c>
      <c r="AG979" s="411">
        <f t="shared" ref="AG979" si="2882">AG978</f>
        <v>0</v>
      </c>
      <c r="AH979" s="411">
        <f t="shared" ref="AH979" si="2883">AH978</f>
        <v>0</v>
      </c>
      <c r="AI979" s="411">
        <f t="shared" ref="AI979" si="2884">AI978</f>
        <v>0</v>
      </c>
      <c r="AJ979" s="411">
        <f t="shared" ref="AJ979" si="2885">AJ978</f>
        <v>0</v>
      </c>
      <c r="AK979" s="411">
        <f t="shared" ref="AK979" si="2886">AK978</f>
        <v>0</v>
      </c>
      <c r="AL979" s="411">
        <f t="shared" ref="AL979" si="288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888">Z981</f>
        <v>0</v>
      </c>
      <c r="AA982" s="411">
        <f t="shared" ref="AA982" si="2889">AA981</f>
        <v>0</v>
      </c>
      <c r="AB982" s="411">
        <f t="shared" ref="AB982" si="2890">AB981</f>
        <v>0</v>
      </c>
      <c r="AC982" s="411">
        <f t="shared" ref="AC982" si="2891">AC981</f>
        <v>0</v>
      </c>
      <c r="AD982" s="411">
        <f t="shared" ref="AD982" si="2892">AD981</f>
        <v>0</v>
      </c>
      <c r="AE982" s="411">
        <f t="shared" ref="AE982" si="2893">AE981</f>
        <v>0</v>
      </c>
      <c r="AF982" s="411">
        <f t="shared" ref="AF982" si="2894">AF981</f>
        <v>0</v>
      </c>
      <c r="AG982" s="411">
        <f t="shared" ref="AG982" si="2895">AG981</f>
        <v>0</v>
      </c>
      <c r="AH982" s="411">
        <f t="shared" ref="AH982" si="2896">AH981</f>
        <v>0</v>
      </c>
      <c r="AI982" s="411">
        <f t="shared" ref="AI982" si="2897">AI981</f>
        <v>0</v>
      </c>
      <c r="AJ982" s="411">
        <f t="shared" ref="AJ982" si="2898">AJ981</f>
        <v>0</v>
      </c>
      <c r="AK982" s="411">
        <f t="shared" ref="AK982" si="2899">AK981</f>
        <v>0</v>
      </c>
      <c r="AL982" s="411">
        <f t="shared" ref="AL982" si="290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01">Z985</f>
        <v>0</v>
      </c>
      <c r="AA986" s="411">
        <f t="shared" ref="AA986" si="2902">AA985</f>
        <v>0</v>
      </c>
      <c r="AB986" s="411">
        <f t="shared" ref="AB986" si="2903">AB985</f>
        <v>0</v>
      </c>
      <c r="AC986" s="411">
        <f t="shared" ref="AC986" si="2904">AC985</f>
        <v>0</v>
      </c>
      <c r="AD986" s="411">
        <f t="shared" ref="AD986" si="2905">AD985</f>
        <v>0</v>
      </c>
      <c r="AE986" s="411">
        <f t="shared" ref="AE986" si="2906">AE985</f>
        <v>0</v>
      </c>
      <c r="AF986" s="411">
        <f t="shared" ref="AF986" si="2907">AF985</f>
        <v>0</v>
      </c>
      <c r="AG986" s="411">
        <f t="shared" ref="AG986" si="2908">AG985</f>
        <v>0</v>
      </c>
      <c r="AH986" s="411">
        <f t="shared" ref="AH986" si="2909">AH985</f>
        <v>0</v>
      </c>
      <c r="AI986" s="411">
        <f t="shared" ref="AI986" si="2910">AI985</f>
        <v>0</v>
      </c>
      <c r="AJ986" s="411">
        <f t="shared" ref="AJ986" si="2911">AJ985</f>
        <v>0</v>
      </c>
      <c r="AK986" s="411">
        <f t="shared" ref="AK986" si="2912">AK985</f>
        <v>0</v>
      </c>
      <c r="AL986" s="411">
        <f t="shared" ref="AL986" si="291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914">Z988</f>
        <v>0</v>
      </c>
      <c r="AA989" s="411">
        <f t="shared" ref="AA989" si="2915">AA988</f>
        <v>0</v>
      </c>
      <c r="AB989" s="411">
        <f t="shared" ref="AB989" si="2916">AB988</f>
        <v>0</v>
      </c>
      <c r="AC989" s="411">
        <f t="shared" ref="AC989" si="2917">AC988</f>
        <v>0</v>
      </c>
      <c r="AD989" s="411">
        <f t="shared" ref="AD989" si="2918">AD988</f>
        <v>0</v>
      </c>
      <c r="AE989" s="411">
        <f t="shared" ref="AE989" si="2919">AE988</f>
        <v>0</v>
      </c>
      <c r="AF989" s="411">
        <f t="shared" ref="AF989" si="2920">AF988</f>
        <v>0</v>
      </c>
      <c r="AG989" s="411">
        <f t="shared" ref="AG989" si="2921">AG988</f>
        <v>0</v>
      </c>
      <c r="AH989" s="411">
        <f t="shared" ref="AH989" si="2922">AH988</f>
        <v>0</v>
      </c>
      <c r="AI989" s="411">
        <f t="shared" ref="AI989" si="2923">AI988</f>
        <v>0</v>
      </c>
      <c r="AJ989" s="411">
        <f t="shared" ref="AJ989" si="2924">AJ988</f>
        <v>0</v>
      </c>
      <c r="AK989" s="411">
        <f t="shared" ref="AK989" si="2925">AK988</f>
        <v>0</v>
      </c>
      <c r="AL989" s="411">
        <f t="shared" ref="AL989" si="292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927">Z991</f>
        <v>0</v>
      </c>
      <c r="AA992" s="411">
        <f t="shared" ref="AA992" si="2928">AA991</f>
        <v>0</v>
      </c>
      <c r="AB992" s="411">
        <f t="shared" ref="AB992" si="2929">AB991</f>
        <v>0</v>
      </c>
      <c r="AC992" s="411">
        <f t="shared" ref="AC992" si="2930">AC991</f>
        <v>0</v>
      </c>
      <c r="AD992" s="411">
        <f t="shared" ref="AD992" si="2931">AD991</f>
        <v>0</v>
      </c>
      <c r="AE992" s="411">
        <f t="shared" ref="AE992" si="2932">AE991</f>
        <v>0</v>
      </c>
      <c r="AF992" s="411">
        <f t="shared" ref="AF992" si="2933">AF991</f>
        <v>0</v>
      </c>
      <c r="AG992" s="411">
        <f t="shared" ref="AG992" si="2934">AG991</f>
        <v>0</v>
      </c>
      <c r="AH992" s="411">
        <f t="shared" ref="AH992" si="2935">AH991</f>
        <v>0</v>
      </c>
      <c r="AI992" s="411">
        <f t="shared" ref="AI992" si="2936">AI991</f>
        <v>0</v>
      </c>
      <c r="AJ992" s="411">
        <f t="shared" ref="AJ992" si="2937">AJ991</f>
        <v>0</v>
      </c>
      <c r="AK992" s="411">
        <f t="shared" ref="AK992" si="2938">AK991</f>
        <v>0</v>
      </c>
      <c r="AL992" s="411">
        <f t="shared" ref="AL992" si="293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2940">Z995</f>
        <v>0</v>
      </c>
      <c r="AA996" s="411">
        <f t="shared" ref="AA996" si="2941">AA995</f>
        <v>0</v>
      </c>
      <c r="AB996" s="411">
        <f t="shared" ref="AB996" si="2942">AB995</f>
        <v>0</v>
      </c>
      <c r="AC996" s="411">
        <f t="shared" ref="AC996" si="2943">AC995</f>
        <v>0</v>
      </c>
      <c r="AD996" s="411">
        <f t="shared" ref="AD996" si="2944">AD995</f>
        <v>0</v>
      </c>
      <c r="AE996" s="411">
        <f t="shared" ref="AE996" si="2945">AE995</f>
        <v>0</v>
      </c>
      <c r="AF996" s="411">
        <f t="shared" ref="AF996" si="2946">AF995</f>
        <v>0</v>
      </c>
      <c r="AG996" s="411">
        <f t="shared" ref="AG996" si="2947">AG995</f>
        <v>0</v>
      </c>
      <c r="AH996" s="411">
        <f t="shared" ref="AH996" si="2948">AH995</f>
        <v>0</v>
      </c>
      <c r="AI996" s="411">
        <f t="shared" ref="AI996" si="2949">AI995</f>
        <v>0</v>
      </c>
      <c r="AJ996" s="411">
        <f t="shared" ref="AJ996" si="2950">AJ995</f>
        <v>0</v>
      </c>
      <c r="AK996" s="411">
        <f t="shared" ref="AK996" si="2951">AK995</f>
        <v>0</v>
      </c>
      <c r="AL996" s="411">
        <f t="shared" ref="AL996" si="295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2953">AA999</f>
        <v>0</v>
      </c>
      <c r="AB1000" s="411">
        <f t="shared" si="2953"/>
        <v>0</v>
      </c>
      <c r="AC1000" s="411">
        <f t="shared" si="2953"/>
        <v>0</v>
      </c>
      <c r="AD1000" s="411">
        <f>AD999</f>
        <v>0</v>
      </c>
      <c r="AE1000" s="411">
        <f t="shared" si="2953"/>
        <v>0</v>
      </c>
      <c r="AF1000" s="411">
        <f t="shared" si="2953"/>
        <v>0</v>
      </c>
      <c r="AG1000" s="411">
        <f t="shared" si="2953"/>
        <v>0</v>
      </c>
      <c r="AH1000" s="411">
        <f t="shared" si="2953"/>
        <v>0</v>
      </c>
      <c r="AI1000" s="411">
        <f t="shared" si="2953"/>
        <v>0</v>
      </c>
      <c r="AJ1000" s="411">
        <f t="shared" si="2953"/>
        <v>0</v>
      </c>
      <c r="AK1000" s="411">
        <f t="shared" si="2953"/>
        <v>0</v>
      </c>
      <c r="AL1000" s="411">
        <f t="shared" si="2953"/>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2954">Z1002</f>
        <v>0</v>
      </c>
      <c r="AA1003" s="411">
        <f t="shared" si="2954"/>
        <v>0</v>
      </c>
      <c r="AB1003" s="411">
        <f t="shared" si="2954"/>
        <v>0</v>
      </c>
      <c r="AC1003" s="411">
        <f t="shared" si="2954"/>
        <v>0</v>
      </c>
      <c r="AD1003" s="411">
        <f t="shared" si="2954"/>
        <v>0</v>
      </c>
      <c r="AE1003" s="411">
        <f t="shared" si="2954"/>
        <v>0</v>
      </c>
      <c r="AF1003" s="411">
        <f t="shared" si="2954"/>
        <v>0</v>
      </c>
      <c r="AG1003" s="411">
        <f t="shared" si="2954"/>
        <v>0</v>
      </c>
      <c r="AH1003" s="411">
        <f t="shared" si="2954"/>
        <v>0</v>
      </c>
      <c r="AI1003" s="411">
        <f t="shared" si="2954"/>
        <v>0</v>
      </c>
      <c r="AJ1003" s="411">
        <f t="shared" si="2954"/>
        <v>0</v>
      </c>
      <c r="AK1003" s="411">
        <f t="shared" si="2954"/>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495</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2955">Z1006</f>
        <v>0</v>
      </c>
      <c r="AA1007" s="411">
        <f t="shared" si="2955"/>
        <v>0</v>
      </c>
      <c r="AB1007" s="411">
        <f t="shared" si="2955"/>
        <v>0</v>
      </c>
      <c r="AC1007" s="411">
        <f t="shared" si="2955"/>
        <v>0</v>
      </c>
      <c r="AD1007" s="411">
        <f t="shared" si="2955"/>
        <v>0</v>
      </c>
      <c r="AE1007" s="411">
        <f t="shared" si="2955"/>
        <v>0</v>
      </c>
      <c r="AF1007" s="411">
        <f t="shared" si="2955"/>
        <v>0</v>
      </c>
      <c r="AG1007" s="411">
        <f t="shared" si="2955"/>
        <v>0</v>
      </c>
      <c r="AH1007" s="411">
        <f t="shared" si="2955"/>
        <v>0</v>
      </c>
      <c r="AI1007" s="411">
        <f t="shared" si="2955"/>
        <v>0</v>
      </c>
      <c r="AJ1007" s="411">
        <f t="shared" si="2955"/>
        <v>0</v>
      </c>
      <c r="AK1007" s="411">
        <f t="shared" si="2955"/>
        <v>0</v>
      </c>
      <c r="AL1007" s="411">
        <f t="shared" si="2955"/>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2956">Z1009</f>
        <v>0</v>
      </c>
      <c r="AA1010" s="411">
        <f t="shared" si="2956"/>
        <v>0</v>
      </c>
      <c r="AB1010" s="411">
        <f t="shared" si="2956"/>
        <v>0</v>
      </c>
      <c r="AC1010" s="411">
        <f t="shared" si="2956"/>
        <v>0</v>
      </c>
      <c r="AD1010" s="411">
        <f t="shared" si="2956"/>
        <v>0</v>
      </c>
      <c r="AE1010" s="411">
        <f t="shared" si="2956"/>
        <v>0</v>
      </c>
      <c r="AF1010" s="411">
        <f t="shared" si="2956"/>
        <v>0</v>
      </c>
      <c r="AG1010" s="411">
        <f t="shared" si="2956"/>
        <v>0</v>
      </c>
      <c r="AH1010" s="411">
        <f t="shared" si="2956"/>
        <v>0</v>
      </c>
      <c r="AI1010" s="411">
        <f t="shared" si="2956"/>
        <v>0</v>
      </c>
      <c r="AJ1010" s="411">
        <f t="shared" si="2956"/>
        <v>0</v>
      </c>
      <c r="AK1010" s="411">
        <f t="shared" si="2956"/>
        <v>0</v>
      </c>
      <c r="AL1010" s="411">
        <f t="shared" si="2956"/>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2957">Z1012</f>
        <v>0</v>
      </c>
      <c r="AA1013" s="411">
        <f t="shared" si="2957"/>
        <v>0</v>
      </c>
      <c r="AB1013" s="411">
        <f t="shared" si="2957"/>
        <v>0</v>
      </c>
      <c r="AC1013" s="411">
        <f t="shared" si="2957"/>
        <v>0</v>
      </c>
      <c r="AD1013" s="411">
        <f t="shared" si="2957"/>
        <v>0</v>
      </c>
      <c r="AE1013" s="411">
        <f t="shared" si="2957"/>
        <v>0</v>
      </c>
      <c r="AF1013" s="411">
        <f t="shared" si="2957"/>
        <v>0</v>
      </c>
      <c r="AG1013" s="411">
        <f t="shared" si="2957"/>
        <v>0</v>
      </c>
      <c r="AH1013" s="411">
        <f t="shared" si="2957"/>
        <v>0</v>
      </c>
      <c r="AI1013" s="411">
        <f t="shared" si="2957"/>
        <v>0</v>
      </c>
      <c r="AJ1013" s="411">
        <f t="shared" si="2957"/>
        <v>0</v>
      </c>
      <c r="AK1013" s="411">
        <f t="shared" si="2957"/>
        <v>0</v>
      </c>
      <c r="AL1013" s="411">
        <f t="shared" si="2957"/>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2958">Y1015</f>
        <v>0</v>
      </c>
      <c r="Z1016" s="411">
        <f t="shared" si="2958"/>
        <v>0</v>
      </c>
      <c r="AA1016" s="411">
        <f t="shared" si="2958"/>
        <v>0</v>
      </c>
      <c r="AB1016" s="411">
        <f t="shared" si="2958"/>
        <v>0</v>
      </c>
      <c r="AC1016" s="411">
        <f t="shared" si="2958"/>
        <v>0</v>
      </c>
      <c r="AD1016" s="411">
        <f t="shared" si="2958"/>
        <v>0</v>
      </c>
      <c r="AE1016" s="411">
        <f t="shared" si="2958"/>
        <v>0</v>
      </c>
      <c r="AF1016" s="411">
        <f t="shared" si="2958"/>
        <v>0</v>
      </c>
      <c r="AG1016" s="411">
        <f t="shared" si="2958"/>
        <v>0</v>
      </c>
      <c r="AH1016" s="411">
        <f t="shared" si="2958"/>
        <v>0</v>
      </c>
      <c r="AI1016" s="411">
        <f t="shared" si="2958"/>
        <v>0</v>
      </c>
      <c r="AJ1016" s="411">
        <f t="shared" si="2958"/>
        <v>0</v>
      </c>
      <c r="AK1016" s="411">
        <f t="shared" si="2958"/>
        <v>0</v>
      </c>
      <c r="AL1016" s="411">
        <f t="shared" si="2958"/>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2959">Z1020</f>
        <v>0</v>
      </c>
      <c r="AA1021" s="411">
        <f t="shared" ref="AA1021" si="2960">AA1020</f>
        <v>0</v>
      </c>
      <c r="AB1021" s="411">
        <f t="shared" ref="AB1021" si="2961">AB1020</f>
        <v>0</v>
      </c>
      <c r="AC1021" s="411">
        <f t="shared" ref="AC1021" si="2962">AC1020</f>
        <v>0</v>
      </c>
      <c r="AD1021" s="411">
        <f t="shared" ref="AD1021" si="2963">AD1020</f>
        <v>0</v>
      </c>
      <c r="AE1021" s="411">
        <f t="shared" ref="AE1021" si="2964">AE1020</f>
        <v>0</v>
      </c>
      <c r="AF1021" s="411">
        <f t="shared" ref="AF1021" si="2965">AF1020</f>
        <v>0</v>
      </c>
      <c r="AG1021" s="411">
        <f t="shared" ref="AG1021" si="2966">AG1020</f>
        <v>0</v>
      </c>
      <c r="AH1021" s="411">
        <f t="shared" ref="AH1021" si="2967">AH1020</f>
        <v>0</v>
      </c>
      <c r="AI1021" s="411">
        <f t="shared" ref="AI1021" si="2968">AI1020</f>
        <v>0</v>
      </c>
      <c r="AJ1021" s="411">
        <f t="shared" ref="AJ1021" si="2969">AJ1020</f>
        <v>0</v>
      </c>
      <c r="AK1021" s="411">
        <f t="shared" ref="AK1021" si="2970">AK1020</f>
        <v>0</v>
      </c>
      <c r="AL1021" s="411">
        <f t="shared" ref="AL1021" si="297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2972">Z1023</f>
        <v>0</v>
      </c>
      <c r="AA1024" s="411">
        <f t="shared" ref="AA1024" si="2973">AA1023</f>
        <v>0</v>
      </c>
      <c r="AB1024" s="411">
        <f t="shared" ref="AB1024" si="2974">AB1023</f>
        <v>0</v>
      </c>
      <c r="AC1024" s="411">
        <f t="shared" ref="AC1024" si="2975">AC1023</f>
        <v>0</v>
      </c>
      <c r="AD1024" s="411">
        <f t="shared" ref="AD1024" si="2976">AD1023</f>
        <v>0</v>
      </c>
      <c r="AE1024" s="411">
        <f t="shared" ref="AE1024" si="2977">AE1023</f>
        <v>0</v>
      </c>
      <c r="AF1024" s="411">
        <f t="shared" ref="AF1024" si="2978">AF1023</f>
        <v>0</v>
      </c>
      <c r="AG1024" s="411">
        <f t="shared" ref="AG1024" si="2979">AG1023</f>
        <v>0</v>
      </c>
      <c r="AH1024" s="411">
        <f t="shared" ref="AH1024" si="2980">AH1023</f>
        <v>0</v>
      </c>
      <c r="AI1024" s="411">
        <f t="shared" ref="AI1024" si="2981">AI1023</f>
        <v>0</v>
      </c>
      <c r="AJ1024" s="411">
        <f t="shared" ref="AJ1024" si="2982">AJ1023</f>
        <v>0</v>
      </c>
      <c r="AK1024" s="411">
        <f t="shared" ref="AK1024" si="2983">AK1023</f>
        <v>0</v>
      </c>
      <c r="AL1024" s="411">
        <f t="shared" ref="AL1024" si="298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2985">Z1026</f>
        <v>0</v>
      </c>
      <c r="AA1027" s="411">
        <f t="shared" ref="AA1027" si="2986">AA1026</f>
        <v>0</v>
      </c>
      <c r="AB1027" s="411">
        <f t="shared" ref="AB1027" si="2987">AB1026</f>
        <v>0</v>
      </c>
      <c r="AC1027" s="411">
        <f t="shared" ref="AC1027" si="2988">AC1026</f>
        <v>0</v>
      </c>
      <c r="AD1027" s="411">
        <f t="shared" ref="AD1027" si="2989">AD1026</f>
        <v>0</v>
      </c>
      <c r="AE1027" s="411">
        <f t="shared" ref="AE1027" si="2990">AE1026</f>
        <v>0</v>
      </c>
      <c r="AF1027" s="411">
        <f t="shared" ref="AF1027" si="2991">AF1026</f>
        <v>0</v>
      </c>
      <c r="AG1027" s="411">
        <f t="shared" ref="AG1027" si="2992">AG1026</f>
        <v>0</v>
      </c>
      <c r="AH1027" s="411">
        <f t="shared" ref="AH1027" si="2993">AH1026</f>
        <v>0</v>
      </c>
      <c r="AI1027" s="411">
        <f t="shared" ref="AI1027" si="2994">AI1026</f>
        <v>0</v>
      </c>
      <c r="AJ1027" s="411">
        <f t="shared" ref="AJ1027" si="2995">AJ1026</f>
        <v>0</v>
      </c>
      <c r="AK1027" s="411">
        <f t="shared" ref="AK1027" si="2996">AK1026</f>
        <v>0</v>
      </c>
      <c r="AL1027" s="411">
        <f t="shared" ref="AL1027" si="299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2998">Z1029</f>
        <v>0</v>
      </c>
      <c r="AA1030" s="411">
        <f t="shared" ref="AA1030" si="2999">AA1029</f>
        <v>0</v>
      </c>
      <c r="AB1030" s="411">
        <f t="shared" ref="AB1030" si="3000">AB1029</f>
        <v>0</v>
      </c>
      <c r="AC1030" s="411">
        <f t="shared" ref="AC1030" si="3001">AC1029</f>
        <v>0</v>
      </c>
      <c r="AD1030" s="411">
        <f t="shared" ref="AD1030" si="3002">AD1029</f>
        <v>0</v>
      </c>
      <c r="AE1030" s="411">
        <f t="shared" ref="AE1030" si="3003">AE1029</f>
        <v>0</v>
      </c>
      <c r="AF1030" s="411">
        <f t="shared" ref="AF1030" si="3004">AF1029</f>
        <v>0</v>
      </c>
      <c r="AG1030" s="411">
        <f t="shared" ref="AG1030" si="3005">AG1029</f>
        <v>0</v>
      </c>
      <c r="AH1030" s="411">
        <f t="shared" ref="AH1030" si="3006">AH1029</f>
        <v>0</v>
      </c>
      <c r="AI1030" s="411">
        <f t="shared" ref="AI1030" si="3007">AI1029</f>
        <v>0</v>
      </c>
      <c r="AJ1030" s="411">
        <f t="shared" ref="AJ1030" si="3008">AJ1029</f>
        <v>0</v>
      </c>
      <c r="AK1030" s="411">
        <f t="shared" ref="AK1030" si="3009">AK1029</f>
        <v>0</v>
      </c>
      <c r="AL1030" s="411">
        <f t="shared" ref="AL1030" si="301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011">Z1033</f>
        <v>0</v>
      </c>
      <c r="AA1034" s="411">
        <f t="shared" ref="AA1034" si="3012">AA1033</f>
        <v>0</v>
      </c>
      <c r="AB1034" s="411">
        <f t="shared" ref="AB1034" si="3013">AB1033</f>
        <v>0</v>
      </c>
      <c r="AC1034" s="411">
        <f t="shared" ref="AC1034" si="3014">AC1033</f>
        <v>0</v>
      </c>
      <c r="AD1034" s="411">
        <f t="shared" ref="AD1034" si="3015">AD1033</f>
        <v>0</v>
      </c>
      <c r="AE1034" s="411">
        <f t="shared" ref="AE1034" si="3016">AE1033</f>
        <v>0</v>
      </c>
      <c r="AF1034" s="411">
        <f t="shared" ref="AF1034" si="3017">AF1033</f>
        <v>0</v>
      </c>
      <c r="AG1034" s="411">
        <f t="shared" ref="AG1034" si="3018">AG1033</f>
        <v>0</v>
      </c>
      <c r="AH1034" s="411">
        <f t="shared" ref="AH1034" si="3019">AH1033</f>
        <v>0</v>
      </c>
      <c r="AI1034" s="411">
        <f t="shared" ref="AI1034" si="3020">AI1033</f>
        <v>0</v>
      </c>
      <c r="AJ1034" s="411">
        <f t="shared" ref="AJ1034" si="3021">AJ1033</f>
        <v>0</v>
      </c>
      <c r="AK1034" s="411">
        <f t="shared" ref="AK1034" si="3022">AK1033</f>
        <v>0</v>
      </c>
      <c r="AL1034" s="411">
        <f t="shared" ref="AL1034" si="302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024">Z1036</f>
        <v>0</v>
      </c>
      <c r="AA1037" s="411">
        <f t="shared" ref="AA1037" si="3025">AA1036</f>
        <v>0</v>
      </c>
      <c r="AB1037" s="411">
        <f t="shared" ref="AB1037" si="3026">AB1036</f>
        <v>0</v>
      </c>
      <c r="AC1037" s="411">
        <f t="shared" ref="AC1037" si="3027">AC1036</f>
        <v>0</v>
      </c>
      <c r="AD1037" s="411">
        <f t="shared" ref="AD1037" si="3028">AD1036</f>
        <v>0</v>
      </c>
      <c r="AE1037" s="411">
        <f t="shared" ref="AE1037" si="3029">AE1036</f>
        <v>0</v>
      </c>
      <c r="AF1037" s="411">
        <f t="shared" ref="AF1037" si="3030">AF1036</f>
        <v>0</v>
      </c>
      <c r="AG1037" s="411">
        <f t="shared" ref="AG1037" si="3031">AG1036</f>
        <v>0</v>
      </c>
      <c r="AH1037" s="411">
        <f t="shared" ref="AH1037" si="3032">AH1036</f>
        <v>0</v>
      </c>
      <c r="AI1037" s="411">
        <f t="shared" ref="AI1037" si="3033">AI1036</f>
        <v>0</v>
      </c>
      <c r="AJ1037" s="411">
        <f t="shared" ref="AJ1037" si="3034">AJ1036</f>
        <v>0</v>
      </c>
      <c r="AK1037" s="411">
        <f t="shared" ref="AK1037" si="3035">AK1036</f>
        <v>0</v>
      </c>
      <c r="AL1037" s="411">
        <f t="shared" ref="AL1037" si="303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037">Z1039</f>
        <v>0</v>
      </c>
      <c r="AA1040" s="411">
        <f t="shared" ref="AA1040" si="3038">AA1039</f>
        <v>0</v>
      </c>
      <c r="AB1040" s="411">
        <f t="shared" ref="AB1040" si="3039">AB1039</f>
        <v>0</v>
      </c>
      <c r="AC1040" s="411">
        <f t="shared" ref="AC1040" si="3040">AC1039</f>
        <v>0</v>
      </c>
      <c r="AD1040" s="411">
        <f t="shared" ref="AD1040" si="3041">AD1039</f>
        <v>0</v>
      </c>
      <c r="AE1040" s="411">
        <f t="shared" ref="AE1040" si="3042">AE1039</f>
        <v>0</v>
      </c>
      <c r="AF1040" s="411">
        <f t="shared" ref="AF1040" si="3043">AF1039</f>
        <v>0</v>
      </c>
      <c r="AG1040" s="411">
        <f t="shared" ref="AG1040" si="3044">AG1039</f>
        <v>0</v>
      </c>
      <c r="AH1040" s="411">
        <f t="shared" ref="AH1040" si="3045">AH1039</f>
        <v>0</v>
      </c>
      <c r="AI1040" s="411">
        <f t="shared" ref="AI1040" si="3046">AI1039</f>
        <v>0</v>
      </c>
      <c r="AJ1040" s="411">
        <f t="shared" ref="AJ1040" si="3047">AJ1039</f>
        <v>0</v>
      </c>
      <c r="AK1040" s="411">
        <f t="shared" ref="AK1040" si="3048">AK1039</f>
        <v>0</v>
      </c>
      <c r="AL1040" s="411">
        <f t="shared" ref="AL1040" si="304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050">AA1042</f>
        <v>0</v>
      </c>
      <c r="AB1043" s="411">
        <f t="shared" ref="AB1043" si="3051">AB1042</f>
        <v>0</v>
      </c>
      <c r="AC1043" s="411">
        <f t="shared" ref="AC1043" si="3052">AC1042</f>
        <v>0</v>
      </c>
      <c r="AD1043" s="411">
        <f t="shared" ref="AD1043" si="3053">AD1042</f>
        <v>0</v>
      </c>
      <c r="AE1043" s="411">
        <f>AE1042</f>
        <v>0</v>
      </c>
      <c r="AF1043" s="411">
        <f t="shared" ref="AF1043" si="3054">AF1042</f>
        <v>0</v>
      </c>
      <c r="AG1043" s="411">
        <f t="shared" ref="AG1043" si="3055">AG1042</f>
        <v>0</v>
      </c>
      <c r="AH1043" s="411">
        <f t="shared" ref="AH1043" si="3056">AH1042</f>
        <v>0</v>
      </c>
      <c r="AI1043" s="411">
        <f t="shared" ref="AI1043" si="3057">AI1042</f>
        <v>0</v>
      </c>
      <c r="AJ1043" s="411">
        <f t="shared" ref="AJ1043" si="3058">AJ1042</f>
        <v>0</v>
      </c>
      <c r="AK1043" s="411">
        <f t="shared" ref="AK1043" si="3059">AK1042</f>
        <v>0</v>
      </c>
      <c r="AL1043" s="411">
        <f t="shared" ref="AL1043" si="306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061">Z1045</f>
        <v>0</v>
      </c>
      <c r="AA1046" s="411">
        <f t="shared" ref="AA1046" si="3062">AA1045</f>
        <v>0</v>
      </c>
      <c r="AB1046" s="411">
        <f t="shared" ref="AB1046" si="3063">AB1045</f>
        <v>0</v>
      </c>
      <c r="AC1046" s="411">
        <f t="shared" ref="AC1046" si="3064">AC1045</f>
        <v>0</v>
      </c>
      <c r="AD1046" s="411">
        <f t="shared" ref="AD1046" si="3065">AD1045</f>
        <v>0</v>
      </c>
      <c r="AE1046" s="411">
        <f t="shared" ref="AE1046" si="3066">AE1045</f>
        <v>0</v>
      </c>
      <c r="AF1046" s="411">
        <f t="shared" ref="AF1046" si="3067">AF1045</f>
        <v>0</v>
      </c>
      <c r="AG1046" s="411">
        <f t="shared" ref="AG1046" si="3068">AG1045</f>
        <v>0</v>
      </c>
      <c r="AH1046" s="411">
        <f t="shared" ref="AH1046" si="3069">AH1045</f>
        <v>0</v>
      </c>
      <c r="AI1046" s="411">
        <f t="shared" ref="AI1046" si="3070">AI1045</f>
        <v>0</v>
      </c>
      <c r="AJ1046" s="411">
        <f t="shared" ref="AJ1046" si="3071">AJ1045</f>
        <v>0</v>
      </c>
      <c r="AK1046" s="411">
        <f t="shared" ref="AK1046" si="3072">AK1045</f>
        <v>0</v>
      </c>
      <c r="AL1046" s="411">
        <f t="shared" ref="AL1046" si="307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074">Z1048</f>
        <v>0</v>
      </c>
      <c r="AA1049" s="411">
        <f t="shared" ref="AA1049" si="3075">AA1048</f>
        <v>0</v>
      </c>
      <c r="AB1049" s="411">
        <f t="shared" ref="AB1049" si="3076">AB1048</f>
        <v>0</v>
      </c>
      <c r="AC1049" s="411">
        <f t="shared" ref="AC1049" si="3077">AC1048</f>
        <v>0</v>
      </c>
      <c r="AD1049" s="411">
        <f t="shared" ref="AD1049" si="3078">AD1048</f>
        <v>0</v>
      </c>
      <c r="AE1049" s="411">
        <f t="shared" ref="AE1049" si="3079">AE1048</f>
        <v>0</v>
      </c>
      <c r="AF1049" s="411">
        <f t="shared" ref="AF1049" si="3080">AF1048</f>
        <v>0</v>
      </c>
      <c r="AG1049" s="411">
        <f t="shared" ref="AG1049" si="3081">AG1048</f>
        <v>0</v>
      </c>
      <c r="AH1049" s="411">
        <f t="shared" ref="AH1049" si="3082">AH1048</f>
        <v>0</v>
      </c>
      <c r="AI1049" s="411">
        <f t="shared" ref="AI1049" si="3083">AI1048</f>
        <v>0</v>
      </c>
      <c r="AJ1049" s="411">
        <f t="shared" ref="AJ1049" si="3084">AJ1048</f>
        <v>0</v>
      </c>
      <c r="AK1049" s="411">
        <f t="shared" ref="AK1049" si="3085">AK1048</f>
        <v>0</v>
      </c>
      <c r="AL1049" s="411">
        <f t="shared" ref="AL1049" si="308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087">Z1051</f>
        <v>0</v>
      </c>
      <c r="AA1052" s="411">
        <f t="shared" ref="AA1052" si="3088">AA1051</f>
        <v>0</v>
      </c>
      <c r="AB1052" s="411">
        <f t="shared" ref="AB1052" si="3089">AB1051</f>
        <v>0</v>
      </c>
      <c r="AC1052" s="411">
        <f t="shared" ref="AC1052" si="3090">AC1051</f>
        <v>0</v>
      </c>
      <c r="AD1052" s="411">
        <f t="shared" ref="AD1052" si="3091">AD1051</f>
        <v>0</v>
      </c>
      <c r="AE1052" s="411">
        <f t="shared" ref="AE1052" si="3092">AE1051</f>
        <v>0</v>
      </c>
      <c r="AF1052" s="411">
        <f t="shared" ref="AF1052" si="3093">AF1051</f>
        <v>0</v>
      </c>
      <c r="AG1052" s="411">
        <f t="shared" ref="AG1052" si="3094">AG1051</f>
        <v>0</v>
      </c>
      <c r="AH1052" s="411">
        <f t="shared" ref="AH1052" si="3095">AH1051</f>
        <v>0</v>
      </c>
      <c r="AI1052" s="411">
        <f t="shared" ref="AI1052" si="3096">AI1051</f>
        <v>0</v>
      </c>
      <c r="AJ1052" s="411">
        <f t="shared" ref="AJ1052" si="3097">AJ1051</f>
        <v>0</v>
      </c>
      <c r="AK1052" s="411">
        <f t="shared" ref="AK1052" si="3098">AK1051</f>
        <v>0</v>
      </c>
      <c r="AL1052" s="411">
        <f t="shared" ref="AL1052" si="309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00">Z1054</f>
        <v>0</v>
      </c>
      <c r="AA1055" s="411">
        <f t="shared" ref="AA1055" si="3101">AA1054</f>
        <v>0</v>
      </c>
      <c r="AB1055" s="411">
        <f t="shared" ref="AB1055" si="3102">AB1054</f>
        <v>0</v>
      </c>
      <c r="AC1055" s="411">
        <f t="shared" ref="AC1055" si="3103">AC1054</f>
        <v>0</v>
      </c>
      <c r="AD1055" s="411">
        <f t="shared" ref="AD1055" si="3104">AD1054</f>
        <v>0</v>
      </c>
      <c r="AE1055" s="411">
        <f t="shared" ref="AE1055" si="3105">AE1054</f>
        <v>0</v>
      </c>
      <c r="AF1055" s="411">
        <f t="shared" ref="AF1055" si="3106">AF1054</f>
        <v>0</v>
      </c>
      <c r="AG1055" s="411">
        <f t="shared" ref="AG1055" si="3107">AG1054</f>
        <v>0</v>
      </c>
      <c r="AH1055" s="411">
        <f t="shared" ref="AH1055" si="3108">AH1054</f>
        <v>0</v>
      </c>
      <c r="AI1055" s="411">
        <f t="shared" ref="AI1055" si="3109">AI1054</f>
        <v>0</v>
      </c>
      <c r="AJ1055" s="411">
        <f t="shared" ref="AJ1055" si="3110">AJ1054</f>
        <v>0</v>
      </c>
      <c r="AK1055" s="411">
        <f t="shared" ref="AK1055" si="3111">AK1054</f>
        <v>0</v>
      </c>
      <c r="AL1055" s="411">
        <f t="shared" ref="AL1055" si="311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113">Z1058</f>
        <v>0</v>
      </c>
      <c r="AA1059" s="411">
        <f t="shared" ref="AA1059" si="3114">AA1058</f>
        <v>0</v>
      </c>
      <c r="AB1059" s="411">
        <f t="shared" ref="AB1059" si="3115">AB1058</f>
        <v>0</v>
      </c>
      <c r="AC1059" s="411">
        <f t="shared" ref="AC1059" si="3116">AC1058</f>
        <v>0</v>
      </c>
      <c r="AD1059" s="411">
        <f t="shared" ref="AD1059" si="3117">AD1058</f>
        <v>0</v>
      </c>
      <c r="AE1059" s="411">
        <f t="shared" ref="AE1059" si="3118">AE1058</f>
        <v>0</v>
      </c>
      <c r="AF1059" s="411">
        <f t="shared" ref="AF1059" si="3119">AF1058</f>
        <v>0</v>
      </c>
      <c r="AG1059" s="411">
        <f t="shared" ref="AG1059" si="3120">AG1058</f>
        <v>0</v>
      </c>
      <c r="AH1059" s="411">
        <f t="shared" ref="AH1059" si="3121">AH1058</f>
        <v>0</v>
      </c>
      <c r="AI1059" s="411">
        <f t="shared" ref="AI1059" si="3122">AI1058</f>
        <v>0</v>
      </c>
      <c r="AJ1059" s="411">
        <f t="shared" ref="AJ1059" si="3123">AJ1058</f>
        <v>0</v>
      </c>
      <c r="AK1059" s="411">
        <f t="shared" ref="AK1059" si="3124">AK1058</f>
        <v>0</v>
      </c>
      <c r="AL1059" s="411">
        <f t="shared" ref="AL1059" si="312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126">Z1061</f>
        <v>0</v>
      </c>
      <c r="AA1062" s="411">
        <f t="shared" ref="AA1062" si="3127">AA1061</f>
        <v>0</v>
      </c>
      <c r="AB1062" s="411">
        <f t="shared" ref="AB1062" si="3128">AB1061</f>
        <v>0</v>
      </c>
      <c r="AC1062" s="411">
        <f t="shared" ref="AC1062" si="3129">AC1061</f>
        <v>0</v>
      </c>
      <c r="AD1062" s="411">
        <f t="shared" ref="AD1062" si="3130">AD1061</f>
        <v>0</v>
      </c>
      <c r="AE1062" s="411">
        <f t="shared" ref="AE1062" si="3131">AE1061</f>
        <v>0</v>
      </c>
      <c r="AF1062" s="411">
        <f t="shared" ref="AF1062" si="3132">AF1061</f>
        <v>0</v>
      </c>
      <c r="AG1062" s="411">
        <f t="shared" ref="AG1062" si="3133">AG1061</f>
        <v>0</v>
      </c>
      <c r="AH1062" s="411">
        <f t="shared" ref="AH1062" si="3134">AH1061</f>
        <v>0</v>
      </c>
      <c r="AI1062" s="411">
        <f t="shared" ref="AI1062" si="3135">AI1061</f>
        <v>0</v>
      </c>
      <c r="AJ1062" s="411">
        <f t="shared" ref="AJ1062" si="3136">AJ1061</f>
        <v>0</v>
      </c>
      <c r="AK1062" s="411">
        <f t="shared" ref="AK1062" si="3137">AK1061</f>
        <v>0</v>
      </c>
      <c r="AL1062" s="411">
        <f t="shared" ref="AL1062" si="313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139">Z1064</f>
        <v>0</v>
      </c>
      <c r="AA1065" s="411">
        <f t="shared" ref="AA1065" si="3140">AA1064</f>
        <v>0</v>
      </c>
      <c r="AB1065" s="411">
        <f t="shared" ref="AB1065" si="3141">AB1064</f>
        <v>0</v>
      </c>
      <c r="AC1065" s="411">
        <f t="shared" ref="AC1065" si="3142">AC1064</f>
        <v>0</v>
      </c>
      <c r="AD1065" s="411">
        <f t="shared" ref="AD1065" si="3143">AD1064</f>
        <v>0</v>
      </c>
      <c r="AE1065" s="411">
        <f t="shared" ref="AE1065" si="3144">AE1064</f>
        <v>0</v>
      </c>
      <c r="AF1065" s="411">
        <f t="shared" ref="AF1065" si="3145">AF1064</f>
        <v>0</v>
      </c>
      <c r="AG1065" s="411">
        <f t="shared" ref="AG1065" si="3146">AG1064</f>
        <v>0</v>
      </c>
      <c r="AH1065" s="411">
        <f t="shared" ref="AH1065" si="3147">AH1064</f>
        <v>0</v>
      </c>
      <c r="AI1065" s="411">
        <f t="shared" ref="AI1065" si="3148">AI1064</f>
        <v>0</v>
      </c>
      <c r="AJ1065" s="411">
        <f t="shared" ref="AJ1065" si="3149">AJ1064</f>
        <v>0</v>
      </c>
      <c r="AK1065" s="411">
        <f t="shared" ref="AK1065" si="3150">AK1064</f>
        <v>0</v>
      </c>
      <c r="AL1065" s="411">
        <f t="shared" ref="AL1065" si="315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152">Z1068</f>
        <v>0</v>
      </c>
      <c r="AA1069" s="411">
        <f t="shared" ref="AA1069" si="3153">AA1068</f>
        <v>0</v>
      </c>
      <c r="AB1069" s="411">
        <f t="shared" ref="AB1069" si="3154">AB1068</f>
        <v>0</v>
      </c>
      <c r="AC1069" s="411">
        <f t="shared" ref="AC1069" si="3155">AC1068</f>
        <v>0</v>
      </c>
      <c r="AD1069" s="411">
        <f t="shared" ref="AD1069" si="3156">AD1068</f>
        <v>0</v>
      </c>
      <c r="AE1069" s="411">
        <f t="shared" ref="AE1069" si="3157">AE1068</f>
        <v>0</v>
      </c>
      <c r="AF1069" s="411">
        <f t="shared" ref="AF1069" si="3158">AF1068</f>
        <v>0</v>
      </c>
      <c r="AG1069" s="411">
        <f t="shared" ref="AG1069" si="3159">AG1068</f>
        <v>0</v>
      </c>
      <c r="AH1069" s="411">
        <f t="shared" ref="AH1069" si="3160">AH1068</f>
        <v>0</v>
      </c>
      <c r="AI1069" s="411">
        <f t="shared" ref="AI1069" si="3161">AI1068</f>
        <v>0</v>
      </c>
      <c r="AJ1069" s="411">
        <f t="shared" ref="AJ1069" si="3162">AJ1068</f>
        <v>0</v>
      </c>
      <c r="AK1069" s="411">
        <f t="shared" ref="AK1069" si="3163">AK1068</f>
        <v>0</v>
      </c>
      <c r="AL1069" s="411">
        <f t="shared" ref="AL1069" si="316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165">Z1071</f>
        <v>0</v>
      </c>
      <c r="AA1072" s="411">
        <f t="shared" ref="AA1072" si="3166">AA1071</f>
        <v>0</v>
      </c>
      <c r="AB1072" s="411">
        <f t="shared" ref="AB1072" si="3167">AB1071</f>
        <v>0</v>
      </c>
      <c r="AC1072" s="411">
        <f t="shared" ref="AC1072" si="3168">AC1071</f>
        <v>0</v>
      </c>
      <c r="AD1072" s="411">
        <f t="shared" ref="AD1072" si="3169">AD1071</f>
        <v>0</v>
      </c>
      <c r="AE1072" s="411">
        <f t="shared" ref="AE1072" si="3170">AE1071</f>
        <v>0</v>
      </c>
      <c r="AF1072" s="411">
        <f t="shared" ref="AF1072" si="3171">AF1071</f>
        <v>0</v>
      </c>
      <c r="AG1072" s="411">
        <f t="shared" ref="AG1072" si="3172">AG1071</f>
        <v>0</v>
      </c>
      <c r="AH1072" s="411">
        <f t="shared" ref="AH1072" si="3173">AH1071</f>
        <v>0</v>
      </c>
      <c r="AI1072" s="411">
        <f t="shared" ref="AI1072" si="3174">AI1071</f>
        <v>0</v>
      </c>
      <c r="AJ1072" s="411">
        <f t="shared" ref="AJ1072" si="3175">AJ1071</f>
        <v>0</v>
      </c>
      <c r="AK1072" s="411">
        <f t="shared" ref="AK1072" si="3176">AK1071</f>
        <v>0</v>
      </c>
      <c r="AL1072" s="411">
        <f t="shared" ref="AL1072" si="317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178">Z1074</f>
        <v>0</v>
      </c>
      <c r="AA1075" s="411">
        <f t="shared" ref="AA1075" si="3179">AA1074</f>
        <v>0</v>
      </c>
      <c r="AB1075" s="411">
        <f t="shared" ref="AB1075" si="3180">AB1074</f>
        <v>0</v>
      </c>
      <c r="AC1075" s="411">
        <f t="shared" ref="AC1075" si="3181">AC1074</f>
        <v>0</v>
      </c>
      <c r="AD1075" s="411">
        <f t="shared" ref="AD1075" si="3182">AD1074</f>
        <v>0</v>
      </c>
      <c r="AE1075" s="411">
        <f t="shared" ref="AE1075" si="3183">AE1074</f>
        <v>0</v>
      </c>
      <c r="AF1075" s="411">
        <f t="shared" ref="AF1075" si="3184">AF1074</f>
        <v>0</v>
      </c>
      <c r="AG1075" s="411">
        <f t="shared" ref="AG1075" si="3185">AG1074</f>
        <v>0</v>
      </c>
      <c r="AH1075" s="411">
        <f t="shared" ref="AH1075" si="3186">AH1074</f>
        <v>0</v>
      </c>
      <c r="AI1075" s="411">
        <f t="shared" ref="AI1075" si="3187">AI1074</f>
        <v>0</v>
      </c>
      <c r="AJ1075" s="411">
        <f t="shared" ref="AJ1075" si="3188">AJ1074</f>
        <v>0</v>
      </c>
      <c r="AK1075" s="411">
        <f t="shared" ref="AK1075" si="3189">AK1074</f>
        <v>0</v>
      </c>
      <c r="AL1075" s="411">
        <f t="shared" ref="AL1075" si="319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191">Z1077</f>
        <v>0</v>
      </c>
      <c r="AA1078" s="411">
        <f t="shared" ref="AA1078" si="3192">AA1077</f>
        <v>0</v>
      </c>
      <c r="AB1078" s="411">
        <f t="shared" ref="AB1078" si="3193">AB1077</f>
        <v>0</v>
      </c>
      <c r="AC1078" s="411">
        <f t="shared" ref="AC1078" si="3194">AC1077</f>
        <v>0</v>
      </c>
      <c r="AD1078" s="411">
        <f t="shared" ref="AD1078" si="3195">AD1077</f>
        <v>0</v>
      </c>
      <c r="AE1078" s="411">
        <f t="shared" ref="AE1078" si="3196">AE1077</f>
        <v>0</v>
      </c>
      <c r="AF1078" s="411">
        <f t="shared" ref="AF1078" si="3197">AF1077</f>
        <v>0</v>
      </c>
      <c r="AG1078" s="411">
        <f t="shared" ref="AG1078" si="3198">AG1077</f>
        <v>0</v>
      </c>
      <c r="AH1078" s="411">
        <f t="shared" ref="AH1078" si="3199">AH1077</f>
        <v>0</v>
      </c>
      <c r="AI1078" s="411">
        <f t="shared" ref="AI1078" si="3200">AI1077</f>
        <v>0</v>
      </c>
      <c r="AJ1078" s="411">
        <f t="shared" ref="AJ1078" si="3201">AJ1077</f>
        <v>0</v>
      </c>
      <c r="AK1078" s="411">
        <f t="shared" ref="AK1078" si="3202">AK1077</f>
        <v>0</v>
      </c>
      <c r="AL1078" s="411">
        <f t="shared" ref="AL1078" si="320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04">Z1080</f>
        <v>0</v>
      </c>
      <c r="AA1081" s="411">
        <f t="shared" ref="AA1081" si="3205">AA1080</f>
        <v>0</v>
      </c>
      <c r="AB1081" s="411">
        <f t="shared" ref="AB1081" si="3206">AB1080</f>
        <v>0</v>
      </c>
      <c r="AC1081" s="411">
        <f t="shared" ref="AC1081" si="3207">AC1080</f>
        <v>0</v>
      </c>
      <c r="AD1081" s="411">
        <f t="shared" ref="AD1081" si="3208">AD1080</f>
        <v>0</v>
      </c>
      <c r="AE1081" s="411">
        <f t="shared" ref="AE1081" si="3209">AE1080</f>
        <v>0</v>
      </c>
      <c r="AF1081" s="411">
        <f t="shared" ref="AF1081" si="3210">AF1080</f>
        <v>0</v>
      </c>
      <c r="AG1081" s="411">
        <f t="shared" ref="AG1081" si="3211">AG1080</f>
        <v>0</v>
      </c>
      <c r="AH1081" s="411">
        <f t="shared" ref="AH1081" si="3212">AH1080</f>
        <v>0</v>
      </c>
      <c r="AI1081" s="411">
        <f t="shared" ref="AI1081" si="3213">AI1080</f>
        <v>0</v>
      </c>
      <c r="AJ1081" s="411">
        <f t="shared" ref="AJ1081" si="3214">AJ1080</f>
        <v>0</v>
      </c>
      <c r="AK1081" s="411">
        <f t="shared" ref="AK1081" si="3215">AK1080</f>
        <v>0</v>
      </c>
      <c r="AL1081" s="411">
        <f t="shared" ref="AL1081" si="321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217">Z1083</f>
        <v>0</v>
      </c>
      <c r="AA1084" s="411">
        <f t="shared" ref="AA1084" si="3218">AA1083</f>
        <v>0</v>
      </c>
      <c r="AB1084" s="411">
        <f t="shared" ref="AB1084" si="3219">AB1083</f>
        <v>0</v>
      </c>
      <c r="AC1084" s="411">
        <f t="shared" ref="AC1084" si="3220">AC1083</f>
        <v>0</v>
      </c>
      <c r="AD1084" s="411">
        <f t="shared" ref="AD1084" si="3221">AD1083</f>
        <v>0</v>
      </c>
      <c r="AE1084" s="411">
        <f t="shared" ref="AE1084" si="3222">AE1083</f>
        <v>0</v>
      </c>
      <c r="AF1084" s="411">
        <f t="shared" ref="AF1084" si="3223">AF1083</f>
        <v>0</v>
      </c>
      <c r="AG1084" s="411">
        <f t="shared" ref="AG1084" si="3224">AG1083</f>
        <v>0</v>
      </c>
      <c r="AH1084" s="411">
        <f t="shared" ref="AH1084" si="3225">AH1083</f>
        <v>0</v>
      </c>
      <c r="AI1084" s="411">
        <f t="shared" ref="AI1084" si="3226">AI1083</f>
        <v>0</v>
      </c>
      <c r="AJ1084" s="411">
        <f t="shared" ref="AJ1084" si="3227">AJ1083</f>
        <v>0</v>
      </c>
      <c r="AK1084" s="411">
        <f t="shared" ref="AK1084" si="3228">AK1083</f>
        <v>0</v>
      </c>
      <c r="AL1084" s="411">
        <f t="shared" ref="AL1084" si="322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230">Z1086</f>
        <v>0</v>
      </c>
      <c r="AA1087" s="411">
        <f t="shared" ref="AA1087" si="3231">AA1086</f>
        <v>0</v>
      </c>
      <c r="AB1087" s="411">
        <f t="shared" ref="AB1087" si="3232">AB1086</f>
        <v>0</v>
      </c>
      <c r="AC1087" s="411">
        <f t="shared" ref="AC1087" si="3233">AC1086</f>
        <v>0</v>
      </c>
      <c r="AD1087" s="411">
        <f t="shared" ref="AD1087" si="3234">AD1086</f>
        <v>0</v>
      </c>
      <c r="AE1087" s="411">
        <f t="shared" ref="AE1087" si="3235">AE1086</f>
        <v>0</v>
      </c>
      <c r="AF1087" s="411">
        <f t="shared" ref="AF1087" si="3236">AF1086</f>
        <v>0</v>
      </c>
      <c r="AG1087" s="411">
        <f t="shared" ref="AG1087" si="3237">AG1086</f>
        <v>0</v>
      </c>
      <c r="AH1087" s="411">
        <f t="shared" ref="AH1087" si="3238">AH1086</f>
        <v>0</v>
      </c>
      <c r="AI1087" s="411">
        <f t="shared" ref="AI1087" si="3239">AI1086</f>
        <v>0</v>
      </c>
      <c r="AJ1087" s="411">
        <f t="shared" ref="AJ1087" si="3240">AJ1086</f>
        <v>0</v>
      </c>
      <c r="AK1087" s="411">
        <f t="shared" ref="AK1087" si="3241">AK1086</f>
        <v>0</v>
      </c>
      <c r="AL1087" s="411">
        <f t="shared" ref="AL1087" si="324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243">Z1089</f>
        <v>0</v>
      </c>
      <c r="AA1090" s="411">
        <f t="shared" ref="AA1090" si="3244">AA1089</f>
        <v>0</v>
      </c>
      <c r="AB1090" s="411">
        <f t="shared" ref="AB1090" si="3245">AB1089</f>
        <v>0</v>
      </c>
      <c r="AC1090" s="411">
        <f t="shared" ref="AC1090" si="3246">AC1089</f>
        <v>0</v>
      </c>
      <c r="AD1090" s="411">
        <f t="shared" ref="AD1090" si="3247">AD1089</f>
        <v>0</v>
      </c>
      <c r="AE1090" s="411">
        <f t="shared" ref="AE1090" si="3248">AE1089</f>
        <v>0</v>
      </c>
      <c r="AF1090" s="411">
        <f t="shared" ref="AF1090" si="3249">AF1089</f>
        <v>0</v>
      </c>
      <c r="AG1090" s="411">
        <f t="shared" ref="AG1090" si="3250">AG1089</f>
        <v>0</v>
      </c>
      <c r="AH1090" s="411">
        <f t="shared" ref="AH1090" si="3251">AH1089</f>
        <v>0</v>
      </c>
      <c r="AI1090" s="411">
        <f t="shared" ref="AI1090" si="3252">AI1089</f>
        <v>0</v>
      </c>
      <c r="AJ1090" s="411">
        <f t="shared" ref="AJ1090" si="3253">AJ1089</f>
        <v>0</v>
      </c>
      <c r="AK1090" s="411">
        <f t="shared" ref="AK1090" si="3254">AK1089</f>
        <v>0</v>
      </c>
      <c r="AL1090" s="411">
        <f t="shared" ref="AL1090" si="325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256">Z1092</f>
        <v>0</v>
      </c>
      <c r="AA1093" s="411">
        <f t="shared" ref="AA1093" si="3257">AA1092</f>
        <v>0</v>
      </c>
      <c r="AB1093" s="411">
        <f t="shared" ref="AB1093" si="3258">AB1092</f>
        <v>0</v>
      </c>
      <c r="AC1093" s="411">
        <f t="shared" ref="AC1093" si="3259">AC1092</f>
        <v>0</v>
      </c>
      <c r="AD1093" s="411">
        <f t="shared" ref="AD1093" si="3260">AD1092</f>
        <v>0</v>
      </c>
      <c r="AE1093" s="411">
        <f t="shared" ref="AE1093" si="3261">AE1092</f>
        <v>0</v>
      </c>
      <c r="AF1093" s="411">
        <f t="shared" ref="AF1093" si="3262">AF1092</f>
        <v>0</v>
      </c>
      <c r="AG1093" s="411">
        <f t="shared" ref="AG1093" si="3263">AG1092</f>
        <v>0</v>
      </c>
      <c r="AH1093" s="411">
        <f t="shared" ref="AH1093" si="3264">AH1092</f>
        <v>0</v>
      </c>
      <c r="AI1093" s="411">
        <f t="shared" ref="AI1093" si="3265">AI1092</f>
        <v>0</v>
      </c>
      <c r="AJ1093" s="411">
        <f t="shared" ref="AJ1093" si="3266">AJ1092</f>
        <v>0</v>
      </c>
      <c r="AK1093" s="411">
        <f t="shared" ref="AK1093" si="3267">AK1092</f>
        <v>0</v>
      </c>
      <c r="AL1093" s="411">
        <f t="shared" ref="AL1093" si="326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269">Z1095</f>
        <v>0</v>
      </c>
      <c r="AA1096" s="411">
        <f t="shared" ref="AA1096" si="3270">AA1095</f>
        <v>0</v>
      </c>
      <c r="AB1096" s="411">
        <f t="shared" ref="AB1096" si="3271">AB1095</f>
        <v>0</v>
      </c>
      <c r="AC1096" s="411">
        <f t="shared" ref="AC1096" si="3272">AC1095</f>
        <v>0</v>
      </c>
      <c r="AD1096" s="411">
        <f t="shared" ref="AD1096" si="3273">AD1095</f>
        <v>0</v>
      </c>
      <c r="AE1096" s="411">
        <f t="shared" ref="AE1096" si="3274">AE1095</f>
        <v>0</v>
      </c>
      <c r="AF1096" s="411">
        <f t="shared" ref="AF1096" si="3275">AF1095</f>
        <v>0</v>
      </c>
      <c r="AG1096" s="411">
        <f t="shared" ref="AG1096" si="3276">AG1095</f>
        <v>0</v>
      </c>
      <c r="AH1096" s="411">
        <f t="shared" ref="AH1096" si="3277">AH1095</f>
        <v>0</v>
      </c>
      <c r="AI1096" s="411">
        <f t="shared" ref="AI1096" si="3278">AI1095</f>
        <v>0</v>
      </c>
      <c r="AJ1096" s="411">
        <f t="shared" ref="AJ1096" si="3279">AJ1095</f>
        <v>0</v>
      </c>
      <c r="AK1096" s="411">
        <f t="shared" ref="AK1096" si="3280">AK1095</f>
        <v>0</v>
      </c>
      <c r="AL1096" s="411">
        <f t="shared" ref="AL1096" si="328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282">Z1098</f>
        <v>0</v>
      </c>
      <c r="AA1099" s="411">
        <f t="shared" ref="AA1099" si="3283">AA1098</f>
        <v>0</v>
      </c>
      <c r="AB1099" s="411">
        <f t="shared" ref="AB1099" si="3284">AB1098</f>
        <v>0</v>
      </c>
      <c r="AC1099" s="411">
        <f t="shared" ref="AC1099" si="3285">AC1098</f>
        <v>0</v>
      </c>
      <c r="AD1099" s="411">
        <f t="shared" ref="AD1099" si="3286">AD1098</f>
        <v>0</v>
      </c>
      <c r="AE1099" s="411">
        <f t="shared" ref="AE1099" si="3287">AE1098</f>
        <v>0</v>
      </c>
      <c r="AF1099" s="411">
        <f t="shared" ref="AF1099" si="3288">AF1098</f>
        <v>0</v>
      </c>
      <c r="AG1099" s="411">
        <f t="shared" ref="AG1099" si="3289">AG1098</f>
        <v>0</v>
      </c>
      <c r="AH1099" s="411">
        <f t="shared" ref="AH1099" si="3290">AH1098</f>
        <v>0</v>
      </c>
      <c r="AI1099" s="411">
        <f t="shared" ref="AI1099" si="3291">AI1098</f>
        <v>0</v>
      </c>
      <c r="AJ1099" s="411">
        <f t="shared" ref="AJ1099" si="3292">AJ1098</f>
        <v>0</v>
      </c>
      <c r="AK1099" s="411">
        <f t="shared" ref="AK1099" si="3293">AK1098</f>
        <v>0</v>
      </c>
      <c r="AL1099" s="411">
        <f t="shared" ref="AL1099" si="329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295">Z1101</f>
        <v>0</v>
      </c>
      <c r="AA1102" s="411">
        <f t="shared" ref="AA1102" si="3296">AA1101</f>
        <v>0</v>
      </c>
      <c r="AB1102" s="411">
        <f t="shared" ref="AB1102" si="3297">AB1101</f>
        <v>0</v>
      </c>
      <c r="AC1102" s="411">
        <f t="shared" ref="AC1102" si="3298">AC1101</f>
        <v>0</v>
      </c>
      <c r="AD1102" s="411">
        <f t="shared" ref="AD1102" si="3299">AD1101</f>
        <v>0</v>
      </c>
      <c r="AE1102" s="411">
        <f t="shared" ref="AE1102" si="3300">AE1101</f>
        <v>0</v>
      </c>
      <c r="AF1102" s="411">
        <f t="shared" ref="AF1102" si="3301">AF1101</f>
        <v>0</v>
      </c>
      <c r="AG1102" s="411">
        <f t="shared" ref="AG1102" si="3302">AG1101</f>
        <v>0</v>
      </c>
      <c r="AH1102" s="411">
        <f t="shared" ref="AH1102" si="3303">AH1101</f>
        <v>0</v>
      </c>
      <c r="AI1102" s="411">
        <f t="shared" ref="AI1102" si="3304">AI1101</f>
        <v>0</v>
      </c>
      <c r="AJ1102" s="411">
        <f t="shared" ref="AJ1102" si="3305">AJ1101</f>
        <v>0</v>
      </c>
      <c r="AK1102" s="411">
        <f t="shared" ref="AK1102" si="3306">AK1101</f>
        <v>0</v>
      </c>
      <c r="AL1102" s="411">
        <f t="shared" ref="AL1102" si="330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08">Z1104</f>
        <v>0</v>
      </c>
      <c r="AA1105" s="411">
        <f t="shared" ref="AA1105" si="3309">AA1104</f>
        <v>0</v>
      </c>
      <c r="AB1105" s="411">
        <f t="shared" ref="AB1105" si="3310">AB1104</f>
        <v>0</v>
      </c>
      <c r="AC1105" s="411">
        <f t="shared" ref="AC1105" si="3311">AC1104</f>
        <v>0</v>
      </c>
      <c r="AD1105" s="411">
        <f t="shared" ref="AD1105" si="3312">AD1104</f>
        <v>0</v>
      </c>
      <c r="AE1105" s="411">
        <f t="shared" ref="AE1105" si="3313">AE1104</f>
        <v>0</v>
      </c>
      <c r="AF1105" s="411">
        <f t="shared" ref="AF1105" si="3314">AF1104</f>
        <v>0</v>
      </c>
      <c r="AG1105" s="411">
        <f t="shared" ref="AG1105" si="3315">AG1104</f>
        <v>0</v>
      </c>
      <c r="AH1105" s="411">
        <f t="shared" ref="AH1105" si="3316">AH1104</f>
        <v>0</v>
      </c>
      <c r="AI1105" s="411">
        <f t="shared" ref="AI1105" si="3317">AI1104</f>
        <v>0</v>
      </c>
      <c r="AJ1105" s="411">
        <f t="shared" ref="AJ1105" si="3318">AJ1104</f>
        <v>0</v>
      </c>
      <c r="AK1105" s="411">
        <f t="shared" ref="AK1105" si="3319">AK1104</f>
        <v>0</v>
      </c>
      <c r="AL1105" s="411">
        <f t="shared" ref="AL1105" si="332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321">Z1107</f>
        <v>0</v>
      </c>
      <c r="AA1108" s="411">
        <f t="shared" ref="AA1108" si="3322">AA1107</f>
        <v>0</v>
      </c>
      <c r="AB1108" s="411">
        <f t="shared" ref="AB1108" si="3323">AB1107</f>
        <v>0</v>
      </c>
      <c r="AC1108" s="411">
        <f t="shared" ref="AC1108" si="3324">AC1107</f>
        <v>0</v>
      </c>
      <c r="AD1108" s="411">
        <f t="shared" ref="AD1108" si="3325">AD1107</f>
        <v>0</v>
      </c>
      <c r="AE1108" s="411">
        <f t="shared" ref="AE1108" si="3326">AE1107</f>
        <v>0</v>
      </c>
      <c r="AF1108" s="411">
        <f t="shared" ref="AF1108" si="3327">AF1107</f>
        <v>0</v>
      </c>
      <c r="AG1108" s="411">
        <f t="shared" ref="AG1108" si="3328">AG1107</f>
        <v>0</v>
      </c>
      <c r="AH1108" s="411">
        <f t="shared" ref="AH1108" si="3329">AH1107</f>
        <v>0</v>
      </c>
      <c r="AI1108" s="411">
        <f t="shared" ref="AI1108" si="3330">AI1107</f>
        <v>0</v>
      </c>
      <c r="AJ1108" s="411">
        <f t="shared" ref="AJ1108" si="3331">AJ1107</f>
        <v>0</v>
      </c>
      <c r="AK1108" s="411">
        <f t="shared" ref="AK1108" si="3332">AK1107</f>
        <v>0</v>
      </c>
      <c r="AL1108" s="411">
        <f t="shared" ref="AL1108" si="333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334">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334"/>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334"/>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334"/>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335">Y212*Y1113</f>
        <v>0</v>
      </c>
      <c r="Z1118" s="378">
        <f t="shared" si="3335"/>
        <v>0</v>
      </c>
      <c r="AA1118" s="378">
        <f t="shared" si="3335"/>
        <v>0</v>
      </c>
      <c r="AB1118" s="378">
        <f t="shared" si="3335"/>
        <v>0</v>
      </c>
      <c r="AC1118" s="378">
        <f t="shared" si="3335"/>
        <v>0</v>
      </c>
      <c r="AD1118" s="378">
        <f t="shared" si="3335"/>
        <v>0</v>
      </c>
      <c r="AE1118" s="378">
        <f t="shared" si="3335"/>
        <v>0</v>
      </c>
      <c r="AF1118" s="378">
        <f t="shared" si="3335"/>
        <v>0</v>
      </c>
      <c r="AG1118" s="378">
        <f t="shared" si="3335"/>
        <v>0</v>
      </c>
      <c r="AH1118" s="378">
        <f t="shared" si="3335"/>
        <v>0</v>
      </c>
      <c r="AI1118" s="378">
        <f t="shared" si="3335"/>
        <v>0</v>
      </c>
      <c r="AJ1118" s="378">
        <f t="shared" si="3335"/>
        <v>0</v>
      </c>
      <c r="AK1118" s="378">
        <f t="shared" si="3335"/>
        <v>0</v>
      </c>
      <c r="AL1118" s="378">
        <f t="shared" si="3335"/>
        <v>0</v>
      </c>
      <c r="AM1118" s="629">
        <f t="shared" si="3334"/>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336">Y395*Y1113</f>
        <v>0</v>
      </c>
      <c r="Z1119" s="378">
        <f t="shared" si="3336"/>
        <v>0</v>
      </c>
      <c r="AA1119" s="378">
        <f t="shared" si="3336"/>
        <v>0</v>
      </c>
      <c r="AB1119" s="378">
        <f t="shared" si="3336"/>
        <v>0</v>
      </c>
      <c r="AC1119" s="378">
        <f t="shared" si="3336"/>
        <v>0</v>
      </c>
      <c r="AD1119" s="378">
        <f t="shared" si="3336"/>
        <v>0</v>
      </c>
      <c r="AE1119" s="378">
        <f t="shared" si="3336"/>
        <v>0</v>
      </c>
      <c r="AF1119" s="378">
        <f t="shared" si="3336"/>
        <v>0</v>
      </c>
      <c r="AG1119" s="378">
        <f t="shared" si="3336"/>
        <v>0</v>
      </c>
      <c r="AH1119" s="378">
        <f t="shared" si="3336"/>
        <v>0</v>
      </c>
      <c r="AI1119" s="378">
        <f t="shared" si="3336"/>
        <v>0</v>
      </c>
      <c r="AJ1119" s="378">
        <f t="shared" si="3336"/>
        <v>0</v>
      </c>
      <c r="AK1119" s="378">
        <f t="shared" si="3336"/>
        <v>0</v>
      </c>
      <c r="AL1119" s="378">
        <f t="shared" si="3336"/>
        <v>0</v>
      </c>
      <c r="AM1119" s="629">
        <f t="shared" si="3334"/>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337">Y578*Y1113</f>
        <v>0</v>
      </c>
      <c r="Z1120" s="378">
        <f t="shared" si="3337"/>
        <v>0</v>
      </c>
      <c r="AA1120" s="378">
        <f t="shared" si="3337"/>
        <v>0</v>
      </c>
      <c r="AB1120" s="378">
        <f t="shared" si="3337"/>
        <v>0</v>
      </c>
      <c r="AC1120" s="378">
        <f t="shared" si="3337"/>
        <v>0</v>
      </c>
      <c r="AD1120" s="378">
        <f t="shared" si="3337"/>
        <v>0</v>
      </c>
      <c r="AE1120" s="378">
        <f t="shared" si="3337"/>
        <v>0</v>
      </c>
      <c r="AF1120" s="378">
        <f t="shared" si="3337"/>
        <v>0</v>
      </c>
      <c r="AG1120" s="378">
        <f t="shared" si="3337"/>
        <v>0</v>
      </c>
      <c r="AH1120" s="378">
        <f t="shared" si="3337"/>
        <v>0</v>
      </c>
      <c r="AI1120" s="378">
        <f t="shared" si="3337"/>
        <v>0</v>
      </c>
      <c r="AJ1120" s="378">
        <f t="shared" si="3337"/>
        <v>0</v>
      </c>
      <c r="AK1120" s="378">
        <f t="shared" si="3337"/>
        <v>0</v>
      </c>
      <c r="AL1120" s="378">
        <f t="shared" si="3337"/>
        <v>0</v>
      </c>
      <c r="AM1120" s="629">
        <f t="shared" si="3334"/>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338">Y761*Y1113</f>
        <v>0</v>
      </c>
      <c r="Z1121" s="378">
        <f t="shared" si="3338"/>
        <v>0</v>
      </c>
      <c r="AA1121" s="378">
        <f t="shared" si="3338"/>
        <v>0</v>
      </c>
      <c r="AB1121" s="378">
        <f t="shared" si="3338"/>
        <v>0</v>
      </c>
      <c r="AC1121" s="378">
        <f t="shared" si="3338"/>
        <v>0</v>
      </c>
      <c r="AD1121" s="378">
        <f t="shared" si="3338"/>
        <v>0</v>
      </c>
      <c r="AE1121" s="378">
        <f t="shared" si="3338"/>
        <v>0</v>
      </c>
      <c r="AF1121" s="378">
        <f t="shared" si="3338"/>
        <v>0</v>
      </c>
      <c r="AG1121" s="378">
        <f t="shared" si="3338"/>
        <v>0</v>
      </c>
      <c r="AH1121" s="378">
        <f t="shared" si="3338"/>
        <v>0</v>
      </c>
      <c r="AI1121" s="378">
        <f t="shared" si="3338"/>
        <v>0</v>
      </c>
      <c r="AJ1121" s="378">
        <f t="shared" si="3338"/>
        <v>0</v>
      </c>
      <c r="AK1121" s="378">
        <f t="shared" si="3338"/>
        <v>0</v>
      </c>
      <c r="AL1121" s="378">
        <f t="shared" si="3338"/>
        <v>0</v>
      </c>
      <c r="AM1121" s="629">
        <f t="shared" si="3334"/>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339">Y944*Y1113</f>
        <v>0</v>
      </c>
      <c r="Z1122" s="378">
        <f t="shared" si="3339"/>
        <v>0</v>
      </c>
      <c r="AA1122" s="378">
        <f t="shared" si="3339"/>
        <v>0</v>
      </c>
      <c r="AB1122" s="378">
        <f t="shared" si="3339"/>
        <v>0</v>
      </c>
      <c r="AC1122" s="378">
        <f t="shared" si="3339"/>
        <v>0</v>
      </c>
      <c r="AD1122" s="378">
        <f t="shared" si="3339"/>
        <v>0</v>
      </c>
      <c r="AE1122" s="378">
        <f t="shared" si="3339"/>
        <v>0</v>
      </c>
      <c r="AF1122" s="378">
        <f t="shared" si="3339"/>
        <v>0</v>
      </c>
      <c r="AG1122" s="378">
        <f t="shared" si="3339"/>
        <v>0</v>
      </c>
      <c r="AH1122" s="378">
        <f t="shared" si="3339"/>
        <v>0</v>
      </c>
      <c r="AI1122" s="378">
        <f t="shared" si="3339"/>
        <v>0</v>
      </c>
      <c r="AJ1122" s="378">
        <f t="shared" si="3339"/>
        <v>0</v>
      </c>
      <c r="AK1122" s="378">
        <f t="shared" si="3339"/>
        <v>0</v>
      </c>
      <c r="AL1122" s="378">
        <f t="shared" si="3339"/>
        <v>0</v>
      </c>
      <c r="AM1122" s="629">
        <f t="shared" si="3334"/>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340">AA1110*AA1113</f>
        <v>0</v>
      </c>
      <c r="AB1123" s="378">
        <f t="shared" si="3340"/>
        <v>0</v>
      </c>
      <c r="AC1123" s="378">
        <f t="shared" si="3340"/>
        <v>0</v>
      </c>
      <c r="AD1123" s="378">
        <f t="shared" si="3340"/>
        <v>0</v>
      </c>
      <c r="AE1123" s="378">
        <f t="shared" si="3340"/>
        <v>0</v>
      </c>
      <c r="AF1123" s="378">
        <f t="shared" si="3340"/>
        <v>0</v>
      </c>
      <c r="AG1123" s="378">
        <f t="shared" si="3340"/>
        <v>0</v>
      </c>
      <c r="AH1123" s="378">
        <f t="shared" si="3340"/>
        <v>0</v>
      </c>
      <c r="AI1123" s="378">
        <f t="shared" si="3340"/>
        <v>0</v>
      </c>
      <c r="AJ1123" s="378">
        <f t="shared" si="3340"/>
        <v>0</v>
      </c>
      <c r="AK1123" s="378">
        <f t="shared" si="3340"/>
        <v>0</v>
      </c>
      <c r="AL1123" s="378">
        <f t="shared" si="3340"/>
        <v>0</v>
      </c>
      <c r="AM1123" s="629">
        <f t="shared" si="3334"/>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341">SUM(Z1114:Z1123)</f>
        <v>0</v>
      </c>
      <c r="AA1124" s="346">
        <f t="shared" si="3341"/>
        <v>0</v>
      </c>
      <c r="AB1124" s="346">
        <f t="shared" si="3341"/>
        <v>0</v>
      </c>
      <c r="AC1124" s="346">
        <f t="shared" si="3341"/>
        <v>0</v>
      </c>
      <c r="AD1124" s="346">
        <f t="shared" si="3341"/>
        <v>0</v>
      </c>
      <c r="AE1124" s="346">
        <f t="shared" si="3341"/>
        <v>0</v>
      </c>
      <c r="AF1124" s="346">
        <f>SUM(AF1114:AF1123)</f>
        <v>0</v>
      </c>
      <c r="AG1124" s="346">
        <f t="shared" ref="AG1124:AL1124" si="3342">SUM(AG1114:AG1123)</f>
        <v>0</v>
      </c>
      <c r="AH1124" s="346">
        <f t="shared" si="3342"/>
        <v>0</v>
      </c>
      <c r="AI1124" s="346">
        <f t="shared" si="3342"/>
        <v>0</v>
      </c>
      <c r="AJ1124" s="346">
        <f t="shared" si="3342"/>
        <v>0</v>
      </c>
      <c r="AK1124" s="346">
        <f t="shared" si="3342"/>
        <v>0</v>
      </c>
      <c r="AL1124" s="346">
        <f t="shared" si="3342"/>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343">Z1111*Z1113</f>
        <v>0</v>
      </c>
      <c r="AA1125" s="347">
        <f>AA1111*AA1113</f>
        <v>0</v>
      </c>
      <c r="AB1125" s="347">
        <f t="shared" si="3343"/>
        <v>0</v>
      </c>
      <c r="AC1125" s="347">
        <f t="shared" si="3343"/>
        <v>0</v>
      </c>
      <c r="AD1125" s="347">
        <f t="shared" si="3343"/>
        <v>0</v>
      </c>
      <c r="AE1125" s="347">
        <f t="shared" si="3343"/>
        <v>0</v>
      </c>
      <c r="AF1125" s="347">
        <f t="shared" ref="AF1125:AL1125" si="3344">AF1111*AF1113</f>
        <v>0</v>
      </c>
      <c r="AG1125" s="347">
        <f t="shared" si="3344"/>
        <v>0</v>
      </c>
      <c r="AH1125" s="347">
        <f t="shared" si="3344"/>
        <v>0</v>
      </c>
      <c r="AI1125" s="347">
        <f t="shared" si="3344"/>
        <v>0</v>
      </c>
      <c r="AJ1125" s="347">
        <f t="shared" si="3344"/>
        <v>0</v>
      </c>
      <c r="AK1125" s="347">
        <f t="shared" si="3344"/>
        <v>0</v>
      </c>
      <c r="AL1125" s="347">
        <f t="shared" si="3344"/>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588</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34" zoomScale="90" zoomScaleNormal="90" workbookViewId="0">
      <selection activeCell="C45" sqref="C45"/>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70" t="s">
        <v>667</v>
      </c>
      <c r="D8" s="870"/>
      <c r="E8" s="870"/>
      <c r="F8" s="870"/>
      <c r="G8" s="870"/>
      <c r="H8" s="870"/>
      <c r="I8" s="870"/>
      <c r="J8" s="870"/>
      <c r="K8" s="870"/>
      <c r="L8" s="870"/>
      <c r="M8" s="870"/>
      <c r="N8" s="870"/>
      <c r="O8" s="870"/>
      <c r="P8" s="870"/>
      <c r="Q8" s="870"/>
      <c r="R8" s="870"/>
      <c r="S8" s="870"/>
      <c r="T8" s="105"/>
      <c r="U8" s="105"/>
      <c r="V8" s="105"/>
      <c r="W8" s="105"/>
    </row>
    <row r="9" spans="1:28" s="9" customFormat="1" ht="46.9" customHeight="1">
      <c r="B9" s="55"/>
      <c r="C9" s="827" t="s">
        <v>679</v>
      </c>
      <c r="D9" s="827"/>
      <c r="E9" s="827"/>
      <c r="F9" s="827"/>
      <c r="G9" s="827"/>
      <c r="H9" s="827"/>
      <c r="I9" s="827"/>
      <c r="J9" s="827"/>
      <c r="K9" s="827"/>
      <c r="L9" s="827"/>
      <c r="M9" s="827"/>
      <c r="N9" s="827"/>
      <c r="O9" s="827"/>
      <c r="P9" s="827"/>
      <c r="Q9" s="827"/>
      <c r="R9" s="827"/>
      <c r="S9" s="827"/>
      <c r="T9" s="105"/>
      <c r="U9" s="105"/>
      <c r="V9" s="105"/>
      <c r="W9" s="105"/>
    </row>
    <row r="10" spans="1:28" s="9" customFormat="1" ht="37.9" customHeight="1">
      <c r="B10" s="88"/>
      <c r="C10" s="848" t="s">
        <v>680</v>
      </c>
      <c r="D10" s="827"/>
      <c r="E10" s="827"/>
      <c r="F10" s="827"/>
      <c r="G10" s="827"/>
      <c r="H10" s="827"/>
      <c r="I10" s="827"/>
      <c r="J10" s="827"/>
      <c r="K10" s="827"/>
      <c r="L10" s="827"/>
      <c r="M10" s="827"/>
      <c r="N10" s="827"/>
      <c r="O10" s="827"/>
      <c r="P10" s="827"/>
      <c r="Q10" s="827"/>
      <c r="R10" s="827"/>
      <c r="S10" s="827"/>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69" t="s">
        <v>235</v>
      </c>
      <c r="C12" s="869"/>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 50 TO 4,999 KW</v>
      </c>
      <c r="L14" s="204" t="str">
        <f>'1.  LRAMVA Summary'!G52</f>
        <v>Street Lighting</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233">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233">
        <f t="shared" ref="C47:C48" si="11">C46</f>
        <v>2.1700000000000001E-2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233">
        <f t="shared" si="11"/>
        <v>2.1700000000000001E-2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462</v>
      </c>
      <c r="F57" s="216"/>
      <c r="G57" s="217"/>
      <c r="H57" s="218"/>
      <c r="I57" s="219">
        <f>SUM(I44:I56)</f>
        <v>0</v>
      </c>
      <c r="J57" s="219">
        <f t="shared" ref="J57:O57" si="12">SUM(J44:J56)</f>
        <v>0</v>
      </c>
      <c r="K57" s="219">
        <f t="shared" si="12"/>
        <v>0</v>
      </c>
      <c r="L57" s="219">
        <f t="shared" si="12"/>
        <v>0</v>
      </c>
      <c r="M57" s="219">
        <f t="shared" si="12"/>
        <v>0</v>
      </c>
      <c r="N57" s="219">
        <f t="shared" si="12"/>
        <v>0</v>
      </c>
      <c r="O57" s="219">
        <f t="shared" si="12"/>
        <v>0</v>
      </c>
      <c r="P57" s="219">
        <f t="shared" ref="P57:V57" si="13">SUM(P44:P56)</f>
        <v>0</v>
      </c>
      <c r="Q57" s="219">
        <f t="shared" si="13"/>
        <v>0</v>
      </c>
      <c r="R57" s="219">
        <f t="shared" si="13"/>
        <v>0</v>
      </c>
      <c r="S57" s="219">
        <f t="shared" si="13"/>
        <v>0</v>
      </c>
      <c r="T57" s="219">
        <f t="shared" si="13"/>
        <v>0</v>
      </c>
      <c r="U57" s="219">
        <f t="shared" si="13"/>
        <v>0</v>
      </c>
      <c r="V57" s="219">
        <f t="shared" si="13"/>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426</v>
      </c>
      <c r="F59" s="225"/>
      <c r="G59" s="226"/>
      <c r="H59" s="227"/>
      <c r="I59" s="228">
        <f t="shared" ref="I59:W59" si="14">I57+I58</f>
        <v>0</v>
      </c>
      <c r="J59" s="228">
        <f t="shared" si="14"/>
        <v>0</v>
      </c>
      <c r="K59" s="228">
        <f t="shared" si="14"/>
        <v>0</v>
      </c>
      <c r="L59" s="228">
        <f t="shared" si="14"/>
        <v>0</v>
      </c>
      <c r="M59" s="228">
        <f t="shared" si="14"/>
        <v>0</v>
      </c>
      <c r="N59" s="228">
        <f t="shared" si="14"/>
        <v>0</v>
      </c>
      <c r="O59" s="228">
        <f t="shared" si="14"/>
        <v>0</v>
      </c>
      <c r="P59" s="228">
        <f t="shared" ref="P59:V59" si="15">P57+P58</f>
        <v>0</v>
      </c>
      <c r="Q59" s="228">
        <f t="shared" si="15"/>
        <v>0</v>
      </c>
      <c r="R59" s="228">
        <f t="shared" si="15"/>
        <v>0</v>
      </c>
      <c r="S59" s="228">
        <f t="shared" si="15"/>
        <v>0</v>
      </c>
      <c r="T59" s="228">
        <f t="shared" si="15"/>
        <v>0</v>
      </c>
      <c r="U59" s="228">
        <f t="shared" si="15"/>
        <v>0</v>
      </c>
      <c r="V59" s="228">
        <f t="shared" si="15"/>
        <v>0</v>
      </c>
      <c r="W59" s="228">
        <f t="shared" si="14"/>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6">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6"/>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6"/>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6"/>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6"/>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6"/>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6"/>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6"/>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6"/>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6"/>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6"/>
        <v>0</v>
      </c>
    </row>
    <row r="72" spans="2:23" s="9" customFormat="1" ht="15.75" thickBot="1">
      <c r="B72" s="66"/>
      <c r="E72" s="216" t="s">
        <v>463</v>
      </c>
      <c r="F72" s="216"/>
      <c r="G72" s="217"/>
      <c r="H72" s="218"/>
      <c r="I72" s="219">
        <f>SUM(I59:I71)</f>
        <v>0</v>
      </c>
      <c r="J72" s="219">
        <f t="shared" ref="J72:V72" si="17">SUM(J59:J71)</f>
        <v>0</v>
      </c>
      <c r="K72" s="219">
        <f t="shared" si="17"/>
        <v>0</v>
      </c>
      <c r="L72" s="219">
        <f t="shared" si="17"/>
        <v>0</v>
      </c>
      <c r="M72" s="219">
        <f t="shared" si="17"/>
        <v>0</v>
      </c>
      <c r="N72" s="219">
        <f t="shared" si="17"/>
        <v>0</v>
      </c>
      <c r="O72" s="219">
        <f t="shared" si="17"/>
        <v>0</v>
      </c>
      <c r="P72" s="219">
        <f t="shared" si="17"/>
        <v>0</v>
      </c>
      <c r="Q72" s="219">
        <f t="shared" si="17"/>
        <v>0</v>
      </c>
      <c r="R72" s="219">
        <f t="shared" si="17"/>
        <v>0</v>
      </c>
      <c r="S72" s="219">
        <f t="shared" si="17"/>
        <v>0</v>
      </c>
      <c r="T72" s="219">
        <f t="shared" si="17"/>
        <v>0</v>
      </c>
      <c r="U72" s="219">
        <f t="shared" si="17"/>
        <v>0</v>
      </c>
      <c r="V72" s="219">
        <f t="shared" si="17"/>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427</v>
      </c>
      <c r="F74" s="225"/>
      <c r="G74" s="226"/>
      <c r="H74" s="227"/>
      <c r="I74" s="228">
        <f t="shared" ref="I74:O74" si="18">I72+I73</f>
        <v>0</v>
      </c>
      <c r="J74" s="228">
        <f t="shared" si="18"/>
        <v>0</v>
      </c>
      <c r="K74" s="228">
        <f t="shared" si="18"/>
        <v>0</v>
      </c>
      <c r="L74" s="228">
        <f t="shared" si="18"/>
        <v>0</v>
      </c>
      <c r="M74" s="228">
        <f t="shared" si="18"/>
        <v>0</v>
      </c>
      <c r="N74" s="228">
        <f t="shared" si="18"/>
        <v>0</v>
      </c>
      <c r="O74" s="228">
        <f t="shared" si="18"/>
        <v>0</v>
      </c>
      <c r="P74" s="228">
        <f t="shared" ref="P74:V74" si="19">P72+P73</f>
        <v>0</v>
      </c>
      <c r="Q74" s="228">
        <f t="shared" si="19"/>
        <v>0</v>
      </c>
      <c r="R74" s="228">
        <f t="shared" si="19"/>
        <v>0</v>
      </c>
      <c r="S74" s="228">
        <f t="shared" si="19"/>
        <v>0</v>
      </c>
      <c r="T74" s="228">
        <f t="shared" si="19"/>
        <v>0</v>
      </c>
      <c r="U74" s="228">
        <f t="shared" si="19"/>
        <v>0</v>
      </c>
      <c r="V74" s="228">
        <f t="shared" si="19"/>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20">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20"/>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1">SUM(I78:V78)</f>
        <v>0</v>
      </c>
    </row>
    <row r="79" spans="2:23" s="9" customFormat="1">
      <c r="B79" s="66"/>
      <c r="E79" s="214">
        <v>42125</v>
      </c>
      <c r="F79" s="214" t="s">
        <v>181</v>
      </c>
      <c r="G79" s="215" t="s">
        <v>66</v>
      </c>
      <c r="H79" s="229">
        <f t="shared" ref="H79:H80" si="22">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1"/>
        <v>0</v>
      </c>
    </row>
    <row r="80" spans="2:23" s="9" customFormat="1">
      <c r="B80" s="66"/>
      <c r="E80" s="214">
        <v>42156</v>
      </c>
      <c r="F80" s="214" t="s">
        <v>181</v>
      </c>
      <c r="G80" s="215" t="s">
        <v>66</v>
      </c>
      <c r="H80" s="229">
        <f t="shared" si="22"/>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1"/>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1"/>
        <v>0</v>
      </c>
    </row>
    <row r="82" spans="2:23" s="9" customFormat="1">
      <c r="B82" s="66"/>
      <c r="E82" s="214">
        <v>42217</v>
      </c>
      <c r="F82" s="214" t="s">
        <v>181</v>
      </c>
      <c r="G82" s="215" t="s">
        <v>68</v>
      </c>
      <c r="H82" s="229">
        <f t="shared" ref="H82:H83" si="23">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1"/>
        <v>0</v>
      </c>
    </row>
    <row r="83" spans="2:23" s="9" customFormat="1">
      <c r="B83" s="66"/>
      <c r="E83" s="214">
        <v>42248</v>
      </c>
      <c r="F83" s="214" t="s">
        <v>181</v>
      </c>
      <c r="G83" s="215" t="s">
        <v>68</v>
      </c>
      <c r="H83" s="229">
        <f t="shared" si="23"/>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1"/>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1"/>
        <v>0</v>
      </c>
    </row>
    <row r="85" spans="2:23" s="9" customFormat="1">
      <c r="B85" s="66"/>
      <c r="E85" s="214">
        <v>42309</v>
      </c>
      <c r="F85" s="214" t="s">
        <v>181</v>
      </c>
      <c r="G85" s="215" t="s">
        <v>69</v>
      </c>
      <c r="H85" s="229">
        <f t="shared" ref="H85:H86" si="24">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1"/>
        <v>0</v>
      </c>
    </row>
    <row r="86" spans="2:23" s="9" customFormat="1">
      <c r="B86" s="66"/>
      <c r="E86" s="214">
        <v>42339</v>
      </c>
      <c r="F86" s="214" t="s">
        <v>181</v>
      </c>
      <c r="G86" s="215" t="s">
        <v>69</v>
      </c>
      <c r="H86" s="229">
        <f t="shared" si="24"/>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1"/>
        <v>0</v>
      </c>
    </row>
    <row r="87" spans="2:23" s="9" customFormat="1" ht="15.75" thickBot="1">
      <c r="B87" s="66"/>
      <c r="E87" s="216" t="s">
        <v>464</v>
      </c>
      <c r="F87" s="216"/>
      <c r="G87" s="217"/>
      <c r="H87" s="218"/>
      <c r="I87" s="219">
        <f>SUM(I74:I86)</f>
        <v>0</v>
      </c>
      <c r="J87" s="219">
        <f>SUM(J74:J86)</f>
        <v>0</v>
      </c>
      <c r="K87" s="219">
        <f t="shared" ref="K87:O87" si="25">SUM(K74:K86)</f>
        <v>0</v>
      </c>
      <c r="L87" s="219">
        <f t="shared" si="25"/>
        <v>0</v>
      </c>
      <c r="M87" s="219">
        <f t="shared" si="25"/>
        <v>0</v>
      </c>
      <c r="N87" s="219">
        <f t="shared" si="25"/>
        <v>0</v>
      </c>
      <c r="O87" s="219">
        <f t="shared" si="25"/>
        <v>0</v>
      </c>
      <c r="P87" s="219">
        <f t="shared" ref="P87:V87" si="26">SUM(P74:P86)</f>
        <v>0</v>
      </c>
      <c r="Q87" s="219">
        <f t="shared" si="26"/>
        <v>0</v>
      </c>
      <c r="R87" s="219">
        <f t="shared" si="26"/>
        <v>0</v>
      </c>
      <c r="S87" s="219">
        <f t="shared" si="26"/>
        <v>0</v>
      </c>
      <c r="T87" s="219">
        <f t="shared" si="26"/>
        <v>0</v>
      </c>
      <c r="U87" s="219">
        <f t="shared" si="26"/>
        <v>0</v>
      </c>
      <c r="V87" s="219">
        <f t="shared" si="26"/>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7">J87+J88</f>
        <v>0</v>
      </c>
      <c r="K89" s="228">
        <f t="shared" ref="K89" si="28">K87+K88</f>
        <v>0</v>
      </c>
      <c r="L89" s="228">
        <f t="shared" ref="L89" si="29">L87+L88</f>
        <v>0</v>
      </c>
      <c r="M89" s="228">
        <f t="shared" ref="M89" si="30">M87+M88</f>
        <v>0</v>
      </c>
      <c r="N89" s="228">
        <f t="shared" ref="N89" si="31">N87+N88</f>
        <v>0</v>
      </c>
      <c r="O89" s="228">
        <f t="shared" ref="O89:U89" si="32">O87+O88</f>
        <v>0</v>
      </c>
      <c r="P89" s="228">
        <f t="shared" si="32"/>
        <v>0</v>
      </c>
      <c r="Q89" s="228">
        <f t="shared" si="32"/>
        <v>0</v>
      </c>
      <c r="R89" s="228">
        <f t="shared" si="32"/>
        <v>0</v>
      </c>
      <c r="S89" s="228">
        <f t="shared" si="32"/>
        <v>0</v>
      </c>
      <c r="T89" s="228">
        <f t="shared" si="32"/>
        <v>0</v>
      </c>
      <c r="U89" s="228">
        <f t="shared" si="32"/>
        <v>0</v>
      </c>
      <c r="V89" s="228">
        <f t="shared" ref="V89" si="33">V87+V88</f>
        <v>0</v>
      </c>
      <c r="W89" s="228">
        <f t="shared" ref="W89" si="34">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5">$C$35/12</f>
        <v>9.1666666666666665E-4</v>
      </c>
      <c r="I91" s="230">
        <f>(SUM('1.  LRAMVA Summary'!D$54:D$68)+SUM('1.  LRAMVA Summary'!D$69:D$70)*(MONTH($E91)-1)/12)*$H91</f>
        <v>0.84397227784713924</v>
      </c>
      <c r="J91" s="230">
        <f>(SUM('1.  LRAMVA Summary'!E$54:E$68)+SUM('1.  LRAMVA Summary'!E$69:E$70)*(MONTH($E91)-1)/12)*$H91</f>
        <v>0.88100789179347161</v>
      </c>
      <c r="K91" s="230">
        <f>(SUM('1.  LRAMVA Summary'!F$54:F$68)+SUM('1.  LRAMVA Summary'!F$69:F$70)*(MONTH($E91)-1)/12)*$H91</f>
        <v>0.36363616123804854</v>
      </c>
      <c r="L91" s="230">
        <f>(SUM('1.  LRAMVA Summary'!G$54:G$68)+SUM('1.  LRAMVA Summary'!G$69:G$70)*(MONTH($E91)-1)/12)*$H91</f>
        <v>1.3328673304741672</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6">SUM(I91:V91)</f>
        <v>3.421483661352827</v>
      </c>
    </row>
    <row r="92" spans="2:23" s="9" customFormat="1" ht="14.25" customHeight="1">
      <c r="B92" s="66"/>
      <c r="E92" s="214">
        <v>42430</v>
      </c>
      <c r="F92" s="214" t="s">
        <v>183</v>
      </c>
      <c r="G92" s="215" t="s">
        <v>65</v>
      </c>
      <c r="H92" s="229">
        <f t="shared" si="35"/>
        <v>9.1666666666666665E-4</v>
      </c>
      <c r="I92" s="230">
        <f>(SUM('1.  LRAMVA Summary'!D$54:D$68)+SUM('1.  LRAMVA Summary'!D$69:D$70)*(MONTH($E92)-1)/12)*$H92</f>
        <v>1.6879445556942785</v>
      </c>
      <c r="J92" s="230">
        <f>(SUM('1.  LRAMVA Summary'!E$54:E$68)+SUM('1.  LRAMVA Summary'!E$69:E$70)*(MONTH($E92)-1)/12)*$H92</f>
        <v>1.7620157835869432</v>
      </c>
      <c r="K92" s="230">
        <f>(SUM('1.  LRAMVA Summary'!F$54:F$68)+SUM('1.  LRAMVA Summary'!F$69:F$70)*(MONTH($E92)-1)/12)*$H92</f>
        <v>0.72727232247609708</v>
      </c>
      <c r="L92" s="230">
        <f>(SUM('1.  LRAMVA Summary'!G$54:G$68)+SUM('1.  LRAMVA Summary'!G$69:G$70)*(MONTH($E92)-1)/12)*$H92</f>
        <v>2.6657346609483343</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6"/>
        <v>6.842967322705654</v>
      </c>
    </row>
    <row r="93" spans="2:23" s="8" customFormat="1">
      <c r="B93" s="239"/>
      <c r="D93" s="9"/>
      <c r="E93" s="214">
        <v>42461</v>
      </c>
      <c r="F93" s="214" t="s">
        <v>183</v>
      </c>
      <c r="G93" s="215" t="s">
        <v>66</v>
      </c>
      <c r="H93" s="229">
        <f>$C$36/12</f>
        <v>9.1666666666666665E-4</v>
      </c>
      <c r="I93" s="230">
        <f>(SUM('1.  LRAMVA Summary'!D$54:D$68)+SUM('1.  LRAMVA Summary'!D$69:D$70)*(MONTH($E93)-1)/12)*$H93</f>
        <v>2.5319168335414175</v>
      </c>
      <c r="J93" s="230">
        <f>(SUM('1.  LRAMVA Summary'!E$54:E$68)+SUM('1.  LRAMVA Summary'!E$69:E$70)*(MONTH($E93)-1)/12)*$H93</f>
        <v>2.643023675380415</v>
      </c>
      <c r="K93" s="230">
        <f>(SUM('1.  LRAMVA Summary'!F$54:F$68)+SUM('1.  LRAMVA Summary'!F$69:F$70)*(MONTH($E93)-1)/12)*$H93</f>
        <v>1.0909084837141456</v>
      </c>
      <c r="L93" s="230">
        <f>(SUM('1.  LRAMVA Summary'!G$54:G$68)+SUM('1.  LRAMVA Summary'!G$69:G$70)*(MONTH($E93)-1)/12)*$H93</f>
        <v>3.9986019914225022</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6"/>
        <v>10.264450984058481</v>
      </c>
    </row>
    <row r="94" spans="2:23" s="9" customFormat="1">
      <c r="B94" s="66"/>
      <c r="E94" s="214">
        <v>42491</v>
      </c>
      <c r="F94" s="214" t="s">
        <v>183</v>
      </c>
      <c r="G94" s="215" t="s">
        <v>66</v>
      </c>
      <c r="H94" s="229">
        <f t="shared" ref="H94:H95" si="37">$C$36/12</f>
        <v>9.1666666666666665E-4</v>
      </c>
      <c r="I94" s="230">
        <f>(SUM('1.  LRAMVA Summary'!D$54:D$68)+SUM('1.  LRAMVA Summary'!D$69:D$70)*(MONTH($E94)-1)/12)*$H94</f>
        <v>3.375889111388557</v>
      </c>
      <c r="J94" s="230">
        <f>(SUM('1.  LRAMVA Summary'!E$54:E$68)+SUM('1.  LRAMVA Summary'!E$69:E$70)*(MONTH($E94)-1)/12)*$H94</f>
        <v>3.5240315671738864</v>
      </c>
      <c r="K94" s="230">
        <f>(SUM('1.  LRAMVA Summary'!F$54:F$68)+SUM('1.  LRAMVA Summary'!F$69:F$70)*(MONTH($E94)-1)/12)*$H94</f>
        <v>1.4545446449521942</v>
      </c>
      <c r="L94" s="230">
        <f>(SUM('1.  LRAMVA Summary'!G$54:G$68)+SUM('1.  LRAMVA Summary'!G$69:G$70)*(MONTH($E94)-1)/12)*$H94</f>
        <v>5.3314693218966687</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6"/>
        <v>13.685934645411308</v>
      </c>
    </row>
    <row r="95" spans="2:23" s="238" customFormat="1">
      <c r="B95" s="237"/>
      <c r="D95" s="9"/>
      <c r="E95" s="214">
        <v>42522</v>
      </c>
      <c r="F95" s="214" t="s">
        <v>183</v>
      </c>
      <c r="G95" s="215" t="s">
        <v>66</v>
      </c>
      <c r="H95" s="229">
        <f t="shared" si="37"/>
        <v>9.1666666666666665E-4</v>
      </c>
      <c r="I95" s="230">
        <f>(SUM('1.  LRAMVA Summary'!D$54:D$68)+SUM('1.  LRAMVA Summary'!D$69:D$70)*(MONTH($E95)-1)/12)*$H95</f>
        <v>4.219861389235696</v>
      </c>
      <c r="J95" s="230">
        <f>(SUM('1.  LRAMVA Summary'!E$54:E$68)+SUM('1.  LRAMVA Summary'!E$69:E$70)*(MONTH($E95)-1)/12)*$H95</f>
        <v>4.4050394589673578</v>
      </c>
      <c r="K95" s="230">
        <f>(SUM('1.  LRAMVA Summary'!F$54:F$68)+SUM('1.  LRAMVA Summary'!F$69:F$70)*(MONTH($E95)-1)/12)*$H95</f>
        <v>1.8181808061902427</v>
      </c>
      <c r="L95" s="230">
        <f>(SUM('1.  LRAMVA Summary'!G$54:G$68)+SUM('1.  LRAMVA Summary'!G$69:G$70)*(MONTH($E95)-1)/12)*$H95</f>
        <v>6.6643366523708369</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6"/>
        <v>17.107418306764135</v>
      </c>
    </row>
    <row r="96" spans="2:23" s="9" customFormat="1">
      <c r="B96" s="66"/>
      <c r="E96" s="214">
        <v>42552</v>
      </c>
      <c r="F96" s="214" t="s">
        <v>183</v>
      </c>
      <c r="G96" s="215" t="s">
        <v>68</v>
      </c>
      <c r="H96" s="229">
        <f>$C$37/12</f>
        <v>9.1666666666666665E-4</v>
      </c>
      <c r="I96" s="230">
        <f>(SUM('1.  LRAMVA Summary'!D$54:D$68)+SUM('1.  LRAMVA Summary'!D$69:D$70)*(MONTH($E96)-1)/12)*$H96</f>
        <v>5.063833667082835</v>
      </c>
      <c r="J96" s="230">
        <f>(SUM('1.  LRAMVA Summary'!E$54:E$68)+SUM('1.  LRAMVA Summary'!E$69:E$70)*(MONTH($E96)-1)/12)*$H96</f>
        <v>5.2860473507608301</v>
      </c>
      <c r="K96" s="230">
        <f>(SUM('1.  LRAMVA Summary'!F$54:F$68)+SUM('1.  LRAMVA Summary'!F$69:F$70)*(MONTH($E96)-1)/12)*$H96</f>
        <v>2.1818169674282912</v>
      </c>
      <c r="L96" s="230">
        <f>(SUM('1.  LRAMVA Summary'!G$54:G$68)+SUM('1.  LRAMVA Summary'!G$69:G$70)*(MONTH($E96)-1)/12)*$H96</f>
        <v>7.9972039828450043</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6"/>
        <v>20.528901968116962</v>
      </c>
    </row>
    <row r="97" spans="2:23" s="9" customFormat="1">
      <c r="B97" s="66"/>
      <c r="E97" s="214">
        <v>42583</v>
      </c>
      <c r="F97" s="214" t="s">
        <v>183</v>
      </c>
      <c r="G97" s="215" t="s">
        <v>68</v>
      </c>
      <c r="H97" s="229">
        <f t="shared" ref="H97:H98" si="38">$C$37/12</f>
        <v>9.1666666666666665E-4</v>
      </c>
      <c r="I97" s="230">
        <f>(SUM('1.  LRAMVA Summary'!D$54:D$68)+SUM('1.  LRAMVA Summary'!D$69:D$70)*(MONTH($E97)-1)/12)*$H97</f>
        <v>5.9078059449299749</v>
      </c>
      <c r="J97" s="230">
        <f>(SUM('1.  LRAMVA Summary'!E$54:E$68)+SUM('1.  LRAMVA Summary'!E$69:E$70)*(MONTH($E97)-1)/12)*$H97</f>
        <v>6.1670552425543015</v>
      </c>
      <c r="K97" s="230">
        <f>(SUM('1.  LRAMVA Summary'!F$54:F$68)+SUM('1.  LRAMVA Summary'!F$69:F$70)*(MONTH($E97)-1)/12)*$H97</f>
        <v>2.54545312866634</v>
      </c>
      <c r="L97" s="230">
        <f>(SUM('1.  LRAMVA Summary'!G$54:G$68)+SUM('1.  LRAMVA Summary'!G$69:G$70)*(MONTH($E97)-1)/12)*$H97</f>
        <v>9.3300713133191717</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6"/>
        <v>23.950385629469789</v>
      </c>
    </row>
    <row r="98" spans="2:23" s="9" customFormat="1">
      <c r="B98" s="66"/>
      <c r="E98" s="214">
        <v>42614</v>
      </c>
      <c r="F98" s="214" t="s">
        <v>183</v>
      </c>
      <c r="G98" s="215" t="s">
        <v>68</v>
      </c>
      <c r="H98" s="229">
        <f t="shared" si="38"/>
        <v>9.1666666666666665E-4</v>
      </c>
      <c r="I98" s="230">
        <f>(SUM('1.  LRAMVA Summary'!D$54:D$68)+SUM('1.  LRAMVA Summary'!D$69:D$70)*(MONTH($E98)-1)/12)*$H98</f>
        <v>6.7517782227771139</v>
      </c>
      <c r="J98" s="230">
        <f>(SUM('1.  LRAMVA Summary'!E$54:E$68)+SUM('1.  LRAMVA Summary'!E$69:E$70)*(MONTH($E98)-1)/12)*$H98</f>
        <v>7.0480631343477729</v>
      </c>
      <c r="K98" s="230">
        <f>(SUM('1.  LRAMVA Summary'!F$54:F$68)+SUM('1.  LRAMVA Summary'!F$69:F$70)*(MONTH($E98)-1)/12)*$H98</f>
        <v>2.9090892899043883</v>
      </c>
      <c r="L98" s="230">
        <f>(SUM('1.  LRAMVA Summary'!G$54:G$68)+SUM('1.  LRAMVA Summary'!G$69:G$70)*(MONTH($E98)-1)/12)*$H98</f>
        <v>10.662938643793337</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6"/>
        <v>27.371869290822616</v>
      </c>
    </row>
    <row r="99" spans="2:23" s="9" customFormat="1">
      <c r="B99" s="66"/>
      <c r="E99" s="214">
        <v>42644</v>
      </c>
      <c r="F99" s="214" t="s">
        <v>183</v>
      </c>
      <c r="G99" s="215" t="s">
        <v>69</v>
      </c>
      <c r="H99" s="210">
        <f>$C$38/12</f>
        <v>9.1666666666666665E-4</v>
      </c>
      <c r="I99" s="230">
        <f>(SUM('1.  LRAMVA Summary'!D$54:D$68)+SUM('1.  LRAMVA Summary'!D$69:D$70)*(MONTH($E99)-1)/12)*$H99</f>
        <v>7.5957505006242529</v>
      </c>
      <c r="J99" s="230">
        <f>(SUM('1.  LRAMVA Summary'!E$54:E$68)+SUM('1.  LRAMVA Summary'!E$69:E$70)*(MONTH($E99)-1)/12)*$H99</f>
        <v>7.9290710261412451</v>
      </c>
      <c r="K99" s="230">
        <f>(SUM('1.  LRAMVA Summary'!F$54:F$68)+SUM('1.  LRAMVA Summary'!F$69:F$70)*(MONTH($E99)-1)/12)*$H99</f>
        <v>3.2727254511424366</v>
      </c>
      <c r="L99" s="230">
        <f>(SUM('1.  LRAMVA Summary'!G$54:G$68)+SUM('1.  LRAMVA Summary'!G$69:G$70)*(MONTH($E99)-1)/12)*$H99</f>
        <v>11.995805974267506</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6"/>
        <v>30.793352952175439</v>
      </c>
    </row>
    <row r="100" spans="2:23" s="9" customFormat="1">
      <c r="B100" s="66"/>
      <c r="E100" s="214">
        <v>42675</v>
      </c>
      <c r="F100" s="214" t="s">
        <v>183</v>
      </c>
      <c r="G100" s="215" t="s">
        <v>69</v>
      </c>
      <c r="H100" s="210">
        <f t="shared" ref="H100:H101" si="39">$C$38/12</f>
        <v>9.1666666666666665E-4</v>
      </c>
      <c r="I100" s="230">
        <f>(SUM('1.  LRAMVA Summary'!D$54:D$68)+SUM('1.  LRAMVA Summary'!D$69:D$70)*(MONTH($E100)-1)/12)*$H100</f>
        <v>8.439722778471392</v>
      </c>
      <c r="J100" s="230">
        <f>(SUM('1.  LRAMVA Summary'!E$54:E$68)+SUM('1.  LRAMVA Summary'!E$69:E$70)*(MONTH($E100)-1)/12)*$H100</f>
        <v>8.8100789179347156</v>
      </c>
      <c r="K100" s="230">
        <f>(SUM('1.  LRAMVA Summary'!F$54:F$68)+SUM('1.  LRAMVA Summary'!F$69:F$70)*(MONTH($E100)-1)/12)*$H100</f>
        <v>3.6363616123804854</v>
      </c>
      <c r="L100" s="230">
        <f>(SUM('1.  LRAMVA Summary'!G$54:G$68)+SUM('1.  LRAMVA Summary'!G$69:G$70)*(MONTH($E100)-1)/12)*$H100</f>
        <v>13.328673304741674</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6"/>
        <v>34.21483661352827</v>
      </c>
    </row>
    <row r="101" spans="2:23" s="9" customFormat="1">
      <c r="B101" s="66"/>
      <c r="E101" s="214">
        <v>42705</v>
      </c>
      <c r="F101" s="214" t="s">
        <v>183</v>
      </c>
      <c r="G101" s="215" t="s">
        <v>69</v>
      </c>
      <c r="H101" s="210">
        <f t="shared" si="39"/>
        <v>9.1666666666666665E-4</v>
      </c>
      <c r="I101" s="230">
        <f>(SUM('1.  LRAMVA Summary'!D$54:D$68)+SUM('1.  LRAMVA Summary'!D$69:D$70)*(MONTH($E101)-1)/12)*$H101</f>
        <v>9.2836950563185301</v>
      </c>
      <c r="J101" s="230">
        <f>(SUM('1.  LRAMVA Summary'!E$54:E$68)+SUM('1.  LRAMVA Summary'!E$69:E$70)*(MONTH($E101)-1)/12)*$H101</f>
        <v>9.6910868097281888</v>
      </c>
      <c r="K101" s="230">
        <f>(SUM('1.  LRAMVA Summary'!F$54:F$68)+SUM('1.  LRAMVA Summary'!F$69:F$70)*(MONTH($E101)-1)/12)*$H101</f>
        <v>3.9999977736185337</v>
      </c>
      <c r="L101" s="230">
        <f>(SUM('1.  LRAMVA Summary'!G$54:G$68)+SUM('1.  LRAMVA Summary'!G$69:G$70)*(MONTH($E101)-1)/12)*$H101</f>
        <v>14.661540635215841</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6"/>
        <v>37.636320274881093</v>
      </c>
    </row>
    <row r="102" spans="2:23" s="9" customFormat="1" ht="15.75" thickBot="1">
      <c r="B102" s="66"/>
      <c r="E102" s="216" t="s">
        <v>465</v>
      </c>
      <c r="F102" s="216"/>
      <c r="G102" s="217"/>
      <c r="H102" s="218"/>
      <c r="I102" s="219">
        <f>SUM(I89:I101)</f>
        <v>55.702170337911191</v>
      </c>
      <c r="J102" s="219">
        <f>SUM(J89:J101)</f>
        <v>58.146520858369136</v>
      </c>
      <c r="K102" s="219">
        <f t="shared" ref="K102:O102" si="40">SUM(K89:K101)</f>
        <v>23.999986641711207</v>
      </c>
      <c r="L102" s="219">
        <f t="shared" si="40"/>
        <v>87.969243811295044</v>
      </c>
      <c r="M102" s="219">
        <f t="shared" si="40"/>
        <v>0</v>
      </c>
      <c r="N102" s="219">
        <f t="shared" si="40"/>
        <v>0</v>
      </c>
      <c r="O102" s="219">
        <f t="shared" si="40"/>
        <v>0</v>
      </c>
      <c r="P102" s="219">
        <f t="shared" ref="P102:V102" si="41">SUM(P89:P101)</f>
        <v>0</v>
      </c>
      <c r="Q102" s="219">
        <f t="shared" si="41"/>
        <v>0</v>
      </c>
      <c r="R102" s="219">
        <f t="shared" si="41"/>
        <v>0</v>
      </c>
      <c r="S102" s="219">
        <f t="shared" si="41"/>
        <v>0</v>
      </c>
      <c r="T102" s="219">
        <f t="shared" si="41"/>
        <v>0</v>
      </c>
      <c r="U102" s="219">
        <f t="shared" si="41"/>
        <v>0</v>
      </c>
      <c r="V102" s="219">
        <f t="shared" si="41"/>
        <v>0</v>
      </c>
      <c r="W102" s="219">
        <f>SUM(W89:W101)</f>
        <v>225.81792164928657</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55.702170337911191</v>
      </c>
      <c r="J104" s="228">
        <f t="shared" ref="J104" si="42">J102+J103</f>
        <v>58.146520858369136</v>
      </c>
      <c r="K104" s="228">
        <f t="shared" ref="K104" si="43">K102+K103</f>
        <v>23.999986641711207</v>
      </c>
      <c r="L104" s="228">
        <f t="shared" ref="L104" si="44">L102+L103</f>
        <v>87.969243811295044</v>
      </c>
      <c r="M104" s="228">
        <f t="shared" ref="M104" si="45">M102+M103</f>
        <v>0</v>
      </c>
      <c r="N104" s="228">
        <f t="shared" ref="N104" si="46">N102+N103</f>
        <v>0</v>
      </c>
      <c r="O104" s="228">
        <f t="shared" ref="O104:V104" si="47">O102+O103</f>
        <v>0</v>
      </c>
      <c r="P104" s="228">
        <f t="shared" si="47"/>
        <v>0</v>
      </c>
      <c r="Q104" s="228">
        <f t="shared" si="47"/>
        <v>0</v>
      </c>
      <c r="R104" s="228">
        <f t="shared" si="47"/>
        <v>0</v>
      </c>
      <c r="S104" s="228">
        <f t="shared" si="47"/>
        <v>0</v>
      </c>
      <c r="T104" s="228">
        <f t="shared" si="47"/>
        <v>0</v>
      </c>
      <c r="U104" s="228">
        <f t="shared" si="47"/>
        <v>0</v>
      </c>
      <c r="V104" s="228">
        <f t="shared" si="47"/>
        <v>0</v>
      </c>
      <c r="W104" s="228">
        <f t="shared" ref="W104" si="48">W102+W103</f>
        <v>225.81792164928657</v>
      </c>
    </row>
    <row r="105" spans="2:23" s="9" customFormat="1">
      <c r="B105" s="66"/>
      <c r="E105" s="214">
        <v>42736</v>
      </c>
      <c r="F105" s="214" t="s">
        <v>184</v>
      </c>
      <c r="G105" s="215" t="s">
        <v>65</v>
      </c>
      <c r="H105" s="240">
        <f>$C$39/12</f>
        <v>9.1666666666666665E-4</v>
      </c>
      <c r="I105" s="230">
        <f>(SUM('1.  LRAMVA Summary'!D$54:D$71)+SUM('1.  LRAMVA Summary'!D$72:D$73)*(MONTH($E105)-1)/12)*$H105</f>
        <v>10.12766733416567</v>
      </c>
      <c r="J105" s="230">
        <f>(SUM('1.  LRAMVA Summary'!E$54:E$71)+SUM('1.  LRAMVA Summary'!E$72:E$73)*(MONTH($E105)-1)/12)*$H105</f>
        <v>10.57209470152166</v>
      </c>
      <c r="K105" s="230">
        <f>(SUM('1.  LRAMVA Summary'!F$54:F$71)+SUM('1.  LRAMVA Summary'!F$72:F$73)*(MONTH($E105)-1)/12)*$H105</f>
        <v>4.3636339348565825</v>
      </c>
      <c r="L105" s="230">
        <f>(SUM('1.  LRAMVA Summary'!G$54:G$71)+SUM('1.  LRAMVA Summary'!G$72:G$73)*(MONTH($E105)-1)/12)*$H105</f>
        <v>15.994407965690009</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41.057803936233924</v>
      </c>
    </row>
    <row r="106" spans="2:23" s="9" customFormat="1">
      <c r="B106" s="66"/>
      <c r="E106" s="214">
        <v>42767</v>
      </c>
      <c r="F106" s="214" t="s">
        <v>184</v>
      </c>
      <c r="G106" s="215" t="s">
        <v>65</v>
      </c>
      <c r="H106" s="240">
        <f t="shared" ref="H106:H107" si="49">$C$39/12</f>
        <v>9.1666666666666665E-4</v>
      </c>
      <c r="I106" s="230">
        <f>(SUM('1.  LRAMVA Summary'!D$54:D$71)+SUM('1.  LRAMVA Summary'!D$72:D$73)*(MONTH($E106)-1)/12)*$H106</f>
        <v>10.12766733416567</v>
      </c>
      <c r="J106" s="230">
        <f>(SUM('1.  LRAMVA Summary'!E$54:E$71)+SUM('1.  LRAMVA Summary'!E$72:E$73)*(MONTH($E106)-1)/12)*$H106</f>
        <v>10.57209470152166</v>
      </c>
      <c r="K106" s="230">
        <f>(SUM('1.  LRAMVA Summary'!F$54:F$71)+SUM('1.  LRAMVA Summary'!F$72:F$73)*(MONTH($E106)-1)/12)*$H106</f>
        <v>4.3636339348565825</v>
      </c>
      <c r="L106" s="230">
        <f>(SUM('1.  LRAMVA Summary'!G$54:G$71)+SUM('1.  LRAMVA Summary'!G$72:G$73)*(MONTH($E106)-1)/12)*$H106</f>
        <v>15.994407965690009</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50">SUM(I106:V106)</f>
        <v>41.057803936233924</v>
      </c>
    </row>
    <row r="107" spans="2:23" s="9" customFormat="1">
      <c r="B107" s="66"/>
      <c r="E107" s="214">
        <v>42795</v>
      </c>
      <c r="F107" s="214" t="s">
        <v>184</v>
      </c>
      <c r="G107" s="215" t="s">
        <v>65</v>
      </c>
      <c r="H107" s="240">
        <f t="shared" si="49"/>
        <v>9.1666666666666665E-4</v>
      </c>
      <c r="I107" s="230">
        <f>(SUM('1.  LRAMVA Summary'!D$54:D$71)+SUM('1.  LRAMVA Summary'!D$72:D$73)*(MONTH($E107)-1)/12)*$H107</f>
        <v>10.12766733416567</v>
      </c>
      <c r="J107" s="230">
        <f>(SUM('1.  LRAMVA Summary'!E$54:E$71)+SUM('1.  LRAMVA Summary'!E$72:E$73)*(MONTH($E107)-1)/12)*$H107</f>
        <v>10.57209470152166</v>
      </c>
      <c r="K107" s="230">
        <f>(SUM('1.  LRAMVA Summary'!F$54:F$71)+SUM('1.  LRAMVA Summary'!F$72:F$73)*(MONTH($E107)-1)/12)*$H107</f>
        <v>4.3636339348565825</v>
      </c>
      <c r="L107" s="230">
        <f>(SUM('1.  LRAMVA Summary'!G$54:G$71)+SUM('1.  LRAMVA Summary'!G$72:G$73)*(MONTH($E107)-1)/12)*$H107</f>
        <v>15.994407965690009</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50"/>
        <v>41.057803936233924</v>
      </c>
    </row>
    <row r="108" spans="2:23" s="8" customFormat="1">
      <c r="B108" s="239"/>
      <c r="E108" s="214">
        <v>42826</v>
      </c>
      <c r="F108" s="214" t="s">
        <v>184</v>
      </c>
      <c r="G108" s="215" t="s">
        <v>66</v>
      </c>
      <c r="H108" s="240">
        <f>$C$40/12</f>
        <v>9.1666666666666665E-4</v>
      </c>
      <c r="I108" s="230">
        <f>(SUM('1.  LRAMVA Summary'!D$54:D$71)+SUM('1.  LRAMVA Summary'!D$72:D$73)*(MONTH($E108)-1)/12)*$H108</f>
        <v>10.12766733416567</v>
      </c>
      <c r="J108" s="230">
        <f>(SUM('1.  LRAMVA Summary'!E$54:E$71)+SUM('1.  LRAMVA Summary'!E$72:E$73)*(MONTH($E108)-1)/12)*$H108</f>
        <v>10.57209470152166</v>
      </c>
      <c r="K108" s="230">
        <f>(SUM('1.  LRAMVA Summary'!F$54:F$71)+SUM('1.  LRAMVA Summary'!F$72:F$73)*(MONTH($E108)-1)/12)*$H108</f>
        <v>4.3636339348565825</v>
      </c>
      <c r="L108" s="230">
        <f>(SUM('1.  LRAMVA Summary'!G$54:G$71)+SUM('1.  LRAMVA Summary'!G$72:G$73)*(MONTH($E108)-1)/12)*$H108</f>
        <v>15.994407965690009</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50"/>
        <v>41.057803936233924</v>
      </c>
    </row>
    <row r="109" spans="2:23" s="9" customFormat="1">
      <c r="B109" s="66"/>
      <c r="E109" s="214">
        <v>42856</v>
      </c>
      <c r="F109" s="214" t="s">
        <v>184</v>
      </c>
      <c r="G109" s="215" t="s">
        <v>66</v>
      </c>
      <c r="H109" s="240">
        <f t="shared" ref="H109:H110" si="51">$C$40/12</f>
        <v>9.1666666666666665E-4</v>
      </c>
      <c r="I109" s="230">
        <f>(SUM('1.  LRAMVA Summary'!D$54:D$71)+SUM('1.  LRAMVA Summary'!D$72:D$73)*(MONTH($E109)-1)/12)*$H109</f>
        <v>10.12766733416567</v>
      </c>
      <c r="J109" s="230">
        <f>(SUM('1.  LRAMVA Summary'!E$54:E$71)+SUM('1.  LRAMVA Summary'!E$72:E$73)*(MONTH($E109)-1)/12)*$H109</f>
        <v>10.57209470152166</v>
      </c>
      <c r="K109" s="230">
        <f>(SUM('1.  LRAMVA Summary'!F$54:F$71)+SUM('1.  LRAMVA Summary'!F$72:F$73)*(MONTH($E109)-1)/12)*$H109</f>
        <v>4.3636339348565825</v>
      </c>
      <c r="L109" s="230">
        <f>(SUM('1.  LRAMVA Summary'!G$54:G$71)+SUM('1.  LRAMVA Summary'!G$72:G$73)*(MONTH($E109)-1)/12)*$H109</f>
        <v>15.994407965690009</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50"/>
        <v>41.057803936233924</v>
      </c>
    </row>
    <row r="110" spans="2:23" s="238" customFormat="1">
      <c r="B110" s="237"/>
      <c r="E110" s="214">
        <v>42887</v>
      </c>
      <c r="F110" s="214" t="s">
        <v>184</v>
      </c>
      <c r="G110" s="215" t="s">
        <v>66</v>
      </c>
      <c r="H110" s="240">
        <f t="shared" si="51"/>
        <v>9.1666666666666665E-4</v>
      </c>
      <c r="I110" s="230">
        <f>(SUM('1.  LRAMVA Summary'!D$54:D$71)+SUM('1.  LRAMVA Summary'!D$72:D$73)*(MONTH($E110)-1)/12)*$H110</f>
        <v>10.12766733416567</v>
      </c>
      <c r="J110" s="230">
        <f>(SUM('1.  LRAMVA Summary'!E$54:E$71)+SUM('1.  LRAMVA Summary'!E$72:E$73)*(MONTH($E110)-1)/12)*$H110</f>
        <v>10.57209470152166</v>
      </c>
      <c r="K110" s="230">
        <f>(SUM('1.  LRAMVA Summary'!F$54:F$71)+SUM('1.  LRAMVA Summary'!F$72:F$73)*(MONTH($E110)-1)/12)*$H110</f>
        <v>4.3636339348565825</v>
      </c>
      <c r="L110" s="230">
        <f>(SUM('1.  LRAMVA Summary'!G$54:G$71)+SUM('1.  LRAMVA Summary'!G$72:G$73)*(MONTH($E110)-1)/12)*$H110</f>
        <v>15.994407965690009</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50"/>
        <v>41.057803936233924</v>
      </c>
    </row>
    <row r="111" spans="2:23" s="9" customFormat="1">
      <c r="B111" s="66"/>
      <c r="E111" s="214">
        <v>42917</v>
      </c>
      <c r="F111" s="214" t="s">
        <v>184</v>
      </c>
      <c r="G111" s="215" t="s">
        <v>68</v>
      </c>
      <c r="H111" s="240">
        <f>$C$41/12</f>
        <v>9.1666666666666665E-4</v>
      </c>
      <c r="I111" s="230">
        <f>(SUM('1.  LRAMVA Summary'!D$54:D$71)+SUM('1.  LRAMVA Summary'!D$72:D$73)*(MONTH($E111)-1)/12)*$H111</f>
        <v>10.12766733416567</v>
      </c>
      <c r="J111" s="230">
        <f>(SUM('1.  LRAMVA Summary'!E$54:E$71)+SUM('1.  LRAMVA Summary'!E$72:E$73)*(MONTH($E111)-1)/12)*$H111</f>
        <v>10.57209470152166</v>
      </c>
      <c r="K111" s="230">
        <f>(SUM('1.  LRAMVA Summary'!F$54:F$71)+SUM('1.  LRAMVA Summary'!F$72:F$73)*(MONTH($E111)-1)/12)*$H111</f>
        <v>4.3636339348565825</v>
      </c>
      <c r="L111" s="230">
        <f>(SUM('1.  LRAMVA Summary'!G$54:G$71)+SUM('1.  LRAMVA Summary'!G$72:G$73)*(MONTH($E111)-1)/12)*$H111</f>
        <v>15.994407965690009</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50"/>
        <v>41.057803936233924</v>
      </c>
    </row>
    <row r="112" spans="2:23" s="9" customFormat="1">
      <c r="B112" s="66"/>
      <c r="E112" s="214">
        <v>42948</v>
      </c>
      <c r="F112" s="214" t="s">
        <v>184</v>
      </c>
      <c r="G112" s="215" t="s">
        <v>68</v>
      </c>
      <c r="H112" s="240">
        <f t="shared" ref="H112:H113" si="52">$C$41/12</f>
        <v>9.1666666666666665E-4</v>
      </c>
      <c r="I112" s="230">
        <f>(SUM('1.  LRAMVA Summary'!D$54:D$71)+SUM('1.  LRAMVA Summary'!D$72:D$73)*(MONTH($E112)-1)/12)*$H112</f>
        <v>10.12766733416567</v>
      </c>
      <c r="J112" s="230">
        <f>(SUM('1.  LRAMVA Summary'!E$54:E$71)+SUM('1.  LRAMVA Summary'!E$72:E$73)*(MONTH($E112)-1)/12)*$H112</f>
        <v>10.57209470152166</v>
      </c>
      <c r="K112" s="230">
        <f>(SUM('1.  LRAMVA Summary'!F$54:F$71)+SUM('1.  LRAMVA Summary'!F$72:F$73)*(MONTH($E112)-1)/12)*$H112</f>
        <v>4.3636339348565825</v>
      </c>
      <c r="L112" s="230">
        <f>(SUM('1.  LRAMVA Summary'!G$54:G$71)+SUM('1.  LRAMVA Summary'!G$72:G$73)*(MONTH($E112)-1)/12)*$H112</f>
        <v>15.994407965690009</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50"/>
        <v>41.057803936233924</v>
      </c>
    </row>
    <row r="113" spans="2:23" s="9" customFormat="1">
      <c r="B113" s="66"/>
      <c r="E113" s="214">
        <v>42979</v>
      </c>
      <c r="F113" s="214" t="s">
        <v>184</v>
      </c>
      <c r="G113" s="215" t="s">
        <v>68</v>
      </c>
      <c r="H113" s="240">
        <f t="shared" si="52"/>
        <v>9.1666666666666665E-4</v>
      </c>
      <c r="I113" s="230">
        <f>(SUM('1.  LRAMVA Summary'!D$54:D$71)+SUM('1.  LRAMVA Summary'!D$72:D$73)*(MONTH($E113)-1)/12)*$H113</f>
        <v>10.12766733416567</v>
      </c>
      <c r="J113" s="230">
        <f>(SUM('1.  LRAMVA Summary'!E$54:E$71)+SUM('1.  LRAMVA Summary'!E$72:E$73)*(MONTH($E113)-1)/12)*$H113</f>
        <v>10.57209470152166</v>
      </c>
      <c r="K113" s="230">
        <f>(SUM('1.  LRAMVA Summary'!F$54:F$71)+SUM('1.  LRAMVA Summary'!F$72:F$73)*(MONTH($E113)-1)/12)*$H113</f>
        <v>4.3636339348565825</v>
      </c>
      <c r="L113" s="230">
        <f>(SUM('1.  LRAMVA Summary'!G$54:G$71)+SUM('1.  LRAMVA Summary'!G$72:G$73)*(MONTH($E113)-1)/12)*$H113</f>
        <v>15.994407965690009</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50"/>
        <v>41.057803936233924</v>
      </c>
    </row>
    <row r="114" spans="2:23" s="9" customFormat="1">
      <c r="B114" s="66"/>
      <c r="E114" s="214">
        <v>43009</v>
      </c>
      <c r="F114" s="214" t="s">
        <v>184</v>
      </c>
      <c r="G114" s="215" t="s">
        <v>69</v>
      </c>
      <c r="H114" s="240">
        <f>$C$42/12</f>
        <v>1.25E-3</v>
      </c>
      <c r="I114" s="230">
        <f>(SUM('1.  LRAMVA Summary'!D$54:D$71)+SUM('1.  LRAMVA Summary'!D$72:D$73)*(MONTH($E114)-1)/12)*$H114</f>
        <v>13.81045545568046</v>
      </c>
      <c r="J114" s="230">
        <f>(SUM('1.  LRAMVA Summary'!E$54:E$71)+SUM('1.  LRAMVA Summary'!E$72:E$73)*(MONTH($E114)-1)/12)*$H114</f>
        <v>14.416492774802265</v>
      </c>
      <c r="K114" s="230">
        <f>(SUM('1.  LRAMVA Summary'!F$54:F$71)+SUM('1.  LRAMVA Summary'!F$72:F$73)*(MONTH($E114)-1)/12)*$H114</f>
        <v>5.9504099111680668</v>
      </c>
      <c r="L114" s="230">
        <f>(SUM('1.  LRAMVA Summary'!G$54:G$71)+SUM('1.  LRAMVA Summary'!G$72:G$73)*(MONTH($E114)-1)/12)*$H114</f>
        <v>21.810556316850011</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50"/>
        <v>55.987914458500804</v>
      </c>
    </row>
    <row r="115" spans="2:23" s="9" customFormat="1">
      <c r="B115" s="66"/>
      <c r="E115" s="214">
        <v>43040</v>
      </c>
      <c r="F115" s="214" t="s">
        <v>184</v>
      </c>
      <c r="G115" s="215" t="s">
        <v>69</v>
      </c>
      <c r="H115" s="240">
        <f t="shared" ref="H115:H116" si="53">$C$42/12</f>
        <v>1.25E-3</v>
      </c>
      <c r="I115" s="230">
        <f>(SUM('1.  LRAMVA Summary'!D$54:D$71)+SUM('1.  LRAMVA Summary'!D$72:D$73)*(MONTH($E115)-1)/12)*$H115</f>
        <v>13.81045545568046</v>
      </c>
      <c r="J115" s="230">
        <f>(SUM('1.  LRAMVA Summary'!E$54:E$71)+SUM('1.  LRAMVA Summary'!E$72:E$73)*(MONTH($E115)-1)/12)*$H115</f>
        <v>14.416492774802265</v>
      </c>
      <c r="K115" s="230">
        <f>(SUM('1.  LRAMVA Summary'!F$54:F$71)+SUM('1.  LRAMVA Summary'!F$72:F$73)*(MONTH($E115)-1)/12)*$H115</f>
        <v>5.9504099111680668</v>
      </c>
      <c r="L115" s="230">
        <f>(SUM('1.  LRAMVA Summary'!G$54:G$71)+SUM('1.  LRAMVA Summary'!G$72:G$73)*(MONTH($E115)-1)/12)*$H115</f>
        <v>21.810556316850011</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50"/>
        <v>55.987914458500804</v>
      </c>
    </row>
    <row r="116" spans="2:23" s="9" customFormat="1">
      <c r="B116" s="66"/>
      <c r="E116" s="214">
        <v>43070</v>
      </c>
      <c r="F116" s="214" t="s">
        <v>184</v>
      </c>
      <c r="G116" s="215" t="s">
        <v>69</v>
      </c>
      <c r="H116" s="240">
        <f t="shared" si="53"/>
        <v>1.25E-3</v>
      </c>
      <c r="I116" s="230">
        <f>(SUM('1.  LRAMVA Summary'!D$54:D$71)+SUM('1.  LRAMVA Summary'!D$72:D$73)*(MONTH($E116)-1)/12)*$H116</f>
        <v>13.81045545568046</v>
      </c>
      <c r="J116" s="230">
        <f>(SUM('1.  LRAMVA Summary'!E$54:E$71)+SUM('1.  LRAMVA Summary'!E$72:E$73)*(MONTH($E116)-1)/12)*$H116</f>
        <v>14.416492774802265</v>
      </c>
      <c r="K116" s="230">
        <f>(SUM('1.  LRAMVA Summary'!F$54:F$71)+SUM('1.  LRAMVA Summary'!F$72:F$73)*(MONTH($E116)-1)/12)*$H116</f>
        <v>5.9504099111680668</v>
      </c>
      <c r="L116" s="230">
        <f>(SUM('1.  LRAMVA Summary'!G$54:G$71)+SUM('1.  LRAMVA Summary'!G$72:G$73)*(MONTH($E116)-1)/12)*$H116</f>
        <v>21.810556316850011</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50"/>
        <v>55.987914458500804</v>
      </c>
    </row>
    <row r="117" spans="2:23" s="9" customFormat="1" ht="15.75" thickBot="1">
      <c r="B117" s="66"/>
      <c r="E117" s="216" t="s">
        <v>466</v>
      </c>
      <c r="F117" s="216"/>
      <c r="G117" s="217"/>
      <c r="H117" s="218"/>
      <c r="I117" s="219">
        <f>SUM(I104:I116)</f>
        <v>188.28254271244356</v>
      </c>
      <c r="J117" s="219">
        <f>SUM(J104:J116)</f>
        <v>196.54485149647087</v>
      </c>
      <c r="K117" s="219">
        <f t="shared" ref="K117:O117" si="54">SUM(K104:K116)</f>
        <v>81.123921788924633</v>
      </c>
      <c r="L117" s="219">
        <f t="shared" si="54"/>
        <v>297.35058445305521</v>
      </c>
      <c r="M117" s="219">
        <f t="shared" si="54"/>
        <v>0</v>
      </c>
      <c r="N117" s="219">
        <f t="shared" si="54"/>
        <v>0</v>
      </c>
      <c r="O117" s="219">
        <f t="shared" si="54"/>
        <v>0</v>
      </c>
      <c r="P117" s="219">
        <f t="shared" ref="P117:V117" si="55">SUM(P104:P116)</f>
        <v>0</v>
      </c>
      <c r="Q117" s="219">
        <f t="shared" si="55"/>
        <v>0</v>
      </c>
      <c r="R117" s="219">
        <f t="shared" si="55"/>
        <v>0</v>
      </c>
      <c r="S117" s="219">
        <f t="shared" si="55"/>
        <v>0</v>
      </c>
      <c r="T117" s="219">
        <f t="shared" si="55"/>
        <v>0</v>
      </c>
      <c r="U117" s="219">
        <f t="shared" si="55"/>
        <v>0</v>
      </c>
      <c r="V117" s="219">
        <f t="shared" si="55"/>
        <v>0</v>
      </c>
      <c r="W117" s="219">
        <f>SUM(W104:W116)</f>
        <v>763.30190045089421</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188.28254271244356</v>
      </c>
      <c r="J119" s="228">
        <f t="shared" ref="J119" si="56">J117+J118</f>
        <v>196.54485149647087</v>
      </c>
      <c r="K119" s="228">
        <f t="shared" ref="K119" si="57">K117+K118</f>
        <v>81.123921788924633</v>
      </c>
      <c r="L119" s="228">
        <f t="shared" ref="L119" si="58">L117+L118</f>
        <v>297.35058445305521</v>
      </c>
      <c r="M119" s="228">
        <f t="shared" ref="M119" si="59">M117+M118</f>
        <v>0</v>
      </c>
      <c r="N119" s="228">
        <f t="shared" ref="N119" si="60">N117+N118</f>
        <v>0</v>
      </c>
      <c r="O119" s="228">
        <f t="shared" ref="O119:V119" si="61">O117+O118</f>
        <v>0</v>
      </c>
      <c r="P119" s="228">
        <f t="shared" si="61"/>
        <v>0</v>
      </c>
      <c r="Q119" s="228">
        <f t="shared" si="61"/>
        <v>0</v>
      </c>
      <c r="R119" s="228">
        <f t="shared" si="61"/>
        <v>0</v>
      </c>
      <c r="S119" s="228">
        <f t="shared" si="61"/>
        <v>0</v>
      </c>
      <c r="T119" s="228">
        <f t="shared" si="61"/>
        <v>0</v>
      </c>
      <c r="U119" s="228">
        <f t="shared" si="61"/>
        <v>0</v>
      </c>
      <c r="V119" s="228">
        <f t="shared" si="61"/>
        <v>0</v>
      </c>
      <c r="W119" s="228">
        <f t="shared" ref="W119" si="62">W117+W118</f>
        <v>763.30190045089421</v>
      </c>
    </row>
    <row r="120" spans="2:23" s="9" customFormat="1">
      <c r="B120" s="66"/>
      <c r="E120" s="214">
        <v>43101</v>
      </c>
      <c r="F120" s="214" t="s">
        <v>185</v>
      </c>
      <c r="G120" s="215" t="s">
        <v>65</v>
      </c>
      <c r="H120" s="240">
        <f>$C$43/12</f>
        <v>1.25E-3</v>
      </c>
      <c r="I120" s="230">
        <f>(SUM('1.  LRAMVA Summary'!D$54:D$71)+SUM('1.  LRAMVA Summary'!D$72:D$73)*(MONTH($E120)-1)/12)*$H120</f>
        <v>13.81045545568046</v>
      </c>
      <c r="J120" s="230">
        <f>(SUM('1.  LRAMVA Summary'!E$54:E$71)+SUM('1.  LRAMVA Summary'!E$72:E$73)*(MONTH($E120)-1)/12)*$H120</f>
        <v>14.416492774802265</v>
      </c>
      <c r="K120" s="230">
        <f>(SUM('1.  LRAMVA Summary'!F$54:F$74)+SUM('1.  LRAMVA Summary'!F$75:F$76)*(MONTH($E120)-1)/12)*$H120</f>
        <v>5.9504099111680668</v>
      </c>
      <c r="L120" s="230">
        <f>(SUM('1.  LRAMVA Summary'!G$54:G$74)+SUM('1.  LRAMVA Summary'!G$75:G$76)*(MONTH($E120)-1)/12)*$H120</f>
        <v>21.810556316850011</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55.987914458500804</v>
      </c>
    </row>
    <row r="121" spans="2:23" s="9" customFormat="1">
      <c r="B121" s="66"/>
      <c r="E121" s="214">
        <v>43132</v>
      </c>
      <c r="F121" s="214" t="s">
        <v>185</v>
      </c>
      <c r="G121" s="215" t="s">
        <v>65</v>
      </c>
      <c r="H121" s="240">
        <f t="shared" ref="H121:H122" si="63">$C$43/12</f>
        <v>1.25E-3</v>
      </c>
      <c r="I121" s="230">
        <f>(SUM('1.  LRAMVA Summary'!D$54:D$71)+SUM('1.  LRAMVA Summary'!D$72:D$73)*(MONTH($E121)-1)/12)*$H121</f>
        <v>13.81045545568046</v>
      </c>
      <c r="J121" s="230">
        <f>(SUM('1.  LRAMVA Summary'!E$54:E$71)+SUM('1.  LRAMVA Summary'!E$72:E$73)*(MONTH($E121)-1)/12)*$H121</f>
        <v>14.416492774802265</v>
      </c>
      <c r="K121" s="230">
        <f>(SUM('1.  LRAMVA Summary'!F$54:F$74)+SUM('1.  LRAMVA Summary'!F$75:F$76)*(MONTH($E121)-1)/12)*$H121</f>
        <v>5.9504099111680668</v>
      </c>
      <c r="L121" s="230">
        <f>(SUM('1.  LRAMVA Summary'!G$54:G$74)+SUM('1.  LRAMVA Summary'!G$75:G$76)*(MONTH($E121)-1)/12)*$H121</f>
        <v>21.810556316850011</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4">SUM(I121:V121)</f>
        <v>55.987914458500804</v>
      </c>
    </row>
    <row r="122" spans="2:23" s="9" customFormat="1">
      <c r="B122" s="66"/>
      <c r="E122" s="214">
        <v>43160</v>
      </c>
      <c r="F122" s="214" t="s">
        <v>185</v>
      </c>
      <c r="G122" s="215" t="s">
        <v>65</v>
      </c>
      <c r="H122" s="240">
        <f t="shared" si="63"/>
        <v>1.25E-3</v>
      </c>
      <c r="I122" s="230">
        <f>(SUM('1.  LRAMVA Summary'!D$54:D$71)+SUM('1.  LRAMVA Summary'!D$72:D$73)*(MONTH($E122)-1)/12)*$H122</f>
        <v>13.81045545568046</v>
      </c>
      <c r="J122" s="230">
        <f>(SUM('1.  LRAMVA Summary'!E$54:E$71)+SUM('1.  LRAMVA Summary'!E$72:E$73)*(MONTH($E122)-1)/12)*$H122</f>
        <v>14.416492774802265</v>
      </c>
      <c r="K122" s="230">
        <f>(SUM('1.  LRAMVA Summary'!F$54:F$74)+SUM('1.  LRAMVA Summary'!F$75:F$76)*(MONTH($E122)-1)/12)*$H122</f>
        <v>5.9504099111680668</v>
      </c>
      <c r="L122" s="230">
        <f>(SUM('1.  LRAMVA Summary'!G$54:G$74)+SUM('1.  LRAMVA Summary'!G$75:G$76)*(MONTH($E122)-1)/12)*$H122</f>
        <v>21.810556316850011</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4"/>
        <v>55.987914458500804</v>
      </c>
    </row>
    <row r="123" spans="2:23" s="8" customFormat="1">
      <c r="B123" s="239"/>
      <c r="E123" s="214">
        <v>43191</v>
      </c>
      <c r="F123" s="214" t="s">
        <v>185</v>
      </c>
      <c r="G123" s="215" t="s">
        <v>66</v>
      </c>
      <c r="H123" s="240">
        <f>$C$44/12</f>
        <v>1.575E-3</v>
      </c>
      <c r="I123" s="230">
        <f>(SUM('1.  LRAMVA Summary'!D$54:D$71)+SUM('1.  LRAMVA Summary'!D$72:D$73)*(MONTH($E123)-1)/12)*$H123</f>
        <v>17.401173874157379</v>
      </c>
      <c r="J123" s="230">
        <f>(SUM('1.  LRAMVA Summary'!E$54:E$71)+SUM('1.  LRAMVA Summary'!E$72:E$73)*(MONTH($E123)-1)/12)*$H123</f>
        <v>18.164780896250853</v>
      </c>
      <c r="K123" s="230">
        <f>(SUM('1.  LRAMVA Summary'!F$54:F$74)+SUM('1.  LRAMVA Summary'!F$75:F$76)*(MONTH($E123)-1)/12)*$H123</f>
        <v>7.4975164880717644</v>
      </c>
      <c r="L123" s="230">
        <f>(SUM('1.  LRAMVA Summary'!G$54:G$74)+SUM('1.  LRAMVA Summary'!G$75:G$76)*(MONTH($E123)-1)/12)*$H123</f>
        <v>27.481300959231014</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4"/>
        <v>70.544772217711014</v>
      </c>
    </row>
    <row r="124" spans="2:23" s="9" customFormat="1">
      <c r="B124" s="66"/>
      <c r="E124" s="214">
        <v>43221</v>
      </c>
      <c r="F124" s="214" t="s">
        <v>185</v>
      </c>
      <c r="G124" s="215" t="s">
        <v>66</v>
      </c>
      <c r="H124" s="240">
        <f t="shared" ref="H124:H125" si="65">$C$44/12</f>
        <v>1.575E-3</v>
      </c>
      <c r="I124" s="230">
        <f>(SUM('1.  LRAMVA Summary'!D$54:D$71)+SUM('1.  LRAMVA Summary'!D$72:D$73)*(MONTH($E124)-1)/12)*$H124</f>
        <v>17.401173874157379</v>
      </c>
      <c r="J124" s="230">
        <f>(SUM('1.  LRAMVA Summary'!E$54:E$71)+SUM('1.  LRAMVA Summary'!E$72:E$73)*(MONTH($E124)-1)/12)*$H124</f>
        <v>18.164780896250853</v>
      </c>
      <c r="K124" s="230">
        <f>(SUM('1.  LRAMVA Summary'!F$54:F$74)+SUM('1.  LRAMVA Summary'!F$75:F$76)*(MONTH($E124)-1)/12)*$H124</f>
        <v>7.4975164880717644</v>
      </c>
      <c r="L124" s="230">
        <f>(SUM('1.  LRAMVA Summary'!G$54:G$74)+SUM('1.  LRAMVA Summary'!G$75:G$76)*(MONTH($E124)-1)/12)*$H124</f>
        <v>27.481300959231014</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4"/>
        <v>70.544772217711014</v>
      </c>
    </row>
    <row r="125" spans="2:23" s="238" customFormat="1">
      <c r="B125" s="237"/>
      <c r="E125" s="214">
        <v>43252</v>
      </c>
      <c r="F125" s="214" t="s">
        <v>185</v>
      </c>
      <c r="G125" s="215" t="s">
        <v>66</v>
      </c>
      <c r="H125" s="240">
        <f t="shared" si="65"/>
        <v>1.575E-3</v>
      </c>
      <c r="I125" s="230">
        <f>(SUM('1.  LRAMVA Summary'!D$54:D$71)+SUM('1.  LRAMVA Summary'!D$72:D$73)*(MONTH($E125)-1)/12)*$H125</f>
        <v>17.401173874157379</v>
      </c>
      <c r="J125" s="230">
        <f>(SUM('1.  LRAMVA Summary'!E$54:E$71)+SUM('1.  LRAMVA Summary'!E$72:E$73)*(MONTH($E125)-1)/12)*$H125</f>
        <v>18.164780896250853</v>
      </c>
      <c r="K125" s="230">
        <f>(SUM('1.  LRAMVA Summary'!F$54:F$74)+SUM('1.  LRAMVA Summary'!F$75:F$76)*(MONTH($E125)-1)/12)*$H125</f>
        <v>7.4975164880717644</v>
      </c>
      <c r="L125" s="230">
        <f>(SUM('1.  LRAMVA Summary'!G$54:G$74)+SUM('1.  LRAMVA Summary'!G$75:G$76)*(MONTH($E125)-1)/12)*$H125</f>
        <v>27.481300959231014</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4"/>
        <v>70.544772217711014</v>
      </c>
    </row>
    <row r="126" spans="2:23" s="9" customFormat="1">
      <c r="B126" s="66"/>
      <c r="E126" s="214">
        <v>43282</v>
      </c>
      <c r="F126" s="214" t="s">
        <v>185</v>
      </c>
      <c r="G126" s="215" t="s">
        <v>68</v>
      </c>
      <c r="H126" s="240">
        <f>$C$45/12</f>
        <v>1.575E-3</v>
      </c>
      <c r="I126" s="230">
        <f>(SUM('1.  LRAMVA Summary'!D$54:D$71)+SUM('1.  LRAMVA Summary'!D$72:D$73)*(MONTH($E126)-1)/12)*$H126</f>
        <v>17.401173874157379</v>
      </c>
      <c r="J126" s="230">
        <f>(SUM('1.  LRAMVA Summary'!E$54:E$71)+SUM('1.  LRAMVA Summary'!E$72:E$73)*(MONTH($E126)-1)/12)*$H126</f>
        <v>18.164780896250853</v>
      </c>
      <c r="K126" s="230">
        <f>(SUM('1.  LRAMVA Summary'!F$54:F$74)+SUM('1.  LRAMVA Summary'!F$75:F$76)*(MONTH($E126)-1)/12)*$H126</f>
        <v>7.4975164880717644</v>
      </c>
      <c r="L126" s="230">
        <f>(SUM('1.  LRAMVA Summary'!G$54:G$74)+SUM('1.  LRAMVA Summary'!G$75:G$76)*(MONTH($E126)-1)/12)*$H126</f>
        <v>27.481300959231014</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4"/>
        <v>70.544772217711014</v>
      </c>
    </row>
    <row r="127" spans="2:23" s="9" customFormat="1">
      <c r="B127" s="66"/>
      <c r="E127" s="214">
        <v>43313</v>
      </c>
      <c r="F127" s="214" t="s">
        <v>185</v>
      </c>
      <c r="G127" s="215" t="s">
        <v>68</v>
      </c>
      <c r="H127" s="240">
        <f t="shared" ref="H127:H128" si="66">$C$45/12</f>
        <v>1.575E-3</v>
      </c>
      <c r="I127" s="230">
        <f>(SUM('1.  LRAMVA Summary'!D$54:D$71)+SUM('1.  LRAMVA Summary'!D$72:D$73)*(MONTH($E127)-1)/12)*$H127</f>
        <v>17.401173874157379</v>
      </c>
      <c r="J127" s="230">
        <f>(SUM('1.  LRAMVA Summary'!E$54:E$71)+SUM('1.  LRAMVA Summary'!E$72:E$73)*(MONTH($E127)-1)/12)*$H127</f>
        <v>18.164780896250853</v>
      </c>
      <c r="K127" s="230">
        <f>(SUM('1.  LRAMVA Summary'!F$54:F$74)+SUM('1.  LRAMVA Summary'!F$75:F$76)*(MONTH($E127)-1)/12)*$H127</f>
        <v>7.4975164880717644</v>
      </c>
      <c r="L127" s="230">
        <f>(SUM('1.  LRAMVA Summary'!G$54:G$74)+SUM('1.  LRAMVA Summary'!G$75:G$76)*(MONTH($E127)-1)/12)*$H127</f>
        <v>27.481300959231014</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4"/>
        <v>70.544772217711014</v>
      </c>
    </row>
    <row r="128" spans="2:23" s="9" customFormat="1">
      <c r="B128" s="66"/>
      <c r="E128" s="214">
        <v>43344</v>
      </c>
      <c r="F128" s="214" t="s">
        <v>185</v>
      </c>
      <c r="G128" s="215" t="s">
        <v>68</v>
      </c>
      <c r="H128" s="240">
        <f t="shared" si="66"/>
        <v>1.575E-3</v>
      </c>
      <c r="I128" s="230">
        <f>(SUM('1.  LRAMVA Summary'!D$54:D$71)+SUM('1.  LRAMVA Summary'!D$72:D$73)*(MONTH($E128)-1)/12)*$H128</f>
        <v>17.401173874157379</v>
      </c>
      <c r="J128" s="230">
        <f>(SUM('1.  LRAMVA Summary'!E$54:E$71)+SUM('1.  LRAMVA Summary'!E$72:E$73)*(MONTH($E128)-1)/12)*$H128</f>
        <v>18.164780896250853</v>
      </c>
      <c r="K128" s="230">
        <f>(SUM('1.  LRAMVA Summary'!F$54:F$74)+SUM('1.  LRAMVA Summary'!F$75:F$76)*(MONTH($E128)-1)/12)*$H128</f>
        <v>7.4975164880717644</v>
      </c>
      <c r="L128" s="230">
        <f>(SUM('1.  LRAMVA Summary'!G$54:G$74)+SUM('1.  LRAMVA Summary'!G$75:G$76)*(MONTH($E128)-1)/12)*$H128</f>
        <v>27.481300959231014</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4"/>
        <v>70.544772217711014</v>
      </c>
    </row>
    <row r="129" spans="2:23" s="9" customFormat="1">
      <c r="B129" s="66"/>
      <c r="E129" s="214">
        <v>43374</v>
      </c>
      <c r="F129" s="214" t="s">
        <v>185</v>
      </c>
      <c r="G129" s="215" t="s">
        <v>69</v>
      </c>
      <c r="H129" s="240">
        <f>$C$46/12</f>
        <v>1.8083333333333335E-3</v>
      </c>
      <c r="I129" s="230">
        <f>(SUM('1.  LRAMVA Summary'!D$54:D$71)+SUM('1.  LRAMVA Summary'!D$72:D$73)*(MONTH($E129)-1)/12)*$H129</f>
        <v>19.979125559217735</v>
      </c>
      <c r="J129" s="230">
        <f>(SUM('1.  LRAMVA Summary'!E$54:E$71)+SUM('1.  LRAMVA Summary'!E$72:E$73)*(MONTH($E129)-1)/12)*$H129</f>
        <v>20.855859547547276</v>
      </c>
      <c r="K129" s="230">
        <f>(SUM('1.  LRAMVA Summary'!F$54:F$74)+SUM('1.  LRAMVA Summary'!F$75:F$76)*(MONTH($E129)-1)/12)*$H129</f>
        <v>8.6082596714898045</v>
      </c>
      <c r="L129" s="230">
        <f>(SUM('1.  LRAMVA Summary'!G$54:G$74)+SUM('1.  LRAMVA Summary'!G$75:G$76)*(MONTH($E129)-1)/12)*$H129</f>
        <v>31.552604805043018</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4"/>
        <v>80.995849583297826</v>
      </c>
    </row>
    <row r="130" spans="2:23" s="9" customFormat="1">
      <c r="B130" s="66"/>
      <c r="E130" s="214">
        <v>43405</v>
      </c>
      <c r="F130" s="214" t="s">
        <v>185</v>
      </c>
      <c r="G130" s="215" t="s">
        <v>69</v>
      </c>
      <c r="H130" s="240">
        <f t="shared" ref="H130:H131" si="67">$C$46/12</f>
        <v>1.8083333333333335E-3</v>
      </c>
      <c r="I130" s="230">
        <f>(SUM('1.  LRAMVA Summary'!D$54:D$71)+SUM('1.  LRAMVA Summary'!D$72:D$73)*(MONTH($E130)-1)/12)*$H130</f>
        <v>19.979125559217735</v>
      </c>
      <c r="J130" s="230">
        <f>(SUM('1.  LRAMVA Summary'!E$54:E$71)+SUM('1.  LRAMVA Summary'!E$72:E$73)*(MONTH($E130)-1)/12)*$H130</f>
        <v>20.855859547547276</v>
      </c>
      <c r="K130" s="230">
        <f>(SUM('1.  LRAMVA Summary'!F$54:F$74)+SUM('1.  LRAMVA Summary'!F$75:F$76)*(MONTH($E130)-1)/12)*$H130</f>
        <v>8.6082596714898045</v>
      </c>
      <c r="L130" s="230">
        <f>(SUM('1.  LRAMVA Summary'!G$54:G$74)+SUM('1.  LRAMVA Summary'!G$75:G$76)*(MONTH($E130)-1)/12)*$H130</f>
        <v>31.552604805043018</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4"/>
        <v>80.995849583297826</v>
      </c>
    </row>
    <row r="131" spans="2:23" s="9" customFormat="1">
      <c r="B131" s="66"/>
      <c r="E131" s="214">
        <v>43435</v>
      </c>
      <c r="F131" s="214" t="s">
        <v>185</v>
      </c>
      <c r="G131" s="215" t="s">
        <v>69</v>
      </c>
      <c r="H131" s="240">
        <f t="shared" si="67"/>
        <v>1.8083333333333335E-3</v>
      </c>
      <c r="I131" s="230">
        <f>(SUM('1.  LRAMVA Summary'!D$54:D$71)+SUM('1.  LRAMVA Summary'!D$72:D$73)*(MONTH($E131)-1)/12)*$H131</f>
        <v>19.979125559217735</v>
      </c>
      <c r="J131" s="230">
        <f>(SUM('1.  LRAMVA Summary'!E$54:E$71)+SUM('1.  LRAMVA Summary'!E$72:E$73)*(MONTH($E131)-1)/12)*$H131</f>
        <v>20.855859547547276</v>
      </c>
      <c r="K131" s="230">
        <f>(SUM('1.  LRAMVA Summary'!F$54:F$74)+SUM('1.  LRAMVA Summary'!F$75:F$76)*(MONTH($E131)-1)/12)*$H131</f>
        <v>8.6082596714898045</v>
      </c>
      <c r="L131" s="230">
        <f>(SUM('1.  LRAMVA Summary'!G$54:G$74)+SUM('1.  LRAMVA Summary'!G$75:G$76)*(MONTH($E131)-1)/12)*$H131</f>
        <v>31.552604805043018</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4"/>
        <v>80.995849583297826</v>
      </c>
    </row>
    <row r="132" spans="2:23" s="9" customFormat="1" ht="15.75" thickBot="1">
      <c r="B132" s="66"/>
      <c r="E132" s="216" t="s">
        <v>467</v>
      </c>
      <c r="F132" s="216"/>
      <c r="G132" s="217"/>
      <c r="H132" s="218"/>
      <c r="I132" s="219">
        <f>SUM(I119:I131)</f>
        <v>394.05832900208242</v>
      </c>
      <c r="J132" s="219">
        <f>SUM(J119:J131)</f>
        <v>411.35059384102465</v>
      </c>
      <c r="K132" s="219">
        <f t="shared" ref="K132:O132" si="68">SUM(K119:K131)</f>
        <v>169.78502946532885</v>
      </c>
      <c r="L132" s="219">
        <f t="shared" si="68"/>
        <v>622.32787357412053</v>
      </c>
      <c r="M132" s="219">
        <f t="shared" si="68"/>
        <v>0</v>
      </c>
      <c r="N132" s="219">
        <f t="shared" si="68"/>
        <v>0</v>
      </c>
      <c r="O132" s="219">
        <f t="shared" si="68"/>
        <v>0</v>
      </c>
      <c r="P132" s="219">
        <f t="shared" ref="P132:V132" si="69">SUM(P119:P131)</f>
        <v>0</v>
      </c>
      <c r="Q132" s="219">
        <f t="shared" si="69"/>
        <v>0</v>
      </c>
      <c r="R132" s="219">
        <f t="shared" si="69"/>
        <v>0</v>
      </c>
      <c r="S132" s="219">
        <f t="shared" si="69"/>
        <v>0</v>
      </c>
      <c r="T132" s="219">
        <f t="shared" si="69"/>
        <v>0</v>
      </c>
      <c r="U132" s="219">
        <f t="shared" si="69"/>
        <v>0</v>
      </c>
      <c r="V132" s="219">
        <f t="shared" si="69"/>
        <v>0</v>
      </c>
      <c r="W132" s="219">
        <f>SUM(W119:W131)</f>
        <v>1597.5218258825555</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394.05832900208242</v>
      </c>
      <c r="J134" s="228">
        <f t="shared" ref="J134" si="70">J132+J133</f>
        <v>411.35059384102465</v>
      </c>
      <c r="K134" s="228">
        <f t="shared" ref="K134" si="71">K132+K133</f>
        <v>169.78502946532885</v>
      </c>
      <c r="L134" s="228">
        <f t="shared" ref="L134" si="72">L132+L133</f>
        <v>622.32787357412053</v>
      </c>
      <c r="M134" s="228">
        <f t="shared" ref="M134" si="73">M132+M133</f>
        <v>0</v>
      </c>
      <c r="N134" s="228">
        <f t="shared" ref="N134" si="74">N132+N133</f>
        <v>0</v>
      </c>
      <c r="O134" s="228">
        <f t="shared" ref="O134:V134" si="75">O132+O133</f>
        <v>0</v>
      </c>
      <c r="P134" s="228">
        <f t="shared" si="75"/>
        <v>0</v>
      </c>
      <c r="Q134" s="228">
        <f t="shared" si="75"/>
        <v>0</v>
      </c>
      <c r="R134" s="228">
        <f t="shared" si="75"/>
        <v>0</v>
      </c>
      <c r="S134" s="228">
        <f t="shared" si="75"/>
        <v>0</v>
      </c>
      <c r="T134" s="228">
        <f t="shared" si="75"/>
        <v>0</v>
      </c>
      <c r="U134" s="228">
        <f t="shared" si="75"/>
        <v>0</v>
      </c>
      <c r="V134" s="228">
        <f t="shared" si="75"/>
        <v>0</v>
      </c>
      <c r="W134" s="228">
        <f>W132+W133</f>
        <v>1597.5218258825555</v>
      </c>
    </row>
    <row r="135" spans="2:23" s="9" customFormat="1">
      <c r="B135" s="66"/>
      <c r="E135" s="214">
        <v>43466</v>
      </c>
      <c r="F135" s="214" t="s">
        <v>186</v>
      </c>
      <c r="G135" s="215" t="s">
        <v>65</v>
      </c>
      <c r="H135" s="240">
        <f>$C$47/12</f>
        <v>1.8083333333333335E-3</v>
      </c>
      <c r="I135" s="230">
        <f>(SUM('1.  LRAMVA Summary'!D$54:D$71)+SUM('1.  LRAMVA Summary'!D$72:D$73)*(MONTH($E135)-1)/12)*$H135</f>
        <v>19.979125559217735</v>
      </c>
      <c r="J135" s="230">
        <f>(SUM('1.  LRAMVA Summary'!E$54:E$71)+SUM('1.  LRAMVA Summary'!E$72:E$73)*(MONTH($E135)-1)/12)*$H135</f>
        <v>20.855859547547276</v>
      </c>
      <c r="K135" s="230">
        <f>(SUM('1.  LRAMVA Summary'!F$54:F$77)+SUM('1.  LRAMVA Summary'!F$78:F$79)*(MONTH($E135)-1)/12)*$H135</f>
        <v>8.6082596714898045</v>
      </c>
      <c r="L135" s="230">
        <f>(SUM('1.  LRAMVA Summary'!G$54:G$77)+SUM('1.  LRAMVA Summary'!G$78:G$79)*(MONTH($E135)-1)/12)*$H135</f>
        <v>31.552604805043018</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80.995849583297826</v>
      </c>
    </row>
    <row r="136" spans="2:23" s="9" customFormat="1">
      <c r="B136" s="66"/>
      <c r="E136" s="214">
        <v>43497</v>
      </c>
      <c r="F136" s="214" t="s">
        <v>186</v>
      </c>
      <c r="G136" s="215" t="s">
        <v>65</v>
      </c>
      <c r="H136" s="240">
        <f t="shared" ref="H136:H137" si="76">$C$47/12</f>
        <v>1.8083333333333335E-3</v>
      </c>
      <c r="I136" s="230">
        <f>(SUM('1.  LRAMVA Summary'!D$54:D$71)+SUM('1.  LRAMVA Summary'!D$72:D$73)*(MONTH($E136)-1)/12)*$H136</f>
        <v>19.979125559217735</v>
      </c>
      <c r="J136" s="230">
        <f>(SUM('1.  LRAMVA Summary'!E$54:E$71)+SUM('1.  LRAMVA Summary'!E$72:E$73)*(MONTH($E136)-1)/12)*$H136</f>
        <v>20.855859547547276</v>
      </c>
      <c r="K136" s="230">
        <f>(SUM('1.  LRAMVA Summary'!F$54:F$77)+SUM('1.  LRAMVA Summary'!F$78:F$79)*(MONTH($E136)-1)/12)*$H136</f>
        <v>8.6082596714898045</v>
      </c>
      <c r="L136" s="230">
        <f>(SUM('1.  LRAMVA Summary'!G$54:G$77)+SUM('1.  LRAMVA Summary'!G$78:G$79)*(MONTH($E136)-1)/12)*$H136</f>
        <v>31.552604805043018</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7">SUM(I136:V136)</f>
        <v>80.995849583297826</v>
      </c>
    </row>
    <row r="137" spans="2:23" s="9" customFormat="1">
      <c r="B137" s="66"/>
      <c r="E137" s="214">
        <v>43525</v>
      </c>
      <c r="F137" s="214" t="s">
        <v>186</v>
      </c>
      <c r="G137" s="215" t="s">
        <v>65</v>
      </c>
      <c r="H137" s="240">
        <f t="shared" si="76"/>
        <v>1.8083333333333335E-3</v>
      </c>
      <c r="I137" s="230">
        <f>(SUM('1.  LRAMVA Summary'!D$54:D$71)+SUM('1.  LRAMVA Summary'!D$72:D$73)*(MONTH($E137)-1)/12)*$H137</f>
        <v>19.979125559217735</v>
      </c>
      <c r="J137" s="230">
        <f>(SUM('1.  LRAMVA Summary'!E$54:E$71)+SUM('1.  LRAMVA Summary'!E$72:E$73)*(MONTH($E137)-1)/12)*$H137</f>
        <v>20.855859547547276</v>
      </c>
      <c r="K137" s="230">
        <f>(SUM('1.  LRAMVA Summary'!F$54:F$77)+SUM('1.  LRAMVA Summary'!F$78:F$79)*(MONTH($E137)-1)/12)*$H137</f>
        <v>8.6082596714898045</v>
      </c>
      <c r="L137" s="230">
        <f>(SUM('1.  LRAMVA Summary'!G$54:G$77)+SUM('1.  LRAMVA Summary'!G$78:G$79)*(MONTH($E137)-1)/12)*$H137</f>
        <v>31.552604805043018</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7"/>
        <v>80.995849583297826</v>
      </c>
    </row>
    <row r="138" spans="2:23" s="8" customFormat="1">
      <c r="B138" s="239"/>
      <c r="E138" s="214">
        <v>43556</v>
      </c>
      <c r="F138" s="214" t="s">
        <v>186</v>
      </c>
      <c r="G138" s="215" t="s">
        <v>66</v>
      </c>
      <c r="H138" s="240">
        <f>$C$48/12</f>
        <v>1.8083333333333335E-3</v>
      </c>
      <c r="I138" s="230">
        <f>(SUM('1.  LRAMVA Summary'!D$54:D$71)+SUM('1.  LRAMVA Summary'!D$72:D$73)*(MONTH($E138)-1)/12)*$H138</f>
        <v>19.979125559217735</v>
      </c>
      <c r="J138" s="230">
        <f>(SUM('1.  LRAMVA Summary'!E$54:E$71)+SUM('1.  LRAMVA Summary'!E$72:E$73)*(MONTH($E138)-1)/12)*$H138</f>
        <v>20.855859547547276</v>
      </c>
      <c r="K138" s="230">
        <f>(SUM('1.  LRAMVA Summary'!F$54:F$77)+SUM('1.  LRAMVA Summary'!F$78:F$79)*(MONTH($E138)-1)/12)*$H138</f>
        <v>8.6082596714898045</v>
      </c>
      <c r="L138" s="230">
        <f>(SUM('1.  LRAMVA Summary'!G$54:G$77)+SUM('1.  LRAMVA Summary'!G$78:G$79)*(MONTH($E138)-1)/12)*$H138</f>
        <v>31.552604805043018</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7"/>
        <v>80.995849583297826</v>
      </c>
    </row>
    <row r="139" spans="2:23" s="9" customFormat="1">
      <c r="B139" s="66"/>
      <c r="E139" s="214">
        <v>43586</v>
      </c>
      <c r="F139" s="214" t="s">
        <v>186</v>
      </c>
      <c r="G139" s="215" t="s">
        <v>66</v>
      </c>
      <c r="H139" s="240"/>
      <c r="I139" s="230">
        <f>(SUM('1.  LRAMVA Summary'!D$54:D$71)+SUM('1.  LRAMVA Summary'!D$72:D$73)*(MONTH($E139)-1)/12)*$H139</f>
        <v>0</v>
      </c>
      <c r="J139" s="230">
        <f>(SUM('1.  LRAMVA Summary'!E$54:E$71)+SUM('1.  LRAMVA Summary'!E$72:E$73)*(MONTH($E139)-1)/12)*$H139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7"/>
        <v>0</v>
      </c>
    </row>
    <row r="140" spans="2:23" s="9" customFormat="1">
      <c r="B140" s="66"/>
      <c r="E140" s="214">
        <v>43617</v>
      </c>
      <c r="F140" s="214" t="s">
        <v>186</v>
      </c>
      <c r="G140" s="215" t="s">
        <v>66</v>
      </c>
      <c r="H140" s="240"/>
      <c r="I140" s="230">
        <f>(SUM('1.  LRAMVA Summary'!D$54:D$71)+SUM('1.  LRAMVA Summary'!D$72:D$73)*(MONTH($E140)-1)/12)*$H140</f>
        <v>0</v>
      </c>
      <c r="J140" s="230">
        <f>(SUM('1.  LRAMVA Summary'!E$54:E$71)+SUM('1.  LRAMVA Summary'!E$72:E$73)*(MONTH($E140)-1)/12)*$H140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7"/>
        <v>0</v>
      </c>
    </row>
    <row r="141" spans="2:23" s="9" customFormat="1">
      <c r="B141" s="66"/>
      <c r="E141" s="214">
        <v>43647</v>
      </c>
      <c r="F141" s="214" t="s">
        <v>186</v>
      </c>
      <c r="G141" s="215" t="s">
        <v>68</v>
      </c>
      <c r="H141" s="240">
        <f>$C$49/12</f>
        <v>0</v>
      </c>
      <c r="I141" s="230">
        <f>(SUM('1.  LRAMVA Summary'!D$54:D$71)+SUM('1.  LRAMVA Summary'!D$72:D$73)*(MONTH($E141)-1)/12)*$H141</f>
        <v>0</v>
      </c>
      <c r="J141" s="230">
        <f>(SUM('1.  LRAMVA Summary'!E$54:E$71)+SUM('1.  LRAMVA Summary'!E$72:E$73)*(MONTH($E141)-1)/12)*$H141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7"/>
        <v>0</v>
      </c>
    </row>
    <row r="142" spans="2:23" s="9" customFormat="1">
      <c r="B142" s="66"/>
      <c r="E142" s="214">
        <v>43678</v>
      </c>
      <c r="F142" s="214" t="s">
        <v>186</v>
      </c>
      <c r="G142" s="215" t="s">
        <v>68</v>
      </c>
      <c r="H142" s="240">
        <f t="shared" ref="H142" si="78">$C$49/12</f>
        <v>0</v>
      </c>
      <c r="I142" s="230">
        <f>(SUM('1.  LRAMVA Summary'!D$54:D$71)+SUM('1.  LRAMVA Summary'!D$72:D$73)*(MONTH($E142)-1)/12)*$H142</f>
        <v>0</v>
      </c>
      <c r="J142" s="230">
        <f>(SUM('1.  LRAMVA Summary'!E$54:E$71)+SUM('1.  LRAMVA Summary'!E$72:E$73)*(MONTH($E142)-1)/12)*$H142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7"/>
        <v>0</v>
      </c>
    </row>
    <row r="143" spans="2:23" s="9" customFormat="1">
      <c r="B143" s="66"/>
      <c r="E143" s="214">
        <v>43709</v>
      </c>
      <c r="F143" s="214" t="s">
        <v>186</v>
      </c>
      <c r="G143" s="215" t="s">
        <v>68</v>
      </c>
      <c r="H143" s="240">
        <f>$C$49/12</f>
        <v>0</v>
      </c>
      <c r="I143" s="230">
        <f>(SUM('1.  LRAMVA Summary'!D$54:D$71)+SUM('1.  LRAMVA Summary'!D$72:D$73)*(MONTH($E143)-1)/12)*$H143</f>
        <v>0</v>
      </c>
      <c r="J143" s="230">
        <f>(SUM('1.  LRAMVA Summary'!E$54:E$71)+SUM('1.  LRAMVA Summary'!E$72:E$73)*(MONTH($E143)-1)/12)*$H143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7"/>
        <v>0</v>
      </c>
    </row>
    <row r="144" spans="2:23" s="9" customFormat="1">
      <c r="B144" s="66"/>
      <c r="E144" s="214">
        <v>43739</v>
      </c>
      <c r="F144" s="214" t="s">
        <v>186</v>
      </c>
      <c r="G144" s="215" t="s">
        <v>69</v>
      </c>
      <c r="H144" s="240">
        <f>$C$50/12</f>
        <v>0</v>
      </c>
      <c r="I144" s="230">
        <f>(SUM('1.  LRAMVA Summary'!D$54:D$71)+SUM('1.  LRAMVA Summary'!D$72:D$73)*(MONTH($E144)-1)/12)*$H144</f>
        <v>0</v>
      </c>
      <c r="J144" s="230">
        <f>(SUM('1.  LRAMVA Summary'!E$54:E$71)+SUM('1.  LRAMVA Summary'!E$72:E$73)*(MONTH($E144)-1)/12)*$H144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7"/>
        <v>0</v>
      </c>
    </row>
    <row r="145" spans="2:23" s="9" customFormat="1">
      <c r="B145" s="66"/>
      <c r="E145" s="214">
        <v>43770</v>
      </c>
      <c r="F145" s="214" t="s">
        <v>186</v>
      </c>
      <c r="G145" s="215" t="s">
        <v>69</v>
      </c>
      <c r="H145" s="240">
        <f t="shared" ref="H145:H146" si="79">$C$50/12</f>
        <v>0</v>
      </c>
      <c r="I145" s="230">
        <f>(SUM('1.  LRAMVA Summary'!D$54:D$71)+SUM('1.  LRAMVA Summary'!D$72:D$73)*(MONTH($E145)-1)/12)*$H145</f>
        <v>0</v>
      </c>
      <c r="J145" s="230">
        <f>(SUM('1.  LRAMVA Summary'!E$54:E$71)+SUM('1.  LRAMVA Summary'!E$72:E$73)*(MONTH($E145)-1)/12)*$H145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7"/>
        <v>0</v>
      </c>
    </row>
    <row r="146" spans="2:23" s="9" customFormat="1">
      <c r="B146" s="66"/>
      <c r="E146" s="214">
        <v>43800</v>
      </c>
      <c r="F146" s="214" t="s">
        <v>186</v>
      </c>
      <c r="G146" s="215" t="s">
        <v>69</v>
      </c>
      <c r="H146" s="240">
        <f t="shared" si="79"/>
        <v>0</v>
      </c>
      <c r="I146" s="230">
        <f>(SUM('1.  LRAMVA Summary'!D$54:D$71)+SUM('1.  LRAMVA Summary'!D$72:D$73)*(MONTH($E146)-1)/12)*$H146</f>
        <v>0</v>
      </c>
      <c r="J146" s="230">
        <f>(SUM('1.  LRAMVA Summary'!E$54:E$71)+SUM('1.  LRAMVA Summary'!E$72:E$73)*(MONTH($E146)-1)/12)*$H146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7"/>
        <v>0</v>
      </c>
    </row>
    <row r="147" spans="2:23" s="9" customFormat="1" ht="15.75" thickBot="1">
      <c r="B147" s="66"/>
      <c r="E147" s="216" t="s">
        <v>468</v>
      </c>
      <c r="F147" s="216"/>
      <c r="G147" s="217"/>
      <c r="H147" s="218"/>
      <c r="I147" s="219">
        <f>SUM(I134:I146)</f>
        <v>473.9748312389533</v>
      </c>
      <c r="J147" s="219">
        <f>SUM(J134:J146)</f>
        <v>494.77403203121366</v>
      </c>
      <c r="K147" s="219">
        <f t="shared" ref="K147:O147" si="80">SUM(K134:K146)</f>
        <v>204.21806815128807</v>
      </c>
      <c r="L147" s="219">
        <f t="shared" si="80"/>
        <v>748.53829279429283</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1921.5052242157465</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473.9748312389533</v>
      </c>
      <c r="J149" s="228">
        <f t="shared" ref="J149" si="82">J147+J148</f>
        <v>494.77403203121366</v>
      </c>
      <c r="K149" s="228">
        <f t="shared" ref="K149" si="83">K147+K148</f>
        <v>204.21806815128807</v>
      </c>
      <c r="L149" s="228">
        <f t="shared" ref="L149" si="84">L147+L148</f>
        <v>748.53829279429283</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1921.5052242157465</v>
      </c>
    </row>
    <row r="150" spans="2:23" s="9" customFormat="1">
      <c r="B150" s="66"/>
      <c r="E150" s="214">
        <v>43831</v>
      </c>
      <c r="F150" s="214" t="s">
        <v>187</v>
      </c>
      <c r="G150" s="215" t="s">
        <v>65</v>
      </c>
      <c r="H150" s="240">
        <f>$C$51/12</f>
        <v>0</v>
      </c>
      <c r="I150" s="230">
        <f>(SUM('1.  LRAMVA Summary'!D$54:D$71)+SUM('1.  LRAMVA Summary'!D$72:D$73)*(MONTH($E150)-1)/12)*$H150</f>
        <v>0</v>
      </c>
      <c r="J150" s="230">
        <f>(SUM('1.  LRAMVA Summary'!E$54:E$71)+SUM('1.  LRAMVA Summary'!E$72:E$73)*(MONTH($E150)-1)/12)*$H150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0</v>
      </c>
      <c r="I151" s="230">
        <f>(SUM('1.  LRAMVA Summary'!D$54:D$71)+SUM('1.  LRAMVA Summary'!D$72:D$73)*(MONTH($E151)-1)/12)*$H151</f>
        <v>0</v>
      </c>
      <c r="J151" s="230">
        <f>(SUM('1.  LRAMVA Summary'!E$54:E$71)+SUM('1.  LRAMVA Summary'!E$72:E$73)*(MONTH($E151)-1)/12)*$H151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0</v>
      </c>
    </row>
    <row r="152" spans="2:23" s="9" customFormat="1">
      <c r="B152" s="66"/>
      <c r="E152" s="214">
        <v>43891</v>
      </c>
      <c r="F152" s="214" t="s">
        <v>187</v>
      </c>
      <c r="G152" s="215" t="s">
        <v>65</v>
      </c>
      <c r="H152" s="240">
        <f t="shared" si="88"/>
        <v>0</v>
      </c>
      <c r="I152" s="230">
        <f>(SUM('1.  LRAMVA Summary'!D$54:D$71)+SUM('1.  LRAMVA Summary'!D$72:D$73)*(MONTH($E152)-1)/12)*$H152</f>
        <v>0</v>
      </c>
      <c r="J152" s="230">
        <f>(SUM('1.  LRAMVA Summary'!E$54:E$71)+SUM('1.  LRAMVA Summary'!E$72:E$73)*(MONTH($E152)-1)/12)*$H152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0</v>
      </c>
    </row>
    <row r="153" spans="2:23" s="9" customFormat="1">
      <c r="B153" s="66"/>
      <c r="E153" s="214">
        <v>43922</v>
      </c>
      <c r="F153" s="214" t="s">
        <v>187</v>
      </c>
      <c r="G153" s="215" t="s">
        <v>66</v>
      </c>
      <c r="H153" s="240">
        <f>$C$52/12</f>
        <v>0</v>
      </c>
      <c r="I153" s="230">
        <f>(SUM('1.  LRAMVA Summary'!D$54:D$71)+SUM('1.  LRAMVA Summary'!D$72:D$73)*(MONTH($E153)-1)/12)*$H153</f>
        <v>0</v>
      </c>
      <c r="J153" s="230">
        <f>(SUM('1.  LRAMVA Summary'!E$54:E$71)+SUM('1.  LRAMVA Summary'!E$72:E$73)*(MONTH($E153)-1)/12)*$H153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v>
      </c>
    </row>
    <row r="154" spans="2:23" s="9" customFormat="1">
      <c r="B154" s="66"/>
      <c r="E154" s="214">
        <v>43952</v>
      </c>
      <c r="F154" s="214" t="s">
        <v>187</v>
      </c>
      <c r="G154" s="215" t="s">
        <v>66</v>
      </c>
      <c r="H154" s="240">
        <f t="shared" ref="H154:H155" si="90">$C$52/12</f>
        <v>0</v>
      </c>
      <c r="I154" s="230">
        <f>(SUM('1.  LRAMVA Summary'!D$54:D$71)+SUM('1.  LRAMVA Summary'!D$72:D$73)*(MONTH($E154)-1)/12)*$H154</f>
        <v>0</v>
      </c>
      <c r="J154" s="230">
        <f>(SUM('1.  LRAMVA Summary'!E$54:E$71)+SUM('1.  LRAMVA Summary'!E$72:E$73)*(MONTH($E154)-1)/12)*$H154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f t="shared" si="90"/>
        <v>0</v>
      </c>
      <c r="I155" s="230">
        <f>(SUM('1.  LRAMVA Summary'!D$54:D$71)+SUM('1.  LRAMVA Summary'!D$72:D$73)*(MONTH($E155)-1)/12)*$H155</f>
        <v>0</v>
      </c>
      <c r="J155" s="230">
        <f>(SUM('1.  LRAMVA Summary'!E$54:E$71)+SUM('1.  LRAMVA Summary'!E$72:E$73)*(MONTH($E155)-1)/12)*$H155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Summary'!D$54:D$71)+SUM('1.  LRAMVA Summary'!D$72:D$73)*(MONTH($E156)-1)/12)*$H156</f>
        <v>0</v>
      </c>
      <c r="J156" s="230">
        <f>(SUM('1.  LRAMVA Summary'!E$54:E$71)+SUM('1.  LRAMVA Summary'!E$72:E$73)*(MONTH($E156)-1)/12)*$H156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1">$C$53/12</f>
        <v>0</v>
      </c>
      <c r="I157" s="230">
        <f>(SUM('1.  LRAMVA Summary'!D$54:D$71)+SUM('1.  LRAMVA Summary'!D$72:D$73)*(MONTH($E157)-1)/12)*$H157</f>
        <v>0</v>
      </c>
      <c r="J157" s="230">
        <f>(SUM('1.  LRAMVA Summary'!E$54:E$71)+SUM('1.  LRAMVA Summary'!E$72:E$73)*(MONTH($E157)-1)/12)*$H157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1"/>
        <v>0</v>
      </c>
      <c r="I158" s="230">
        <f>(SUM('1.  LRAMVA Summary'!D$54:D$71)+SUM('1.  LRAMVA Summary'!D$72:D$73)*(MONTH($E158)-1)/12)*$H158</f>
        <v>0</v>
      </c>
      <c r="J158" s="230">
        <f>(SUM('1.  LRAMVA Summary'!E$54:E$71)+SUM('1.  LRAMVA Summary'!E$72:E$73)*(MONTH($E158)-1)/12)*$H158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Summary'!D$54:D$71)+SUM('1.  LRAMVA Summary'!D$72:D$73)*(MONTH($E159)-1)/12)*$H159</f>
        <v>0</v>
      </c>
      <c r="J159" s="230">
        <f>(SUM('1.  LRAMVA Summary'!E$54:E$71)+SUM('1.  LRAMVA Summary'!E$72:E$73)*(MONTH($E159)-1)/12)*$H159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Summary'!D$54:D$71)+SUM('1.  LRAMVA Summary'!D$72:D$73)*(MONTH($E160)-1)/12)*$H160</f>
        <v>0</v>
      </c>
      <c r="J160" s="230">
        <f>(SUM('1.  LRAMVA Summary'!E$54:E$71)+SUM('1.  LRAMVA Summary'!E$72:E$73)*(MONTH($E160)-1)/12)*$H160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Summary'!D$54:D$71)+SUM('1.  LRAMVA Summary'!D$72:D$73)*(MONTH($E161)-1)/12)*$H161</f>
        <v>0</v>
      </c>
      <c r="J161" s="230">
        <f>(SUM('1.  LRAMVA Summary'!E$54:E$71)+SUM('1.  LRAMVA Summary'!E$72:E$73)*(MONTH($E161)-1)/12)*$H161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469</v>
      </c>
      <c r="F162" s="216"/>
      <c r="G162" s="217"/>
      <c r="H162" s="218"/>
      <c r="I162" s="219">
        <f>SUM(I149:I161)</f>
        <v>473.9748312389533</v>
      </c>
      <c r="J162" s="219">
        <f>SUM(J149:J161)</f>
        <v>494.77403203121366</v>
      </c>
      <c r="K162" s="219">
        <f t="shared" ref="K162:O162" si="93">SUM(K149:K161)</f>
        <v>204.21806815128807</v>
      </c>
      <c r="L162" s="219">
        <f t="shared" si="93"/>
        <v>748.53829279429283</v>
      </c>
      <c r="M162" s="219">
        <f t="shared" si="93"/>
        <v>0</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1921.5052242157465</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526</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B1:BU477"/>
  <sheetViews>
    <sheetView topLeftCell="H12" zoomScale="90" zoomScaleNormal="90" workbookViewId="0">
      <pane xSplit="11970" ySplit="7365" topLeftCell="AU23"/>
      <selection activeCell="C11" sqref="C11"/>
      <selection pane="topRight" activeCell="AZ136" sqref="AZ136"/>
      <selection pane="bottomLeft" activeCell="C135" sqref="A135:XFD135"/>
      <selection pane="bottomRight" activeCell="BE137" sqref="AV123:BE137"/>
    </sheetView>
  </sheetViews>
  <sheetFormatPr defaultColWidth="9.140625" defaultRowHeight="15" outlineLevelRow="1"/>
  <cols>
    <col min="1" max="1" width="5.85546875" style="12" customWidth="1"/>
    <col min="2" max="2" width="24.28515625" style="12" hidden="1" customWidth="1"/>
    <col min="3" max="3" width="11.42578125" style="12" customWidth="1"/>
    <col min="4" max="4" width="37.7109375" style="12" customWidth="1"/>
    <col min="5" max="5" width="35.140625" style="12" hidden="1" customWidth="1"/>
    <col min="6" max="6" width="26.7109375" style="12" hidden="1" customWidth="1"/>
    <col min="7" max="7" width="17" style="12" hidden="1" customWidth="1"/>
    <col min="8" max="8" width="19.42578125" style="12" customWidth="1"/>
    <col min="9" max="10" width="23" style="635" customWidth="1"/>
    <col min="11" max="11" width="2" style="16" customWidth="1"/>
    <col min="12" max="15" width="0" style="12" hidden="1" customWidth="1"/>
    <col min="16" max="19" width="9.140625" style="12"/>
    <col min="20" max="40" width="9.140625" style="12" customWidth="1"/>
    <col min="41" max="41" width="9.140625" style="12"/>
    <col min="42" max="42" width="2.140625" style="12" customWidth="1"/>
    <col min="43" max="43" width="12.5703125" style="12" hidden="1" customWidth="1"/>
    <col min="44" max="46" width="12" style="12" hidden="1" customWidth="1"/>
    <col min="47"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504</v>
      </c>
      <c r="C16" s="90"/>
      <c r="D16" s="615" t="s">
        <v>615</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609</v>
      </c>
      <c r="C17" s="90"/>
      <c r="D17" s="611" t="s">
        <v>587</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622</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621</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623</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633</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592</v>
      </c>
      <c r="H23" s="10"/>
      <c r="I23" s="10"/>
      <c r="J23" s="10"/>
    </row>
    <row r="24" spans="2:73" s="670" customFormat="1" ht="21" customHeight="1">
      <c r="B24" s="702" t="s">
        <v>596</v>
      </c>
      <c r="C24" s="871" t="s">
        <v>597</v>
      </c>
      <c r="D24" s="871"/>
      <c r="E24" s="871"/>
      <c r="F24" s="871"/>
      <c r="G24" s="871"/>
      <c r="H24" s="678" t="s">
        <v>594</v>
      </c>
      <c r="I24" s="678" t="s">
        <v>593</v>
      </c>
      <c r="J24" s="678" t="s">
        <v>595</v>
      </c>
      <c r="K24" s="669"/>
      <c r="L24" s="670" t="s">
        <v>597</v>
      </c>
      <c r="AQ24" s="670" t="s">
        <v>597</v>
      </c>
      <c r="BU24" s="669"/>
    </row>
    <row r="25" spans="2:73" s="250" customFormat="1" ht="49.5" customHeight="1">
      <c r="B25" s="245" t="s">
        <v>472</v>
      </c>
      <c r="C25" s="245" t="s">
        <v>211</v>
      </c>
      <c r="D25" s="628" t="s">
        <v>473</v>
      </c>
      <c r="E25" s="245" t="s">
        <v>208</v>
      </c>
      <c r="F25" s="245" t="s">
        <v>474</v>
      </c>
      <c r="G25" s="245" t="s">
        <v>475</v>
      </c>
      <c r="H25" s="628" t="s">
        <v>476</v>
      </c>
      <c r="I25" s="636" t="s">
        <v>585</v>
      </c>
      <c r="J25" s="643" t="s">
        <v>586</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hidden="1">
      <c r="B27" s="692" t="s">
        <v>707</v>
      </c>
      <c r="C27" s="692" t="s">
        <v>708</v>
      </c>
      <c r="D27" s="692" t="s">
        <v>2</v>
      </c>
      <c r="E27" s="692" t="s">
        <v>700</v>
      </c>
      <c r="F27" s="692" t="s">
        <v>29</v>
      </c>
      <c r="G27" s="692" t="s">
        <v>701</v>
      </c>
      <c r="H27" s="692">
        <v>2011</v>
      </c>
      <c r="I27" s="644" t="s">
        <v>573</v>
      </c>
      <c r="J27" s="644" t="s">
        <v>591</v>
      </c>
      <c r="K27" s="633"/>
      <c r="L27" s="696">
        <v>1.2382046490065988</v>
      </c>
      <c r="M27" s="697">
        <v>1.2382046490065988</v>
      </c>
      <c r="N27" s="697">
        <v>1.2382046490065988</v>
      </c>
      <c r="O27" s="697">
        <v>3.5771890679031533E-2</v>
      </c>
      <c r="P27" s="697">
        <v>0</v>
      </c>
      <c r="Q27" s="697">
        <v>0</v>
      </c>
      <c r="R27" s="697">
        <v>0</v>
      </c>
      <c r="S27" s="697">
        <v>0</v>
      </c>
      <c r="T27" s="697">
        <v>0</v>
      </c>
      <c r="U27" s="697">
        <v>0</v>
      </c>
      <c r="V27" s="697">
        <v>0</v>
      </c>
      <c r="W27" s="697">
        <v>0</v>
      </c>
      <c r="X27" s="697">
        <v>0</v>
      </c>
      <c r="Y27" s="697">
        <v>0</v>
      </c>
      <c r="Z27" s="697">
        <v>0</v>
      </c>
      <c r="AA27" s="697">
        <v>0</v>
      </c>
      <c r="AB27" s="697">
        <v>0</v>
      </c>
      <c r="AC27" s="697">
        <v>0</v>
      </c>
      <c r="AD27" s="697">
        <v>0</v>
      </c>
      <c r="AE27" s="697">
        <v>0</v>
      </c>
      <c r="AF27" s="697">
        <v>0</v>
      </c>
      <c r="AG27" s="697">
        <v>0</v>
      </c>
      <c r="AH27" s="697">
        <v>0</v>
      </c>
      <c r="AI27" s="697">
        <v>0</v>
      </c>
      <c r="AJ27" s="697">
        <v>0</v>
      </c>
      <c r="AK27" s="697">
        <v>0</v>
      </c>
      <c r="AL27" s="697">
        <v>0</v>
      </c>
      <c r="AM27" s="697">
        <v>0</v>
      </c>
      <c r="AN27" s="697">
        <v>0</v>
      </c>
      <c r="AO27" s="698">
        <v>0</v>
      </c>
      <c r="AP27" s="633"/>
      <c r="AQ27" s="696">
        <v>1139.0643001535843</v>
      </c>
      <c r="AR27" s="697">
        <v>1139.0643001535843</v>
      </c>
      <c r="AS27" s="697">
        <v>1139.0643001535843</v>
      </c>
      <c r="AT27" s="697">
        <v>63.783490881380978</v>
      </c>
      <c r="AU27" s="697">
        <v>0</v>
      </c>
      <c r="AV27" s="697">
        <v>0</v>
      </c>
      <c r="AW27" s="697">
        <v>0</v>
      </c>
      <c r="AX27" s="697">
        <v>0</v>
      </c>
      <c r="AY27" s="697">
        <v>0</v>
      </c>
      <c r="AZ27" s="697">
        <v>0</v>
      </c>
      <c r="BA27" s="697">
        <v>0</v>
      </c>
      <c r="BB27" s="697">
        <v>0</v>
      </c>
      <c r="BC27" s="697">
        <v>0</v>
      </c>
      <c r="BD27" s="697">
        <v>0</v>
      </c>
      <c r="BE27" s="697">
        <v>0</v>
      </c>
      <c r="BF27" s="697">
        <v>0</v>
      </c>
      <c r="BG27" s="697">
        <v>0</v>
      </c>
      <c r="BH27" s="697">
        <v>0</v>
      </c>
      <c r="BI27" s="697">
        <v>0</v>
      </c>
      <c r="BJ27" s="697">
        <v>0</v>
      </c>
      <c r="BK27" s="697">
        <v>0</v>
      </c>
      <c r="BL27" s="697">
        <v>0</v>
      </c>
      <c r="BM27" s="697">
        <v>0</v>
      </c>
      <c r="BN27" s="697">
        <v>0</v>
      </c>
      <c r="BO27" s="697">
        <v>0</v>
      </c>
      <c r="BP27" s="697">
        <v>0</v>
      </c>
      <c r="BQ27" s="697">
        <v>0</v>
      </c>
      <c r="BR27" s="697">
        <v>0</v>
      </c>
      <c r="BS27" s="697">
        <v>0</v>
      </c>
      <c r="BT27" s="698">
        <v>0</v>
      </c>
      <c r="BU27" s="16"/>
    </row>
    <row r="28" spans="2:73" s="17" customFormat="1" ht="15.75" hidden="1">
      <c r="B28" s="692" t="s">
        <v>707</v>
      </c>
      <c r="C28" s="692" t="s">
        <v>708</v>
      </c>
      <c r="D28" s="692" t="s">
        <v>1</v>
      </c>
      <c r="E28" s="692" t="s">
        <v>700</v>
      </c>
      <c r="F28" s="692" t="s">
        <v>29</v>
      </c>
      <c r="G28" s="692" t="s">
        <v>701</v>
      </c>
      <c r="H28" s="692">
        <v>2011</v>
      </c>
      <c r="I28" s="644" t="s">
        <v>573</v>
      </c>
      <c r="J28" s="644" t="s">
        <v>591</v>
      </c>
      <c r="K28" s="633"/>
      <c r="L28" s="696">
        <v>6.1199297613875121</v>
      </c>
      <c r="M28" s="697">
        <v>6.1199297613875121</v>
      </c>
      <c r="N28" s="697">
        <v>6.1199297613875121</v>
      </c>
      <c r="O28" s="697">
        <v>5.894059940149905</v>
      </c>
      <c r="P28" s="697">
        <v>3.9082652185192628</v>
      </c>
      <c r="Q28" s="697">
        <v>0</v>
      </c>
      <c r="R28" s="697">
        <v>0</v>
      </c>
      <c r="S28" s="697">
        <v>0</v>
      </c>
      <c r="T28" s="697">
        <v>0</v>
      </c>
      <c r="U28" s="697">
        <v>0</v>
      </c>
      <c r="V28" s="697">
        <v>0</v>
      </c>
      <c r="W28" s="697">
        <v>0</v>
      </c>
      <c r="X28" s="697">
        <v>0</v>
      </c>
      <c r="Y28" s="697">
        <v>0</v>
      </c>
      <c r="Z28" s="697">
        <v>0</v>
      </c>
      <c r="AA28" s="697">
        <v>0</v>
      </c>
      <c r="AB28" s="697">
        <v>0</v>
      </c>
      <c r="AC28" s="697">
        <v>0</v>
      </c>
      <c r="AD28" s="697">
        <v>0</v>
      </c>
      <c r="AE28" s="697">
        <v>0</v>
      </c>
      <c r="AF28" s="697">
        <v>0</v>
      </c>
      <c r="AG28" s="697">
        <v>0</v>
      </c>
      <c r="AH28" s="697">
        <v>0</v>
      </c>
      <c r="AI28" s="697">
        <v>0</v>
      </c>
      <c r="AJ28" s="697">
        <v>0</v>
      </c>
      <c r="AK28" s="697">
        <v>0</v>
      </c>
      <c r="AL28" s="697">
        <v>0</v>
      </c>
      <c r="AM28" s="697">
        <v>0</v>
      </c>
      <c r="AN28" s="697">
        <v>0</v>
      </c>
      <c r="AO28" s="698">
        <v>0</v>
      </c>
      <c r="AP28" s="633"/>
      <c r="AQ28" s="696">
        <v>43725.781352008045</v>
      </c>
      <c r="AR28" s="697">
        <v>43725.781352008045</v>
      </c>
      <c r="AS28" s="697">
        <v>43725.781352008045</v>
      </c>
      <c r="AT28" s="697">
        <v>43523.796265949379</v>
      </c>
      <c r="AU28" s="697">
        <v>29725.231533824059</v>
      </c>
      <c r="AV28" s="697">
        <v>0</v>
      </c>
      <c r="AW28" s="697">
        <v>0</v>
      </c>
      <c r="AX28" s="697">
        <v>0</v>
      </c>
      <c r="AY28" s="697">
        <v>0</v>
      </c>
      <c r="AZ28" s="697">
        <v>0</v>
      </c>
      <c r="BA28" s="697">
        <v>0</v>
      </c>
      <c r="BB28" s="697">
        <v>0</v>
      </c>
      <c r="BC28" s="697">
        <v>0</v>
      </c>
      <c r="BD28" s="697">
        <v>0</v>
      </c>
      <c r="BE28" s="697">
        <v>0</v>
      </c>
      <c r="BF28" s="697">
        <v>0</v>
      </c>
      <c r="BG28" s="697">
        <v>0</v>
      </c>
      <c r="BH28" s="697">
        <v>0</v>
      </c>
      <c r="BI28" s="697">
        <v>0</v>
      </c>
      <c r="BJ28" s="697">
        <v>0</v>
      </c>
      <c r="BK28" s="697">
        <v>0</v>
      </c>
      <c r="BL28" s="697">
        <v>0</v>
      </c>
      <c r="BM28" s="697">
        <v>0</v>
      </c>
      <c r="BN28" s="697">
        <v>0</v>
      </c>
      <c r="BO28" s="697">
        <v>0</v>
      </c>
      <c r="BP28" s="697">
        <v>0</v>
      </c>
      <c r="BQ28" s="697">
        <v>0</v>
      </c>
      <c r="BR28" s="697">
        <v>0</v>
      </c>
      <c r="BS28" s="697">
        <v>0</v>
      </c>
      <c r="BT28" s="698">
        <v>0</v>
      </c>
      <c r="BU28" s="16"/>
    </row>
    <row r="29" spans="2:73" s="17" customFormat="1" ht="16.5" hidden="1" customHeight="1">
      <c r="B29" s="692" t="s">
        <v>707</v>
      </c>
      <c r="C29" s="692" t="s">
        <v>708</v>
      </c>
      <c r="D29" s="692" t="s">
        <v>5</v>
      </c>
      <c r="E29" s="692" t="s">
        <v>700</v>
      </c>
      <c r="F29" s="692" t="s">
        <v>29</v>
      </c>
      <c r="G29" s="692" t="s">
        <v>701</v>
      </c>
      <c r="H29" s="692">
        <v>2011</v>
      </c>
      <c r="I29" s="644" t="s">
        <v>573</v>
      </c>
      <c r="J29" s="644" t="s">
        <v>591</v>
      </c>
      <c r="K29" s="633"/>
      <c r="L29" s="696">
        <v>1.883471137121796</v>
      </c>
      <c r="M29" s="697">
        <v>1.883471137121796</v>
      </c>
      <c r="N29" s="697">
        <v>1.883471137121796</v>
      </c>
      <c r="O29" s="697">
        <v>1.883471137121796</v>
      </c>
      <c r="P29" s="697">
        <v>1.7522787039036045</v>
      </c>
      <c r="Q29" s="697">
        <v>1.6089564968246099</v>
      </c>
      <c r="R29" s="697">
        <v>1.3014571379749051</v>
      </c>
      <c r="S29" s="697">
        <v>1.2929835275502839</v>
      </c>
      <c r="T29" s="697">
        <v>1.56749816784747</v>
      </c>
      <c r="U29" s="697">
        <v>0.74356828234669503</v>
      </c>
      <c r="V29" s="697">
        <v>0.10574249944076228</v>
      </c>
      <c r="W29" s="697">
        <v>0.10569851567661082</v>
      </c>
      <c r="X29" s="697">
        <v>0.10569851567661082</v>
      </c>
      <c r="Y29" s="697">
        <v>9.8106950425258133E-2</v>
      </c>
      <c r="Z29" s="697">
        <v>9.8106950425258133E-2</v>
      </c>
      <c r="AA29" s="697">
        <v>8.2805903002164907E-2</v>
      </c>
      <c r="AB29" s="697">
        <v>0</v>
      </c>
      <c r="AC29" s="697">
        <v>0</v>
      </c>
      <c r="AD29" s="697">
        <v>0</v>
      </c>
      <c r="AE29" s="697">
        <v>0</v>
      </c>
      <c r="AF29" s="697">
        <v>0</v>
      </c>
      <c r="AG29" s="697">
        <v>0</v>
      </c>
      <c r="AH29" s="697">
        <v>0</v>
      </c>
      <c r="AI29" s="697">
        <v>0</v>
      </c>
      <c r="AJ29" s="697">
        <v>0</v>
      </c>
      <c r="AK29" s="697">
        <v>0</v>
      </c>
      <c r="AL29" s="697">
        <v>0</v>
      </c>
      <c r="AM29" s="697">
        <v>0</v>
      </c>
      <c r="AN29" s="697">
        <v>0</v>
      </c>
      <c r="AO29" s="698">
        <v>0</v>
      </c>
      <c r="AP29" s="633"/>
      <c r="AQ29" s="696">
        <v>32917.733975031741</v>
      </c>
      <c r="AR29" s="697">
        <v>32917.733975031741</v>
      </c>
      <c r="AS29" s="697">
        <v>32917.733975031741</v>
      </c>
      <c r="AT29" s="697">
        <v>32917.733975031741</v>
      </c>
      <c r="AU29" s="697">
        <v>30084.384632788973</v>
      </c>
      <c r="AV29" s="697">
        <v>26989.069825412244</v>
      </c>
      <c r="AW29" s="697">
        <v>20348.038138105487</v>
      </c>
      <c r="AX29" s="697">
        <v>20273.809310785808</v>
      </c>
      <c r="AY29" s="697">
        <v>26202.473460405308</v>
      </c>
      <c r="AZ29" s="697">
        <v>8408.1453740040906</v>
      </c>
      <c r="BA29" s="697">
        <v>3027.5011265555408</v>
      </c>
      <c r="BB29" s="697">
        <v>2665.0245940941581</v>
      </c>
      <c r="BC29" s="697">
        <v>2665.0245940941581</v>
      </c>
      <c r="BD29" s="697">
        <v>1968.2325982670509</v>
      </c>
      <c r="BE29" s="697">
        <v>1968.2325982670509</v>
      </c>
      <c r="BF29" s="697">
        <v>1788.3504791377693</v>
      </c>
      <c r="BG29" s="697">
        <v>0</v>
      </c>
      <c r="BH29" s="697">
        <v>0</v>
      </c>
      <c r="BI29" s="697">
        <v>0</v>
      </c>
      <c r="BJ29" s="697">
        <v>0</v>
      </c>
      <c r="BK29" s="697">
        <v>0</v>
      </c>
      <c r="BL29" s="697">
        <v>0</v>
      </c>
      <c r="BM29" s="697">
        <v>0</v>
      </c>
      <c r="BN29" s="697">
        <v>0</v>
      </c>
      <c r="BO29" s="697">
        <v>0</v>
      </c>
      <c r="BP29" s="697">
        <v>0</v>
      </c>
      <c r="BQ29" s="697">
        <v>0</v>
      </c>
      <c r="BR29" s="697">
        <v>0</v>
      </c>
      <c r="BS29" s="697">
        <v>0</v>
      </c>
      <c r="BT29" s="698">
        <v>0</v>
      </c>
      <c r="BU29" s="16"/>
    </row>
    <row r="30" spans="2:73" s="17" customFormat="1" ht="15.75" hidden="1">
      <c r="B30" s="692" t="s">
        <v>707</v>
      </c>
      <c r="C30" s="692" t="s">
        <v>708</v>
      </c>
      <c r="D30" s="692" t="s">
        <v>4</v>
      </c>
      <c r="E30" s="692" t="s">
        <v>700</v>
      </c>
      <c r="F30" s="692" t="s">
        <v>29</v>
      </c>
      <c r="G30" s="692" t="s">
        <v>701</v>
      </c>
      <c r="H30" s="692">
        <v>2011</v>
      </c>
      <c r="I30" s="644" t="s">
        <v>573</v>
      </c>
      <c r="J30" s="644" t="s">
        <v>591</v>
      </c>
      <c r="K30" s="633"/>
      <c r="L30" s="696">
        <v>1.2871493480123526</v>
      </c>
      <c r="M30" s="697">
        <v>1.2871493480123526</v>
      </c>
      <c r="N30" s="697">
        <v>1.2871493480123526</v>
      </c>
      <c r="O30" s="697">
        <v>1.2871493480123526</v>
      </c>
      <c r="P30" s="697">
        <v>1.2099016277151553</v>
      </c>
      <c r="Q30" s="697">
        <v>1.1255117471920761</v>
      </c>
      <c r="R30" s="697">
        <v>0.94786720890607046</v>
      </c>
      <c r="S30" s="697">
        <v>0.9378333781492969</v>
      </c>
      <c r="T30" s="697">
        <v>1.0994709789695738</v>
      </c>
      <c r="U30" s="697">
        <v>0.614330915793731</v>
      </c>
      <c r="V30" s="697">
        <v>7.6321305298653441E-2</v>
      </c>
      <c r="W30" s="697">
        <v>7.6274226573057546E-2</v>
      </c>
      <c r="X30" s="697">
        <v>7.6274226573057546E-2</v>
      </c>
      <c r="Y30" s="697">
        <v>7.485861459882541E-2</v>
      </c>
      <c r="Z30" s="697">
        <v>7.485861459882541E-2</v>
      </c>
      <c r="AA30" s="697">
        <v>7.1096314728585491E-2</v>
      </c>
      <c r="AB30" s="697">
        <v>0</v>
      </c>
      <c r="AC30" s="697">
        <v>0</v>
      </c>
      <c r="AD30" s="697">
        <v>0</v>
      </c>
      <c r="AE30" s="697">
        <v>0</v>
      </c>
      <c r="AF30" s="697">
        <v>0</v>
      </c>
      <c r="AG30" s="697">
        <v>0</v>
      </c>
      <c r="AH30" s="697">
        <v>0</v>
      </c>
      <c r="AI30" s="697">
        <v>0</v>
      </c>
      <c r="AJ30" s="697">
        <v>0</v>
      </c>
      <c r="AK30" s="697">
        <v>0</v>
      </c>
      <c r="AL30" s="697">
        <v>0</v>
      </c>
      <c r="AM30" s="697">
        <v>0</v>
      </c>
      <c r="AN30" s="697">
        <v>0</v>
      </c>
      <c r="AO30" s="698">
        <v>0</v>
      </c>
      <c r="AP30" s="633"/>
      <c r="AQ30" s="696">
        <v>20878.312609688244</v>
      </c>
      <c r="AR30" s="697">
        <v>20878.312609688244</v>
      </c>
      <c r="AS30" s="697">
        <v>20878.312609688244</v>
      </c>
      <c r="AT30" s="697">
        <v>20878.312609688244</v>
      </c>
      <c r="AU30" s="697">
        <v>19210.00162463466</v>
      </c>
      <c r="AV30" s="697">
        <v>17387.442147638405</v>
      </c>
      <c r="AW30" s="697">
        <v>13550.871521125469</v>
      </c>
      <c r="AX30" s="697">
        <v>13462.975163696132</v>
      </c>
      <c r="AY30" s="697">
        <v>16953.845625745962</v>
      </c>
      <c r="AZ30" s="697">
        <v>6476.3261135589773</v>
      </c>
      <c r="BA30" s="697">
        <v>2097.6045885289236</v>
      </c>
      <c r="BB30" s="697">
        <v>1709.6220332402704</v>
      </c>
      <c r="BC30" s="697">
        <v>1709.6220332402704</v>
      </c>
      <c r="BD30" s="697">
        <v>1579.6900547637358</v>
      </c>
      <c r="BE30" s="697">
        <v>1579.6900547637358</v>
      </c>
      <c r="BF30" s="697">
        <v>1535.4597184511279</v>
      </c>
      <c r="BG30" s="697">
        <v>0</v>
      </c>
      <c r="BH30" s="697">
        <v>0</v>
      </c>
      <c r="BI30" s="697">
        <v>0</v>
      </c>
      <c r="BJ30" s="697">
        <v>0</v>
      </c>
      <c r="BK30" s="697">
        <v>0</v>
      </c>
      <c r="BL30" s="697">
        <v>0</v>
      </c>
      <c r="BM30" s="697">
        <v>0</v>
      </c>
      <c r="BN30" s="697">
        <v>0</v>
      </c>
      <c r="BO30" s="697">
        <v>0</v>
      </c>
      <c r="BP30" s="697">
        <v>0</v>
      </c>
      <c r="BQ30" s="697">
        <v>0</v>
      </c>
      <c r="BR30" s="697">
        <v>0</v>
      </c>
      <c r="BS30" s="697">
        <v>0</v>
      </c>
      <c r="BT30" s="698">
        <v>0</v>
      </c>
      <c r="BU30" s="16"/>
    </row>
    <row r="31" spans="2:73" s="17" customFormat="1" ht="15.75" hidden="1">
      <c r="B31" s="692" t="s">
        <v>707</v>
      </c>
      <c r="C31" s="692" t="s">
        <v>708</v>
      </c>
      <c r="D31" s="692" t="s">
        <v>3</v>
      </c>
      <c r="E31" s="692" t="s">
        <v>700</v>
      </c>
      <c r="F31" s="692" t="s">
        <v>29</v>
      </c>
      <c r="G31" s="692" t="s">
        <v>701</v>
      </c>
      <c r="H31" s="692">
        <v>2011</v>
      </c>
      <c r="I31" s="644" t="s">
        <v>573</v>
      </c>
      <c r="J31" s="644" t="s">
        <v>591</v>
      </c>
      <c r="K31" s="633"/>
      <c r="L31" s="696">
        <v>31.068265333438458</v>
      </c>
      <c r="M31" s="697">
        <v>31.068265333438458</v>
      </c>
      <c r="N31" s="697">
        <v>31.068265333438458</v>
      </c>
      <c r="O31" s="697">
        <v>31.068265333438458</v>
      </c>
      <c r="P31" s="697">
        <v>31.068265333438458</v>
      </c>
      <c r="Q31" s="697">
        <v>31.068265333438458</v>
      </c>
      <c r="R31" s="697">
        <v>31.068265333438458</v>
      </c>
      <c r="S31" s="697">
        <v>31.068265333438458</v>
      </c>
      <c r="T31" s="697">
        <v>31.068265333438458</v>
      </c>
      <c r="U31" s="697">
        <v>31.068265333438458</v>
      </c>
      <c r="V31" s="697">
        <v>31.068265333438458</v>
      </c>
      <c r="W31" s="697">
        <v>31.068265333438458</v>
      </c>
      <c r="X31" s="697">
        <v>31.068265333438458</v>
      </c>
      <c r="Y31" s="697">
        <v>31.068265333438458</v>
      </c>
      <c r="Z31" s="697">
        <v>31.068265333438458</v>
      </c>
      <c r="AA31" s="697">
        <v>31.068265333438458</v>
      </c>
      <c r="AB31" s="697">
        <v>31.068265333438458</v>
      </c>
      <c r="AC31" s="697">
        <v>31.068265333438458</v>
      </c>
      <c r="AD31" s="697">
        <v>29.226857841570993</v>
      </c>
      <c r="AE31" s="697">
        <v>0</v>
      </c>
      <c r="AF31" s="697">
        <v>0</v>
      </c>
      <c r="AG31" s="697">
        <v>0</v>
      </c>
      <c r="AH31" s="697">
        <v>0</v>
      </c>
      <c r="AI31" s="697">
        <v>0</v>
      </c>
      <c r="AJ31" s="697">
        <v>0</v>
      </c>
      <c r="AK31" s="697">
        <v>0</v>
      </c>
      <c r="AL31" s="697">
        <v>0</v>
      </c>
      <c r="AM31" s="697">
        <v>0</v>
      </c>
      <c r="AN31" s="697">
        <v>0</v>
      </c>
      <c r="AO31" s="698">
        <v>0</v>
      </c>
      <c r="AP31" s="633"/>
      <c r="AQ31" s="696">
        <v>61704.381159641394</v>
      </c>
      <c r="AR31" s="697">
        <v>61704.381159641394</v>
      </c>
      <c r="AS31" s="697">
        <v>61704.381159641394</v>
      </c>
      <c r="AT31" s="697">
        <v>61704.381159641394</v>
      </c>
      <c r="AU31" s="697">
        <v>61704.381159641394</v>
      </c>
      <c r="AV31" s="697">
        <v>61704.381159641394</v>
      </c>
      <c r="AW31" s="697">
        <v>61704.381159641394</v>
      </c>
      <c r="AX31" s="697">
        <v>61704.381159641394</v>
      </c>
      <c r="AY31" s="697">
        <v>61704.381159641394</v>
      </c>
      <c r="AZ31" s="697">
        <v>61704.381159641394</v>
      </c>
      <c r="BA31" s="697">
        <v>61704.381159641394</v>
      </c>
      <c r="BB31" s="697">
        <v>61704.381159641394</v>
      </c>
      <c r="BC31" s="697">
        <v>61704.381159641394</v>
      </c>
      <c r="BD31" s="697">
        <v>61704.381159641394</v>
      </c>
      <c r="BE31" s="697">
        <v>61704.381159641394</v>
      </c>
      <c r="BF31" s="697">
        <v>61704.381159641394</v>
      </c>
      <c r="BG31" s="697">
        <v>61704.381159641394</v>
      </c>
      <c r="BH31" s="697">
        <v>61704.381159641394</v>
      </c>
      <c r="BI31" s="697">
        <v>60057.708138981885</v>
      </c>
      <c r="BJ31" s="697">
        <v>0</v>
      </c>
      <c r="BK31" s="697">
        <v>0</v>
      </c>
      <c r="BL31" s="697">
        <v>0</v>
      </c>
      <c r="BM31" s="697">
        <v>0</v>
      </c>
      <c r="BN31" s="697">
        <v>0</v>
      </c>
      <c r="BO31" s="697">
        <v>0</v>
      </c>
      <c r="BP31" s="697">
        <v>0</v>
      </c>
      <c r="BQ31" s="697">
        <v>0</v>
      </c>
      <c r="BR31" s="697">
        <v>0</v>
      </c>
      <c r="BS31" s="697">
        <v>0</v>
      </c>
      <c r="BT31" s="698">
        <v>0</v>
      </c>
      <c r="BU31" s="16"/>
    </row>
    <row r="32" spans="2:73" s="17" customFormat="1" ht="15.75" hidden="1">
      <c r="B32" s="692" t="s">
        <v>707</v>
      </c>
      <c r="C32" s="692" t="s">
        <v>708</v>
      </c>
      <c r="D32" s="692" t="s">
        <v>6</v>
      </c>
      <c r="E32" s="692" t="s">
        <v>700</v>
      </c>
      <c r="F32" s="692" t="s">
        <v>29</v>
      </c>
      <c r="G32" s="692" t="s">
        <v>701</v>
      </c>
      <c r="H32" s="692">
        <v>2011</v>
      </c>
      <c r="I32" s="644" t="s">
        <v>573</v>
      </c>
      <c r="J32" s="644" t="s">
        <v>591</v>
      </c>
      <c r="K32" s="633"/>
      <c r="L32" s="696">
        <v>0</v>
      </c>
      <c r="M32" s="697">
        <v>0</v>
      </c>
      <c r="N32" s="697">
        <v>0</v>
      </c>
      <c r="O32" s="697">
        <v>0</v>
      </c>
      <c r="P32" s="697">
        <v>0</v>
      </c>
      <c r="Q32" s="697">
        <v>0</v>
      </c>
      <c r="R32" s="697">
        <v>0</v>
      </c>
      <c r="S32" s="697">
        <v>0</v>
      </c>
      <c r="T32" s="697">
        <v>0</v>
      </c>
      <c r="U32" s="697">
        <v>0</v>
      </c>
      <c r="V32" s="697">
        <v>0</v>
      </c>
      <c r="W32" s="697">
        <v>0</v>
      </c>
      <c r="X32" s="697">
        <v>0</v>
      </c>
      <c r="Y32" s="697">
        <v>0</v>
      </c>
      <c r="Z32" s="697">
        <v>0</v>
      </c>
      <c r="AA32" s="697">
        <v>0</v>
      </c>
      <c r="AB32" s="697">
        <v>0</v>
      </c>
      <c r="AC32" s="697">
        <v>0</v>
      </c>
      <c r="AD32" s="697">
        <v>0</v>
      </c>
      <c r="AE32" s="697">
        <v>0</v>
      </c>
      <c r="AF32" s="697">
        <v>0</v>
      </c>
      <c r="AG32" s="697">
        <v>0</v>
      </c>
      <c r="AH32" s="697">
        <v>0</v>
      </c>
      <c r="AI32" s="697">
        <v>0</v>
      </c>
      <c r="AJ32" s="697">
        <v>0</v>
      </c>
      <c r="AK32" s="697">
        <v>0</v>
      </c>
      <c r="AL32" s="697">
        <v>0</v>
      </c>
      <c r="AM32" s="697">
        <v>0</v>
      </c>
      <c r="AN32" s="697">
        <v>0</v>
      </c>
      <c r="AO32" s="698">
        <v>0</v>
      </c>
      <c r="AP32" s="633"/>
      <c r="AQ32" s="696">
        <v>0</v>
      </c>
      <c r="AR32" s="697">
        <v>0</v>
      </c>
      <c r="AS32" s="697">
        <v>0</v>
      </c>
      <c r="AT32" s="697">
        <v>0</v>
      </c>
      <c r="AU32" s="697">
        <v>0</v>
      </c>
      <c r="AV32" s="697">
        <v>0</v>
      </c>
      <c r="AW32" s="697">
        <v>0</v>
      </c>
      <c r="AX32" s="697">
        <v>0</v>
      </c>
      <c r="AY32" s="697">
        <v>0</v>
      </c>
      <c r="AZ32" s="697">
        <v>0</v>
      </c>
      <c r="BA32" s="697">
        <v>0</v>
      </c>
      <c r="BB32" s="697">
        <v>0</v>
      </c>
      <c r="BC32" s="697">
        <v>0</v>
      </c>
      <c r="BD32" s="697">
        <v>0</v>
      </c>
      <c r="BE32" s="697">
        <v>0</v>
      </c>
      <c r="BF32" s="697">
        <v>0</v>
      </c>
      <c r="BG32" s="697">
        <v>0</v>
      </c>
      <c r="BH32" s="697">
        <v>0</v>
      </c>
      <c r="BI32" s="697">
        <v>0</v>
      </c>
      <c r="BJ32" s="697">
        <v>0</v>
      </c>
      <c r="BK32" s="697">
        <v>0</v>
      </c>
      <c r="BL32" s="697">
        <v>0</v>
      </c>
      <c r="BM32" s="697">
        <v>0</v>
      </c>
      <c r="BN32" s="697">
        <v>0</v>
      </c>
      <c r="BO32" s="697">
        <v>0</v>
      </c>
      <c r="BP32" s="697">
        <v>0</v>
      </c>
      <c r="BQ32" s="697">
        <v>0</v>
      </c>
      <c r="BR32" s="697">
        <v>0</v>
      </c>
      <c r="BS32" s="697">
        <v>0</v>
      </c>
      <c r="BT32" s="698">
        <v>0</v>
      </c>
      <c r="BU32" s="16"/>
    </row>
    <row r="33" spans="2:73" s="17" customFormat="1" ht="15.75" hidden="1">
      <c r="B33" s="692" t="s">
        <v>707</v>
      </c>
      <c r="C33" s="692" t="s">
        <v>709</v>
      </c>
      <c r="D33" s="692" t="s">
        <v>710</v>
      </c>
      <c r="E33" s="692" t="s">
        <v>700</v>
      </c>
      <c r="F33" s="692" t="s">
        <v>702</v>
      </c>
      <c r="G33" s="692" t="s">
        <v>703</v>
      </c>
      <c r="H33" s="692">
        <v>2011</v>
      </c>
      <c r="I33" s="644" t="s">
        <v>573</v>
      </c>
      <c r="J33" s="644" t="s">
        <v>591</v>
      </c>
      <c r="K33" s="633"/>
      <c r="L33" s="696">
        <v>0</v>
      </c>
      <c r="M33" s="697">
        <v>0</v>
      </c>
      <c r="N33" s="697">
        <v>0</v>
      </c>
      <c r="O33" s="697">
        <v>0</v>
      </c>
      <c r="P33" s="697">
        <v>0</v>
      </c>
      <c r="Q33" s="697">
        <v>0</v>
      </c>
      <c r="R33" s="697">
        <v>0</v>
      </c>
      <c r="S33" s="697">
        <v>0</v>
      </c>
      <c r="T33" s="697">
        <v>0</v>
      </c>
      <c r="U33" s="697">
        <v>0</v>
      </c>
      <c r="V33" s="697">
        <v>0</v>
      </c>
      <c r="W33" s="697">
        <v>0</v>
      </c>
      <c r="X33" s="697">
        <v>0</v>
      </c>
      <c r="Y33" s="697">
        <v>0</v>
      </c>
      <c r="Z33" s="697">
        <v>0</v>
      </c>
      <c r="AA33" s="697">
        <v>0</v>
      </c>
      <c r="AB33" s="697">
        <v>0</v>
      </c>
      <c r="AC33" s="697">
        <v>0</v>
      </c>
      <c r="AD33" s="697">
        <v>0</v>
      </c>
      <c r="AE33" s="697">
        <v>0</v>
      </c>
      <c r="AF33" s="697">
        <v>0</v>
      </c>
      <c r="AG33" s="697">
        <v>0</v>
      </c>
      <c r="AH33" s="697">
        <v>0</v>
      </c>
      <c r="AI33" s="697">
        <v>0</v>
      </c>
      <c r="AJ33" s="697">
        <v>0</v>
      </c>
      <c r="AK33" s="697">
        <v>0</v>
      </c>
      <c r="AL33" s="697">
        <v>0</v>
      </c>
      <c r="AM33" s="697">
        <v>0</v>
      </c>
      <c r="AN33" s="697">
        <v>0</v>
      </c>
      <c r="AO33" s="698">
        <v>0</v>
      </c>
      <c r="AP33" s="633"/>
      <c r="AQ33" s="696">
        <v>0</v>
      </c>
      <c r="AR33" s="697">
        <v>0</v>
      </c>
      <c r="AS33" s="697">
        <v>0</v>
      </c>
      <c r="AT33" s="697">
        <v>0</v>
      </c>
      <c r="AU33" s="697">
        <v>0</v>
      </c>
      <c r="AV33" s="697">
        <v>0</v>
      </c>
      <c r="AW33" s="697">
        <v>0</v>
      </c>
      <c r="AX33" s="697">
        <v>0</v>
      </c>
      <c r="AY33" s="697">
        <v>0</v>
      </c>
      <c r="AZ33" s="697">
        <v>0</v>
      </c>
      <c r="BA33" s="697">
        <v>0</v>
      </c>
      <c r="BB33" s="697">
        <v>0</v>
      </c>
      <c r="BC33" s="697">
        <v>0</v>
      </c>
      <c r="BD33" s="697">
        <v>0</v>
      </c>
      <c r="BE33" s="697">
        <v>0</v>
      </c>
      <c r="BF33" s="697">
        <v>0</v>
      </c>
      <c r="BG33" s="697">
        <v>0</v>
      </c>
      <c r="BH33" s="697">
        <v>0</v>
      </c>
      <c r="BI33" s="697">
        <v>0</v>
      </c>
      <c r="BJ33" s="697">
        <v>0</v>
      </c>
      <c r="BK33" s="697">
        <v>0</v>
      </c>
      <c r="BL33" s="697">
        <v>0</v>
      </c>
      <c r="BM33" s="697">
        <v>0</v>
      </c>
      <c r="BN33" s="697">
        <v>0</v>
      </c>
      <c r="BO33" s="697">
        <v>0</v>
      </c>
      <c r="BP33" s="697">
        <v>0</v>
      </c>
      <c r="BQ33" s="697">
        <v>0</v>
      </c>
      <c r="BR33" s="697">
        <v>0</v>
      </c>
      <c r="BS33" s="697">
        <v>0</v>
      </c>
      <c r="BT33" s="698">
        <v>0</v>
      </c>
      <c r="BU33" s="16"/>
    </row>
    <row r="34" spans="2:73" s="17" customFormat="1" ht="15.75" hidden="1">
      <c r="B34" s="692" t="s">
        <v>707</v>
      </c>
      <c r="C34" s="692" t="s">
        <v>709</v>
      </c>
      <c r="D34" s="692" t="s">
        <v>21</v>
      </c>
      <c r="E34" s="692" t="s">
        <v>700</v>
      </c>
      <c r="F34" s="692" t="s">
        <v>702</v>
      </c>
      <c r="G34" s="692" t="s">
        <v>701</v>
      </c>
      <c r="H34" s="692">
        <v>2011</v>
      </c>
      <c r="I34" s="644" t="s">
        <v>573</v>
      </c>
      <c r="J34" s="644" t="s">
        <v>591</v>
      </c>
      <c r="K34" s="633"/>
      <c r="L34" s="696">
        <v>106.12394082985431</v>
      </c>
      <c r="M34" s="697">
        <v>106.12394082985431</v>
      </c>
      <c r="N34" s="697">
        <v>106.12394082985431</v>
      </c>
      <c r="O34" s="697">
        <v>75.402852138334083</v>
      </c>
      <c r="P34" s="697">
        <v>75.402852138334083</v>
      </c>
      <c r="Q34" s="697">
        <v>75.402852138334083</v>
      </c>
      <c r="R34" s="697">
        <v>7.5132095468573095</v>
      </c>
      <c r="S34" s="697">
        <v>7.5132095468573095</v>
      </c>
      <c r="T34" s="697">
        <v>7.5132095468573095</v>
      </c>
      <c r="U34" s="697">
        <v>7.5132095468573095</v>
      </c>
      <c r="V34" s="697">
        <v>7.1710192025210695</v>
      </c>
      <c r="W34" s="697">
        <v>7.1710192025210695</v>
      </c>
      <c r="X34" s="697">
        <v>0</v>
      </c>
      <c r="Y34" s="697">
        <v>0</v>
      </c>
      <c r="Z34" s="697">
        <v>0</v>
      </c>
      <c r="AA34" s="697">
        <v>0</v>
      </c>
      <c r="AB34" s="697">
        <v>0</v>
      </c>
      <c r="AC34" s="697">
        <v>0</v>
      </c>
      <c r="AD34" s="697">
        <v>0</v>
      </c>
      <c r="AE34" s="697">
        <v>0</v>
      </c>
      <c r="AF34" s="697">
        <v>0</v>
      </c>
      <c r="AG34" s="697">
        <v>0</v>
      </c>
      <c r="AH34" s="697">
        <v>0</v>
      </c>
      <c r="AI34" s="697">
        <v>0</v>
      </c>
      <c r="AJ34" s="697">
        <v>0</v>
      </c>
      <c r="AK34" s="697">
        <v>0</v>
      </c>
      <c r="AL34" s="697">
        <v>0</v>
      </c>
      <c r="AM34" s="697">
        <v>0</v>
      </c>
      <c r="AN34" s="697">
        <v>0</v>
      </c>
      <c r="AO34" s="698">
        <v>0</v>
      </c>
      <c r="AP34" s="633"/>
      <c r="AQ34" s="696">
        <v>267169.05724355415</v>
      </c>
      <c r="AR34" s="697">
        <v>267169.05724355415</v>
      </c>
      <c r="AS34" s="697">
        <v>267169.05724355415</v>
      </c>
      <c r="AT34" s="697">
        <v>182289.73185478486</v>
      </c>
      <c r="AU34" s="697">
        <v>182289.73185478486</v>
      </c>
      <c r="AV34" s="697">
        <v>182289.73185478486</v>
      </c>
      <c r="AW34" s="697">
        <v>19233.307717672276</v>
      </c>
      <c r="AX34" s="697">
        <v>19233.307717672276</v>
      </c>
      <c r="AY34" s="697">
        <v>19233.307717672276</v>
      </c>
      <c r="AZ34" s="697">
        <v>19233.307717672276</v>
      </c>
      <c r="BA34" s="697">
        <v>16983.210248565909</v>
      </c>
      <c r="BB34" s="697">
        <v>16983.210248565909</v>
      </c>
      <c r="BC34" s="697">
        <v>0</v>
      </c>
      <c r="BD34" s="697">
        <v>0</v>
      </c>
      <c r="BE34" s="697">
        <v>0</v>
      </c>
      <c r="BF34" s="697">
        <v>0</v>
      </c>
      <c r="BG34" s="697">
        <v>0</v>
      </c>
      <c r="BH34" s="697">
        <v>0</v>
      </c>
      <c r="BI34" s="697">
        <v>0</v>
      </c>
      <c r="BJ34" s="697">
        <v>0</v>
      </c>
      <c r="BK34" s="697">
        <v>0</v>
      </c>
      <c r="BL34" s="697">
        <v>0</v>
      </c>
      <c r="BM34" s="697">
        <v>0</v>
      </c>
      <c r="BN34" s="697">
        <v>0</v>
      </c>
      <c r="BO34" s="697">
        <v>0</v>
      </c>
      <c r="BP34" s="697">
        <v>0</v>
      </c>
      <c r="BQ34" s="697">
        <v>0</v>
      </c>
      <c r="BR34" s="697">
        <v>0</v>
      </c>
      <c r="BS34" s="697">
        <v>0</v>
      </c>
      <c r="BT34" s="698">
        <v>0</v>
      </c>
      <c r="BU34" s="16"/>
    </row>
    <row r="35" spans="2:73" s="17" customFormat="1" ht="15.75" hidden="1">
      <c r="B35" s="692" t="s">
        <v>707</v>
      </c>
      <c r="C35" s="692" t="s">
        <v>709</v>
      </c>
      <c r="D35" s="692" t="s">
        <v>22</v>
      </c>
      <c r="E35" s="692" t="s">
        <v>700</v>
      </c>
      <c r="F35" s="692" t="s">
        <v>702</v>
      </c>
      <c r="G35" s="692" t="s">
        <v>701</v>
      </c>
      <c r="H35" s="692">
        <v>2011</v>
      </c>
      <c r="I35" s="644" t="s">
        <v>573</v>
      </c>
      <c r="J35" s="644" t="s">
        <v>591</v>
      </c>
      <c r="K35" s="633"/>
      <c r="L35" s="696">
        <v>61.916212263444201</v>
      </c>
      <c r="M35" s="697">
        <v>61.916212263444201</v>
      </c>
      <c r="N35" s="697">
        <v>61.916212263444201</v>
      </c>
      <c r="O35" s="697">
        <v>61.916212263444201</v>
      </c>
      <c r="P35" s="697">
        <v>61.916212263444201</v>
      </c>
      <c r="Q35" s="697">
        <v>61.916212263444201</v>
      </c>
      <c r="R35" s="697">
        <v>61.916212263444201</v>
      </c>
      <c r="S35" s="697">
        <v>61.916212263444201</v>
      </c>
      <c r="T35" s="697">
        <v>61.916212263444201</v>
      </c>
      <c r="U35" s="697">
        <v>61.916212263444201</v>
      </c>
      <c r="V35" s="697">
        <v>0</v>
      </c>
      <c r="W35" s="697">
        <v>0</v>
      </c>
      <c r="X35" s="697">
        <v>0</v>
      </c>
      <c r="Y35" s="697">
        <v>0</v>
      </c>
      <c r="Z35" s="697">
        <v>0</v>
      </c>
      <c r="AA35" s="697">
        <v>0</v>
      </c>
      <c r="AB35" s="697">
        <v>0</v>
      </c>
      <c r="AC35" s="697">
        <v>0</v>
      </c>
      <c r="AD35" s="697">
        <v>0</v>
      </c>
      <c r="AE35" s="697">
        <v>0</v>
      </c>
      <c r="AF35" s="697">
        <v>0</v>
      </c>
      <c r="AG35" s="697">
        <v>0</v>
      </c>
      <c r="AH35" s="697">
        <v>0</v>
      </c>
      <c r="AI35" s="697">
        <v>0</v>
      </c>
      <c r="AJ35" s="697">
        <v>0</v>
      </c>
      <c r="AK35" s="697">
        <v>0</v>
      </c>
      <c r="AL35" s="697">
        <v>0</v>
      </c>
      <c r="AM35" s="697">
        <v>0</v>
      </c>
      <c r="AN35" s="697">
        <v>0</v>
      </c>
      <c r="AO35" s="698">
        <v>0</v>
      </c>
      <c r="AP35" s="633"/>
      <c r="AQ35" s="696">
        <v>340676.30910094449</v>
      </c>
      <c r="AR35" s="697">
        <v>340676.30910094449</v>
      </c>
      <c r="AS35" s="697">
        <v>340676.30910094449</v>
      </c>
      <c r="AT35" s="697">
        <v>340676.30910094449</v>
      </c>
      <c r="AU35" s="697">
        <v>340676.30910094449</v>
      </c>
      <c r="AV35" s="697">
        <v>340676.30910094449</v>
      </c>
      <c r="AW35" s="697">
        <v>340676.30910094449</v>
      </c>
      <c r="AX35" s="697">
        <v>340676.30910094449</v>
      </c>
      <c r="AY35" s="697">
        <v>340676.30910094449</v>
      </c>
      <c r="AZ35" s="697">
        <v>340676.30910094449</v>
      </c>
      <c r="BA35" s="697">
        <v>0</v>
      </c>
      <c r="BB35" s="697">
        <v>0</v>
      </c>
      <c r="BC35" s="697">
        <v>0</v>
      </c>
      <c r="BD35" s="697">
        <v>0</v>
      </c>
      <c r="BE35" s="697">
        <v>0</v>
      </c>
      <c r="BF35" s="697">
        <v>0</v>
      </c>
      <c r="BG35" s="697">
        <v>0</v>
      </c>
      <c r="BH35" s="697">
        <v>0</v>
      </c>
      <c r="BI35" s="697">
        <v>0</v>
      </c>
      <c r="BJ35" s="697">
        <v>0</v>
      </c>
      <c r="BK35" s="697">
        <v>0</v>
      </c>
      <c r="BL35" s="697">
        <v>0</v>
      </c>
      <c r="BM35" s="697">
        <v>0</v>
      </c>
      <c r="BN35" s="697">
        <v>0</v>
      </c>
      <c r="BO35" s="697">
        <v>0</v>
      </c>
      <c r="BP35" s="697">
        <v>0</v>
      </c>
      <c r="BQ35" s="697">
        <v>0</v>
      </c>
      <c r="BR35" s="697">
        <v>0</v>
      </c>
      <c r="BS35" s="697">
        <v>0</v>
      </c>
      <c r="BT35" s="698">
        <v>0</v>
      </c>
      <c r="BU35" s="16"/>
    </row>
    <row r="36" spans="2:73" s="17" customFormat="1" ht="15.75" hidden="1">
      <c r="B36" s="692" t="s">
        <v>707</v>
      </c>
      <c r="C36" s="692" t="s">
        <v>704</v>
      </c>
      <c r="D36" s="692" t="s">
        <v>9</v>
      </c>
      <c r="E36" s="692" t="s">
        <v>700</v>
      </c>
      <c r="F36" s="692" t="s">
        <v>704</v>
      </c>
      <c r="G36" s="692" t="s">
        <v>703</v>
      </c>
      <c r="H36" s="692">
        <v>2011</v>
      </c>
      <c r="I36" s="644" t="s">
        <v>573</v>
      </c>
      <c r="J36" s="644" t="s">
        <v>591</v>
      </c>
      <c r="K36" s="633"/>
      <c r="L36" s="696">
        <v>0</v>
      </c>
      <c r="M36" s="697">
        <v>0</v>
      </c>
      <c r="N36" s="697">
        <v>0</v>
      </c>
      <c r="O36" s="697">
        <v>0</v>
      </c>
      <c r="P36" s="697">
        <v>0</v>
      </c>
      <c r="Q36" s="697">
        <v>0</v>
      </c>
      <c r="R36" s="697">
        <v>0</v>
      </c>
      <c r="S36" s="697">
        <v>0</v>
      </c>
      <c r="T36" s="697">
        <v>0</v>
      </c>
      <c r="U36" s="697">
        <v>0</v>
      </c>
      <c r="V36" s="697">
        <v>0</v>
      </c>
      <c r="W36" s="697">
        <v>0</v>
      </c>
      <c r="X36" s="697">
        <v>0</v>
      </c>
      <c r="Y36" s="697">
        <v>0</v>
      </c>
      <c r="Z36" s="697">
        <v>0</v>
      </c>
      <c r="AA36" s="697">
        <v>0</v>
      </c>
      <c r="AB36" s="697">
        <v>0</v>
      </c>
      <c r="AC36" s="697">
        <v>0</v>
      </c>
      <c r="AD36" s="697">
        <v>0</v>
      </c>
      <c r="AE36" s="697">
        <v>0</v>
      </c>
      <c r="AF36" s="697">
        <v>0</v>
      </c>
      <c r="AG36" s="697">
        <v>0</v>
      </c>
      <c r="AH36" s="697">
        <v>0</v>
      </c>
      <c r="AI36" s="697">
        <v>0</v>
      </c>
      <c r="AJ36" s="697">
        <v>0</v>
      </c>
      <c r="AK36" s="697">
        <v>0</v>
      </c>
      <c r="AL36" s="697">
        <v>0</v>
      </c>
      <c r="AM36" s="697">
        <v>0</v>
      </c>
      <c r="AN36" s="697">
        <v>0</v>
      </c>
      <c r="AO36" s="698">
        <v>0</v>
      </c>
      <c r="AP36" s="633"/>
      <c r="AQ36" s="696">
        <v>0</v>
      </c>
      <c r="AR36" s="697">
        <v>0</v>
      </c>
      <c r="AS36" s="697">
        <v>0</v>
      </c>
      <c r="AT36" s="697">
        <v>0</v>
      </c>
      <c r="AU36" s="697">
        <v>0</v>
      </c>
      <c r="AV36" s="697">
        <v>0</v>
      </c>
      <c r="AW36" s="697">
        <v>0</v>
      </c>
      <c r="AX36" s="697">
        <v>0</v>
      </c>
      <c r="AY36" s="697">
        <v>0</v>
      </c>
      <c r="AZ36" s="697">
        <v>0</v>
      </c>
      <c r="BA36" s="697">
        <v>0</v>
      </c>
      <c r="BB36" s="697">
        <v>0</v>
      </c>
      <c r="BC36" s="697">
        <v>0</v>
      </c>
      <c r="BD36" s="697">
        <v>0</v>
      </c>
      <c r="BE36" s="697">
        <v>0</v>
      </c>
      <c r="BF36" s="697">
        <v>0</v>
      </c>
      <c r="BG36" s="697">
        <v>0</v>
      </c>
      <c r="BH36" s="697">
        <v>0</v>
      </c>
      <c r="BI36" s="697">
        <v>0</v>
      </c>
      <c r="BJ36" s="697">
        <v>0</v>
      </c>
      <c r="BK36" s="697">
        <v>0</v>
      </c>
      <c r="BL36" s="697">
        <v>0</v>
      </c>
      <c r="BM36" s="697">
        <v>0</v>
      </c>
      <c r="BN36" s="697">
        <v>0</v>
      </c>
      <c r="BO36" s="697">
        <v>0</v>
      </c>
      <c r="BP36" s="697">
        <v>0</v>
      </c>
      <c r="BQ36" s="697">
        <v>0</v>
      </c>
      <c r="BR36" s="697">
        <v>0</v>
      </c>
      <c r="BS36" s="697">
        <v>0</v>
      </c>
      <c r="BT36" s="698">
        <v>0</v>
      </c>
      <c r="BU36" s="16"/>
    </row>
    <row r="37" spans="2:73" s="17" customFormat="1" ht="15.75" hidden="1">
      <c r="B37" s="692" t="s">
        <v>707</v>
      </c>
      <c r="C37" s="692" t="s">
        <v>711</v>
      </c>
      <c r="D37" s="692" t="s">
        <v>16</v>
      </c>
      <c r="E37" s="692" t="s">
        <v>700</v>
      </c>
      <c r="F37" s="692" t="s">
        <v>702</v>
      </c>
      <c r="G37" s="692" t="s">
        <v>701</v>
      </c>
      <c r="H37" s="692">
        <v>2011</v>
      </c>
      <c r="I37" s="644" t="s">
        <v>573</v>
      </c>
      <c r="J37" s="644" t="s">
        <v>591</v>
      </c>
      <c r="K37" s="633"/>
      <c r="L37" s="696">
        <v>1.3497484000000002</v>
      </c>
      <c r="M37" s="697">
        <v>1.3497484000000002</v>
      </c>
      <c r="N37" s="697">
        <v>1.3497484000000002</v>
      </c>
      <c r="O37" s="697">
        <v>1.3497484000000002</v>
      </c>
      <c r="P37" s="697">
        <v>1.3497484000000002</v>
      </c>
      <c r="Q37" s="697">
        <v>1.3497484000000002</v>
      </c>
      <c r="R37" s="697">
        <v>1.3497484000000002</v>
      </c>
      <c r="S37" s="697">
        <v>1.3497484000000002</v>
      </c>
      <c r="T37" s="697">
        <v>1.3497484000000002</v>
      </c>
      <c r="U37" s="697">
        <v>1.3497484000000002</v>
      </c>
      <c r="V37" s="697">
        <v>1.3497484000000002</v>
      </c>
      <c r="W37" s="697">
        <v>1.3497484000000002</v>
      </c>
      <c r="X37" s="697">
        <v>1.3497484000000002</v>
      </c>
      <c r="Y37" s="697">
        <v>0</v>
      </c>
      <c r="Z37" s="697">
        <v>0</v>
      </c>
      <c r="AA37" s="697">
        <v>0</v>
      </c>
      <c r="AB37" s="697">
        <v>0</v>
      </c>
      <c r="AC37" s="697">
        <v>0</v>
      </c>
      <c r="AD37" s="697">
        <v>0</v>
      </c>
      <c r="AE37" s="697">
        <v>0</v>
      </c>
      <c r="AF37" s="697">
        <v>0</v>
      </c>
      <c r="AG37" s="697">
        <v>0</v>
      </c>
      <c r="AH37" s="697">
        <v>0</v>
      </c>
      <c r="AI37" s="697">
        <v>0</v>
      </c>
      <c r="AJ37" s="697">
        <v>0</v>
      </c>
      <c r="AK37" s="697">
        <v>0</v>
      </c>
      <c r="AL37" s="697">
        <v>0</v>
      </c>
      <c r="AM37" s="697">
        <v>0</v>
      </c>
      <c r="AN37" s="697">
        <v>0</v>
      </c>
      <c r="AO37" s="698">
        <v>0</v>
      </c>
      <c r="AP37" s="633"/>
      <c r="AQ37" s="696">
        <v>7842.98302788</v>
      </c>
      <c r="AR37" s="697">
        <v>7842.98302788</v>
      </c>
      <c r="AS37" s="697">
        <v>7842.98302788</v>
      </c>
      <c r="AT37" s="697">
        <v>7842.98302788</v>
      </c>
      <c r="AU37" s="697">
        <v>7842.98302788</v>
      </c>
      <c r="AV37" s="697">
        <v>7842.98302788</v>
      </c>
      <c r="AW37" s="697">
        <v>7842.98302788</v>
      </c>
      <c r="AX37" s="697">
        <v>7842.98302788</v>
      </c>
      <c r="AY37" s="697">
        <v>7842.98302788</v>
      </c>
      <c r="AZ37" s="697">
        <v>7842.98302788</v>
      </c>
      <c r="BA37" s="697">
        <v>7842.98302788</v>
      </c>
      <c r="BB37" s="697">
        <v>7842.98302788</v>
      </c>
      <c r="BC37" s="697">
        <v>7842.98302788</v>
      </c>
      <c r="BD37" s="697">
        <v>0</v>
      </c>
      <c r="BE37" s="697">
        <v>0</v>
      </c>
      <c r="BF37" s="697">
        <v>0</v>
      </c>
      <c r="BG37" s="697">
        <v>0</v>
      </c>
      <c r="BH37" s="697">
        <v>0</v>
      </c>
      <c r="BI37" s="697">
        <v>0</v>
      </c>
      <c r="BJ37" s="697">
        <v>0</v>
      </c>
      <c r="BK37" s="697">
        <v>0</v>
      </c>
      <c r="BL37" s="697">
        <v>0</v>
      </c>
      <c r="BM37" s="697">
        <v>0</v>
      </c>
      <c r="BN37" s="697">
        <v>0</v>
      </c>
      <c r="BO37" s="697">
        <v>0</v>
      </c>
      <c r="BP37" s="697">
        <v>0</v>
      </c>
      <c r="BQ37" s="697">
        <v>0</v>
      </c>
      <c r="BR37" s="697">
        <v>0</v>
      </c>
      <c r="BS37" s="697">
        <v>0</v>
      </c>
      <c r="BT37" s="698">
        <v>0</v>
      </c>
      <c r="BU37" s="16"/>
    </row>
    <row r="38" spans="2:73" s="17" customFormat="1" ht="15.75" hidden="1">
      <c r="B38" s="692" t="s">
        <v>707</v>
      </c>
      <c r="C38" s="692" t="s">
        <v>711</v>
      </c>
      <c r="D38" s="692" t="s">
        <v>17</v>
      </c>
      <c r="E38" s="692" t="s">
        <v>700</v>
      </c>
      <c r="F38" s="692" t="s">
        <v>702</v>
      </c>
      <c r="G38" s="692" t="s">
        <v>701</v>
      </c>
      <c r="H38" s="692">
        <v>2011</v>
      </c>
      <c r="I38" s="644" t="s">
        <v>573</v>
      </c>
      <c r="J38" s="644" t="s">
        <v>591</v>
      </c>
      <c r="K38" s="633"/>
      <c r="L38" s="696">
        <v>46.404262961572748</v>
      </c>
      <c r="M38" s="697">
        <v>46.404262961572748</v>
      </c>
      <c r="N38" s="697">
        <v>46.404262961572748</v>
      </c>
      <c r="O38" s="697">
        <v>46.404262961572748</v>
      </c>
      <c r="P38" s="697">
        <v>46.404262961572748</v>
      </c>
      <c r="Q38" s="697">
        <v>46.404262961572748</v>
      </c>
      <c r="R38" s="697">
        <v>46.404262961572748</v>
      </c>
      <c r="S38" s="697">
        <v>46.404262961572748</v>
      </c>
      <c r="T38" s="697">
        <v>46.404262961572748</v>
      </c>
      <c r="U38" s="697">
        <v>46.404262961572748</v>
      </c>
      <c r="V38" s="697">
        <v>46.404262961572748</v>
      </c>
      <c r="W38" s="697">
        <v>46.404262961572748</v>
      </c>
      <c r="X38" s="697">
        <v>46.404262961572748</v>
      </c>
      <c r="Y38" s="697">
        <v>46.404262961572748</v>
      </c>
      <c r="Z38" s="697">
        <v>46.404262961572748</v>
      </c>
      <c r="AA38" s="697">
        <v>46.404262961572748</v>
      </c>
      <c r="AB38" s="697">
        <v>46.404262961572748</v>
      </c>
      <c r="AC38" s="697">
        <v>46.404262961572748</v>
      </c>
      <c r="AD38" s="697">
        <v>46.404262961572748</v>
      </c>
      <c r="AE38" s="697">
        <v>46.404262961572748</v>
      </c>
      <c r="AF38" s="697">
        <v>46.404262961572748</v>
      </c>
      <c r="AG38" s="697">
        <v>46.404262961572748</v>
      </c>
      <c r="AH38" s="697">
        <v>46.404262961572748</v>
      </c>
      <c r="AI38" s="697">
        <v>46.404262961572748</v>
      </c>
      <c r="AJ38" s="697">
        <v>46.404262961572748</v>
      </c>
      <c r="AK38" s="697">
        <v>46.404262961572748</v>
      </c>
      <c r="AL38" s="697">
        <v>0</v>
      </c>
      <c r="AM38" s="697">
        <v>0</v>
      </c>
      <c r="AN38" s="697">
        <v>0</v>
      </c>
      <c r="AO38" s="698">
        <v>0</v>
      </c>
      <c r="AP38" s="633"/>
      <c r="AQ38" s="696">
        <v>238332.29457063766</v>
      </c>
      <c r="AR38" s="697">
        <v>238332.29457063766</v>
      </c>
      <c r="AS38" s="697">
        <v>238332.29457063766</v>
      </c>
      <c r="AT38" s="697">
        <v>238332.29457063766</v>
      </c>
      <c r="AU38" s="697">
        <v>238332.29457063766</v>
      </c>
      <c r="AV38" s="697">
        <v>238332.29457063766</v>
      </c>
      <c r="AW38" s="697">
        <v>238332.29457063766</v>
      </c>
      <c r="AX38" s="697">
        <v>238332.29457063766</v>
      </c>
      <c r="AY38" s="697">
        <v>238332.29457063766</v>
      </c>
      <c r="AZ38" s="697">
        <v>238332.29457063766</v>
      </c>
      <c r="BA38" s="697">
        <v>238332.29457063766</v>
      </c>
      <c r="BB38" s="697">
        <v>238332.29457063766</v>
      </c>
      <c r="BC38" s="697">
        <v>238332.29457063766</v>
      </c>
      <c r="BD38" s="697">
        <v>238332.29457063766</v>
      </c>
      <c r="BE38" s="697">
        <v>238332.29457063766</v>
      </c>
      <c r="BF38" s="697">
        <v>238332.29457063766</v>
      </c>
      <c r="BG38" s="697">
        <v>238332.29457063766</v>
      </c>
      <c r="BH38" s="697">
        <v>238332.29457063766</v>
      </c>
      <c r="BI38" s="697">
        <v>238332.29457063766</v>
      </c>
      <c r="BJ38" s="697">
        <v>238332.29457063766</v>
      </c>
      <c r="BK38" s="697">
        <v>238332.29457063766</v>
      </c>
      <c r="BL38" s="697">
        <v>238332.29457063766</v>
      </c>
      <c r="BM38" s="697">
        <v>238332.29457063766</v>
      </c>
      <c r="BN38" s="697">
        <v>238332.29457063766</v>
      </c>
      <c r="BO38" s="697">
        <v>238332.29457063766</v>
      </c>
      <c r="BP38" s="697">
        <v>238332.29457063766</v>
      </c>
      <c r="BQ38" s="697">
        <v>0</v>
      </c>
      <c r="BR38" s="697">
        <v>0</v>
      </c>
      <c r="BS38" s="697">
        <v>0</v>
      </c>
      <c r="BT38" s="698">
        <v>0</v>
      </c>
      <c r="BU38" s="16"/>
    </row>
    <row r="39" spans="2:73" s="17" customFormat="1" ht="15.75" hidden="1">
      <c r="B39" s="692" t="s">
        <v>707</v>
      </c>
      <c r="C39" s="692" t="s">
        <v>709</v>
      </c>
      <c r="D39" s="692" t="s">
        <v>21</v>
      </c>
      <c r="E39" s="692" t="s">
        <v>700</v>
      </c>
      <c r="F39" s="692" t="s">
        <v>705</v>
      </c>
      <c r="G39" s="692" t="s">
        <v>701</v>
      </c>
      <c r="H39" s="692">
        <v>2012</v>
      </c>
      <c r="I39" s="644" t="s">
        <v>574</v>
      </c>
      <c r="J39" s="644" t="s">
        <v>591</v>
      </c>
      <c r="K39" s="633"/>
      <c r="L39" s="696">
        <v>0</v>
      </c>
      <c r="M39" s="697">
        <v>60.44144630225648</v>
      </c>
      <c r="N39" s="697">
        <v>60.44144630225648</v>
      </c>
      <c r="O39" s="697">
        <v>60.44144630225648</v>
      </c>
      <c r="P39" s="697">
        <v>44.96142195382734</v>
      </c>
      <c r="Q39" s="697">
        <v>44.96142195382734</v>
      </c>
      <c r="R39" s="697">
        <v>4.5296580384850298</v>
      </c>
      <c r="S39" s="697">
        <v>4.5296580384850298</v>
      </c>
      <c r="T39" s="697">
        <v>4.5296580384850298</v>
      </c>
      <c r="U39" s="697">
        <v>4.5296580384850298</v>
      </c>
      <c r="V39" s="697">
        <v>4.5296580384850298</v>
      </c>
      <c r="W39" s="697">
        <v>4.0268421761497377</v>
      </c>
      <c r="X39" s="697">
        <v>4.0268421761497377</v>
      </c>
      <c r="Y39" s="697">
        <v>0</v>
      </c>
      <c r="Z39" s="697">
        <v>0</v>
      </c>
      <c r="AA39" s="697">
        <v>0</v>
      </c>
      <c r="AB39" s="697">
        <v>0</v>
      </c>
      <c r="AC39" s="697">
        <v>0</v>
      </c>
      <c r="AD39" s="697">
        <v>0</v>
      </c>
      <c r="AE39" s="697">
        <v>0</v>
      </c>
      <c r="AF39" s="697">
        <v>0</v>
      </c>
      <c r="AG39" s="697">
        <v>0</v>
      </c>
      <c r="AH39" s="697">
        <v>0</v>
      </c>
      <c r="AI39" s="697">
        <v>0</v>
      </c>
      <c r="AJ39" s="697">
        <v>0</v>
      </c>
      <c r="AK39" s="697">
        <v>0</v>
      </c>
      <c r="AL39" s="697">
        <v>0</v>
      </c>
      <c r="AM39" s="697">
        <v>0</v>
      </c>
      <c r="AN39" s="697">
        <v>0</v>
      </c>
      <c r="AO39" s="698">
        <v>0</v>
      </c>
      <c r="AP39" s="633"/>
      <c r="AQ39" s="696">
        <v>0</v>
      </c>
      <c r="AR39" s="697">
        <v>225554.94849308828</v>
      </c>
      <c r="AS39" s="697">
        <v>225554.94849308839</v>
      </c>
      <c r="AT39" s="697">
        <v>225554.94849308839</v>
      </c>
      <c r="AU39" s="697">
        <v>163666.71692541722</v>
      </c>
      <c r="AV39" s="697">
        <v>163666.71692541722</v>
      </c>
      <c r="AW39" s="697">
        <v>19366.928723023182</v>
      </c>
      <c r="AX39" s="697">
        <v>19366.928723023182</v>
      </c>
      <c r="AY39" s="697">
        <v>19366.928723023182</v>
      </c>
      <c r="AZ39" s="697">
        <v>19366.928723023182</v>
      </c>
      <c r="BA39" s="697">
        <v>19366.928723023182</v>
      </c>
      <c r="BB39" s="697">
        <v>14446.985009979275</v>
      </c>
      <c r="BC39" s="697">
        <v>14446.985009979275</v>
      </c>
      <c r="BD39" s="697">
        <v>0</v>
      </c>
      <c r="BE39" s="697">
        <v>0</v>
      </c>
      <c r="BF39" s="697">
        <v>0</v>
      </c>
      <c r="BG39" s="697">
        <v>0</v>
      </c>
      <c r="BH39" s="697">
        <v>0</v>
      </c>
      <c r="BI39" s="697">
        <v>0</v>
      </c>
      <c r="BJ39" s="697">
        <v>0</v>
      </c>
      <c r="BK39" s="697">
        <v>0</v>
      </c>
      <c r="BL39" s="697">
        <v>0</v>
      </c>
      <c r="BM39" s="697">
        <v>0</v>
      </c>
      <c r="BN39" s="697">
        <v>0</v>
      </c>
      <c r="BO39" s="697">
        <v>0</v>
      </c>
      <c r="BP39" s="697">
        <v>0</v>
      </c>
      <c r="BQ39" s="697">
        <v>0</v>
      </c>
      <c r="BR39" s="697">
        <v>0</v>
      </c>
      <c r="BS39" s="697">
        <v>0</v>
      </c>
      <c r="BT39" s="698">
        <v>0</v>
      </c>
      <c r="BU39" s="16"/>
    </row>
    <row r="40" spans="2:73" s="17" customFormat="1" ht="15.75" hidden="1">
      <c r="B40" s="692" t="s">
        <v>707</v>
      </c>
      <c r="C40" s="692" t="s">
        <v>709</v>
      </c>
      <c r="D40" s="692" t="s">
        <v>22</v>
      </c>
      <c r="E40" s="692" t="s">
        <v>700</v>
      </c>
      <c r="F40" s="692" t="s">
        <v>705</v>
      </c>
      <c r="G40" s="692" t="s">
        <v>701</v>
      </c>
      <c r="H40" s="692">
        <v>2012</v>
      </c>
      <c r="I40" s="644" t="s">
        <v>574</v>
      </c>
      <c r="J40" s="644" t="s">
        <v>591</v>
      </c>
      <c r="K40" s="633"/>
      <c r="L40" s="696">
        <v>0</v>
      </c>
      <c r="M40" s="697">
        <v>92.949120127940205</v>
      </c>
      <c r="N40" s="697">
        <v>92.949120127940205</v>
      </c>
      <c r="O40" s="697">
        <v>92.949120127940205</v>
      </c>
      <c r="P40" s="697">
        <v>92.949120127940205</v>
      </c>
      <c r="Q40" s="697">
        <v>92.949120127940205</v>
      </c>
      <c r="R40" s="697">
        <v>92.949120127940205</v>
      </c>
      <c r="S40" s="697">
        <v>88.177650463809684</v>
      </c>
      <c r="T40" s="697">
        <v>88.177650463809684</v>
      </c>
      <c r="U40" s="697">
        <v>87.595702695239723</v>
      </c>
      <c r="V40" s="697">
        <v>23.253017627780938</v>
      </c>
      <c r="W40" s="697">
        <v>23.253017627780938</v>
      </c>
      <c r="X40" s="697">
        <v>23.253017627780938</v>
      </c>
      <c r="Y40" s="697">
        <v>23.253017627780938</v>
      </c>
      <c r="Z40" s="697">
        <v>23.253017627780938</v>
      </c>
      <c r="AA40" s="697">
        <v>23.253017627780938</v>
      </c>
      <c r="AB40" s="697">
        <v>13.445191472604682</v>
      </c>
      <c r="AC40" s="697">
        <v>0</v>
      </c>
      <c r="AD40" s="697">
        <v>0</v>
      </c>
      <c r="AE40" s="697">
        <v>0</v>
      </c>
      <c r="AF40" s="697">
        <v>0</v>
      </c>
      <c r="AG40" s="697">
        <v>0</v>
      </c>
      <c r="AH40" s="697">
        <v>0</v>
      </c>
      <c r="AI40" s="697">
        <v>0</v>
      </c>
      <c r="AJ40" s="697">
        <v>0</v>
      </c>
      <c r="AK40" s="697">
        <v>0</v>
      </c>
      <c r="AL40" s="697">
        <v>0</v>
      </c>
      <c r="AM40" s="697">
        <v>0</v>
      </c>
      <c r="AN40" s="697">
        <v>0</v>
      </c>
      <c r="AO40" s="698">
        <v>0</v>
      </c>
      <c r="AP40" s="633"/>
      <c r="AQ40" s="696">
        <v>0</v>
      </c>
      <c r="AR40" s="697">
        <v>269134.32836265268</v>
      </c>
      <c r="AS40" s="697">
        <v>269134.32836265268</v>
      </c>
      <c r="AT40" s="697">
        <v>269134.32836265268</v>
      </c>
      <c r="AU40" s="697">
        <v>269134.32836265268</v>
      </c>
      <c r="AV40" s="697">
        <v>269134.32836265268</v>
      </c>
      <c r="AW40" s="697">
        <v>269134.32836265268</v>
      </c>
      <c r="AX40" s="697">
        <v>253791.11789793649</v>
      </c>
      <c r="AY40" s="697">
        <v>253791.11789793649</v>
      </c>
      <c r="AZ40" s="697">
        <v>251866.13448377899</v>
      </c>
      <c r="BA40" s="697">
        <v>44964.817206963628</v>
      </c>
      <c r="BB40" s="697">
        <v>44964.817206963628</v>
      </c>
      <c r="BC40" s="697">
        <v>44964.817206963628</v>
      </c>
      <c r="BD40" s="697">
        <v>44964.817206963628</v>
      </c>
      <c r="BE40" s="697">
        <v>44964.817206963628</v>
      </c>
      <c r="BF40" s="697">
        <v>44964.817206963628</v>
      </c>
      <c r="BG40" s="697">
        <v>34112.219452827558</v>
      </c>
      <c r="BH40" s="697">
        <v>0</v>
      </c>
      <c r="BI40" s="697">
        <v>0</v>
      </c>
      <c r="BJ40" s="697">
        <v>0</v>
      </c>
      <c r="BK40" s="697">
        <v>0</v>
      </c>
      <c r="BL40" s="697">
        <v>0</v>
      </c>
      <c r="BM40" s="697">
        <v>0</v>
      </c>
      <c r="BN40" s="697">
        <v>0</v>
      </c>
      <c r="BO40" s="697">
        <v>0</v>
      </c>
      <c r="BP40" s="697">
        <v>0</v>
      </c>
      <c r="BQ40" s="697">
        <v>0</v>
      </c>
      <c r="BR40" s="697">
        <v>0</v>
      </c>
      <c r="BS40" s="697">
        <v>0</v>
      </c>
      <c r="BT40" s="698">
        <v>0</v>
      </c>
      <c r="BU40" s="16"/>
    </row>
    <row r="41" spans="2:73" s="17" customFormat="1" ht="15.75" hidden="1">
      <c r="B41" s="692" t="s">
        <v>707</v>
      </c>
      <c r="C41" s="692" t="s">
        <v>708</v>
      </c>
      <c r="D41" s="692" t="s">
        <v>2</v>
      </c>
      <c r="E41" s="692" t="s">
        <v>700</v>
      </c>
      <c r="F41" s="692" t="s">
        <v>29</v>
      </c>
      <c r="G41" s="692" t="s">
        <v>701</v>
      </c>
      <c r="H41" s="692">
        <v>2012</v>
      </c>
      <c r="I41" s="644" t="s">
        <v>574</v>
      </c>
      <c r="J41" s="644" t="s">
        <v>591</v>
      </c>
      <c r="K41" s="633"/>
      <c r="L41" s="696">
        <v>0</v>
      </c>
      <c r="M41" s="697">
        <v>3.8821162777490263</v>
      </c>
      <c r="N41" s="697">
        <v>3.8821162777490263</v>
      </c>
      <c r="O41" s="697">
        <v>3.8821162777490263</v>
      </c>
      <c r="P41" s="697">
        <v>3.6246272091997915</v>
      </c>
      <c r="Q41" s="697">
        <v>0</v>
      </c>
      <c r="R41" s="697">
        <v>0</v>
      </c>
      <c r="S41" s="697">
        <v>0</v>
      </c>
      <c r="T41" s="697">
        <v>0</v>
      </c>
      <c r="U41" s="697">
        <v>0</v>
      </c>
      <c r="V41" s="697">
        <v>0</v>
      </c>
      <c r="W41" s="697">
        <v>0</v>
      </c>
      <c r="X41" s="697">
        <v>0</v>
      </c>
      <c r="Y41" s="697">
        <v>0</v>
      </c>
      <c r="Z41" s="697">
        <v>0</v>
      </c>
      <c r="AA41" s="697">
        <v>0</v>
      </c>
      <c r="AB41" s="697">
        <v>0</v>
      </c>
      <c r="AC41" s="697">
        <v>0</v>
      </c>
      <c r="AD41" s="697">
        <v>0</v>
      </c>
      <c r="AE41" s="697">
        <v>0</v>
      </c>
      <c r="AF41" s="697">
        <v>0</v>
      </c>
      <c r="AG41" s="697">
        <v>0</v>
      </c>
      <c r="AH41" s="697">
        <v>0</v>
      </c>
      <c r="AI41" s="697">
        <v>0</v>
      </c>
      <c r="AJ41" s="697">
        <v>0</v>
      </c>
      <c r="AK41" s="697">
        <v>0</v>
      </c>
      <c r="AL41" s="697">
        <v>0</v>
      </c>
      <c r="AM41" s="697">
        <v>0</v>
      </c>
      <c r="AN41" s="697">
        <v>0</v>
      </c>
      <c r="AO41" s="698">
        <v>0</v>
      </c>
      <c r="AP41" s="633"/>
      <c r="AQ41" s="696">
        <v>0</v>
      </c>
      <c r="AR41" s="697">
        <v>6693.1949622850116</v>
      </c>
      <c r="AS41" s="697">
        <v>6693.1949622850116</v>
      </c>
      <c r="AT41" s="697">
        <v>6693.1949622850116</v>
      </c>
      <c r="AU41" s="697">
        <v>6462.9342245507351</v>
      </c>
      <c r="AV41" s="697">
        <v>0</v>
      </c>
      <c r="AW41" s="697">
        <v>0</v>
      </c>
      <c r="AX41" s="697">
        <v>0</v>
      </c>
      <c r="AY41" s="697">
        <v>0</v>
      </c>
      <c r="AZ41" s="697">
        <v>0</v>
      </c>
      <c r="BA41" s="697">
        <v>0</v>
      </c>
      <c r="BB41" s="697">
        <v>0</v>
      </c>
      <c r="BC41" s="697">
        <v>0</v>
      </c>
      <c r="BD41" s="697">
        <v>0</v>
      </c>
      <c r="BE41" s="697">
        <v>0</v>
      </c>
      <c r="BF41" s="697">
        <v>0</v>
      </c>
      <c r="BG41" s="697">
        <v>0</v>
      </c>
      <c r="BH41" s="697">
        <v>0</v>
      </c>
      <c r="BI41" s="697">
        <v>0</v>
      </c>
      <c r="BJ41" s="697">
        <v>0</v>
      </c>
      <c r="BK41" s="697">
        <v>0</v>
      </c>
      <c r="BL41" s="697">
        <v>0</v>
      </c>
      <c r="BM41" s="697">
        <v>0</v>
      </c>
      <c r="BN41" s="697">
        <v>0</v>
      </c>
      <c r="BO41" s="697">
        <v>0</v>
      </c>
      <c r="BP41" s="697">
        <v>0</v>
      </c>
      <c r="BQ41" s="697">
        <v>0</v>
      </c>
      <c r="BR41" s="697">
        <v>0</v>
      </c>
      <c r="BS41" s="697">
        <v>0</v>
      </c>
      <c r="BT41" s="698">
        <v>0</v>
      </c>
      <c r="BU41" s="16"/>
    </row>
    <row r="42" spans="2:73" s="17" customFormat="1" ht="15.75" hidden="1">
      <c r="B42" s="692" t="s">
        <v>707</v>
      </c>
      <c r="C42" s="692" t="s">
        <v>708</v>
      </c>
      <c r="D42" s="692" t="s">
        <v>1</v>
      </c>
      <c r="E42" s="692" t="s">
        <v>700</v>
      </c>
      <c r="F42" s="692" t="s">
        <v>29</v>
      </c>
      <c r="G42" s="692" t="s">
        <v>701</v>
      </c>
      <c r="H42" s="692">
        <v>2012</v>
      </c>
      <c r="I42" s="644" t="s">
        <v>574</v>
      </c>
      <c r="J42" s="644" t="s">
        <v>591</v>
      </c>
      <c r="K42" s="633"/>
      <c r="L42" s="696">
        <v>0</v>
      </c>
      <c r="M42" s="697">
        <v>5.649784749519708</v>
      </c>
      <c r="N42" s="697">
        <v>5.649784749519708</v>
      </c>
      <c r="O42" s="697">
        <v>5.649784749519708</v>
      </c>
      <c r="P42" s="697">
        <v>5.3059730131573408</v>
      </c>
      <c r="Q42" s="697">
        <v>3.3522924589472165</v>
      </c>
      <c r="R42" s="697">
        <v>0</v>
      </c>
      <c r="S42" s="697">
        <v>0</v>
      </c>
      <c r="T42" s="697">
        <v>0</v>
      </c>
      <c r="U42" s="697">
        <v>0</v>
      </c>
      <c r="V42" s="697">
        <v>0</v>
      </c>
      <c r="W42" s="697">
        <v>0</v>
      </c>
      <c r="X42" s="697">
        <v>0</v>
      </c>
      <c r="Y42" s="697">
        <v>0</v>
      </c>
      <c r="Z42" s="697">
        <v>0</v>
      </c>
      <c r="AA42" s="697">
        <v>0</v>
      </c>
      <c r="AB42" s="697">
        <v>0</v>
      </c>
      <c r="AC42" s="697">
        <v>0</v>
      </c>
      <c r="AD42" s="697">
        <v>0</v>
      </c>
      <c r="AE42" s="697">
        <v>0</v>
      </c>
      <c r="AF42" s="697">
        <v>0</v>
      </c>
      <c r="AG42" s="697">
        <v>0</v>
      </c>
      <c r="AH42" s="697">
        <v>0</v>
      </c>
      <c r="AI42" s="697">
        <v>0</v>
      </c>
      <c r="AJ42" s="697">
        <v>0</v>
      </c>
      <c r="AK42" s="697">
        <v>0</v>
      </c>
      <c r="AL42" s="697">
        <v>0</v>
      </c>
      <c r="AM42" s="697">
        <v>0</v>
      </c>
      <c r="AN42" s="697">
        <v>0</v>
      </c>
      <c r="AO42" s="698">
        <v>0</v>
      </c>
      <c r="AP42" s="633"/>
      <c r="AQ42" s="696">
        <v>0</v>
      </c>
      <c r="AR42" s="697">
        <v>40192.787655372471</v>
      </c>
      <c r="AS42" s="697">
        <v>40192.787655372471</v>
      </c>
      <c r="AT42" s="697">
        <v>40192.787655372471</v>
      </c>
      <c r="AU42" s="697">
        <v>39885.332490372464</v>
      </c>
      <c r="AV42" s="697">
        <v>25496.649776765178</v>
      </c>
      <c r="AW42" s="697">
        <v>0</v>
      </c>
      <c r="AX42" s="697">
        <v>0</v>
      </c>
      <c r="AY42" s="697">
        <v>0</v>
      </c>
      <c r="AZ42" s="697">
        <v>0</v>
      </c>
      <c r="BA42" s="697">
        <v>0</v>
      </c>
      <c r="BB42" s="697">
        <v>0</v>
      </c>
      <c r="BC42" s="697">
        <v>0</v>
      </c>
      <c r="BD42" s="697">
        <v>0</v>
      </c>
      <c r="BE42" s="697">
        <v>0</v>
      </c>
      <c r="BF42" s="697">
        <v>0</v>
      </c>
      <c r="BG42" s="697">
        <v>0</v>
      </c>
      <c r="BH42" s="697">
        <v>0</v>
      </c>
      <c r="BI42" s="697">
        <v>0</v>
      </c>
      <c r="BJ42" s="697">
        <v>0</v>
      </c>
      <c r="BK42" s="697">
        <v>0</v>
      </c>
      <c r="BL42" s="697">
        <v>0</v>
      </c>
      <c r="BM42" s="697">
        <v>0</v>
      </c>
      <c r="BN42" s="697">
        <v>0</v>
      </c>
      <c r="BO42" s="697">
        <v>0</v>
      </c>
      <c r="BP42" s="697">
        <v>0</v>
      </c>
      <c r="BQ42" s="697">
        <v>0</v>
      </c>
      <c r="BR42" s="697">
        <v>0</v>
      </c>
      <c r="BS42" s="697">
        <v>0</v>
      </c>
      <c r="BT42" s="698">
        <v>0</v>
      </c>
      <c r="BU42" s="16"/>
    </row>
    <row r="43" spans="2:73" s="17" customFormat="1" ht="15.75" hidden="1">
      <c r="B43" s="692" t="s">
        <v>707</v>
      </c>
      <c r="C43" s="692" t="s">
        <v>708</v>
      </c>
      <c r="D43" s="692" t="s">
        <v>5</v>
      </c>
      <c r="E43" s="692" t="s">
        <v>700</v>
      </c>
      <c r="F43" s="692" t="s">
        <v>29</v>
      </c>
      <c r="G43" s="692" t="s">
        <v>701</v>
      </c>
      <c r="H43" s="692">
        <v>2012</v>
      </c>
      <c r="I43" s="644" t="s">
        <v>574</v>
      </c>
      <c r="J43" s="644" t="s">
        <v>591</v>
      </c>
      <c r="K43" s="633"/>
      <c r="L43" s="696">
        <v>0</v>
      </c>
      <c r="M43" s="697">
        <v>1.6577712051991449</v>
      </c>
      <c r="N43" s="697">
        <v>1.6577712051991449</v>
      </c>
      <c r="O43" s="697">
        <v>1.6577712051991449</v>
      </c>
      <c r="P43" s="697">
        <v>1.6577712051991449</v>
      </c>
      <c r="Q43" s="697">
        <v>1.5173899982647574</v>
      </c>
      <c r="R43" s="697">
        <v>1.2840695204612711</v>
      </c>
      <c r="S43" s="697">
        <v>0.96129669444667021</v>
      </c>
      <c r="T43" s="697">
        <v>0.95774745542600204</v>
      </c>
      <c r="U43" s="697">
        <v>0.95774745542600204</v>
      </c>
      <c r="V43" s="697">
        <v>0.61766189761399337</v>
      </c>
      <c r="W43" s="697">
        <v>0.24165355168652095</v>
      </c>
      <c r="X43" s="697">
        <v>0.24163233406306744</v>
      </c>
      <c r="Y43" s="697">
        <v>0.24163233406306744</v>
      </c>
      <c r="Z43" s="697">
        <v>0.2374857447315204</v>
      </c>
      <c r="AA43" s="697">
        <v>0.2374857447315204</v>
      </c>
      <c r="AB43" s="697">
        <v>0.23158525825004983</v>
      </c>
      <c r="AC43" s="697">
        <v>6.4978356481589228E-2</v>
      </c>
      <c r="AD43" s="697">
        <v>6.4978356481589228E-2</v>
      </c>
      <c r="AE43" s="697">
        <v>6.4978356481589228E-2</v>
      </c>
      <c r="AF43" s="697">
        <v>6.4978356481589228E-2</v>
      </c>
      <c r="AG43" s="697">
        <v>0</v>
      </c>
      <c r="AH43" s="697">
        <v>0</v>
      </c>
      <c r="AI43" s="697">
        <v>0</v>
      </c>
      <c r="AJ43" s="697">
        <v>0</v>
      </c>
      <c r="AK43" s="697">
        <v>0</v>
      </c>
      <c r="AL43" s="697">
        <v>0</v>
      </c>
      <c r="AM43" s="697">
        <v>0</v>
      </c>
      <c r="AN43" s="697">
        <v>0</v>
      </c>
      <c r="AO43" s="698">
        <v>0</v>
      </c>
      <c r="AP43" s="633"/>
      <c r="AQ43" s="696">
        <v>0</v>
      </c>
      <c r="AR43" s="697">
        <v>29998.910254468694</v>
      </c>
      <c r="AS43" s="697">
        <v>29998.910254468694</v>
      </c>
      <c r="AT43" s="697">
        <v>29998.910254468694</v>
      </c>
      <c r="AU43" s="697">
        <v>29998.910254468694</v>
      </c>
      <c r="AV43" s="697">
        <v>26967.111921486481</v>
      </c>
      <c r="AW43" s="697">
        <v>21928.113816947869</v>
      </c>
      <c r="AX43" s="697">
        <v>14957.222647017979</v>
      </c>
      <c r="AY43" s="697">
        <v>14926.131313196924</v>
      </c>
      <c r="AZ43" s="697">
        <v>14926.131313196924</v>
      </c>
      <c r="BA43" s="697">
        <v>7581.3388743651058</v>
      </c>
      <c r="BB43" s="697">
        <v>5626.3423155029577</v>
      </c>
      <c r="BC43" s="697">
        <v>5451.4848260438057</v>
      </c>
      <c r="BD43" s="697">
        <v>5451.4848260438057</v>
      </c>
      <c r="BE43" s="697">
        <v>5070.8900263495998</v>
      </c>
      <c r="BF43" s="697">
        <v>5070.8900263495998</v>
      </c>
      <c r="BG43" s="697">
        <v>5001.522748225967</v>
      </c>
      <c r="BH43" s="697">
        <v>1403.3308101766229</v>
      </c>
      <c r="BI43" s="697">
        <v>1403.3308101766229</v>
      </c>
      <c r="BJ43" s="697">
        <v>1403.3308101766229</v>
      </c>
      <c r="BK43" s="697">
        <v>1403.3308101766229</v>
      </c>
      <c r="BL43" s="697">
        <v>0</v>
      </c>
      <c r="BM43" s="697">
        <v>0</v>
      </c>
      <c r="BN43" s="697">
        <v>0</v>
      </c>
      <c r="BO43" s="697">
        <v>0</v>
      </c>
      <c r="BP43" s="697">
        <v>0</v>
      </c>
      <c r="BQ43" s="697">
        <v>0</v>
      </c>
      <c r="BR43" s="697">
        <v>0</v>
      </c>
      <c r="BS43" s="697">
        <v>0</v>
      </c>
      <c r="BT43" s="698">
        <v>0</v>
      </c>
      <c r="BU43" s="16"/>
    </row>
    <row r="44" spans="2:73" s="17" customFormat="1" ht="15.75" hidden="1">
      <c r="B44" s="692" t="s">
        <v>707</v>
      </c>
      <c r="C44" s="692" t="s">
        <v>708</v>
      </c>
      <c r="D44" s="692" t="s">
        <v>4</v>
      </c>
      <c r="E44" s="692" t="s">
        <v>700</v>
      </c>
      <c r="F44" s="692" t="s">
        <v>29</v>
      </c>
      <c r="G44" s="692" t="s">
        <v>701</v>
      </c>
      <c r="H44" s="692">
        <v>2012</v>
      </c>
      <c r="I44" s="644" t="s">
        <v>574</v>
      </c>
      <c r="J44" s="644" t="s">
        <v>591</v>
      </c>
      <c r="K44" s="633"/>
      <c r="L44" s="696">
        <v>0</v>
      </c>
      <c r="M44" s="697">
        <v>0.25809498716700069</v>
      </c>
      <c r="N44" s="697">
        <v>0.25809498716700069</v>
      </c>
      <c r="O44" s="697">
        <v>0.25809498716700069</v>
      </c>
      <c r="P44" s="697">
        <v>0.25809498716700069</v>
      </c>
      <c r="Q44" s="697">
        <v>0.25700551257446197</v>
      </c>
      <c r="R44" s="697">
        <v>0.25700551257446197</v>
      </c>
      <c r="S44" s="697">
        <v>0.21921239519620028</v>
      </c>
      <c r="T44" s="697">
        <v>0.21875473016458782</v>
      </c>
      <c r="U44" s="697">
        <v>0.21875473016458782</v>
      </c>
      <c r="V44" s="697">
        <v>0.21875473016458782</v>
      </c>
      <c r="W44" s="697">
        <v>4.0239250989736299E-3</v>
      </c>
      <c r="X44" s="697">
        <v>4.0211538807334449E-3</v>
      </c>
      <c r="Y44" s="697">
        <v>4.0211538807334449E-3</v>
      </c>
      <c r="Z44" s="697">
        <v>3.8763557266543137E-3</v>
      </c>
      <c r="AA44" s="697">
        <v>3.8763557266543137E-3</v>
      </c>
      <c r="AB44" s="697">
        <v>3.6208228475355093E-3</v>
      </c>
      <c r="AC44" s="697">
        <v>0</v>
      </c>
      <c r="AD44" s="697">
        <v>0</v>
      </c>
      <c r="AE44" s="697">
        <v>0</v>
      </c>
      <c r="AF44" s="697">
        <v>0</v>
      </c>
      <c r="AG44" s="697">
        <v>0</v>
      </c>
      <c r="AH44" s="697">
        <v>0</v>
      </c>
      <c r="AI44" s="697">
        <v>0</v>
      </c>
      <c r="AJ44" s="697">
        <v>0</v>
      </c>
      <c r="AK44" s="697">
        <v>0</v>
      </c>
      <c r="AL44" s="697">
        <v>0</v>
      </c>
      <c r="AM44" s="697">
        <v>0</v>
      </c>
      <c r="AN44" s="697">
        <v>0</v>
      </c>
      <c r="AO44" s="698">
        <v>0</v>
      </c>
      <c r="AP44" s="633"/>
      <c r="AQ44" s="696">
        <v>0</v>
      </c>
      <c r="AR44" s="697">
        <v>1566.1654124212519</v>
      </c>
      <c r="AS44" s="697">
        <v>1566.1654124212519</v>
      </c>
      <c r="AT44" s="697">
        <v>1566.1654124212519</v>
      </c>
      <c r="AU44" s="697">
        <v>1566.1654124212519</v>
      </c>
      <c r="AV44" s="697">
        <v>1542.6361429013707</v>
      </c>
      <c r="AW44" s="697">
        <v>1542.6361429013707</v>
      </c>
      <c r="AX44" s="697">
        <v>726.42211562656064</v>
      </c>
      <c r="AY44" s="697">
        <v>722.41296994963534</v>
      </c>
      <c r="AZ44" s="697">
        <v>722.41296994963534</v>
      </c>
      <c r="BA44" s="697">
        <v>722.41296994963534</v>
      </c>
      <c r="BB44" s="697">
        <v>117.33093982573448</v>
      </c>
      <c r="BC44" s="697">
        <v>94.492931352047179</v>
      </c>
      <c r="BD44" s="697">
        <v>94.492931352047179</v>
      </c>
      <c r="BE44" s="697">
        <v>81.202629361308013</v>
      </c>
      <c r="BF44" s="697">
        <v>81.202629361308013</v>
      </c>
      <c r="BG44" s="697">
        <v>78.198534639418398</v>
      </c>
      <c r="BH44" s="697">
        <v>0</v>
      </c>
      <c r="BI44" s="697">
        <v>0</v>
      </c>
      <c r="BJ44" s="697">
        <v>0</v>
      </c>
      <c r="BK44" s="697">
        <v>0</v>
      </c>
      <c r="BL44" s="697">
        <v>0</v>
      </c>
      <c r="BM44" s="697">
        <v>0</v>
      </c>
      <c r="BN44" s="697">
        <v>0</v>
      </c>
      <c r="BO44" s="697">
        <v>0</v>
      </c>
      <c r="BP44" s="697">
        <v>0</v>
      </c>
      <c r="BQ44" s="697">
        <v>0</v>
      </c>
      <c r="BR44" s="697">
        <v>0</v>
      </c>
      <c r="BS44" s="697">
        <v>0</v>
      </c>
      <c r="BT44" s="698">
        <v>0</v>
      </c>
      <c r="BU44" s="16"/>
    </row>
    <row r="45" spans="2:73" s="17" customFormat="1" ht="15.75" hidden="1">
      <c r="B45" s="692" t="s">
        <v>707</v>
      </c>
      <c r="C45" s="692" t="s">
        <v>708</v>
      </c>
      <c r="D45" s="692" t="s">
        <v>3</v>
      </c>
      <c r="E45" s="692" t="s">
        <v>700</v>
      </c>
      <c r="F45" s="692" t="s">
        <v>29</v>
      </c>
      <c r="G45" s="692" t="s">
        <v>701</v>
      </c>
      <c r="H45" s="692">
        <v>2012</v>
      </c>
      <c r="I45" s="644" t="s">
        <v>574</v>
      </c>
      <c r="J45" s="644" t="s">
        <v>591</v>
      </c>
      <c r="K45" s="633"/>
      <c r="L45" s="696">
        <v>0</v>
      </c>
      <c r="M45" s="697">
        <v>20.638316134900339</v>
      </c>
      <c r="N45" s="697">
        <v>20.638316134900339</v>
      </c>
      <c r="O45" s="697">
        <v>20.638316134900339</v>
      </c>
      <c r="P45" s="697">
        <v>20.638316134900339</v>
      </c>
      <c r="Q45" s="697">
        <v>20.638316134900339</v>
      </c>
      <c r="R45" s="697">
        <v>20.638316134900339</v>
      </c>
      <c r="S45" s="697">
        <v>20.638316134900339</v>
      </c>
      <c r="T45" s="697">
        <v>20.638316134900339</v>
      </c>
      <c r="U45" s="697">
        <v>20.638316134900339</v>
      </c>
      <c r="V45" s="697">
        <v>20.638316134900339</v>
      </c>
      <c r="W45" s="697">
        <v>20.638316134900339</v>
      </c>
      <c r="X45" s="697">
        <v>20.638316134900339</v>
      </c>
      <c r="Y45" s="697">
        <v>20.638316134900339</v>
      </c>
      <c r="Z45" s="697">
        <v>20.638316134900339</v>
      </c>
      <c r="AA45" s="697">
        <v>20.638316134900339</v>
      </c>
      <c r="AB45" s="697">
        <v>20.638316134900339</v>
      </c>
      <c r="AC45" s="697">
        <v>20.638316134900339</v>
      </c>
      <c r="AD45" s="697">
        <v>20.638316134900339</v>
      </c>
      <c r="AE45" s="697">
        <v>19.601361972446906</v>
      </c>
      <c r="AF45" s="697">
        <v>0</v>
      </c>
      <c r="AG45" s="697">
        <v>0</v>
      </c>
      <c r="AH45" s="697">
        <v>0</v>
      </c>
      <c r="AI45" s="697">
        <v>0</v>
      </c>
      <c r="AJ45" s="697">
        <v>0</v>
      </c>
      <c r="AK45" s="697">
        <v>0</v>
      </c>
      <c r="AL45" s="697">
        <v>0</v>
      </c>
      <c r="AM45" s="697">
        <v>0</v>
      </c>
      <c r="AN45" s="697">
        <v>0</v>
      </c>
      <c r="AO45" s="698">
        <v>0</v>
      </c>
      <c r="AP45" s="633"/>
      <c r="AQ45" s="696">
        <v>0</v>
      </c>
      <c r="AR45" s="697">
        <v>38766.567338592635</v>
      </c>
      <c r="AS45" s="697">
        <v>38766.567338592635</v>
      </c>
      <c r="AT45" s="697">
        <v>38766.567338592635</v>
      </c>
      <c r="AU45" s="697">
        <v>38766.567338592635</v>
      </c>
      <c r="AV45" s="697">
        <v>38766.567338592635</v>
      </c>
      <c r="AW45" s="697">
        <v>38766.567338592635</v>
      </c>
      <c r="AX45" s="697">
        <v>38766.567338592635</v>
      </c>
      <c r="AY45" s="697">
        <v>38766.567338592635</v>
      </c>
      <c r="AZ45" s="697">
        <v>38766.567338592635</v>
      </c>
      <c r="BA45" s="697">
        <v>38766.567338592635</v>
      </c>
      <c r="BB45" s="697">
        <v>38766.567338592635</v>
      </c>
      <c r="BC45" s="697">
        <v>38766.567338592635</v>
      </c>
      <c r="BD45" s="697">
        <v>38766.567338592635</v>
      </c>
      <c r="BE45" s="697">
        <v>38766.567338592635</v>
      </c>
      <c r="BF45" s="697">
        <v>38766.567338592635</v>
      </c>
      <c r="BG45" s="697">
        <v>38766.567338592635</v>
      </c>
      <c r="BH45" s="697">
        <v>38766.567338592635</v>
      </c>
      <c r="BI45" s="697">
        <v>38766.567338592635</v>
      </c>
      <c r="BJ45" s="697">
        <v>37839.26649514927</v>
      </c>
      <c r="BK45" s="697">
        <v>0</v>
      </c>
      <c r="BL45" s="697">
        <v>0</v>
      </c>
      <c r="BM45" s="697">
        <v>0</v>
      </c>
      <c r="BN45" s="697">
        <v>0</v>
      </c>
      <c r="BO45" s="697">
        <v>0</v>
      </c>
      <c r="BP45" s="697">
        <v>0</v>
      </c>
      <c r="BQ45" s="697">
        <v>0</v>
      </c>
      <c r="BR45" s="697">
        <v>0</v>
      </c>
      <c r="BS45" s="697">
        <v>0</v>
      </c>
      <c r="BT45" s="698">
        <v>0</v>
      </c>
      <c r="BU45" s="16"/>
    </row>
    <row r="46" spans="2:73" s="17" customFormat="1" ht="15.75" hidden="1">
      <c r="B46" s="692" t="s">
        <v>707</v>
      </c>
      <c r="C46" s="692" t="s">
        <v>712</v>
      </c>
      <c r="D46" s="692" t="s">
        <v>14</v>
      </c>
      <c r="E46" s="692" t="s">
        <v>700</v>
      </c>
      <c r="F46" s="692" t="s">
        <v>29</v>
      </c>
      <c r="G46" s="692" t="s">
        <v>701</v>
      </c>
      <c r="H46" s="692">
        <v>2012</v>
      </c>
      <c r="I46" s="644" t="s">
        <v>574</v>
      </c>
      <c r="J46" s="644" t="s">
        <v>591</v>
      </c>
      <c r="K46" s="633"/>
      <c r="L46" s="696">
        <v>0</v>
      </c>
      <c r="M46" s="697">
        <v>1.0882544356863946</v>
      </c>
      <c r="N46" s="697">
        <v>1.0745406157802788</v>
      </c>
      <c r="O46" s="697">
        <v>1.0745406157802788</v>
      </c>
      <c r="P46" s="697">
        <v>1.0745406157802788</v>
      </c>
      <c r="Q46" s="697">
        <v>1.0745406157802788</v>
      </c>
      <c r="R46" s="697">
        <v>1.0745406157802788</v>
      </c>
      <c r="S46" s="697">
        <v>1.0451080154161898</v>
      </c>
      <c r="T46" s="697">
        <v>1.0451080154161898</v>
      </c>
      <c r="U46" s="697">
        <v>0.79867482976987936</v>
      </c>
      <c r="V46" s="697">
        <v>0.79867482976987936</v>
      </c>
      <c r="W46" s="697">
        <v>0.66332193510606885</v>
      </c>
      <c r="X46" s="697">
        <v>0.66332193510606885</v>
      </c>
      <c r="Y46" s="697">
        <v>0.31783819990232587</v>
      </c>
      <c r="Z46" s="697">
        <v>0.31783819990232587</v>
      </c>
      <c r="AA46" s="697">
        <v>0.23162790434435013</v>
      </c>
      <c r="AB46" s="697">
        <v>0.17172221839427948</v>
      </c>
      <c r="AC46" s="697">
        <v>0.17172221839427948</v>
      </c>
      <c r="AD46" s="697">
        <v>0.17172221839427948</v>
      </c>
      <c r="AE46" s="697">
        <v>0.17172221839427948</v>
      </c>
      <c r="AF46" s="697">
        <v>0.17172221839427948</v>
      </c>
      <c r="AG46" s="697">
        <v>0.17172221839427948</v>
      </c>
      <c r="AH46" s="697">
        <v>0</v>
      </c>
      <c r="AI46" s="697">
        <v>0</v>
      </c>
      <c r="AJ46" s="697">
        <v>0</v>
      </c>
      <c r="AK46" s="697">
        <v>0</v>
      </c>
      <c r="AL46" s="697">
        <v>0</v>
      </c>
      <c r="AM46" s="697">
        <v>0</v>
      </c>
      <c r="AN46" s="697">
        <v>0</v>
      </c>
      <c r="AO46" s="698">
        <v>0</v>
      </c>
      <c r="AP46" s="633"/>
      <c r="AQ46" s="696">
        <v>0</v>
      </c>
      <c r="AR46" s="697">
        <v>10379.371139526367</v>
      </c>
      <c r="AS46" s="697">
        <v>10379.37109375</v>
      </c>
      <c r="AT46" s="697">
        <v>10379.37109375</v>
      </c>
      <c r="AU46" s="697">
        <v>10115.371139526367</v>
      </c>
      <c r="AV46" s="697">
        <v>10010.371139526367</v>
      </c>
      <c r="AW46" s="697">
        <v>10010.371139526367</v>
      </c>
      <c r="AX46" s="697">
        <v>9443.7743377685547</v>
      </c>
      <c r="AY46" s="697">
        <v>9443.7743377685547</v>
      </c>
      <c r="AZ46" s="697">
        <v>4699.7743377685547</v>
      </c>
      <c r="BA46" s="697">
        <v>4699.7743377685547</v>
      </c>
      <c r="BB46" s="697">
        <v>3583.6143188476567</v>
      </c>
      <c r="BC46" s="697">
        <v>3583.6143188476567</v>
      </c>
      <c r="BD46" s="697">
        <v>2435</v>
      </c>
      <c r="BE46" s="697">
        <v>2435</v>
      </c>
      <c r="BF46" s="697">
        <v>1760.0000000000002</v>
      </c>
      <c r="BG46" s="697">
        <v>1266</v>
      </c>
      <c r="BH46" s="697">
        <v>1266</v>
      </c>
      <c r="BI46" s="697">
        <v>1266</v>
      </c>
      <c r="BJ46" s="697">
        <v>1266</v>
      </c>
      <c r="BK46" s="697">
        <v>1266</v>
      </c>
      <c r="BL46" s="697">
        <v>1266</v>
      </c>
      <c r="BM46" s="697">
        <v>0</v>
      </c>
      <c r="BN46" s="697">
        <v>0</v>
      </c>
      <c r="BO46" s="697">
        <v>0</v>
      </c>
      <c r="BP46" s="697">
        <v>0</v>
      </c>
      <c r="BQ46" s="697">
        <v>0</v>
      </c>
      <c r="BR46" s="697">
        <v>0</v>
      </c>
      <c r="BS46" s="697">
        <v>0</v>
      </c>
      <c r="BT46" s="698">
        <v>0</v>
      </c>
      <c r="BU46" s="16"/>
    </row>
    <row r="47" spans="2:73" s="17" customFormat="1" ht="15.75" hidden="1">
      <c r="B47" s="692" t="s">
        <v>707</v>
      </c>
      <c r="C47" s="692" t="s">
        <v>711</v>
      </c>
      <c r="D47" s="692" t="s">
        <v>17</v>
      </c>
      <c r="E47" s="692" t="s">
        <v>700</v>
      </c>
      <c r="F47" s="692" t="s">
        <v>705</v>
      </c>
      <c r="G47" s="692" t="s">
        <v>701</v>
      </c>
      <c r="H47" s="692">
        <v>2012</v>
      </c>
      <c r="I47" s="644" t="s">
        <v>574</v>
      </c>
      <c r="J47" s="644" t="s">
        <v>591</v>
      </c>
      <c r="K47" s="633"/>
      <c r="L47" s="696">
        <v>0</v>
      </c>
      <c r="M47" s="697">
        <v>0.12657449351226049</v>
      </c>
      <c r="N47" s="697">
        <v>0.12657449351226049</v>
      </c>
      <c r="O47" s="697">
        <v>0.12657449351226049</v>
      </c>
      <c r="P47" s="697">
        <v>0.12657449351226049</v>
      </c>
      <c r="Q47" s="697">
        <v>0.12657449351226049</v>
      </c>
      <c r="R47" s="697">
        <v>0.12657449351226049</v>
      </c>
      <c r="S47" s="697">
        <v>0.12657449351226049</v>
      </c>
      <c r="T47" s="697">
        <v>0.12657449351226049</v>
      </c>
      <c r="U47" s="697">
        <v>0.12657449351226049</v>
      </c>
      <c r="V47" s="697">
        <v>0.12657449351226049</v>
      </c>
      <c r="W47" s="697">
        <v>0.12657449351226049</v>
      </c>
      <c r="X47" s="697">
        <v>0.12657449351226049</v>
      </c>
      <c r="Y47" s="697">
        <v>0</v>
      </c>
      <c r="Z47" s="697">
        <v>0</v>
      </c>
      <c r="AA47" s="697">
        <v>0</v>
      </c>
      <c r="AB47" s="697">
        <v>0</v>
      </c>
      <c r="AC47" s="697">
        <v>0</v>
      </c>
      <c r="AD47" s="697">
        <v>0</v>
      </c>
      <c r="AE47" s="697">
        <v>0</v>
      </c>
      <c r="AF47" s="697">
        <v>0</v>
      </c>
      <c r="AG47" s="697">
        <v>0</v>
      </c>
      <c r="AH47" s="697">
        <v>0</v>
      </c>
      <c r="AI47" s="697">
        <v>0</v>
      </c>
      <c r="AJ47" s="697">
        <v>0</v>
      </c>
      <c r="AK47" s="697">
        <v>0</v>
      </c>
      <c r="AL47" s="697">
        <v>0</v>
      </c>
      <c r="AM47" s="697">
        <v>0</v>
      </c>
      <c r="AN47" s="697">
        <v>0</v>
      </c>
      <c r="AO47" s="698">
        <v>0</v>
      </c>
      <c r="AP47" s="633"/>
      <c r="AQ47" s="696">
        <v>0</v>
      </c>
      <c r="AR47" s="697">
        <v>122.62996184054875</v>
      </c>
      <c r="AS47" s="697">
        <v>122.62996184054875</v>
      </c>
      <c r="AT47" s="697">
        <v>122.62996184054875</v>
      </c>
      <c r="AU47" s="697">
        <v>122.62996184054875</v>
      </c>
      <c r="AV47" s="697">
        <v>122.62996184054875</v>
      </c>
      <c r="AW47" s="697">
        <v>122.62996184054875</v>
      </c>
      <c r="AX47" s="697">
        <v>122.62996184054875</v>
      </c>
      <c r="AY47" s="697">
        <v>122.62996184054875</v>
      </c>
      <c r="AZ47" s="697">
        <v>122.62996184054875</v>
      </c>
      <c r="BA47" s="697">
        <v>122.62996184054875</v>
      </c>
      <c r="BB47" s="697">
        <v>122.62996184054875</v>
      </c>
      <c r="BC47" s="697">
        <v>122.62996184054875</v>
      </c>
      <c r="BD47" s="697">
        <v>0</v>
      </c>
      <c r="BE47" s="697">
        <v>0</v>
      </c>
      <c r="BF47" s="697">
        <v>0</v>
      </c>
      <c r="BG47" s="697">
        <v>0</v>
      </c>
      <c r="BH47" s="697">
        <v>0</v>
      </c>
      <c r="BI47" s="697">
        <v>0</v>
      </c>
      <c r="BJ47" s="697">
        <v>0</v>
      </c>
      <c r="BK47" s="697">
        <v>0</v>
      </c>
      <c r="BL47" s="697">
        <v>0</v>
      </c>
      <c r="BM47" s="697">
        <v>0</v>
      </c>
      <c r="BN47" s="697">
        <v>0</v>
      </c>
      <c r="BO47" s="697">
        <v>0</v>
      </c>
      <c r="BP47" s="697">
        <v>0</v>
      </c>
      <c r="BQ47" s="697">
        <v>0</v>
      </c>
      <c r="BR47" s="697">
        <v>0</v>
      </c>
      <c r="BS47" s="697">
        <v>0</v>
      </c>
      <c r="BT47" s="698">
        <v>0</v>
      </c>
      <c r="BU47" s="16"/>
    </row>
    <row r="48" spans="2:73" s="17" customFormat="1" ht="15.75" hidden="1">
      <c r="B48" s="692" t="s">
        <v>713</v>
      </c>
      <c r="C48" s="692" t="s">
        <v>704</v>
      </c>
      <c r="D48" s="692" t="s">
        <v>9</v>
      </c>
      <c r="E48" s="692" t="s">
        <v>700</v>
      </c>
      <c r="F48" s="692" t="s">
        <v>704</v>
      </c>
      <c r="G48" s="692" t="s">
        <v>703</v>
      </c>
      <c r="H48" s="692">
        <v>2012</v>
      </c>
      <c r="I48" s="644" t="s">
        <v>574</v>
      </c>
      <c r="J48" s="644" t="s">
        <v>591</v>
      </c>
      <c r="K48" s="633"/>
      <c r="L48" s="696">
        <v>0</v>
      </c>
      <c r="M48" s="697">
        <v>152.77690749999999</v>
      </c>
      <c r="N48" s="697">
        <v>0</v>
      </c>
      <c r="O48" s="697">
        <v>0</v>
      </c>
      <c r="P48" s="697">
        <v>0</v>
      </c>
      <c r="Q48" s="697">
        <v>0</v>
      </c>
      <c r="R48" s="697">
        <v>0</v>
      </c>
      <c r="S48" s="697">
        <v>0</v>
      </c>
      <c r="T48" s="697">
        <v>0</v>
      </c>
      <c r="U48" s="697">
        <v>0</v>
      </c>
      <c r="V48" s="697">
        <v>0</v>
      </c>
      <c r="W48" s="697">
        <v>0</v>
      </c>
      <c r="X48" s="697">
        <v>0</v>
      </c>
      <c r="Y48" s="697">
        <v>0</v>
      </c>
      <c r="Z48" s="697">
        <v>0</v>
      </c>
      <c r="AA48" s="697">
        <v>0</v>
      </c>
      <c r="AB48" s="697">
        <v>0</v>
      </c>
      <c r="AC48" s="697">
        <v>0</v>
      </c>
      <c r="AD48" s="697">
        <v>0</v>
      </c>
      <c r="AE48" s="697">
        <v>0</v>
      </c>
      <c r="AF48" s="697">
        <v>0</v>
      </c>
      <c r="AG48" s="697">
        <v>0</v>
      </c>
      <c r="AH48" s="697">
        <v>0</v>
      </c>
      <c r="AI48" s="697">
        <v>0</v>
      </c>
      <c r="AJ48" s="697">
        <v>0</v>
      </c>
      <c r="AK48" s="697">
        <v>0</v>
      </c>
      <c r="AL48" s="697">
        <v>0</v>
      </c>
      <c r="AM48" s="697">
        <v>0</v>
      </c>
      <c r="AN48" s="697">
        <v>0</v>
      </c>
      <c r="AO48" s="698">
        <v>0</v>
      </c>
      <c r="AP48" s="633"/>
      <c r="AQ48" s="696">
        <v>0</v>
      </c>
      <c r="AR48" s="697">
        <v>3681.857</v>
      </c>
      <c r="AS48" s="697">
        <v>0</v>
      </c>
      <c r="AT48" s="697">
        <v>0</v>
      </c>
      <c r="AU48" s="697">
        <v>0</v>
      </c>
      <c r="AV48" s="697">
        <v>0</v>
      </c>
      <c r="AW48" s="697">
        <v>0</v>
      </c>
      <c r="AX48" s="697">
        <v>0</v>
      </c>
      <c r="AY48" s="697">
        <v>0</v>
      </c>
      <c r="AZ48" s="697">
        <v>0</v>
      </c>
      <c r="BA48" s="697">
        <v>0</v>
      </c>
      <c r="BB48" s="697">
        <v>0</v>
      </c>
      <c r="BC48" s="697">
        <v>0</v>
      </c>
      <c r="BD48" s="697">
        <v>0</v>
      </c>
      <c r="BE48" s="697">
        <v>0</v>
      </c>
      <c r="BF48" s="697">
        <v>0</v>
      </c>
      <c r="BG48" s="697">
        <v>0</v>
      </c>
      <c r="BH48" s="697">
        <v>0</v>
      </c>
      <c r="BI48" s="697">
        <v>0</v>
      </c>
      <c r="BJ48" s="697">
        <v>0</v>
      </c>
      <c r="BK48" s="697">
        <v>0</v>
      </c>
      <c r="BL48" s="697">
        <v>0</v>
      </c>
      <c r="BM48" s="697">
        <v>0</v>
      </c>
      <c r="BN48" s="697">
        <v>0</v>
      </c>
      <c r="BO48" s="697">
        <v>0</v>
      </c>
      <c r="BP48" s="697">
        <v>0</v>
      </c>
      <c r="BQ48" s="697">
        <v>0</v>
      </c>
      <c r="BR48" s="697">
        <v>0</v>
      </c>
      <c r="BS48" s="697">
        <v>0</v>
      </c>
      <c r="BT48" s="698">
        <v>0</v>
      </c>
      <c r="BU48" s="16"/>
    </row>
    <row r="49" spans="2:73" s="17" customFormat="1" ht="15.75" hidden="1">
      <c r="B49" s="692" t="s">
        <v>714</v>
      </c>
      <c r="C49" s="692" t="s">
        <v>709</v>
      </c>
      <c r="D49" s="692" t="s">
        <v>21</v>
      </c>
      <c r="E49" s="692" t="s">
        <v>700</v>
      </c>
      <c r="F49" s="692" t="s">
        <v>702</v>
      </c>
      <c r="G49" s="692" t="s">
        <v>701</v>
      </c>
      <c r="H49" s="692">
        <v>2011</v>
      </c>
      <c r="I49" s="644" t="s">
        <v>574</v>
      </c>
      <c r="J49" s="644" t="s">
        <v>584</v>
      </c>
      <c r="K49" s="633"/>
      <c r="L49" s="696">
        <v>2.6223071505363089</v>
      </c>
      <c r="M49" s="697">
        <v>2.6223071505363089</v>
      </c>
      <c r="N49" s="697">
        <v>2.6223071505363089</v>
      </c>
      <c r="O49" s="697">
        <v>2.537047603462633</v>
      </c>
      <c r="P49" s="697">
        <v>2.537047603462633</v>
      </c>
      <c r="Q49" s="697">
        <v>2.537047603462633</v>
      </c>
      <c r="R49" s="697">
        <v>0.38021149370693413</v>
      </c>
      <c r="S49" s="697">
        <v>0.38021149370693413</v>
      </c>
      <c r="T49" s="697">
        <v>0.38021149370693413</v>
      </c>
      <c r="U49" s="697">
        <v>0.38021149370693413</v>
      </c>
      <c r="V49" s="697">
        <v>0.38021149370693413</v>
      </c>
      <c r="W49" s="697">
        <v>0.38021149370693413</v>
      </c>
      <c r="X49" s="697">
        <v>0</v>
      </c>
      <c r="Y49" s="697">
        <v>0</v>
      </c>
      <c r="Z49" s="697">
        <v>0</v>
      </c>
      <c r="AA49" s="697">
        <v>0</v>
      </c>
      <c r="AB49" s="697">
        <v>0</v>
      </c>
      <c r="AC49" s="697">
        <v>0</v>
      </c>
      <c r="AD49" s="697">
        <v>0</v>
      </c>
      <c r="AE49" s="697">
        <v>0</v>
      </c>
      <c r="AF49" s="697">
        <v>0</v>
      </c>
      <c r="AG49" s="697">
        <v>0</v>
      </c>
      <c r="AH49" s="697">
        <v>0</v>
      </c>
      <c r="AI49" s="697">
        <v>0</v>
      </c>
      <c r="AJ49" s="697">
        <v>0</v>
      </c>
      <c r="AK49" s="697">
        <v>0</v>
      </c>
      <c r="AL49" s="697">
        <v>0</v>
      </c>
      <c r="AM49" s="697">
        <v>0</v>
      </c>
      <c r="AN49" s="697">
        <v>0</v>
      </c>
      <c r="AO49" s="698">
        <v>0</v>
      </c>
      <c r="AP49" s="633"/>
      <c r="AQ49" s="696">
        <v>5137.2572651746232</v>
      </c>
      <c r="AR49" s="697">
        <v>5137.2572651746232</v>
      </c>
      <c r="AS49" s="697">
        <v>5137.2572651746232</v>
      </c>
      <c r="AT49" s="697">
        <v>4940.0126617645128</v>
      </c>
      <c r="AU49" s="697">
        <v>4940.0126617645128</v>
      </c>
      <c r="AV49" s="697">
        <v>4940.0126617645128</v>
      </c>
      <c r="AW49" s="697">
        <v>740.3288730164802</v>
      </c>
      <c r="AX49" s="697">
        <v>740.3288730164802</v>
      </c>
      <c r="AY49" s="697">
        <v>740.3288730164802</v>
      </c>
      <c r="AZ49" s="697">
        <v>740.3288730164802</v>
      </c>
      <c r="BA49" s="697">
        <v>740.3288730164802</v>
      </c>
      <c r="BB49" s="697">
        <v>740.3288730164802</v>
      </c>
      <c r="BC49" s="697">
        <v>0</v>
      </c>
      <c r="BD49" s="697">
        <v>0</v>
      </c>
      <c r="BE49" s="697">
        <v>0</v>
      </c>
      <c r="BF49" s="697">
        <v>0</v>
      </c>
      <c r="BG49" s="697">
        <v>0</v>
      </c>
      <c r="BH49" s="697">
        <v>0</v>
      </c>
      <c r="BI49" s="697">
        <v>0</v>
      </c>
      <c r="BJ49" s="697">
        <v>0</v>
      </c>
      <c r="BK49" s="697">
        <v>0</v>
      </c>
      <c r="BL49" s="697">
        <v>0</v>
      </c>
      <c r="BM49" s="697">
        <v>0</v>
      </c>
      <c r="BN49" s="697">
        <v>0</v>
      </c>
      <c r="BO49" s="697">
        <v>0</v>
      </c>
      <c r="BP49" s="697">
        <v>0</v>
      </c>
      <c r="BQ49" s="697">
        <v>0</v>
      </c>
      <c r="BR49" s="697">
        <v>0</v>
      </c>
      <c r="BS49" s="697">
        <v>0</v>
      </c>
      <c r="BT49" s="698">
        <v>0</v>
      </c>
      <c r="BU49" s="16"/>
    </row>
    <row r="50" spans="2:73" s="17" customFormat="1" ht="15.75" hidden="1">
      <c r="B50" s="692" t="s">
        <v>714</v>
      </c>
      <c r="C50" s="692" t="s">
        <v>711</v>
      </c>
      <c r="D50" s="692" t="s">
        <v>17</v>
      </c>
      <c r="E50" s="692" t="s">
        <v>700</v>
      </c>
      <c r="F50" s="692" t="s">
        <v>705</v>
      </c>
      <c r="G50" s="692" t="s">
        <v>701</v>
      </c>
      <c r="H50" s="692">
        <v>2011</v>
      </c>
      <c r="I50" s="644" t="s">
        <v>574</v>
      </c>
      <c r="J50" s="644" t="s">
        <v>584</v>
      </c>
      <c r="K50" s="633"/>
      <c r="L50" s="696">
        <v>-5.4262961572744406E-2</v>
      </c>
      <c r="M50" s="697">
        <v>-5.4262961572744406E-2</v>
      </c>
      <c r="N50" s="697">
        <v>-5.4262961572744406E-2</v>
      </c>
      <c r="O50" s="697">
        <v>-5.4262961572744406E-2</v>
      </c>
      <c r="P50" s="697">
        <v>-5.4262961572744399E-2</v>
      </c>
      <c r="Q50" s="697">
        <v>-5.4262961572744399E-2</v>
      </c>
      <c r="R50" s="697">
        <v>-5.4262961572744399E-2</v>
      </c>
      <c r="S50" s="697">
        <v>-5.4262961572744399E-2</v>
      </c>
      <c r="T50" s="697">
        <v>-5.4262961572744399E-2</v>
      </c>
      <c r="U50" s="697">
        <v>-5.4262961572744399E-2</v>
      </c>
      <c r="V50" s="697">
        <v>-5.4262961572744399E-2</v>
      </c>
      <c r="W50" s="697">
        <v>-5.4262961572744399E-2</v>
      </c>
      <c r="X50" s="697">
        <v>-5.4262961572744399E-2</v>
      </c>
      <c r="Y50" s="697">
        <v>-5.4262961572744399E-2</v>
      </c>
      <c r="Z50" s="697">
        <v>-5.4262961572744399E-2</v>
      </c>
      <c r="AA50" s="697">
        <v>0</v>
      </c>
      <c r="AB50" s="697">
        <v>0</v>
      </c>
      <c r="AC50" s="697">
        <v>0</v>
      </c>
      <c r="AD50" s="697">
        <v>0</v>
      </c>
      <c r="AE50" s="697">
        <v>0</v>
      </c>
      <c r="AF50" s="697">
        <v>0</v>
      </c>
      <c r="AG50" s="697">
        <v>0</v>
      </c>
      <c r="AH50" s="697">
        <v>0</v>
      </c>
      <c r="AI50" s="697">
        <v>0</v>
      </c>
      <c r="AJ50" s="697">
        <v>0</v>
      </c>
      <c r="AK50" s="697">
        <v>0</v>
      </c>
      <c r="AL50" s="697">
        <v>0</v>
      </c>
      <c r="AM50" s="697">
        <v>0</v>
      </c>
      <c r="AN50" s="697">
        <v>0</v>
      </c>
      <c r="AO50" s="698">
        <v>0</v>
      </c>
      <c r="AP50" s="633"/>
      <c r="AQ50" s="696">
        <v>-144547.29457063766</v>
      </c>
      <c r="AR50" s="697">
        <v>-144547.29457063766</v>
      </c>
      <c r="AS50" s="697">
        <v>-144547.29457063766</v>
      </c>
      <c r="AT50" s="697">
        <v>-144547.29457063766</v>
      </c>
      <c r="AU50" s="697">
        <v>-144547.29457063801</v>
      </c>
      <c r="AV50" s="697">
        <v>-144547.29457063801</v>
      </c>
      <c r="AW50" s="697">
        <v>-144547.29457063801</v>
      </c>
      <c r="AX50" s="697">
        <v>-144547.29457063801</v>
      </c>
      <c r="AY50" s="697">
        <v>-144547.29457063801</v>
      </c>
      <c r="AZ50" s="697">
        <v>-144547.29457063801</v>
      </c>
      <c r="BA50" s="697">
        <v>-144547.29457063801</v>
      </c>
      <c r="BB50" s="697">
        <v>-144547.29457063801</v>
      </c>
      <c r="BC50" s="697">
        <v>-144547.29457063801</v>
      </c>
      <c r="BD50" s="697">
        <v>-144547.29457063801</v>
      </c>
      <c r="BE50" s="697">
        <v>-144547.29457063801</v>
      </c>
      <c r="BF50" s="697">
        <v>0</v>
      </c>
      <c r="BG50" s="697">
        <v>0</v>
      </c>
      <c r="BH50" s="697">
        <v>0</v>
      </c>
      <c r="BI50" s="697">
        <v>0</v>
      </c>
      <c r="BJ50" s="697">
        <v>0</v>
      </c>
      <c r="BK50" s="697">
        <v>0</v>
      </c>
      <c r="BL50" s="697">
        <v>0</v>
      </c>
      <c r="BM50" s="697">
        <v>0</v>
      </c>
      <c r="BN50" s="697">
        <v>0</v>
      </c>
      <c r="BO50" s="697">
        <v>0</v>
      </c>
      <c r="BP50" s="697">
        <v>0</v>
      </c>
      <c r="BQ50" s="697">
        <v>0</v>
      </c>
      <c r="BR50" s="697">
        <v>0</v>
      </c>
      <c r="BS50" s="697">
        <v>0</v>
      </c>
      <c r="BT50" s="698">
        <v>0</v>
      </c>
      <c r="BU50" s="16"/>
    </row>
    <row r="51" spans="2:73" s="17" customFormat="1" ht="15.75" hidden="1">
      <c r="B51" s="692" t="s">
        <v>714</v>
      </c>
      <c r="C51" s="692" t="s">
        <v>708</v>
      </c>
      <c r="D51" s="692" t="s">
        <v>3</v>
      </c>
      <c r="E51" s="692" t="s">
        <v>700</v>
      </c>
      <c r="F51" s="692" t="s">
        <v>29</v>
      </c>
      <c r="G51" s="692" t="s">
        <v>701</v>
      </c>
      <c r="H51" s="692">
        <v>2011</v>
      </c>
      <c r="I51" s="644" t="s">
        <v>574</v>
      </c>
      <c r="J51" s="644" t="s">
        <v>584</v>
      </c>
      <c r="K51" s="633"/>
      <c r="L51" s="696">
        <v>-5.4691772951281949</v>
      </c>
      <c r="M51" s="697">
        <v>-5.4691772951281949</v>
      </c>
      <c r="N51" s="697">
        <v>-5.4691772951281949</v>
      </c>
      <c r="O51" s="697">
        <v>-5.4691772951281949</v>
      </c>
      <c r="P51" s="697">
        <v>-5.4691772951281949</v>
      </c>
      <c r="Q51" s="697">
        <v>-5.4691772951281949</v>
      </c>
      <c r="R51" s="697">
        <v>-5.4691772951281949</v>
      </c>
      <c r="S51" s="697">
        <v>-5.4691772951281949</v>
      </c>
      <c r="T51" s="697">
        <v>-5.4691772951281949</v>
      </c>
      <c r="U51" s="697">
        <v>-5.4691772951281949</v>
      </c>
      <c r="V51" s="697">
        <v>-5.4691772951281949</v>
      </c>
      <c r="W51" s="697">
        <v>-5.4691772951281949</v>
      </c>
      <c r="X51" s="697">
        <v>-5.4691772951281949</v>
      </c>
      <c r="Y51" s="697">
        <v>-5.4691772951281949</v>
      </c>
      <c r="Z51" s="697">
        <v>-5.4691772951281949</v>
      </c>
      <c r="AA51" s="697">
        <v>-5.4691772951281949</v>
      </c>
      <c r="AB51" s="697">
        <v>-5.4691772951281949</v>
      </c>
      <c r="AC51" s="697">
        <v>-5.4691772951281949</v>
      </c>
      <c r="AD51" s="697">
        <v>-4.8895789736152064</v>
      </c>
      <c r="AE51" s="697">
        <v>0</v>
      </c>
      <c r="AF51" s="697">
        <v>0</v>
      </c>
      <c r="AG51" s="697">
        <v>0</v>
      </c>
      <c r="AH51" s="697">
        <v>0</v>
      </c>
      <c r="AI51" s="697">
        <v>0</v>
      </c>
      <c r="AJ51" s="697">
        <v>0</v>
      </c>
      <c r="AK51" s="697">
        <v>0</v>
      </c>
      <c r="AL51" s="697">
        <v>0</v>
      </c>
      <c r="AM51" s="697">
        <v>0</v>
      </c>
      <c r="AN51" s="697">
        <v>0</v>
      </c>
      <c r="AO51" s="698">
        <v>0</v>
      </c>
      <c r="AP51" s="633"/>
      <c r="AQ51" s="696">
        <v>-10571.716190241628</v>
      </c>
      <c r="AR51" s="697">
        <v>-10571.716190241628</v>
      </c>
      <c r="AS51" s="697">
        <v>-10571.716190241628</v>
      </c>
      <c r="AT51" s="697">
        <v>-10571.716190241628</v>
      </c>
      <c r="AU51" s="697">
        <v>-10571.716190241628</v>
      </c>
      <c r="AV51" s="697">
        <v>-10571.716190241628</v>
      </c>
      <c r="AW51" s="697">
        <v>-10571.716190241628</v>
      </c>
      <c r="AX51" s="697">
        <v>-10571.716190241628</v>
      </c>
      <c r="AY51" s="697">
        <v>-10571.716190241628</v>
      </c>
      <c r="AZ51" s="697">
        <v>-10571.716190241628</v>
      </c>
      <c r="BA51" s="697">
        <v>-10571.716190241628</v>
      </c>
      <c r="BB51" s="697">
        <v>-10571.716190241628</v>
      </c>
      <c r="BC51" s="697">
        <v>-10571.716190241628</v>
      </c>
      <c r="BD51" s="697">
        <v>-10571.716190241628</v>
      </c>
      <c r="BE51" s="697">
        <v>-10571.716190241628</v>
      </c>
      <c r="BF51" s="697">
        <v>-10571.716190241628</v>
      </c>
      <c r="BG51" s="697">
        <v>-10571.716190241628</v>
      </c>
      <c r="BH51" s="697">
        <v>-10571.716190241628</v>
      </c>
      <c r="BI51" s="697">
        <v>-10054.29502773931</v>
      </c>
      <c r="BJ51" s="697">
        <v>0</v>
      </c>
      <c r="BK51" s="697">
        <v>0</v>
      </c>
      <c r="BL51" s="697">
        <v>0</v>
      </c>
      <c r="BM51" s="697">
        <v>0</v>
      </c>
      <c r="BN51" s="697">
        <v>0</v>
      </c>
      <c r="BO51" s="697">
        <v>0</v>
      </c>
      <c r="BP51" s="697">
        <v>0</v>
      </c>
      <c r="BQ51" s="697">
        <v>0</v>
      </c>
      <c r="BR51" s="697">
        <v>0</v>
      </c>
      <c r="BS51" s="697">
        <v>0</v>
      </c>
      <c r="BT51" s="698">
        <v>0</v>
      </c>
      <c r="BU51" s="16"/>
    </row>
    <row r="52" spans="2:73" s="17" customFormat="1" ht="15.75" hidden="1">
      <c r="B52" s="692" t="s">
        <v>714</v>
      </c>
      <c r="C52" s="692" t="s">
        <v>708</v>
      </c>
      <c r="D52" s="692" t="s">
        <v>5</v>
      </c>
      <c r="E52" s="692" t="s">
        <v>700</v>
      </c>
      <c r="F52" s="692" t="s">
        <v>29</v>
      </c>
      <c r="G52" s="692" t="s">
        <v>701</v>
      </c>
      <c r="H52" s="692">
        <v>2011</v>
      </c>
      <c r="I52" s="644" t="s">
        <v>574</v>
      </c>
      <c r="J52" s="644" t="s">
        <v>584</v>
      </c>
      <c r="K52" s="633"/>
      <c r="L52" s="696">
        <v>0.12082159470058711</v>
      </c>
      <c r="M52" s="697">
        <v>0.12082159470058711</v>
      </c>
      <c r="N52" s="697">
        <v>0.12082159470058711</v>
      </c>
      <c r="O52" s="697">
        <v>0.12082159470058711</v>
      </c>
      <c r="P52" s="697">
        <v>0.12082159470058711</v>
      </c>
      <c r="Q52" s="697">
        <v>0.1104841049727789</v>
      </c>
      <c r="R52" s="697">
        <v>6.3136581031332892E-2</v>
      </c>
      <c r="S52" s="697">
        <v>6.3108676779770792E-2</v>
      </c>
      <c r="T52" s="697">
        <v>6.3108676779770792E-2</v>
      </c>
      <c r="U52" s="697">
        <v>1.9816740543269942E-2</v>
      </c>
      <c r="V52" s="697">
        <v>8.2336100750271118E-3</v>
      </c>
      <c r="W52" s="697">
        <v>8.2314060109635115E-3</v>
      </c>
      <c r="X52" s="697">
        <v>8.2314060109635115E-3</v>
      </c>
      <c r="Y52" s="697">
        <v>7.8529284412642546E-3</v>
      </c>
      <c r="Z52" s="697">
        <v>7.8529284412642546E-3</v>
      </c>
      <c r="AA52" s="697">
        <v>7.8355984443751608E-3</v>
      </c>
      <c r="AB52" s="697">
        <v>0</v>
      </c>
      <c r="AC52" s="697">
        <v>0</v>
      </c>
      <c r="AD52" s="697">
        <v>0</v>
      </c>
      <c r="AE52" s="697">
        <v>0</v>
      </c>
      <c r="AF52" s="697">
        <v>0</v>
      </c>
      <c r="AG52" s="697">
        <v>0</v>
      </c>
      <c r="AH52" s="697">
        <v>0</v>
      </c>
      <c r="AI52" s="697">
        <v>0</v>
      </c>
      <c r="AJ52" s="697">
        <v>0</v>
      </c>
      <c r="AK52" s="697">
        <v>0</v>
      </c>
      <c r="AL52" s="697">
        <v>0</v>
      </c>
      <c r="AM52" s="697">
        <v>0</v>
      </c>
      <c r="AN52" s="697">
        <v>0</v>
      </c>
      <c r="AO52" s="698">
        <v>0</v>
      </c>
      <c r="AP52" s="633"/>
      <c r="AQ52" s="696">
        <v>2445.6777114080996</v>
      </c>
      <c r="AR52" s="697">
        <v>2445.6777114080996</v>
      </c>
      <c r="AS52" s="697">
        <v>2445.6777114080996</v>
      </c>
      <c r="AT52" s="697">
        <v>2445.6777114080996</v>
      </c>
      <c r="AU52" s="697">
        <v>2445.6777114080996</v>
      </c>
      <c r="AV52" s="697">
        <v>2222.4200203794276</v>
      </c>
      <c r="AW52" s="697">
        <v>1199.8604677777462</v>
      </c>
      <c r="AX52" s="697">
        <v>1199.616026534062</v>
      </c>
      <c r="AY52" s="697">
        <v>1199.616026534062</v>
      </c>
      <c r="AZ52" s="697">
        <v>264.64458000175415</v>
      </c>
      <c r="BA52" s="697">
        <v>222.33092183441539</v>
      </c>
      <c r="BB52" s="697">
        <v>204.16691257987719</v>
      </c>
      <c r="BC52" s="697">
        <v>204.16691257987719</v>
      </c>
      <c r="BD52" s="697">
        <v>169.42833990943234</v>
      </c>
      <c r="BE52" s="697">
        <v>169.42833990943234</v>
      </c>
      <c r="BF52" s="697">
        <v>169.2246050618291</v>
      </c>
      <c r="BG52" s="697">
        <v>0</v>
      </c>
      <c r="BH52" s="697">
        <v>0</v>
      </c>
      <c r="BI52" s="697">
        <v>0</v>
      </c>
      <c r="BJ52" s="697">
        <v>0</v>
      </c>
      <c r="BK52" s="697">
        <v>0</v>
      </c>
      <c r="BL52" s="697">
        <v>0</v>
      </c>
      <c r="BM52" s="697">
        <v>0</v>
      </c>
      <c r="BN52" s="697">
        <v>0</v>
      </c>
      <c r="BO52" s="697">
        <v>0</v>
      </c>
      <c r="BP52" s="697">
        <v>0</v>
      </c>
      <c r="BQ52" s="697">
        <v>0</v>
      </c>
      <c r="BR52" s="697">
        <v>0</v>
      </c>
      <c r="BS52" s="697">
        <v>0</v>
      </c>
      <c r="BT52" s="698">
        <v>0</v>
      </c>
      <c r="BU52" s="16"/>
    </row>
    <row r="53" spans="2:73" hidden="1">
      <c r="B53" s="692" t="s">
        <v>714</v>
      </c>
      <c r="C53" s="692" t="s">
        <v>708</v>
      </c>
      <c r="D53" s="692" t="s">
        <v>4</v>
      </c>
      <c r="E53" s="692" t="s">
        <v>700</v>
      </c>
      <c r="F53" s="692" t="s">
        <v>29</v>
      </c>
      <c r="G53" s="692" t="s">
        <v>701</v>
      </c>
      <c r="H53" s="692">
        <v>2011</v>
      </c>
      <c r="I53" s="644" t="s">
        <v>574</v>
      </c>
      <c r="J53" s="644" t="s">
        <v>584</v>
      </c>
      <c r="K53" s="633"/>
      <c r="L53" s="696">
        <v>1.8032935615726876E-2</v>
      </c>
      <c r="M53" s="697">
        <v>1.8032935615726876E-2</v>
      </c>
      <c r="N53" s="697">
        <v>1.8032935615726876E-2</v>
      </c>
      <c r="O53" s="697">
        <v>1.8032935615726876E-2</v>
      </c>
      <c r="P53" s="697">
        <v>1.8032935615726876E-2</v>
      </c>
      <c r="Q53" s="697">
        <v>1.6798836564136419E-2</v>
      </c>
      <c r="R53" s="697">
        <v>1.1749943102196439E-2</v>
      </c>
      <c r="S53" s="697">
        <v>1.1723042751642087E-2</v>
      </c>
      <c r="T53" s="697">
        <v>1.1723042751642087E-2</v>
      </c>
      <c r="U53" s="697">
        <v>6.5548115023029941E-3</v>
      </c>
      <c r="V53" s="697">
        <v>8.6645712740551501E-4</v>
      </c>
      <c r="W53" s="697">
        <v>8.6554317905951068E-4</v>
      </c>
      <c r="X53" s="697">
        <v>8.6554317905951068E-4</v>
      </c>
      <c r="Y53" s="697">
        <v>8.4307003355668523E-4</v>
      </c>
      <c r="Z53" s="697">
        <v>8.4307003355668523E-4</v>
      </c>
      <c r="AA53" s="697">
        <v>8.2765077179340683E-4</v>
      </c>
      <c r="AB53" s="697">
        <v>0</v>
      </c>
      <c r="AC53" s="697">
        <v>0</v>
      </c>
      <c r="AD53" s="697">
        <v>0</v>
      </c>
      <c r="AE53" s="697">
        <v>0</v>
      </c>
      <c r="AF53" s="697">
        <v>0</v>
      </c>
      <c r="AG53" s="697">
        <v>0</v>
      </c>
      <c r="AH53" s="697">
        <v>0</v>
      </c>
      <c r="AI53" s="697">
        <v>0</v>
      </c>
      <c r="AJ53" s="697">
        <v>0</v>
      </c>
      <c r="AK53" s="697">
        <v>0</v>
      </c>
      <c r="AL53" s="697">
        <v>0</v>
      </c>
      <c r="AM53" s="697">
        <v>0</v>
      </c>
      <c r="AN53" s="697">
        <v>0</v>
      </c>
      <c r="AO53" s="698">
        <v>0</v>
      </c>
      <c r="AP53" s="633"/>
      <c r="AQ53" s="696">
        <v>308.76910845496849</v>
      </c>
      <c r="AR53" s="697">
        <v>308.76910845496849</v>
      </c>
      <c r="AS53" s="697">
        <v>308.76910845496849</v>
      </c>
      <c r="AT53" s="697">
        <v>308.76910845496849</v>
      </c>
      <c r="AU53" s="697">
        <v>308.76910845496849</v>
      </c>
      <c r="AV53" s="697">
        <v>282.11639952722987</v>
      </c>
      <c r="AW53" s="697">
        <v>173.07597228208706</v>
      </c>
      <c r="AX53" s="697">
        <v>172.84032521123095</v>
      </c>
      <c r="AY53" s="697">
        <v>172.84032521123095</v>
      </c>
      <c r="AZ53" s="697">
        <v>61.222572177262933</v>
      </c>
      <c r="BA53" s="697">
        <v>27.650637636849773</v>
      </c>
      <c r="BB53" s="697">
        <v>20.118657741548581</v>
      </c>
      <c r="BC53" s="697">
        <v>20.118657741548581</v>
      </c>
      <c r="BD53" s="697">
        <v>18.05595955099604</v>
      </c>
      <c r="BE53" s="697">
        <v>18.05595955099604</v>
      </c>
      <c r="BF53" s="697">
        <v>17.874687680862401</v>
      </c>
      <c r="BG53" s="697">
        <v>0</v>
      </c>
      <c r="BH53" s="697">
        <v>0</v>
      </c>
      <c r="BI53" s="697">
        <v>0</v>
      </c>
      <c r="BJ53" s="697">
        <v>0</v>
      </c>
      <c r="BK53" s="697">
        <v>0</v>
      </c>
      <c r="BL53" s="697">
        <v>0</v>
      </c>
      <c r="BM53" s="697">
        <v>0</v>
      </c>
      <c r="BN53" s="697">
        <v>0</v>
      </c>
      <c r="BO53" s="697">
        <v>0</v>
      </c>
      <c r="BP53" s="697">
        <v>0</v>
      </c>
      <c r="BQ53" s="697">
        <v>0</v>
      </c>
      <c r="BR53" s="697">
        <v>0</v>
      </c>
      <c r="BS53" s="697">
        <v>0</v>
      </c>
      <c r="BT53" s="698">
        <v>0</v>
      </c>
    </row>
    <row r="54" spans="2:73" hidden="1">
      <c r="B54" s="692" t="s">
        <v>208</v>
      </c>
      <c r="C54" s="692" t="s">
        <v>709</v>
      </c>
      <c r="D54" s="692" t="s">
        <v>22</v>
      </c>
      <c r="E54" s="692" t="s">
        <v>700</v>
      </c>
      <c r="F54" s="692" t="s">
        <v>702</v>
      </c>
      <c r="G54" s="692" t="s">
        <v>701</v>
      </c>
      <c r="H54" s="692">
        <v>2013</v>
      </c>
      <c r="I54" s="644" t="s">
        <v>575</v>
      </c>
      <c r="J54" s="644" t="s">
        <v>591</v>
      </c>
      <c r="K54" s="633"/>
      <c r="L54" s="696" t="s">
        <v>699</v>
      </c>
      <c r="M54" s="697" t="s">
        <v>699</v>
      </c>
      <c r="N54" s="697">
        <v>19.977524900999999</v>
      </c>
      <c r="O54" s="697">
        <v>19.977524900999999</v>
      </c>
      <c r="P54" s="697">
        <v>19.977524900999999</v>
      </c>
      <c r="Q54" s="697">
        <v>19.977524900999999</v>
      </c>
      <c r="R54" s="697">
        <v>19.217170819</v>
      </c>
      <c r="S54" s="697">
        <v>19.043364101000002</v>
      </c>
      <c r="T54" s="697">
        <v>19.043364101000002</v>
      </c>
      <c r="U54" s="697">
        <v>19.043364101000002</v>
      </c>
      <c r="V54" s="697">
        <v>19.043364101000002</v>
      </c>
      <c r="W54" s="697">
        <v>17.776355569</v>
      </c>
      <c r="X54" s="697">
        <v>15.883005132999999</v>
      </c>
      <c r="Y54" s="697">
        <v>15.883005132999999</v>
      </c>
      <c r="Z54" s="697">
        <v>0.20660900300000001</v>
      </c>
      <c r="AA54" s="697">
        <v>0.20660900300000001</v>
      </c>
      <c r="AB54" s="697">
        <v>0.20660900300000001</v>
      </c>
      <c r="AC54" s="697">
        <v>0.20660900300000001</v>
      </c>
      <c r="AD54" s="697">
        <v>4.0030417999999998E-2</v>
      </c>
      <c r="AE54" s="697">
        <v>0</v>
      </c>
      <c r="AF54" s="697">
        <v>0</v>
      </c>
      <c r="AG54" s="697">
        <v>0</v>
      </c>
      <c r="AH54" s="697">
        <v>0</v>
      </c>
      <c r="AI54" s="697">
        <v>0</v>
      </c>
      <c r="AJ54" s="697">
        <v>0</v>
      </c>
      <c r="AK54" s="697">
        <v>0</v>
      </c>
      <c r="AL54" s="697">
        <v>0</v>
      </c>
      <c r="AM54" s="697">
        <v>0</v>
      </c>
      <c r="AN54" s="697">
        <v>0</v>
      </c>
      <c r="AO54" s="698">
        <v>0</v>
      </c>
      <c r="AP54" s="633"/>
      <c r="AQ54" s="696">
        <v>0</v>
      </c>
      <c r="AR54" s="697">
        <v>0</v>
      </c>
      <c r="AS54" s="697">
        <v>122523.088835673</v>
      </c>
      <c r="AT54" s="697">
        <v>122523.088835673</v>
      </c>
      <c r="AU54" s="697">
        <v>122523.088835673</v>
      </c>
      <c r="AV54" s="697">
        <v>122523.088835673</v>
      </c>
      <c r="AW54" s="697">
        <v>120141.088094393</v>
      </c>
      <c r="AX54" s="697">
        <v>118628.89184916401</v>
      </c>
      <c r="AY54" s="697">
        <v>118628.89184916401</v>
      </c>
      <c r="AZ54" s="697">
        <v>118628.89184916401</v>
      </c>
      <c r="BA54" s="697">
        <v>118628.89184916401</v>
      </c>
      <c r="BB54" s="697">
        <v>107605.35051070699</v>
      </c>
      <c r="BC54" s="697">
        <v>90329.374705494003</v>
      </c>
      <c r="BD54" s="697">
        <v>90329.374705494003</v>
      </c>
      <c r="BE54" s="697">
        <v>137.659579869</v>
      </c>
      <c r="BF54" s="697">
        <v>137.659579869</v>
      </c>
      <c r="BG54" s="697">
        <v>137.659579869</v>
      </c>
      <c r="BH54" s="697">
        <v>137.659579869</v>
      </c>
      <c r="BI54" s="697">
        <v>26.671492901000001</v>
      </c>
      <c r="BJ54" s="697">
        <v>0</v>
      </c>
      <c r="BK54" s="697">
        <v>0</v>
      </c>
      <c r="BL54" s="697">
        <v>0</v>
      </c>
      <c r="BM54" s="697">
        <v>0</v>
      </c>
      <c r="BN54" s="697">
        <v>0</v>
      </c>
      <c r="BO54" s="697">
        <v>0</v>
      </c>
      <c r="BP54" s="697">
        <v>0</v>
      </c>
      <c r="BQ54" s="697">
        <v>0</v>
      </c>
      <c r="BR54" s="697">
        <v>0</v>
      </c>
      <c r="BS54" s="697">
        <v>0</v>
      </c>
      <c r="BT54" s="698">
        <v>0</v>
      </c>
    </row>
    <row r="55" spans="2:73" hidden="1">
      <c r="B55" s="692" t="s">
        <v>208</v>
      </c>
      <c r="C55" s="692" t="s">
        <v>709</v>
      </c>
      <c r="D55" s="692" t="s">
        <v>715</v>
      </c>
      <c r="E55" s="692" t="s">
        <v>700</v>
      </c>
      <c r="F55" s="692" t="s">
        <v>702</v>
      </c>
      <c r="G55" s="692" t="s">
        <v>701</v>
      </c>
      <c r="H55" s="692">
        <v>2012</v>
      </c>
      <c r="I55" s="644" t="s">
        <v>575</v>
      </c>
      <c r="J55" s="644" t="s">
        <v>584</v>
      </c>
      <c r="K55" s="633"/>
      <c r="L55" s="696" t="s">
        <v>699</v>
      </c>
      <c r="M55" s="697">
        <v>1.4287419610000001</v>
      </c>
      <c r="N55" s="697">
        <v>1.4287419610000001</v>
      </c>
      <c r="O55" s="697">
        <v>1.4287419610000001</v>
      </c>
      <c r="P55" s="697">
        <v>1.4287419610000001</v>
      </c>
      <c r="Q55" s="697">
        <v>1.4287419610000001</v>
      </c>
      <c r="R55" s="697">
        <v>0.26934542099999997</v>
      </c>
      <c r="S55" s="697">
        <v>0.26934542099999997</v>
      </c>
      <c r="T55" s="697">
        <v>0.26934542099999997</v>
      </c>
      <c r="U55" s="697">
        <v>0.26934542099999997</v>
      </c>
      <c r="V55" s="697">
        <v>0.26934542099999997</v>
      </c>
      <c r="W55" s="697">
        <v>0.209007518</v>
      </c>
      <c r="X55" s="697">
        <v>0.209007518</v>
      </c>
      <c r="Y55" s="697">
        <v>0</v>
      </c>
      <c r="Z55" s="697">
        <v>0</v>
      </c>
      <c r="AA55" s="697">
        <v>0</v>
      </c>
      <c r="AB55" s="697">
        <v>0</v>
      </c>
      <c r="AC55" s="697">
        <v>0</v>
      </c>
      <c r="AD55" s="697">
        <v>0</v>
      </c>
      <c r="AE55" s="697">
        <v>0</v>
      </c>
      <c r="AF55" s="697">
        <v>0</v>
      </c>
      <c r="AG55" s="697">
        <v>0</v>
      </c>
      <c r="AH55" s="697">
        <v>0</v>
      </c>
      <c r="AI55" s="697">
        <v>0</v>
      </c>
      <c r="AJ55" s="697">
        <v>0</v>
      </c>
      <c r="AK55" s="697">
        <v>0</v>
      </c>
      <c r="AL55" s="697">
        <v>0</v>
      </c>
      <c r="AM55" s="697">
        <v>0</v>
      </c>
      <c r="AN55" s="697">
        <v>0</v>
      </c>
      <c r="AO55" s="698">
        <v>0</v>
      </c>
      <c r="AP55" s="633"/>
      <c r="AQ55" s="696" t="s">
        <v>699</v>
      </c>
      <c r="AR55" s="697">
        <v>5639.5002500600003</v>
      </c>
      <c r="AS55" s="697">
        <v>5639.5002500600003</v>
      </c>
      <c r="AT55" s="697">
        <v>5639.5002500600003</v>
      </c>
      <c r="AU55" s="697">
        <v>5639.5002500600003</v>
      </c>
      <c r="AV55" s="697">
        <v>5639.5002500600003</v>
      </c>
      <c r="AW55" s="697">
        <v>1364.7593550619999</v>
      </c>
      <c r="AX55" s="697">
        <v>1364.7593550619999</v>
      </c>
      <c r="AY55" s="697">
        <v>1364.7593550619999</v>
      </c>
      <c r="AZ55" s="697">
        <v>1364.7593550619999</v>
      </c>
      <c r="BA55" s="697">
        <v>1364.7593550619999</v>
      </c>
      <c r="BB55" s="697">
        <v>774.36610949700002</v>
      </c>
      <c r="BC55" s="697">
        <v>774.36610949700002</v>
      </c>
      <c r="BD55" s="697">
        <v>0</v>
      </c>
      <c r="BE55" s="697">
        <v>0</v>
      </c>
      <c r="BF55" s="697">
        <v>0</v>
      </c>
      <c r="BG55" s="697">
        <v>0</v>
      </c>
      <c r="BH55" s="697">
        <v>0</v>
      </c>
      <c r="BI55" s="697">
        <v>0</v>
      </c>
      <c r="BJ55" s="697">
        <v>0</v>
      </c>
      <c r="BK55" s="697">
        <v>0</v>
      </c>
      <c r="BL55" s="697">
        <v>0</v>
      </c>
      <c r="BM55" s="697">
        <v>0</v>
      </c>
      <c r="BN55" s="697">
        <v>0</v>
      </c>
      <c r="BO55" s="697">
        <v>0</v>
      </c>
      <c r="BP55" s="697">
        <v>0</v>
      </c>
      <c r="BQ55" s="697">
        <v>0</v>
      </c>
      <c r="BR55" s="697">
        <v>0</v>
      </c>
      <c r="BS55" s="697">
        <v>0</v>
      </c>
      <c r="BT55" s="698">
        <v>0</v>
      </c>
    </row>
    <row r="56" spans="2:73" hidden="1">
      <c r="B56" s="692" t="s">
        <v>208</v>
      </c>
      <c r="C56" s="692" t="s">
        <v>709</v>
      </c>
      <c r="D56" s="692" t="s">
        <v>715</v>
      </c>
      <c r="E56" s="692" t="s">
        <v>700</v>
      </c>
      <c r="F56" s="692" t="s">
        <v>702</v>
      </c>
      <c r="G56" s="692" t="s">
        <v>701</v>
      </c>
      <c r="H56" s="692">
        <v>2013</v>
      </c>
      <c r="I56" s="644" t="s">
        <v>575</v>
      </c>
      <c r="J56" s="644" t="s">
        <v>591</v>
      </c>
      <c r="K56" s="633"/>
      <c r="L56" s="696" t="s">
        <v>699</v>
      </c>
      <c r="M56" s="697" t="s">
        <v>699</v>
      </c>
      <c r="N56" s="697">
        <v>3.2128700459999999</v>
      </c>
      <c r="O56" s="697">
        <v>3.2128700459999999</v>
      </c>
      <c r="P56" s="697">
        <v>3.2128700459999999</v>
      </c>
      <c r="Q56" s="697">
        <v>3.0683331790000001</v>
      </c>
      <c r="R56" s="697">
        <v>0.98946249099999994</v>
      </c>
      <c r="S56" s="697">
        <v>0.65118471600000005</v>
      </c>
      <c r="T56" s="697">
        <v>0.65118471600000005</v>
      </c>
      <c r="U56" s="697">
        <v>0.65118471600000005</v>
      </c>
      <c r="V56" s="697">
        <v>0.65118471600000005</v>
      </c>
      <c r="W56" s="697">
        <v>0.65118471600000005</v>
      </c>
      <c r="X56" s="697">
        <v>0.60966880700000003</v>
      </c>
      <c r="Y56" s="697">
        <v>0.60966880700000003</v>
      </c>
      <c r="Z56" s="697">
        <v>0</v>
      </c>
      <c r="AA56" s="697">
        <v>0</v>
      </c>
      <c r="AB56" s="697">
        <v>0</v>
      </c>
      <c r="AC56" s="697">
        <v>0</v>
      </c>
      <c r="AD56" s="697">
        <v>0</v>
      </c>
      <c r="AE56" s="697">
        <v>0</v>
      </c>
      <c r="AF56" s="697">
        <v>0</v>
      </c>
      <c r="AG56" s="697">
        <v>0</v>
      </c>
      <c r="AH56" s="697">
        <v>0</v>
      </c>
      <c r="AI56" s="697">
        <v>0</v>
      </c>
      <c r="AJ56" s="697">
        <v>0</v>
      </c>
      <c r="AK56" s="697">
        <v>0</v>
      </c>
      <c r="AL56" s="697">
        <v>0</v>
      </c>
      <c r="AM56" s="697">
        <v>0</v>
      </c>
      <c r="AN56" s="697">
        <v>0</v>
      </c>
      <c r="AO56" s="698">
        <v>0</v>
      </c>
      <c r="AP56" s="633"/>
      <c r="AQ56" s="696" t="s">
        <v>699</v>
      </c>
      <c r="AR56" s="697" t="s">
        <v>699</v>
      </c>
      <c r="AS56" s="697">
        <v>11130.380258458001</v>
      </c>
      <c r="AT56" s="697">
        <v>11130.380258458001</v>
      </c>
      <c r="AU56" s="697">
        <v>11130.380258458001</v>
      </c>
      <c r="AV56" s="697">
        <v>10573.410963374999</v>
      </c>
      <c r="AW56" s="697">
        <v>3570.082671228</v>
      </c>
      <c r="AX56" s="697">
        <v>2430.4878307889999</v>
      </c>
      <c r="AY56" s="697">
        <v>2430.4878307889999</v>
      </c>
      <c r="AZ56" s="697">
        <v>2430.4878307889999</v>
      </c>
      <c r="BA56" s="697">
        <v>2430.4878307889999</v>
      </c>
      <c r="BB56" s="697">
        <v>2430.4878307889999</v>
      </c>
      <c r="BC56" s="697">
        <v>2053.8607010619999</v>
      </c>
      <c r="BD56" s="697">
        <v>2053.8607010619999</v>
      </c>
      <c r="BE56" s="697">
        <v>0</v>
      </c>
      <c r="BF56" s="697">
        <v>0</v>
      </c>
      <c r="BG56" s="697">
        <v>0</v>
      </c>
      <c r="BH56" s="697">
        <v>0</v>
      </c>
      <c r="BI56" s="697">
        <v>0</v>
      </c>
      <c r="BJ56" s="697">
        <v>0</v>
      </c>
      <c r="BK56" s="697">
        <v>0</v>
      </c>
      <c r="BL56" s="697">
        <v>0</v>
      </c>
      <c r="BM56" s="697">
        <v>0</v>
      </c>
      <c r="BN56" s="697">
        <v>0</v>
      </c>
      <c r="BO56" s="697">
        <v>0</v>
      </c>
      <c r="BP56" s="697">
        <v>0</v>
      </c>
      <c r="BQ56" s="697">
        <v>0</v>
      </c>
      <c r="BR56" s="697">
        <v>0</v>
      </c>
      <c r="BS56" s="697">
        <v>0</v>
      </c>
      <c r="BT56" s="698">
        <v>0</v>
      </c>
    </row>
    <row r="57" spans="2:73" hidden="1">
      <c r="B57" s="692" t="s">
        <v>208</v>
      </c>
      <c r="C57" s="692" t="s">
        <v>708</v>
      </c>
      <c r="D57" s="692" t="s">
        <v>716</v>
      </c>
      <c r="E57" s="692" t="s">
        <v>700</v>
      </c>
      <c r="F57" s="692" t="s">
        <v>29</v>
      </c>
      <c r="G57" s="692" t="s">
        <v>701</v>
      </c>
      <c r="H57" s="692">
        <v>2013</v>
      </c>
      <c r="I57" s="644" t="s">
        <v>575</v>
      </c>
      <c r="J57" s="644" t="s">
        <v>591</v>
      </c>
      <c r="K57" s="633"/>
      <c r="L57" s="696">
        <v>0</v>
      </c>
      <c r="M57" s="697">
        <v>0</v>
      </c>
      <c r="N57" s="697">
        <v>0.57864239200000001</v>
      </c>
      <c r="O57" s="697">
        <v>0.57864239200000001</v>
      </c>
      <c r="P57" s="697">
        <v>0.55775648799999999</v>
      </c>
      <c r="Q57" s="697">
        <v>0.47813571599999999</v>
      </c>
      <c r="R57" s="697">
        <v>0.47813571599999999</v>
      </c>
      <c r="S57" s="697">
        <v>0.47813571599999999</v>
      </c>
      <c r="T57" s="697">
        <v>0.47813571599999999</v>
      </c>
      <c r="U57" s="697">
        <v>0.47746667300000001</v>
      </c>
      <c r="V57" s="697">
        <v>0.35711741899999999</v>
      </c>
      <c r="W57" s="697">
        <v>0.35711741899999999</v>
      </c>
      <c r="X57" s="697">
        <v>0.28686024300000001</v>
      </c>
      <c r="Y57" s="697">
        <v>0.28685221500000002</v>
      </c>
      <c r="Z57" s="697">
        <v>0.28685221500000002</v>
      </c>
      <c r="AA57" s="697">
        <v>0.28642457399999999</v>
      </c>
      <c r="AB57" s="697">
        <v>0.28642457399999999</v>
      </c>
      <c r="AC57" s="697">
        <v>0.28607425399999997</v>
      </c>
      <c r="AD57" s="697">
        <v>0.27723419100000002</v>
      </c>
      <c r="AE57" s="697">
        <v>0.16273031900000001</v>
      </c>
      <c r="AF57" s="697">
        <v>0.16273031900000001</v>
      </c>
      <c r="AG57" s="697">
        <v>0.16273031900000001</v>
      </c>
      <c r="AH57" s="697">
        <v>0</v>
      </c>
      <c r="AI57" s="697">
        <v>0</v>
      </c>
      <c r="AJ57" s="697">
        <v>0</v>
      </c>
      <c r="AK57" s="697">
        <v>0</v>
      </c>
      <c r="AL57" s="697">
        <v>0</v>
      </c>
      <c r="AM57" s="697">
        <v>0</v>
      </c>
      <c r="AN57" s="697">
        <v>0</v>
      </c>
      <c r="AO57" s="698">
        <v>0</v>
      </c>
      <c r="AP57" s="633"/>
      <c r="AQ57" s="696">
        <v>0</v>
      </c>
      <c r="AR57" s="697">
        <v>0</v>
      </c>
      <c r="AS57" s="697">
        <v>8633.4702824550004</v>
      </c>
      <c r="AT57" s="697">
        <v>8633.4702824550004</v>
      </c>
      <c r="AU57" s="697">
        <v>8300.7719281819991</v>
      </c>
      <c r="AV57" s="697">
        <v>7032.4667788019997</v>
      </c>
      <c r="AW57" s="697">
        <v>7032.4667788019997</v>
      </c>
      <c r="AX57" s="697">
        <v>7032.4667788019997</v>
      </c>
      <c r="AY57" s="697">
        <v>7032.4667788019997</v>
      </c>
      <c r="AZ57" s="697">
        <v>7026.6059558389998</v>
      </c>
      <c r="BA57" s="697">
        <v>5109.5235760380001</v>
      </c>
      <c r="BB57" s="697">
        <v>5109.5235760380001</v>
      </c>
      <c r="BC57" s="697">
        <v>4645.8145136579997</v>
      </c>
      <c r="BD57" s="697">
        <v>4579.6560715739997</v>
      </c>
      <c r="BE57" s="697">
        <v>4579.6560715739997</v>
      </c>
      <c r="BF57" s="697">
        <v>4560.8297995049998</v>
      </c>
      <c r="BG57" s="697">
        <v>4560.8297995049998</v>
      </c>
      <c r="BH57" s="697">
        <v>4556.9697688140004</v>
      </c>
      <c r="BI57" s="697">
        <v>4416.1535362189998</v>
      </c>
      <c r="BJ57" s="697">
        <v>2592.1841417219998</v>
      </c>
      <c r="BK57" s="697">
        <v>2592.1841417219998</v>
      </c>
      <c r="BL57" s="697">
        <v>2592.1841417219998</v>
      </c>
      <c r="BM57" s="697">
        <v>0</v>
      </c>
      <c r="BN57" s="697">
        <v>0</v>
      </c>
      <c r="BO57" s="697">
        <v>0</v>
      </c>
      <c r="BP57" s="697">
        <v>0</v>
      </c>
      <c r="BQ57" s="697">
        <v>0</v>
      </c>
      <c r="BR57" s="697">
        <v>0</v>
      </c>
      <c r="BS57" s="697">
        <v>0</v>
      </c>
      <c r="BT57" s="698">
        <v>0</v>
      </c>
    </row>
    <row r="58" spans="2:73" hidden="1">
      <c r="B58" s="692" t="s">
        <v>208</v>
      </c>
      <c r="C58" s="692" t="s">
        <v>708</v>
      </c>
      <c r="D58" s="692" t="s">
        <v>2</v>
      </c>
      <c r="E58" s="692" t="s">
        <v>700</v>
      </c>
      <c r="F58" s="692" t="s">
        <v>29</v>
      </c>
      <c r="G58" s="692" t="s">
        <v>701</v>
      </c>
      <c r="H58" s="692">
        <v>2013</v>
      </c>
      <c r="I58" s="644" t="s">
        <v>575</v>
      </c>
      <c r="J58" s="644" t="s">
        <v>591</v>
      </c>
      <c r="K58" s="633"/>
      <c r="L58" s="696" t="s">
        <v>699</v>
      </c>
      <c r="M58" s="697" t="s">
        <v>699</v>
      </c>
      <c r="N58" s="697">
        <v>0.20719409899999999</v>
      </c>
      <c r="O58" s="697">
        <v>0.20719409899999999</v>
      </c>
      <c r="P58" s="697">
        <v>0.20719409899999999</v>
      </c>
      <c r="Q58" s="697">
        <v>0.20719409899999999</v>
      </c>
      <c r="R58" s="697">
        <v>0</v>
      </c>
      <c r="S58" s="697">
        <v>0</v>
      </c>
      <c r="T58" s="697">
        <v>0</v>
      </c>
      <c r="U58" s="697">
        <v>0</v>
      </c>
      <c r="V58" s="697">
        <v>0</v>
      </c>
      <c r="W58" s="697">
        <v>0</v>
      </c>
      <c r="X58" s="697">
        <v>0</v>
      </c>
      <c r="Y58" s="697">
        <v>0</v>
      </c>
      <c r="Z58" s="697">
        <v>0</v>
      </c>
      <c r="AA58" s="697">
        <v>0</v>
      </c>
      <c r="AB58" s="697">
        <v>0</v>
      </c>
      <c r="AC58" s="697">
        <v>0</v>
      </c>
      <c r="AD58" s="697">
        <v>0</v>
      </c>
      <c r="AE58" s="697">
        <v>0</v>
      </c>
      <c r="AF58" s="697">
        <v>0</v>
      </c>
      <c r="AG58" s="697">
        <v>0</v>
      </c>
      <c r="AH58" s="697">
        <v>0</v>
      </c>
      <c r="AI58" s="697">
        <v>0</v>
      </c>
      <c r="AJ58" s="697">
        <v>0</v>
      </c>
      <c r="AK58" s="697">
        <v>0</v>
      </c>
      <c r="AL58" s="697">
        <v>0</v>
      </c>
      <c r="AM58" s="697">
        <v>0</v>
      </c>
      <c r="AN58" s="697">
        <v>0</v>
      </c>
      <c r="AO58" s="698">
        <v>0</v>
      </c>
      <c r="AP58" s="633"/>
      <c r="AQ58" s="696" t="s">
        <v>699</v>
      </c>
      <c r="AR58" s="697" t="s">
        <v>699</v>
      </c>
      <c r="AS58" s="697">
        <v>369.43987800000002</v>
      </c>
      <c r="AT58" s="697">
        <v>369.43987800000002</v>
      </c>
      <c r="AU58" s="697">
        <v>369.43987800000002</v>
      </c>
      <c r="AV58" s="697">
        <v>369.43987800000002</v>
      </c>
      <c r="AW58" s="697">
        <v>0</v>
      </c>
      <c r="AX58" s="697">
        <v>0</v>
      </c>
      <c r="AY58" s="697">
        <v>0</v>
      </c>
      <c r="AZ58" s="697">
        <v>0</v>
      </c>
      <c r="BA58" s="697">
        <v>0</v>
      </c>
      <c r="BB58" s="697">
        <v>0</v>
      </c>
      <c r="BC58" s="697">
        <v>0</v>
      </c>
      <c r="BD58" s="697">
        <v>0</v>
      </c>
      <c r="BE58" s="697">
        <v>0</v>
      </c>
      <c r="BF58" s="697">
        <v>0</v>
      </c>
      <c r="BG58" s="697">
        <v>0</v>
      </c>
      <c r="BH58" s="697">
        <v>0</v>
      </c>
      <c r="BI58" s="697">
        <v>0</v>
      </c>
      <c r="BJ58" s="697">
        <v>0</v>
      </c>
      <c r="BK58" s="697">
        <v>0</v>
      </c>
      <c r="BL58" s="697">
        <v>0</v>
      </c>
      <c r="BM58" s="697">
        <v>0</v>
      </c>
      <c r="BN58" s="697">
        <v>0</v>
      </c>
      <c r="BO58" s="697">
        <v>0</v>
      </c>
      <c r="BP58" s="697">
        <v>0</v>
      </c>
      <c r="BQ58" s="697">
        <v>0</v>
      </c>
      <c r="BR58" s="697">
        <v>0</v>
      </c>
      <c r="BS58" s="697">
        <v>0</v>
      </c>
      <c r="BT58" s="698">
        <v>0</v>
      </c>
    </row>
    <row r="59" spans="2:73" hidden="1">
      <c r="B59" s="692" t="s">
        <v>208</v>
      </c>
      <c r="C59" s="692" t="s">
        <v>708</v>
      </c>
      <c r="D59" s="692" t="s">
        <v>1</v>
      </c>
      <c r="E59" s="692" t="s">
        <v>700</v>
      </c>
      <c r="F59" s="692" t="s">
        <v>29</v>
      </c>
      <c r="G59" s="692" t="s">
        <v>701</v>
      </c>
      <c r="H59" s="692">
        <v>2013</v>
      </c>
      <c r="I59" s="644" t="s">
        <v>575</v>
      </c>
      <c r="J59" s="644" t="s">
        <v>591</v>
      </c>
      <c r="K59" s="633"/>
      <c r="L59" s="696" t="s">
        <v>699</v>
      </c>
      <c r="M59" s="697" t="s">
        <v>699</v>
      </c>
      <c r="N59" s="697">
        <v>4.590208423</v>
      </c>
      <c r="O59" s="697">
        <v>4.590208423</v>
      </c>
      <c r="P59" s="697">
        <v>4.590208423</v>
      </c>
      <c r="Q59" s="697">
        <v>4.4854243929999997</v>
      </c>
      <c r="R59" s="697">
        <v>2.852254142</v>
      </c>
      <c r="S59" s="697">
        <v>0</v>
      </c>
      <c r="T59" s="697">
        <v>0</v>
      </c>
      <c r="U59" s="697">
        <v>0</v>
      </c>
      <c r="V59" s="697">
        <v>0</v>
      </c>
      <c r="W59" s="697">
        <v>0</v>
      </c>
      <c r="X59" s="697">
        <v>0</v>
      </c>
      <c r="Y59" s="697">
        <v>0</v>
      </c>
      <c r="Z59" s="697">
        <v>0</v>
      </c>
      <c r="AA59" s="697">
        <v>0</v>
      </c>
      <c r="AB59" s="697">
        <v>0</v>
      </c>
      <c r="AC59" s="697">
        <v>0</v>
      </c>
      <c r="AD59" s="697">
        <v>0</v>
      </c>
      <c r="AE59" s="697">
        <v>0</v>
      </c>
      <c r="AF59" s="697">
        <v>0</v>
      </c>
      <c r="AG59" s="697">
        <v>0</v>
      </c>
      <c r="AH59" s="697">
        <v>0</v>
      </c>
      <c r="AI59" s="697">
        <v>0</v>
      </c>
      <c r="AJ59" s="697">
        <v>0</v>
      </c>
      <c r="AK59" s="697">
        <v>0</v>
      </c>
      <c r="AL59" s="697">
        <v>0</v>
      </c>
      <c r="AM59" s="697">
        <v>0</v>
      </c>
      <c r="AN59" s="697">
        <v>0</v>
      </c>
      <c r="AO59" s="698">
        <v>0</v>
      </c>
      <c r="AP59" s="633"/>
      <c r="AQ59" s="696" t="s">
        <v>699</v>
      </c>
      <c r="AR59" s="697" t="s">
        <v>699</v>
      </c>
      <c r="AS59" s="697">
        <v>29514.547200948</v>
      </c>
      <c r="AT59" s="697">
        <v>29514.547200948</v>
      </c>
      <c r="AU59" s="697">
        <v>29514.547200948</v>
      </c>
      <c r="AV59" s="697">
        <v>29412.002682614999</v>
      </c>
      <c r="AW59" s="697">
        <v>19407.208425821998</v>
      </c>
      <c r="AX59" s="697">
        <v>0</v>
      </c>
      <c r="AY59" s="697">
        <v>0</v>
      </c>
      <c r="AZ59" s="697">
        <v>0</v>
      </c>
      <c r="BA59" s="697">
        <v>0</v>
      </c>
      <c r="BB59" s="697">
        <v>0</v>
      </c>
      <c r="BC59" s="697">
        <v>0</v>
      </c>
      <c r="BD59" s="697">
        <v>0</v>
      </c>
      <c r="BE59" s="697">
        <v>0</v>
      </c>
      <c r="BF59" s="697">
        <v>0</v>
      </c>
      <c r="BG59" s="697">
        <v>0</v>
      </c>
      <c r="BH59" s="697">
        <v>0</v>
      </c>
      <c r="BI59" s="697">
        <v>0</v>
      </c>
      <c r="BJ59" s="697">
        <v>0</v>
      </c>
      <c r="BK59" s="697">
        <v>0</v>
      </c>
      <c r="BL59" s="697">
        <v>0</v>
      </c>
      <c r="BM59" s="697">
        <v>0</v>
      </c>
      <c r="BN59" s="697">
        <v>0</v>
      </c>
      <c r="BO59" s="697">
        <v>0</v>
      </c>
      <c r="BP59" s="697">
        <v>0</v>
      </c>
      <c r="BQ59" s="697">
        <v>0</v>
      </c>
      <c r="BR59" s="697">
        <v>0</v>
      </c>
      <c r="BS59" s="697">
        <v>0</v>
      </c>
      <c r="BT59" s="698">
        <v>0</v>
      </c>
    </row>
    <row r="60" spans="2:73" ht="15.75" hidden="1">
      <c r="B60" s="692" t="s">
        <v>208</v>
      </c>
      <c r="C60" s="692" t="s">
        <v>708</v>
      </c>
      <c r="D60" s="692" t="s">
        <v>717</v>
      </c>
      <c r="E60" s="692" t="s">
        <v>700</v>
      </c>
      <c r="F60" s="692" t="s">
        <v>29</v>
      </c>
      <c r="G60" s="692" t="s">
        <v>701</v>
      </c>
      <c r="H60" s="692">
        <v>2013</v>
      </c>
      <c r="I60" s="644" t="s">
        <v>575</v>
      </c>
      <c r="J60" s="644" t="s">
        <v>591</v>
      </c>
      <c r="K60" s="633"/>
      <c r="L60" s="696">
        <v>0</v>
      </c>
      <c r="M60" s="697">
        <v>0</v>
      </c>
      <c r="N60" s="697">
        <v>1.3258527710000001</v>
      </c>
      <c r="O60" s="697">
        <v>1.3258527710000001</v>
      </c>
      <c r="P60" s="697">
        <v>1.2530640770000001</v>
      </c>
      <c r="Q60" s="697">
        <v>1.004654741</v>
      </c>
      <c r="R60" s="697">
        <v>1.004654741</v>
      </c>
      <c r="S60" s="697">
        <v>1.004654741</v>
      </c>
      <c r="T60" s="697">
        <v>1.004654741</v>
      </c>
      <c r="U60" s="697">
        <v>1.002754269</v>
      </c>
      <c r="V60" s="697">
        <v>0.86185747599999996</v>
      </c>
      <c r="W60" s="697">
        <v>0.86185747599999996</v>
      </c>
      <c r="X60" s="697">
        <v>0.62538864999999999</v>
      </c>
      <c r="Y60" s="697">
        <v>0.40395577799999999</v>
      </c>
      <c r="Z60" s="697">
        <v>0.40395577799999999</v>
      </c>
      <c r="AA60" s="697">
        <v>0.395998136</v>
      </c>
      <c r="AB60" s="697">
        <v>0.395998136</v>
      </c>
      <c r="AC60" s="697">
        <v>0.39191564800000001</v>
      </c>
      <c r="AD60" s="697">
        <v>0.33828905500000001</v>
      </c>
      <c r="AE60" s="697">
        <v>0.198568036</v>
      </c>
      <c r="AF60" s="697">
        <v>0.198568036</v>
      </c>
      <c r="AG60" s="697">
        <v>0.198568036</v>
      </c>
      <c r="AH60" s="697">
        <v>0</v>
      </c>
      <c r="AI60" s="697">
        <v>0</v>
      </c>
      <c r="AJ60" s="697">
        <v>0</v>
      </c>
      <c r="AK60" s="697">
        <v>0</v>
      </c>
      <c r="AL60" s="697">
        <v>0</v>
      </c>
      <c r="AM60" s="697">
        <v>0</v>
      </c>
      <c r="AN60" s="697">
        <v>0</v>
      </c>
      <c r="AO60" s="698">
        <v>0</v>
      </c>
      <c r="AP60" s="633"/>
      <c r="AQ60" s="696">
        <v>0</v>
      </c>
      <c r="AR60" s="697">
        <v>0</v>
      </c>
      <c r="AS60" s="697">
        <v>19243.625376914999</v>
      </c>
      <c r="AT60" s="697">
        <v>19243.625376914999</v>
      </c>
      <c r="AU60" s="697">
        <v>18084.150613174999</v>
      </c>
      <c r="AV60" s="697">
        <v>14127.157554752001</v>
      </c>
      <c r="AW60" s="697">
        <v>14127.157554752001</v>
      </c>
      <c r="AX60" s="697">
        <v>14127.157554752001</v>
      </c>
      <c r="AY60" s="697">
        <v>14127.157554752001</v>
      </c>
      <c r="AZ60" s="697">
        <v>14110.509419960001</v>
      </c>
      <c r="BA60" s="697">
        <v>11866.11861363</v>
      </c>
      <c r="BB60" s="697">
        <v>11866.11861363</v>
      </c>
      <c r="BC60" s="697">
        <v>10325.437406912</v>
      </c>
      <c r="BD60" s="697">
        <v>6638.2583389689999</v>
      </c>
      <c r="BE60" s="697">
        <v>6638.2583389689999</v>
      </c>
      <c r="BF60" s="697">
        <v>6287.9349732130004</v>
      </c>
      <c r="BG60" s="697">
        <v>6287.9349732130004</v>
      </c>
      <c r="BH60" s="697">
        <v>6242.9517397379996</v>
      </c>
      <c r="BI60" s="697">
        <v>5388.7163086139999</v>
      </c>
      <c r="BJ60" s="697">
        <v>3163.0547767910002</v>
      </c>
      <c r="BK60" s="697">
        <v>3163.0547767910002</v>
      </c>
      <c r="BL60" s="697">
        <v>3163.0547767910002</v>
      </c>
      <c r="BM60" s="697">
        <v>0</v>
      </c>
      <c r="BN60" s="697">
        <v>0</v>
      </c>
      <c r="BO60" s="697">
        <v>0</v>
      </c>
      <c r="BP60" s="697">
        <v>0</v>
      </c>
      <c r="BQ60" s="697">
        <v>0</v>
      </c>
      <c r="BR60" s="697">
        <v>0</v>
      </c>
      <c r="BS60" s="697">
        <v>0</v>
      </c>
      <c r="BT60" s="698">
        <v>0</v>
      </c>
      <c r="BU60" s="163"/>
    </row>
    <row r="61" spans="2:73" hidden="1">
      <c r="B61" s="692" t="s">
        <v>208</v>
      </c>
      <c r="C61" s="692" t="s">
        <v>708</v>
      </c>
      <c r="D61" s="692" t="s">
        <v>14</v>
      </c>
      <c r="E61" s="692" t="s">
        <v>700</v>
      </c>
      <c r="F61" s="692" t="s">
        <v>29</v>
      </c>
      <c r="G61" s="692" t="s">
        <v>701</v>
      </c>
      <c r="H61" s="692">
        <v>2013</v>
      </c>
      <c r="I61" s="644" t="s">
        <v>575</v>
      </c>
      <c r="J61" s="644" t="s">
        <v>591</v>
      </c>
      <c r="K61" s="633"/>
      <c r="L61" s="696">
        <v>0</v>
      </c>
      <c r="M61" s="697">
        <v>0</v>
      </c>
      <c r="N61" s="697">
        <v>2.5302951079999998</v>
      </c>
      <c r="O61" s="697">
        <v>2.4936188719999999</v>
      </c>
      <c r="P61" s="697">
        <v>2.4902846649999999</v>
      </c>
      <c r="Q61" s="697">
        <v>2.2871315399999999</v>
      </c>
      <c r="R61" s="697">
        <v>2.1810740860000002</v>
      </c>
      <c r="S61" s="697">
        <v>2.092834335</v>
      </c>
      <c r="T61" s="697">
        <v>2.0178681100000002</v>
      </c>
      <c r="U61" s="697">
        <v>2.0178681100000002</v>
      </c>
      <c r="V61" s="697">
        <v>1.2543982330000001</v>
      </c>
      <c r="W61" s="697">
        <v>1.2543982330000001</v>
      </c>
      <c r="X61" s="697">
        <v>0.98427461100000002</v>
      </c>
      <c r="Y61" s="697">
        <v>0.98427461100000002</v>
      </c>
      <c r="Z61" s="697">
        <v>0.57946555300000002</v>
      </c>
      <c r="AA61" s="697">
        <v>0.57946555300000002</v>
      </c>
      <c r="AB61" s="697">
        <v>0.235508785</v>
      </c>
      <c r="AC61" s="697">
        <v>8.5640900000000006E-2</v>
      </c>
      <c r="AD61" s="697">
        <v>8.5640900000000006E-2</v>
      </c>
      <c r="AE61" s="697">
        <v>8.5640900000000006E-2</v>
      </c>
      <c r="AF61" s="697">
        <v>8.5640900000000006E-2</v>
      </c>
      <c r="AG61" s="697">
        <v>8.5640900000000006E-2</v>
      </c>
      <c r="AH61" s="697">
        <v>8.5640900000000006E-2</v>
      </c>
      <c r="AI61" s="697">
        <v>0</v>
      </c>
      <c r="AJ61" s="697">
        <v>0</v>
      </c>
      <c r="AK61" s="697">
        <v>0</v>
      </c>
      <c r="AL61" s="697">
        <v>0</v>
      </c>
      <c r="AM61" s="697">
        <v>0</v>
      </c>
      <c r="AN61" s="697">
        <v>0</v>
      </c>
      <c r="AO61" s="698">
        <v>0</v>
      </c>
      <c r="AP61" s="633"/>
      <c r="AQ61" s="696">
        <v>0</v>
      </c>
      <c r="AR61" s="697">
        <v>0</v>
      </c>
      <c r="AS61" s="697">
        <v>33346.461601256997</v>
      </c>
      <c r="AT61" s="697">
        <v>32640.420021057005</v>
      </c>
      <c r="AU61" s="697">
        <v>32576.234474182002</v>
      </c>
      <c r="AV61" s="697">
        <v>28665.403640747001</v>
      </c>
      <c r="AW61" s="697">
        <v>26534.582206726001</v>
      </c>
      <c r="AX61" s="697">
        <v>24835.90927887</v>
      </c>
      <c r="AY61" s="697">
        <v>23392.760322571001</v>
      </c>
      <c r="AZ61" s="697">
        <v>23392.760322571001</v>
      </c>
      <c r="BA61" s="697">
        <v>8695.4653854370008</v>
      </c>
      <c r="BB61" s="697">
        <v>8695.4653854370008</v>
      </c>
      <c r="BC61" s="697">
        <v>5906.1573638919999</v>
      </c>
      <c r="BD61" s="697">
        <v>5906.1573638919999</v>
      </c>
      <c r="BE61" s="697">
        <v>4560.3069000240002</v>
      </c>
      <c r="BF61" s="697">
        <v>4560.3069000240002</v>
      </c>
      <c r="BG61" s="697">
        <v>1867.2314605710001</v>
      </c>
      <c r="BH61" s="697">
        <v>631.37658691399997</v>
      </c>
      <c r="BI61" s="697">
        <v>631.37658691399997</v>
      </c>
      <c r="BJ61" s="697">
        <v>631.37658691399997</v>
      </c>
      <c r="BK61" s="697">
        <v>631.37658691399997</v>
      </c>
      <c r="BL61" s="697">
        <v>631.37658691399997</v>
      </c>
      <c r="BM61" s="697">
        <v>631.37658691399997</v>
      </c>
      <c r="BN61" s="697">
        <v>0</v>
      </c>
      <c r="BO61" s="697">
        <v>0</v>
      </c>
      <c r="BP61" s="697">
        <v>0</v>
      </c>
      <c r="BQ61" s="697">
        <v>0</v>
      </c>
      <c r="BR61" s="697">
        <v>0</v>
      </c>
      <c r="BS61" s="697">
        <v>0</v>
      </c>
      <c r="BT61" s="698">
        <v>0</v>
      </c>
    </row>
    <row r="62" spans="2:73" hidden="1">
      <c r="B62" s="692" t="s">
        <v>208</v>
      </c>
      <c r="C62" s="692" t="s">
        <v>708</v>
      </c>
      <c r="D62" s="692" t="s">
        <v>718</v>
      </c>
      <c r="E62" s="692" t="s">
        <v>700</v>
      </c>
      <c r="F62" s="692" t="s">
        <v>29</v>
      </c>
      <c r="G62" s="692" t="s">
        <v>701</v>
      </c>
      <c r="H62" s="692">
        <v>2013</v>
      </c>
      <c r="I62" s="644" t="s">
        <v>575</v>
      </c>
      <c r="J62" s="644" t="s">
        <v>591</v>
      </c>
      <c r="K62" s="633"/>
      <c r="L62" s="696" t="s">
        <v>699</v>
      </c>
      <c r="M62" s="697" t="s">
        <v>699</v>
      </c>
      <c r="N62" s="697">
        <v>25.322670712000001</v>
      </c>
      <c r="O62" s="697">
        <v>25.322670712000001</v>
      </c>
      <c r="P62" s="697">
        <v>25.322670712000001</v>
      </c>
      <c r="Q62" s="697">
        <v>25.322670712000001</v>
      </c>
      <c r="R62" s="697">
        <v>25.322670712000001</v>
      </c>
      <c r="S62" s="697">
        <v>25.322670712000001</v>
      </c>
      <c r="T62" s="697">
        <v>25.322670712000001</v>
      </c>
      <c r="U62" s="697">
        <v>25.322670712000001</v>
      </c>
      <c r="V62" s="697">
        <v>25.322670712000001</v>
      </c>
      <c r="W62" s="697">
        <v>25.322670712000001</v>
      </c>
      <c r="X62" s="697">
        <v>25.322670712000001</v>
      </c>
      <c r="Y62" s="697">
        <v>25.322670712000001</v>
      </c>
      <c r="Z62" s="697">
        <v>25.322670712000001</v>
      </c>
      <c r="AA62" s="697">
        <v>25.322670712000001</v>
      </c>
      <c r="AB62" s="697">
        <v>25.322670712000001</v>
      </c>
      <c r="AC62" s="697">
        <v>25.322670712000001</v>
      </c>
      <c r="AD62" s="697">
        <v>25.322670712000001</v>
      </c>
      <c r="AE62" s="697">
        <v>25.322670712000001</v>
      </c>
      <c r="AF62" s="697">
        <v>24.190201991999999</v>
      </c>
      <c r="AG62" s="697">
        <v>0</v>
      </c>
      <c r="AH62" s="697">
        <v>0</v>
      </c>
      <c r="AI62" s="697">
        <v>0</v>
      </c>
      <c r="AJ62" s="697">
        <v>0</v>
      </c>
      <c r="AK62" s="697">
        <v>0</v>
      </c>
      <c r="AL62" s="697">
        <v>0</v>
      </c>
      <c r="AM62" s="697">
        <v>0</v>
      </c>
      <c r="AN62" s="697">
        <v>0</v>
      </c>
      <c r="AO62" s="698">
        <v>0</v>
      </c>
      <c r="AP62" s="633"/>
      <c r="AQ62" s="696" t="s">
        <v>699</v>
      </c>
      <c r="AR62" s="697" t="s">
        <v>699</v>
      </c>
      <c r="AS62" s="697">
        <v>47983.528767304007</v>
      </c>
      <c r="AT62" s="697">
        <v>47983.528767304007</v>
      </c>
      <c r="AU62" s="697">
        <v>47983.528767304007</v>
      </c>
      <c r="AV62" s="697">
        <v>47983.528767304007</v>
      </c>
      <c r="AW62" s="697">
        <v>47983.528767304007</v>
      </c>
      <c r="AX62" s="697">
        <v>47983.528767304007</v>
      </c>
      <c r="AY62" s="697">
        <v>47983.528767304007</v>
      </c>
      <c r="AZ62" s="697">
        <v>47983.528767304007</v>
      </c>
      <c r="BA62" s="697">
        <v>47983.528767304007</v>
      </c>
      <c r="BB62" s="697">
        <v>47983.528767304007</v>
      </c>
      <c r="BC62" s="697">
        <v>47983.528767304007</v>
      </c>
      <c r="BD62" s="697">
        <v>47983.528767304007</v>
      </c>
      <c r="BE62" s="697">
        <v>47983.528767304007</v>
      </c>
      <c r="BF62" s="697">
        <v>47983.528767304007</v>
      </c>
      <c r="BG62" s="697">
        <v>47983.528767304007</v>
      </c>
      <c r="BH62" s="697">
        <v>47983.528767304007</v>
      </c>
      <c r="BI62" s="697">
        <v>47983.528767304007</v>
      </c>
      <c r="BJ62" s="697">
        <v>47983.528767304007</v>
      </c>
      <c r="BK62" s="697">
        <v>46970.813608367003</v>
      </c>
      <c r="BL62" s="697">
        <v>0</v>
      </c>
      <c r="BM62" s="697">
        <v>0</v>
      </c>
      <c r="BN62" s="697">
        <v>0</v>
      </c>
      <c r="BO62" s="697">
        <v>0</v>
      </c>
      <c r="BP62" s="697">
        <v>0</v>
      </c>
      <c r="BQ62" s="697">
        <v>0</v>
      </c>
      <c r="BR62" s="697">
        <v>0</v>
      </c>
      <c r="BS62" s="697">
        <v>0</v>
      </c>
      <c r="BT62" s="698">
        <v>0</v>
      </c>
    </row>
    <row r="63" spans="2:73" hidden="1">
      <c r="B63" s="692" t="s">
        <v>208</v>
      </c>
      <c r="C63" s="692" t="s">
        <v>708</v>
      </c>
      <c r="D63" s="692" t="s">
        <v>718</v>
      </c>
      <c r="E63" s="692" t="s">
        <v>700</v>
      </c>
      <c r="F63" s="692" t="s">
        <v>29</v>
      </c>
      <c r="G63" s="692" t="s">
        <v>701</v>
      </c>
      <c r="H63" s="692">
        <v>2012</v>
      </c>
      <c r="I63" s="644" t="s">
        <v>575</v>
      </c>
      <c r="J63" s="644" t="s">
        <v>584</v>
      </c>
      <c r="K63" s="633"/>
      <c r="L63" s="696" t="s">
        <v>699</v>
      </c>
      <c r="M63" s="697">
        <v>0.94306268300000007</v>
      </c>
      <c r="N63" s="697">
        <v>0.94306268300000007</v>
      </c>
      <c r="O63" s="697">
        <v>0.94306268300000007</v>
      </c>
      <c r="P63" s="697">
        <v>0.94306268300000007</v>
      </c>
      <c r="Q63" s="697">
        <v>0.94306268300000007</v>
      </c>
      <c r="R63" s="697">
        <v>0.94306268300000007</v>
      </c>
      <c r="S63" s="697">
        <v>0.94306268300000007</v>
      </c>
      <c r="T63" s="697">
        <v>0.94306268300000007</v>
      </c>
      <c r="U63" s="697">
        <v>0.94306268300000007</v>
      </c>
      <c r="V63" s="697">
        <v>0.94306268300000007</v>
      </c>
      <c r="W63" s="697">
        <v>0.94306268300000007</v>
      </c>
      <c r="X63" s="697">
        <v>0.94306268300000007</v>
      </c>
      <c r="Y63" s="697">
        <v>0.94306268300000007</v>
      </c>
      <c r="Z63" s="697">
        <v>0.94306268300000007</v>
      </c>
      <c r="AA63" s="697">
        <v>0.94306268300000007</v>
      </c>
      <c r="AB63" s="697">
        <v>0.94306268300000007</v>
      </c>
      <c r="AC63" s="697">
        <v>0.94306268300000007</v>
      </c>
      <c r="AD63" s="697">
        <v>0.94306268300000007</v>
      </c>
      <c r="AE63" s="697">
        <v>0.94306268300000007</v>
      </c>
      <c r="AF63" s="697">
        <v>0.75189418600000002</v>
      </c>
      <c r="AG63" s="697">
        <v>0</v>
      </c>
      <c r="AH63" s="697">
        <v>0</v>
      </c>
      <c r="AI63" s="697">
        <v>0</v>
      </c>
      <c r="AJ63" s="697">
        <v>0</v>
      </c>
      <c r="AK63" s="697">
        <v>0</v>
      </c>
      <c r="AL63" s="697">
        <v>0</v>
      </c>
      <c r="AM63" s="697">
        <v>0</v>
      </c>
      <c r="AN63" s="697">
        <v>0</v>
      </c>
      <c r="AO63" s="698">
        <v>0</v>
      </c>
      <c r="AP63" s="633"/>
      <c r="AQ63" s="696" t="s">
        <v>699</v>
      </c>
      <c r="AR63" s="697">
        <v>1846.992707165</v>
      </c>
      <c r="AS63" s="697">
        <v>1846.992707165</v>
      </c>
      <c r="AT63" s="697">
        <v>1846.992707165</v>
      </c>
      <c r="AU63" s="697">
        <v>1846.992707165</v>
      </c>
      <c r="AV63" s="697">
        <v>1846.992707165</v>
      </c>
      <c r="AW63" s="697">
        <v>1846.992707165</v>
      </c>
      <c r="AX63" s="697">
        <v>1846.992707165</v>
      </c>
      <c r="AY63" s="697">
        <v>1846.992707165</v>
      </c>
      <c r="AZ63" s="697">
        <v>1846.992707165</v>
      </c>
      <c r="BA63" s="697">
        <v>1846.992707165</v>
      </c>
      <c r="BB63" s="697">
        <v>1846.992707165</v>
      </c>
      <c r="BC63" s="697">
        <v>1846.992707165</v>
      </c>
      <c r="BD63" s="697">
        <v>1846.992707165</v>
      </c>
      <c r="BE63" s="697">
        <v>1846.992707165</v>
      </c>
      <c r="BF63" s="697">
        <v>1846.992707165</v>
      </c>
      <c r="BG63" s="697">
        <v>1846.992707165</v>
      </c>
      <c r="BH63" s="697">
        <v>1846.992707165</v>
      </c>
      <c r="BI63" s="697">
        <v>1846.992707165</v>
      </c>
      <c r="BJ63" s="697">
        <v>1655.380123636</v>
      </c>
      <c r="BK63" s="697">
        <v>0</v>
      </c>
      <c r="BL63" s="697">
        <v>0</v>
      </c>
      <c r="BM63" s="697">
        <v>0</v>
      </c>
      <c r="BN63" s="697">
        <v>0</v>
      </c>
      <c r="BO63" s="697">
        <v>0</v>
      </c>
      <c r="BP63" s="697">
        <v>0</v>
      </c>
      <c r="BQ63" s="697">
        <v>0</v>
      </c>
      <c r="BR63" s="697">
        <v>0</v>
      </c>
      <c r="BS63" s="697">
        <v>0</v>
      </c>
      <c r="BT63" s="698">
        <v>0</v>
      </c>
    </row>
    <row r="64" spans="2:73" hidden="1">
      <c r="B64" s="692" t="s">
        <v>719</v>
      </c>
      <c r="C64" s="692" t="s">
        <v>704</v>
      </c>
      <c r="D64" s="692" t="s">
        <v>720</v>
      </c>
      <c r="E64" s="692" t="s">
        <v>700</v>
      </c>
      <c r="F64" s="692" t="s">
        <v>704</v>
      </c>
      <c r="G64" s="692" t="s">
        <v>703</v>
      </c>
      <c r="H64" s="692">
        <v>2013</v>
      </c>
      <c r="I64" s="644" t="s">
        <v>575</v>
      </c>
      <c r="J64" s="644" t="s">
        <v>591</v>
      </c>
      <c r="K64" s="633"/>
      <c r="L64" s="696" t="s">
        <v>699</v>
      </c>
      <c r="M64" s="697" t="s">
        <v>699</v>
      </c>
      <c r="N64" s="697">
        <v>149.72909999999999</v>
      </c>
      <c r="O64" s="697" t="s">
        <v>699</v>
      </c>
      <c r="P64" s="697" t="s">
        <v>699</v>
      </c>
      <c r="Q64" s="697" t="s">
        <v>699</v>
      </c>
      <c r="R64" s="697" t="s">
        <v>699</v>
      </c>
      <c r="S64" s="697" t="s">
        <v>699</v>
      </c>
      <c r="T64" s="697" t="s">
        <v>699</v>
      </c>
      <c r="U64" s="697" t="s">
        <v>699</v>
      </c>
      <c r="V64" s="697" t="s">
        <v>699</v>
      </c>
      <c r="W64" s="697" t="s">
        <v>699</v>
      </c>
      <c r="X64" s="697" t="s">
        <v>699</v>
      </c>
      <c r="Y64" s="697" t="s">
        <v>699</v>
      </c>
      <c r="Z64" s="697" t="s">
        <v>699</v>
      </c>
      <c r="AA64" s="697" t="s">
        <v>699</v>
      </c>
      <c r="AB64" s="697" t="s">
        <v>699</v>
      </c>
      <c r="AC64" s="697" t="s">
        <v>699</v>
      </c>
      <c r="AD64" s="697" t="s">
        <v>699</v>
      </c>
      <c r="AE64" s="697" t="s">
        <v>699</v>
      </c>
      <c r="AF64" s="697" t="s">
        <v>699</v>
      </c>
      <c r="AG64" s="697" t="s">
        <v>699</v>
      </c>
      <c r="AH64" s="697" t="s">
        <v>699</v>
      </c>
      <c r="AI64" s="697" t="s">
        <v>699</v>
      </c>
      <c r="AJ64" s="697" t="s">
        <v>699</v>
      </c>
      <c r="AK64" s="697" t="s">
        <v>699</v>
      </c>
      <c r="AL64" s="697" t="s">
        <v>699</v>
      </c>
      <c r="AM64" s="697" t="s">
        <v>699</v>
      </c>
      <c r="AN64" s="697" t="s">
        <v>699</v>
      </c>
      <c r="AO64" s="698" t="s">
        <v>699</v>
      </c>
      <c r="AP64" s="633"/>
      <c r="AQ64" s="696" t="s">
        <v>699</v>
      </c>
      <c r="AR64" s="697" t="s">
        <v>699</v>
      </c>
      <c r="AS64" s="697">
        <v>5795.1679999999997</v>
      </c>
      <c r="AT64" s="697" t="s">
        <v>699</v>
      </c>
      <c r="AU64" s="697" t="s">
        <v>699</v>
      </c>
      <c r="AV64" s="697" t="s">
        <v>699</v>
      </c>
      <c r="AW64" s="697" t="s">
        <v>699</v>
      </c>
      <c r="AX64" s="697" t="s">
        <v>699</v>
      </c>
      <c r="AY64" s="697" t="s">
        <v>699</v>
      </c>
      <c r="AZ64" s="697" t="s">
        <v>699</v>
      </c>
      <c r="BA64" s="697" t="s">
        <v>699</v>
      </c>
      <c r="BB64" s="697" t="s">
        <v>699</v>
      </c>
      <c r="BC64" s="697" t="s">
        <v>699</v>
      </c>
      <c r="BD64" s="697" t="s">
        <v>699</v>
      </c>
      <c r="BE64" s="697" t="s">
        <v>699</v>
      </c>
      <c r="BF64" s="697" t="s">
        <v>699</v>
      </c>
      <c r="BG64" s="697" t="s">
        <v>699</v>
      </c>
      <c r="BH64" s="697" t="s">
        <v>699</v>
      </c>
      <c r="BI64" s="697" t="s">
        <v>699</v>
      </c>
      <c r="BJ64" s="697" t="s">
        <v>699</v>
      </c>
      <c r="BK64" s="697" t="s">
        <v>699</v>
      </c>
      <c r="BL64" s="697" t="s">
        <v>699</v>
      </c>
      <c r="BM64" s="697" t="s">
        <v>699</v>
      </c>
      <c r="BN64" s="697" t="s">
        <v>699</v>
      </c>
      <c r="BO64" s="697" t="s">
        <v>699</v>
      </c>
      <c r="BP64" s="697" t="s">
        <v>699</v>
      </c>
      <c r="BQ64" s="697" t="s">
        <v>699</v>
      </c>
      <c r="BR64" s="697" t="s">
        <v>699</v>
      </c>
      <c r="BS64" s="697" t="s">
        <v>699</v>
      </c>
      <c r="BT64" s="698" t="s">
        <v>699</v>
      </c>
    </row>
    <row r="65" spans="2:73" hidden="1">
      <c r="B65" s="692" t="s">
        <v>208</v>
      </c>
      <c r="C65" s="692" t="s">
        <v>708</v>
      </c>
      <c r="D65" s="692" t="s">
        <v>1</v>
      </c>
      <c r="E65" s="692" t="s">
        <v>700</v>
      </c>
      <c r="F65" s="692" t="s">
        <v>29</v>
      </c>
      <c r="G65" s="692" t="s">
        <v>701</v>
      </c>
      <c r="H65" s="692">
        <v>2013</v>
      </c>
      <c r="I65" s="644" t="s">
        <v>575</v>
      </c>
      <c r="J65" s="644" t="s">
        <v>591</v>
      </c>
      <c r="K65" s="633"/>
      <c r="L65" s="696">
        <v>0</v>
      </c>
      <c r="M65" s="697">
        <v>0</v>
      </c>
      <c r="N65" s="697">
        <v>9.7884593584629878E-4</v>
      </c>
      <c r="O65" s="697">
        <v>9.7884593584629878E-4</v>
      </c>
      <c r="P65" s="697">
        <v>9.7884593584629878E-4</v>
      </c>
      <c r="Q65" s="697">
        <v>9.7884593584629878E-4</v>
      </c>
      <c r="R65" s="697">
        <v>5.4381114456423369E-4</v>
      </c>
      <c r="S65" s="697">
        <v>0</v>
      </c>
      <c r="T65" s="697">
        <v>0</v>
      </c>
      <c r="U65" s="697">
        <v>0</v>
      </c>
      <c r="V65" s="697">
        <v>0</v>
      </c>
      <c r="W65" s="697">
        <v>0</v>
      </c>
      <c r="X65" s="697">
        <v>0</v>
      </c>
      <c r="Y65" s="697">
        <v>0</v>
      </c>
      <c r="Z65" s="697">
        <v>0</v>
      </c>
      <c r="AA65" s="697">
        <v>0</v>
      </c>
      <c r="AB65" s="697">
        <v>0</v>
      </c>
      <c r="AC65" s="697">
        <v>0</v>
      </c>
      <c r="AD65" s="697">
        <v>0</v>
      </c>
      <c r="AE65" s="697">
        <v>0</v>
      </c>
      <c r="AF65" s="697">
        <v>0</v>
      </c>
      <c r="AG65" s="697">
        <v>0</v>
      </c>
      <c r="AH65" s="697">
        <v>0</v>
      </c>
      <c r="AI65" s="697">
        <v>0</v>
      </c>
      <c r="AJ65" s="697">
        <v>0</v>
      </c>
      <c r="AK65" s="697">
        <v>0</v>
      </c>
      <c r="AL65" s="697">
        <v>0</v>
      </c>
      <c r="AM65" s="697">
        <v>0</v>
      </c>
      <c r="AN65" s="697">
        <v>0</v>
      </c>
      <c r="AO65" s="698">
        <v>0</v>
      </c>
      <c r="AP65" s="633"/>
      <c r="AQ65" s="696">
        <v>0</v>
      </c>
      <c r="AR65" s="697">
        <v>0</v>
      </c>
      <c r="AS65" s="697">
        <v>6.8500801057561178</v>
      </c>
      <c r="AT65" s="697">
        <v>6.8500801057561178</v>
      </c>
      <c r="AU65" s="697">
        <v>6.8500801057561178</v>
      </c>
      <c r="AV65" s="697">
        <v>6.8500801057561178</v>
      </c>
      <c r="AW65" s="697">
        <v>3.7001808728833296</v>
      </c>
      <c r="AX65" s="697">
        <v>0</v>
      </c>
      <c r="AY65" s="697">
        <v>0</v>
      </c>
      <c r="AZ65" s="697">
        <v>0</v>
      </c>
      <c r="BA65" s="697">
        <v>0</v>
      </c>
      <c r="BB65" s="697">
        <v>0</v>
      </c>
      <c r="BC65" s="697">
        <v>0</v>
      </c>
      <c r="BD65" s="697">
        <v>0</v>
      </c>
      <c r="BE65" s="697">
        <v>0</v>
      </c>
      <c r="BF65" s="697">
        <v>0</v>
      </c>
      <c r="BG65" s="697">
        <v>0</v>
      </c>
      <c r="BH65" s="697">
        <v>0</v>
      </c>
      <c r="BI65" s="697">
        <v>0</v>
      </c>
      <c r="BJ65" s="697">
        <v>0</v>
      </c>
      <c r="BK65" s="697">
        <v>0</v>
      </c>
      <c r="BL65" s="697">
        <v>0</v>
      </c>
      <c r="BM65" s="697">
        <v>0</v>
      </c>
      <c r="BN65" s="697">
        <v>0</v>
      </c>
      <c r="BO65" s="697">
        <v>0</v>
      </c>
      <c r="BP65" s="697">
        <v>0</v>
      </c>
      <c r="BQ65" s="697">
        <v>0</v>
      </c>
      <c r="BR65" s="697">
        <v>0</v>
      </c>
      <c r="BS65" s="697">
        <v>0</v>
      </c>
      <c r="BT65" s="698">
        <v>0</v>
      </c>
    </row>
    <row r="66" spans="2:73" hidden="1">
      <c r="B66" s="692" t="s">
        <v>208</v>
      </c>
      <c r="C66" s="692" t="s">
        <v>708</v>
      </c>
      <c r="D66" s="692" t="s">
        <v>718</v>
      </c>
      <c r="E66" s="692" t="s">
        <v>700</v>
      </c>
      <c r="F66" s="692" t="s">
        <v>29</v>
      </c>
      <c r="G66" s="692" t="s">
        <v>701</v>
      </c>
      <c r="H66" s="692">
        <v>2012</v>
      </c>
      <c r="I66" s="644" t="s">
        <v>575</v>
      </c>
      <c r="J66" s="644" t="s">
        <v>584</v>
      </c>
      <c r="K66" s="633"/>
      <c r="L66" s="696">
        <v>0</v>
      </c>
      <c r="M66" s="697">
        <v>4.5727500365913302E-3</v>
      </c>
      <c r="N66" s="697">
        <v>4.5727500365913302E-3</v>
      </c>
      <c r="O66" s="697">
        <v>4.5727500365913302E-3</v>
      </c>
      <c r="P66" s="697">
        <v>4.5727500365913302E-3</v>
      </c>
      <c r="Q66" s="697">
        <v>4.5727500365913302E-3</v>
      </c>
      <c r="R66" s="697">
        <v>4.5727500365913302E-3</v>
      </c>
      <c r="S66" s="697">
        <v>4.5727500365913302E-3</v>
      </c>
      <c r="T66" s="697">
        <v>4.5727500365913302E-3</v>
      </c>
      <c r="U66" s="697">
        <v>4.5727500365913302E-3</v>
      </c>
      <c r="V66" s="697">
        <v>4.5727500365913302E-3</v>
      </c>
      <c r="W66" s="697">
        <v>4.5727500365913302E-3</v>
      </c>
      <c r="X66" s="697">
        <v>4.5727500365913302E-3</v>
      </c>
      <c r="Y66" s="697">
        <v>4.5727500365913302E-3</v>
      </c>
      <c r="Z66" s="697">
        <v>4.5727500365913302E-3</v>
      </c>
      <c r="AA66" s="697">
        <v>4.5727500365913302E-3</v>
      </c>
      <c r="AB66" s="697">
        <v>4.5727500365913302E-3</v>
      </c>
      <c r="AC66" s="697">
        <v>4.5727500365913302E-3</v>
      </c>
      <c r="AD66" s="697">
        <v>4.5727500365913302E-3</v>
      </c>
      <c r="AE66" s="697">
        <v>4.5727500365913302E-3</v>
      </c>
      <c r="AF66" s="697">
        <v>3.9303503270656679E-3</v>
      </c>
      <c r="AG66" s="697">
        <v>0</v>
      </c>
      <c r="AH66" s="697">
        <v>0</v>
      </c>
      <c r="AI66" s="697">
        <v>0</v>
      </c>
      <c r="AJ66" s="697">
        <v>0</v>
      </c>
      <c r="AK66" s="697">
        <v>0</v>
      </c>
      <c r="AL66" s="697">
        <v>0</v>
      </c>
      <c r="AM66" s="697">
        <v>0</v>
      </c>
      <c r="AN66" s="697">
        <v>0</v>
      </c>
      <c r="AO66" s="698">
        <v>0</v>
      </c>
      <c r="AP66" s="633"/>
      <c r="AQ66" s="696">
        <v>0</v>
      </c>
      <c r="AR66" s="697">
        <v>9.297002954188244</v>
      </c>
      <c r="AS66" s="697">
        <v>9.297002954188244</v>
      </c>
      <c r="AT66" s="697">
        <v>9.297002954188244</v>
      </c>
      <c r="AU66" s="697">
        <v>9.297002954188244</v>
      </c>
      <c r="AV66" s="697">
        <v>9.297002954188244</v>
      </c>
      <c r="AW66" s="697">
        <v>9.297002954188244</v>
      </c>
      <c r="AX66" s="697">
        <v>9.297002954188244</v>
      </c>
      <c r="AY66" s="697">
        <v>9.297002954188244</v>
      </c>
      <c r="AZ66" s="697">
        <v>9.297002954188244</v>
      </c>
      <c r="BA66" s="697">
        <v>9.297002954188244</v>
      </c>
      <c r="BB66" s="697">
        <v>9.297002954188244</v>
      </c>
      <c r="BC66" s="697">
        <v>9.297002954188244</v>
      </c>
      <c r="BD66" s="697">
        <v>9.297002954188244</v>
      </c>
      <c r="BE66" s="697">
        <v>9.297002954188244</v>
      </c>
      <c r="BF66" s="697">
        <v>9.297002954188244</v>
      </c>
      <c r="BG66" s="697">
        <v>9.297002954188244</v>
      </c>
      <c r="BH66" s="697">
        <v>9.297002954188244</v>
      </c>
      <c r="BI66" s="697">
        <v>9.297002954188244</v>
      </c>
      <c r="BJ66" s="697">
        <v>8.6531109441669756</v>
      </c>
      <c r="BK66" s="697">
        <v>0</v>
      </c>
      <c r="BL66" s="697">
        <v>0</v>
      </c>
      <c r="BM66" s="697">
        <v>0</v>
      </c>
      <c r="BN66" s="697">
        <v>0</v>
      </c>
      <c r="BO66" s="697">
        <v>0</v>
      </c>
      <c r="BP66" s="697">
        <v>0</v>
      </c>
      <c r="BQ66" s="697">
        <v>0</v>
      </c>
      <c r="BR66" s="697">
        <v>0</v>
      </c>
      <c r="BS66" s="697">
        <v>0</v>
      </c>
      <c r="BT66" s="698">
        <v>0</v>
      </c>
    </row>
    <row r="67" spans="2:73" hidden="1">
      <c r="B67" s="692" t="s">
        <v>208</v>
      </c>
      <c r="C67" s="692" t="s">
        <v>709</v>
      </c>
      <c r="D67" s="692" t="s">
        <v>21</v>
      </c>
      <c r="E67" s="692" t="s">
        <v>700</v>
      </c>
      <c r="F67" s="692" t="s">
        <v>706</v>
      </c>
      <c r="G67" s="692" t="s">
        <v>701</v>
      </c>
      <c r="H67" s="692">
        <v>2014</v>
      </c>
      <c r="I67" s="644" t="s">
        <v>576</v>
      </c>
      <c r="J67" s="644" t="s">
        <v>591</v>
      </c>
      <c r="K67" s="633"/>
      <c r="L67" s="696">
        <v>0</v>
      </c>
      <c r="M67" s="697">
        <v>0</v>
      </c>
      <c r="N67" s="697">
        <v>0</v>
      </c>
      <c r="O67" s="697">
        <v>73.802638799999997</v>
      </c>
      <c r="P67" s="697">
        <v>73.049950949999996</v>
      </c>
      <c r="Q67" s="697">
        <v>53.104711809999998</v>
      </c>
      <c r="R67" s="697">
        <v>31.991789749999999</v>
      </c>
      <c r="S67" s="697">
        <v>31.991789749999999</v>
      </c>
      <c r="T67" s="697">
        <v>31.991789749999999</v>
      </c>
      <c r="U67" s="697">
        <v>31.991789749999999</v>
      </c>
      <c r="V67" s="697">
        <v>31.849163690000001</v>
      </c>
      <c r="W67" s="697">
        <v>31.849163690000001</v>
      </c>
      <c r="X67" s="697">
        <v>31.849163690000001</v>
      </c>
      <c r="Y67" s="697">
        <v>31.28910728</v>
      </c>
      <c r="Z67" s="697">
        <v>7.4222291599999997</v>
      </c>
      <c r="AA67" s="697">
        <v>0</v>
      </c>
      <c r="AB67" s="697">
        <v>0</v>
      </c>
      <c r="AC67" s="697">
        <v>0</v>
      </c>
      <c r="AD67" s="697">
        <v>0</v>
      </c>
      <c r="AE67" s="697">
        <v>0</v>
      </c>
      <c r="AF67" s="697">
        <v>0</v>
      </c>
      <c r="AG67" s="697">
        <v>0</v>
      </c>
      <c r="AH67" s="697">
        <v>0</v>
      </c>
      <c r="AI67" s="697">
        <v>0</v>
      </c>
      <c r="AJ67" s="697">
        <v>0</v>
      </c>
      <c r="AK67" s="697">
        <v>0</v>
      </c>
      <c r="AL67" s="697">
        <v>0</v>
      </c>
      <c r="AM67" s="697">
        <v>0</v>
      </c>
      <c r="AN67" s="697">
        <v>0</v>
      </c>
      <c r="AO67" s="698">
        <v>0</v>
      </c>
      <c r="AP67" s="633"/>
      <c r="AQ67" s="696">
        <v>0</v>
      </c>
      <c r="AR67" s="697">
        <v>0</v>
      </c>
      <c r="AS67" s="697">
        <v>0</v>
      </c>
      <c r="AT67" s="697">
        <v>269177.16019999998</v>
      </c>
      <c r="AU67" s="697">
        <v>266581.86940000003</v>
      </c>
      <c r="AV67" s="697">
        <v>188926.2249</v>
      </c>
      <c r="AW67" s="697">
        <v>121103.9191</v>
      </c>
      <c r="AX67" s="697">
        <v>121103.9191</v>
      </c>
      <c r="AY67" s="697">
        <v>121103.9191</v>
      </c>
      <c r="AZ67" s="697">
        <v>121103.9191</v>
      </c>
      <c r="BA67" s="697">
        <v>120961.3947</v>
      </c>
      <c r="BB67" s="697">
        <v>120961.3947</v>
      </c>
      <c r="BC67" s="697">
        <v>120961.3947</v>
      </c>
      <c r="BD67" s="697">
        <v>115797.09639999999</v>
      </c>
      <c r="BE67" s="697">
        <v>23847.513889999998</v>
      </c>
      <c r="BF67" s="697">
        <v>0</v>
      </c>
      <c r="BG67" s="697">
        <v>0</v>
      </c>
      <c r="BH67" s="697">
        <v>0</v>
      </c>
      <c r="BI67" s="697">
        <v>0</v>
      </c>
      <c r="BJ67" s="697">
        <v>0</v>
      </c>
      <c r="BK67" s="697">
        <v>0</v>
      </c>
      <c r="BL67" s="697">
        <v>0</v>
      </c>
      <c r="BM67" s="697">
        <v>0</v>
      </c>
      <c r="BN67" s="697">
        <v>0</v>
      </c>
      <c r="BO67" s="697">
        <v>0</v>
      </c>
      <c r="BP67" s="697">
        <v>0</v>
      </c>
      <c r="BQ67" s="697">
        <v>0</v>
      </c>
      <c r="BR67" s="697">
        <v>0</v>
      </c>
      <c r="BS67" s="697">
        <v>0</v>
      </c>
      <c r="BT67" s="698">
        <v>0</v>
      </c>
    </row>
    <row r="68" spans="2:73" hidden="1">
      <c r="B68" s="692" t="s">
        <v>208</v>
      </c>
      <c r="C68" s="692" t="s">
        <v>709</v>
      </c>
      <c r="D68" s="692" t="s">
        <v>22</v>
      </c>
      <c r="E68" s="692" t="s">
        <v>700</v>
      </c>
      <c r="F68" s="692" t="s">
        <v>706</v>
      </c>
      <c r="G68" s="692" t="s">
        <v>701</v>
      </c>
      <c r="H68" s="692">
        <v>2012</v>
      </c>
      <c r="I68" s="644" t="s">
        <v>576</v>
      </c>
      <c r="J68" s="644" t="s">
        <v>584</v>
      </c>
      <c r="K68" s="633"/>
      <c r="L68" s="696">
        <v>0</v>
      </c>
      <c r="M68" s="697">
        <v>0</v>
      </c>
      <c r="N68" s="697">
        <v>0</v>
      </c>
      <c r="O68" s="697">
        <v>0</v>
      </c>
      <c r="P68" s="697">
        <v>0</v>
      </c>
      <c r="Q68" s="697">
        <v>0</v>
      </c>
      <c r="R68" s="697">
        <v>0</v>
      </c>
      <c r="S68" s="697">
        <v>0</v>
      </c>
      <c r="T68" s="697">
        <v>0</v>
      </c>
      <c r="U68" s="697">
        <v>0</v>
      </c>
      <c r="V68" s="697">
        <v>0</v>
      </c>
      <c r="W68" s="697">
        <v>0</v>
      </c>
      <c r="X68" s="697">
        <v>0</v>
      </c>
      <c r="Y68" s="697">
        <v>0</v>
      </c>
      <c r="Z68" s="697">
        <v>0</v>
      </c>
      <c r="AA68" s="697">
        <v>0</v>
      </c>
      <c r="AB68" s="697">
        <v>0</v>
      </c>
      <c r="AC68" s="697">
        <v>0</v>
      </c>
      <c r="AD68" s="697">
        <v>0</v>
      </c>
      <c r="AE68" s="697">
        <v>0</v>
      </c>
      <c r="AF68" s="697">
        <v>0</v>
      </c>
      <c r="AG68" s="697">
        <v>0</v>
      </c>
      <c r="AH68" s="697">
        <v>0</v>
      </c>
      <c r="AI68" s="697">
        <v>0</v>
      </c>
      <c r="AJ68" s="697">
        <v>0</v>
      </c>
      <c r="AK68" s="697">
        <v>0</v>
      </c>
      <c r="AL68" s="697">
        <v>0</v>
      </c>
      <c r="AM68" s="697">
        <v>0</v>
      </c>
      <c r="AN68" s="697">
        <v>0</v>
      </c>
      <c r="AO68" s="698">
        <v>0</v>
      </c>
      <c r="AP68" s="633"/>
      <c r="AQ68" s="696">
        <v>0</v>
      </c>
      <c r="AR68" s="697">
        <v>0</v>
      </c>
      <c r="AS68" s="697">
        <v>0</v>
      </c>
      <c r="AT68" s="697">
        <v>0</v>
      </c>
      <c r="AU68" s="697">
        <v>0</v>
      </c>
      <c r="AV68" s="697">
        <v>0</v>
      </c>
      <c r="AW68" s="697">
        <v>0</v>
      </c>
      <c r="AX68" s="697">
        <v>0</v>
      </c>
      <c r="AY68" s="697">
        <v>0</v>
      </c>
      <c r="AZ68" s="697">
        <v>0</v>
      </c>
      <c r="BA68" s="697">
        <v>0</v>
      </c>
      <c r="BB68" s="697">
        <v>0</v>
      </c>
      <c r="BC68" s="697">
        <v>0</v>
      </c>
      <c r="BD68" s="697">
        <v>0</v>
      </c>
      <c r="BE68" s="697">
        <v>0</v>
      </c>
      <c r="BF68" s="697">
        <v>0</v>
      </c>
      <c r="BG68" s="697">
        <v>0</v>
      </c>
      <c r="BH68" s="697">
        <v>0</v>
      </c>
      <c r="BI68" s="697">
        <v>0</v>
      </c>
      <c r="BJ68" s="697">
        <v>0</v>
      </c>
      <c r="BK68" s="697">
        <v>0</v>
      </c>
      <c r="BL68" s="697">
        <v>0</v>
      </c>
      <c r="BM68" s="697">
        <v>0</v>
      </c>
      <c r="BN68" s="697">
        <v>0</v>
      </c>
      <c r="BO68" s="697">
        <v>0</v>
      </c>
      <c r="BP68" s="697">
        <v>0</v>
      </c>
      <c r="BQ68" s="697">
        <v>0</v>
      </c>
      <c r="BR68" s="697">
        <v>0</v>
      </c>
      <c r="BS68" s="697">
        <v>0</v>
      </c>
      <c r="BT68" s="698">
        <v>0</v>
      </c>
    </row>
    <row r="69" spans="2:73" hidden="1">
      <c r="B69" s="692" t="s">
        <v>208</v>
      </c>
      <c r="C69" s="692" t="s">
        <v>709</v>
      </c>
      <c r="D69" s="692" t="s">
        <v>22</v>
      </c>
      <c r="E69" s="692" t="s">
        <v>700</v>
      </c>
      <c r="F69" s="692" t="s">
        <v>706</v>
      </c>
      <c r="G69" s="692" t="s">
        <v>701</v>
      </c>
      <c r="H69" s="692">
        <v>2013</v>
      </c>
      <c r="I69" s="644" t="s">
        <v>576</v>
      </c>
      <c r="J69" s="644" t="s">
        <v>584</v>
      </c>
      <c r="K69" s="633"/>
      <c r="L69" s="696">
        <v>0</v>
      </c>
      <c r="M69" s="697">
        <v>0</v>
      </c>
      <c r="N69" s="697">
        <v>1.0890010889999999</v>
      </c>
      <c r="O69" s="697">
        <v>1.0890010889999999</v>
      </c>
      <c r="P69" s="697">
        <v>1.0890010889999999</v>
      </c>
      <c r="Q69" s="697">
        <v>1.0890010889999999</v>
      </c>
      <c r="R69" s="697">
        <v>1.0890010889999999</v>
      </c>
      <c r="S69" s="697">
        <v>1.023600829</v>
      </c>
      <c r="T69" s="697">
        <v>1.023600829</v>
      </c>
      <c r="U69" s="697">
        <v>1.023600829</v>
      </c>
      <c r="V69" s="697">
        <v>1.023600829</v>
      </c>
      <c r="W69" s="697">
        <v>0.54684890100000005</v>
      </c>
      <c r="X69" s="697">
        <v>0</v>
      </c>
      <c r="Y69" s="697">
        <v>0</v>
      </c>
      <c r="Z69" s="697">
        <v>0</v>
      </c>
      <c r="AA69" s="697">
        <v>0</v>
      </c>
      <c r="AB69" s="697">
        <v>0</v>
      </c>
      <c r="AC69" s="697">
        <v>0</v>
      </c>
      <c r="AD69" s="697">
        <v>0</v>
      </c>
      <c r="AE69" s="697">
        <v>0</v>
      </c>
      <c r="AF69" s="697">
        <v>0</v>
      </c>
      <c r="AG69" s="697">
        <v>0</v>
      </c>
      <c r="AH69" s="697">
        <v>0</v>
      </c>
      <c r="AI69" s="697">
        <v>0</v>
      </c>
      <c r="AJ69" s="697">
        <v>0</v>
      </c>
      <c r="AK69" s="697">
        <v>0</v>
      </c>
      <c r="AL69" s="697">
        <v>0</v>
      </c>
      <c r="AM69" s="697">
        <v>0</v>
      </c>
      <c r="AN69" s="697">
        <v>0</v>
      </c>
      <c r="AO69" s="698">
        <v>0</v>
      </c>
      <c r="AP69" s="633"/>
      <c r="AQ69" s="696">
        <v>0</v>
      </c>
      <c r="AR69" s="697">
        <v>0</v>
      </c>
      <c r="AS69" s="697">
        <v>6859.5999140000004</v>
      </c>
      <c r="AT69" s="697">
        <v>6859.5999140000004</v>
      </c>
      <c r="AU69" s="697">
        <v>6859.5999140000004</v>
      </c>
      <c r="AV69" s="697">
        <v>6859.5999140000004</v>
      </c>
      <c r="AW69" s="697">
        <v>6859.5999140000004</v>
      </c>
      <c r="AX69" s="697">
        <v>6447.6447509999998</v>
      </c>
      <c r="AY69" s="697">
        <v>6447.6447509999998</v>
      </c>
      <c r="AZ69" s="697">
        <v>6447.6447509999998</v>
      </c>
      <c r="BA69" s="697">
        <v>6447.6447509999998</v>
      </c>
      <c r="BB69" s="697">
        <v>3444.5922169999999</v>
      </c>
      <c r="BC69" s="697">
        <v>0</v>
      </c>
      <c r="BD69" s="697">
        <v>0</v>
      </c>
      <c r="BE69" s="697">
        <v>0</v>
      </c>
      <c r="BF69" s="697">
        <v>0</v>
      </c>
      <c r="BG69" s="697">
        <v>0</v>
      </c>
      <c r="BH69" s="697">
        <v>0</v>
      </c>
      <c r="BI69" s="697">
        <v>0</v>
      </c>
      <c r="BJ69" s="697">
        <v>0</v>
      </c>
      <c r="BK69" s="697">
        <v>0</v>
      </c>
      <c r="BL69" s="697">
        <v>0</v>
      </c>
      <c r="BM69" s="697">
        <v>0</v>
      </c>
      <c r="BN69" s="697">
        <v>0</v>
      </c>
      <c r="BO69" s="697">
        <v>0</v>
      </c>
      <c r="BP69" s="697">
        <v>0</v>
      </c>
      <c r="BQ69" s="697">
        <v>0</v>
      </c>
      <c r="BR69" s="697">
        <v>0</v>
      </c>
      <c r="BS69" s="697">
        <v>0</v>
      </c>
      <c r="BT69" s="698">
        <v>0</v>
      </c>
    </row>
    <row r="70" spans="2:73" hidden="1">
      <c r="B70" s="692" t="s">
        <v>208</v>
      </c>
      <c r="C70" s="692" t="s">
        <v>709</v>
      </c>
      <c r="D70" s="692" t="s">
        <v>22</v>
      </c>
      <c r="E70" s="692" t="s">
        <v>700</v>
      </c>
      <c r="F70" s="692" t="s">
        <v>706</v>
      </c>
      <c r="G70" s="692" t="s">
        <v>701</v>
      </c>
      <c r="H70" s="692">
        <v>2014</v>
      </c>
      <c r="I70" s="644" t="s">
        <v>576</v>
      </c>
      <c r="J70" s="644" t="s">
        <v>591</v>
      </c>
      <c r="K70" s="633"/>
      <c r="L70" s="696">
        <v>0</v>
      </c>
      <c r="M70" s="697">
        <v>0</v>
      </c>
      <c r="N70" s="697">
        <v>0</v>
      </c>
      <c r="O70" s="697">
        <v>39.008039099999998</v>
      </c>
      <c r="P70" s="697">
        <v>39.008039099999998</v>
      </c>
      <c r="Q70" s="697">
        <v>39.008039099999998</v>
      </c>
      <c r="R70" s="697">
        <v>39.008039099999998</v>
      </c>
      <c r="S70" s="697">
        <v>39.008039099999998</v>
      </c>
      <c r="T70" s="697">
        <v>39.008039099999998</v>
      </c>
      <c r="U70" s="697">
        <v>38.030288550000002</v>
      </c>
      <c r="V70" s="697">
        <v>38.030288550000002</v>
      </c>
      <c r="W70" s="697">
        <v>38.030288550000002</v>
      </c>
      <c r="X70" s="697">
        <v>33.888062410000003</v>
      </c>
      <c r="Y70" s="697">
        <v>29.834029919999999</v>
      </c>
      <c r="Z70" s="697">
        <v>29.834029919999999</v>
      </c>
      <c r="AA70" s="697">
        <v>27.354520730000001</v>
      </c>
      <c r="AB70" s="697">
        <v>27.354520730000001</v>
      </c>
      <c r="AC70" s="697">
        <v>27.354520730000001</v>
      </c>
      <c r="AD70" s="697">
        <v>21.89961121</v>
      </c>
      <c r="AE70" s="697">
        <v>1.9503093869999999</v>
      </c>
      <c r="AF70" s="697">
        <v>1.9503093869999999</v>
      </c>
      <c r="AG70" s="697">
        <v>1.9503093869999999</v>
      </c>
      <c r="AH70" s="697">
        <v>1.9503093869999999</v>
      </c>
      <c r="AI70" s="697">
        <v>0</v>
      </c>
      <c r="AJ70" s="697">
        <v>0</v>
      </c>
      <c r="AK70" s="697">
        <v>0</v>
      </c>
      <c r="AL70" s="697">
        <v>0</v>
      </c>
      <c r="AM70" s="697">
        <v>0</v>
      </c>
      <c r="AN70" s="697">
        <v>0</v>
      </c>
      <c r="AO70" s="698">
        <v>0</v>
      </c>
      <c r="AP70" s="633"/>
      <c r="AQ70" s="696">
        <v>0</v>
      </c>
      <c r="AR70" s="697">
        <v>0</v>
      </c>
      <c r="AS70" s="697">
        <v>0</v>
      </c>
      <c r="AT70" s="697">
        <v>517820.09100000007</v>
      </c>
      <c r="AU70" s="697">
        <v>517820.09100000007</v>
      </c>
      <c r="AV70" s="697">
        <v>517820.09100000007</v>
      </c>
      <c r="AW70" s="697">
        <v>517820.09100000007</v>
      </c>
      <c r="AX70" s="697">
        <v>517820.09100000007</v>
      </c>
      <c r="AY70" s="697">
        <v>517820.09100000007</v>
      </c>
      <c r="AZ70" s="697">
        <v>513839.42790000001</v>
      </c>
      <c r="BA70" s="697">
        <v>513839.42790000001</v>
      </c>
      <c r="BB70" s="697">
        <v>425034.76549999998</v>
      </c>
      <c r="BC70" s="697">
        <v>383735.01360000001</v>
      </c>
      <c r="BD70" s="697">
        <v>302817.391</v>
      </c>
      <c r="BE70" s="697">
        <v>217048.24290000001</v>
      </c>
      <c r="BF70" s="697">
        <v>193804.2297</v>
      </c>
      <c r="BG70" s="697">
        <v>193804.2297</v>
      </c>
      <c r="BH70" s="697">
        <v>193804.2297</v>
      </c>
      <c r="BI70" s="697">
        <v>153648.5043</v>
      </c>
      <c r="BJ70" s="697">
        <v>6793.8803749999997</v>
      </c>
      <c r="BK70" s="697">
        <v>6793.8803749999997</v>
      </c>
      <c r="BL70" s="697">
        <v>6793.8803749999997</v>
      </c>
      <c r="BM70" s="697">
        <v>6793.8803749999997</v>
      </c>
      <c r="BN70" s="697">
        <v>0</v>
      </c>
      <c r="BO70" s="697">
        <v>0</v>
      </c>
      <c r="BP70" s="697">
        <v>0</v>
      </c>
      <c r="BQ70" s="697">
        <v>0</v>
      </c>
      <c r="BR70" s="697">
        <v>0</v>
      </c>
      <c r="BS70" s="697">
        <v>0</v>
      </c>
      <c r="BT70" s="698">
        <v>0</v>
      </c>
    </row>
    <row r="71" spans="2:73" hidden="1">
      <c r="B71" s="692" t="s">
        <v>208</v>
      </c>
      <c r="C71" s="692" t="s">
        <v>708</v>
      </c>
      <c r="D71" s="692" t="s">
        <v>2</v>
      </c>
      <c r="E71" s="692" t="s">
        <v>700</v>
      </c>
      <c r="F71" s="692" t="s">
        <v>29</v>
      </c>
      <c r="G71" s="692" t="s">
        <v>701</v>
      </c>
      <c r="H71" s="692">
        <v>2014</v>
      </c>
      <c r="I71" s="644" t="s">
        <v>576</v>
      </c>
      <c r="J71" s="644" t="s">
        <v>591</v>
      </c>
      <c r="K71" s="633"/>
      <c r="L71" s="696">
        <v>0</v>
      </c>
      <c r="M71" s="697">
        <v>0</v>
      </c>
      <c r="N71" s="697">
        <v>0</v>
      </c>
      <c r="O71" s="697">
        <v>0.41438819799999999</v>
      </c>
      <c r="P71" s="697">
        <v>0.41438819799999999</v>
      </c>
      <c r="Q71" s="697">
        <v>0.41438819799999999</v>
      </c>
      <c r="R71" s="697">
        <v>0.41438819799999999</v>
      </c>
      <c r="S71" s="697">
        <v>0</v>
      </c>
      <c r="T71" s="697">
        <v>0</v>
      </c>
      <c r="U71" s="697">
        <v>0</v>
      </c>
      <c r="V71" s="697">
        <v>0</v>
      </c>
      <c r="W71" s="697">
        <v>0</v>
      </c>
      <c r="X71" s="697">
        <v>0</v>
      </c>
      <c r="Y71" s="697">
        <v>0</v>
      </c>
      <c r="Z71" s="697">
        <v>0</v>
      </c>
      <c r="AA71" s="697">
        <v>0</v>
      </c>
      <c r="AB71" s="697">
        <v>0</v>
      </c>
      <c r="AC71" s="697">
        <v>0</v>
      </c>
      <c r="AD71" s="697">
        <v>0</v>
      </c>
      <c r="AE71" s="697">
        <v>0</v>
      </c>
      <c r="AF71" s="697">
        <v>0</v>
      </c>
      <c r="AG71" s="697">
        <v>0</v>
      </c>
      <c r="AH71" s="697">
        <v>0</v>
      </c>
      <c r="AI71" s="697">
        <v>0</v>
      </c>
      <c r="AJ71" s="697">
        <v>0</v>
      </c>
      <c r="AK71" s="697">
        <v>0</v>
      </c>
      <c r="AL71" s="697">
        <v>0</v>
      </c>
      <c r="AM71" s="697">
        <v>0</v>
      </c>
      <c r="AN71" s="697">
        <v>0</v>
      </c>
      <c r="AO71" s="698">
        <v>0</v>
      </c>
      <c r="AP71" s="633"/>
      <c r="AQ71" s="699">
        <v>0</v>
      </c>
      <c r="AR71" s="700">
        <v>0</v>
      </c>
      <c r="AS71" s="700">
        <v>0</v>
      </c>
      <c r="AT71" s="700">
        <v>738.87975589999996</v>
      </c>
      <c r="AU71" s="700">
        <v>738.87975589999996</v>
      </c>
      <c r="AV71" s="700">
        <v>738.87975589999996</v>
      </c>
      <c r="AW71" s="700">
        <v>738.87975589999996</v>
      </c>
      <c r="AX71" s="700">
        <v>0</v>
      </c>
      <c r="AY71" s="700">
        <v>0</v>
      </c>
      <c r="AZ71" s="700">
        <v>0</v>
      </c>
      <c r="BA71" s="700">
        <v>0</v>
      </c>
      <c r="BB71" s="700">
        <v>0</v>
      </c>
      <c r="BC71" s="700">
        <v>0</v>
      </c>
      <c r="BD71" s="700">
        <v>0</v>
      </c>
      <c r="BE71" s="700">
        <v>0</v>
      </c>
      <c r="BF71" s="700">
        <v>0</v>
      </c>
      <c r="BG71" s="700">
        <v>0</v>
      </c>
      <c r="BH71" s="700">
        <v>0</v>
      </c>
      <c r="BI71" s="700">
        <v>0</v>
      </c>
      <c r="BJ71" s="700">
        <v>0</v>
      </c>
      <c r="BK71" s="700">
        <v>0</v>
      </c>
      <c r="BL71" s="700">
        <v>0</v>
      </c>
      <c r="BM71" s="700">
        <v>0</v>
      </c>
      <c r="BN71" s="700">
        <v>0</v>
      </c>
      <c r="BO71" s="700">
        <v>0</v>
      </c>
      <c r="BP71" s="700">
        <v>0</v>
      </c>
      <c r="BQ71" s="700">
        <v>0</v>
      </c>
      <c r="BR71" s="700">
        <v>0</v>
      </c>
      <c r="BS71" s="700">
        <v>0</v>
      </c>
      <c r="BT71" s="701">
        <v>0</v>
      </c>
    </row>
    <row r="72" spans="2:73" hidden="1">
      <c r="B72" s="692" t="s">
        <v>208</v>
      </c>
      <c r="C72" s="692" t="s">
        <v>708</v>
      </c>
      <c r="D72" s="692" t="s">
        <v>1</v>
      </c>
      <c r="E72" s="692" t="s">
        <v>700</v>
      </c>
      <c r="F72" s="692" t="s">
        <v>29</v>
      </c>
      <c r="G72" s="692" t="s">
        <v>701</v>
      </c>
      <c r="H72" s="692">
        <v>2014</v>
      </c>
      <c r="I72" s="644" t="s">
        <v>576</v>
      </c>
      <c r="J72" s="644" t="s">
        <v>591</v>
      </c>
      <c r="K72" s="633"/>
      <c r="L72" s="696">
        <v>0</v>
      </c>
      <c r="M72" s="697">
        <v>0</v>
      </c>
      <c r="N72" s="697">
        <v>0</v>
      </c>
      <c r="O72" s="697">
        <v>0.35026289199999999</v>
      </c>
      <c r="P72" s="697">
        <v>0.35026289199999999</v>
      </c>
      <c r="Q72" s="697">
        <v>0.35026289199999999</v>
      </c>
      <c r="R72" s="697">
        <v>0</v>
      </c>
      <c r="S72" s="697">
        <v>0</v>
      </c>
      <c r="T72" s="697">
        <v>0</v>
      </c>
      <c r="U72" s="697">
        <v>0</v>
      </c>
      <c r="V72" s="697">
        <v>0</v>
      </c>
      <c r="W72" s="697">
        <v>0</v>
      </c>
      <c r="X72" s="697">
        <v>0</v>
      </c>
      <c r="Y72" s="697">
        <v>0</v>
      </c>
      <c r="Z72" s="697">
        <v>0</v>
      </c>
      <c r="AA72" s="697">
        <v>0</v>
      </c>
      <c r="AB72" s="697">
        <v>0</v>
      </c>
      <c r="AC72" s="697">
        <v>0</v>
      </c>
      <c r="AD72" s="697">
        <v>0</v>
      </c>
      <c r="AE72" s="697">
        <v>0</v>
      </c>
      <c r="AF72" s="697">
        <v>0</v>
      </c>
      <c r="AG72" s="697">
        <v>0</v>
      </c>
      <c r="AH72" s="697">
        <v>0</v>
      </c>
      <c r="AI72" s="697">
        <v>0</v>
      </c>
      <c r="AJ72" s="697">
        <v>0</v>
      </c>
      <c r="AK72" s="697">
        <v>0</v>
      </c>
      <c r="AL72" s="697">
        <v>0</v>
      </c>
      <c r="AM72" s="697">
        <v>0</v>
      </c>
      <c r="AN72" s="697">
        <v>0</v>
      </c>
      <c r="AO72" s="698">
        <v>0</v>
      </c>
      <c r="AP72" s="633"/>
      <c r="AQ72" s="693">
        <v>0</v>
      </c>
      <c r="AR72" s="694">
        <v>0</v>
      </c>
      <c r="AS72" s="694">
        <v>0</v>
      </c>
      <c r="AT72" s="694">
        <v>313.22413979999999</v>
      </c>
      <c r="AU72" s="694">
        <v>313.22413979999999</v>
      </c>
      <c r="AV72" s="694">
        <v>313.22413979999999</v>
      </c>
      <c r="AW72" s="694">
        <v>0</v>
      </c>
      <c r="AX72" s="694">
        <v>0</v>
      </c>
      <c r="AY72" s="694">
        <v>0</v>
      </c>
      <c r="AZ72" s="694">
        <v>0</v>
      </c>
      <c r="BA72" s="694">
        <v>0</v>
      </c>
      <c r="BB72" s="694">
        <v>0</v>
      </c>
      <c r="BC72" s="694">
        <v>0</v>
      </c>
      <c r="BD72" s="694">
        <v>0</v>
      </c>
      <c r="BE72" s="694">
        <v>0</v>
      </c>
      <c r="BF72" s="694">
        <v>0</v>
      </c>
      <c r="BG72" s="694">
        <v>0</v>
      </c>
      <c r="BH72" s="694">
        <v>0</v>
      </c>
      <c r="BI72" s="694">
        <v>0</v>
      </c>
      <c r="BJ72" s="694">
        <v>0</v>
      </c>
      <c r="BK72" s="694">
        <v>0</v>
      </c>
      <c r="BL72" s="694">
        <v>0</v>
      </c>
      <c r="BM72" s="694">
        <v>0</v>
      </c>
      <c r="BN72" s="694">
        <v>0</v>
      </c>
      <c r="BO72" s="694">
        <v>0</v>
      </c>
      <c r="BP72" s="694">
        <v>0</v>
      </c>
      <c r="BQ72" s="694">
        <v>0</v>
      </c>
      <c r="BR72" s="694">
        <v>0</v>
      </c>
      <c r="BS72" s="694">
        <v>0</v>
      </c>
      <c r="BT72" s="695">
        <v>0</v>
      </c>
    </row>
    <row r="73" spans="2:73" hidden="1">
      <c r="B73" s="692" t="s">
        <v>208</v>
      </c>
      <c r="C73" s="692" t="s">
        <v>708</v>
      </c>
      <c r="D73" s="692" t="s">
        <v>1</v>
      </c>
      <c r="E73" s="692" t="s">
        <v>700</v>
      </c>
      <c r="F73" s="692" t="s">
        <v>29</v>
      </c>
      <c r="G73" s="692" t="s">
        <v>701</v>
      </c>
      <c r="H73" s="692">
        <v>2014</v>
      </c>
      <c r="I73" s="644" t="s">
        <v>576</v>
      </c>
      <c r="J73" s="644" t="s">
        <v>591</v>
      </c>
      <c r="K73" s="633"/>
      <c r="L73" s="696">
        <v>0</v>
      </c>
      <c r="M73" s="697">
        <v>0</v>
      </c>
      <c r="N73" s="697">
        <v>0</v>
      </c>
      <c r="O73" s="697">
        <v>1.061939006</v>
      </c>
      <c r="P73" s="697">
        <v>1.061939006</v>
      </c>
      <c r="Q73" s="697">
        <v>1.061939006</v>
      </c>
      <c r="R73" s="697">
        <v>1.061939006</v>
      </c>
      <c r="S73" s="697">
        <v>0</v>
      </c>
      <c r="T73" s="697">
        <v>0</v>
      </c>
      <c r="U73" s="697">
        <v>0</v>
      </c>
      <c r="V73" s="697">
        <v>0</v>
      </c>
      <c r="W73" s="697">
        <v>0</v>
      </c>
      <c r="X73" s="697">
        <v>0</v>
      </c>
      <c r="Y73" s="697">
        <v>0</v>
      </c>
      <c r="Z73" s="697">
        <v>0</v>
      </c>
      <c r="AA73" s="697">
        <v>0</v>
      </c>
      <c r="AB73" s="697">
        <v>0</v>
      </c>
      <c r="AC73" s="697">
        <v>0</v>
      </c>
      <c r="AD73" s="697">
        <v>0</v>
      </c>
      <c r="AE73" s="697">
        <v>0</v>
      </c>
      <c r="AF73" s="697">
        <v>0</v>
      </c>
      <c r="AG73" s="697">
        <v>0</v>
      </c>
      <c r="AH73" s="697">
        <v>0</v>
      </c>
      <c r="AI73" s="697">
        <v>0</v>
      </c>
      <c r="AJ73" s="697">
        <v>0</v>
      </c>
      <c r="AK73" s="697">
        <v>0</v>
      </c>
      <c r="AL73" s="697">
        <v>0</v>
      </c>
      <c r="AM73" s="697">
        <v>0</v>
      </c>
      <c r="AN73" s="697">
        <v>0</v>
      </c>
      <c r="AO73" s="698">
        <v>0</v>
      </c>
      <c r="AP73" s="633"/>
      <c r="AQ73" s="696">
        <v>0</v>
      </c>
      <c r="AR73" s="697">
        <v>0</v>
      </c>
      <c r="AS73" s="697">
        <v>0</v>
      </c>
      <c r="AT73" s="697">
        <v>1893.502849</v>
      </c>
      <c r="AU73" s="697">
        <v>1893.502849</v>
      </c>
      <c r="AV73" s="697">
        <v>1893.502849</v>
      </c>
      <c r="AW73" s="697">
        <v>1893.502849</v>
      </c>
      <c r="AX73" s="697">
        <v>0</v>
      </c>
      <c r="AY73" s="697">
        <v>0</v>
      </c>
      <c r="AZ73" s="697">
        <v>0</v>
      </c>
      <c r="BA73" s="697">
        <v>0</v>
      </c>
      <c r="BB73" s="697">
        <v>0</v>
      </c>
      <c r="BC73" s="697">
        <v>0</v>
      </c>
      <c r="BD73" s="697">
        <v>0</v>
      </c>
      <c r="BE73" s="697">
        <v>0</v>
      </c>
      <c r="BF73" s="697">
        <v>0</v>
      </c>
      <c r="BG73" s="697">
        <v>0</v>
      </c>
      <c r="BH73" s="697">
        <v>0</v>
      </c>
      <c r="BI73" s="697">
        <v>0</v>
      </c>
      <c r="BJ73" s="697">
        <v>0</v>
      </c>
      <c r="BK73" s="697">
        <v>0</v>
      </c>
      <c r="BL73" s="697">
        <v>0</v>
      </c>
      <c r="BM73" s="697">
        <v>0</v>
      </c>
      <c r="BN73" s="697">
        <v>0</v>
      </c>
      <c r="BO73" s="697">
        <v>0</v>
      </c>
      <c r="BP73" s="697">
        <v>0</v>
      </c>
      <c r="BQ73" s="697">
        <v>0</v>
      </c>
      <c r="BR73" s="697">
        <v>0</v>
      </c>
      <c r="BS73" s="697">
        <v>0</v>
      </c>
      <c r="BT73" s="698">
        <v>0</v>
      </c>
    </row>
    <row r="74" spans="2:73" hidden="1">
      <c r="B74" s="692" t="s">
        <v>208</v>
      </c>
      <c r="C74" s="692" t="s">
        <v>708</v>
      </c>
      <c r="D74" s="692" t="s">
        <v>1</v>
      </c>
      <c r="E74" s="692" t="s">
        <v>700</v>
      </c>
      <c r="F74" s="692" t="s">
        <v>29</v>
      </c>
      <c r="G74" s="692" t="s">
        <v>701</v>
      </c>
      <c r="H74" s="692">
        <v>2014</v>
      </c>
      <c r="I74" s="644" t="s">
        <v>576</v>
      </c>
      <c r="J74" s="644" t="s">
        <v>591</v>
      </c>
      <c r="K74" s="633"/>
      <c r="L74" s="696">
        <v>0</v>
      </c>
      <c r="M74" s="697">
        <v>0</v>
      </c>
      <c r="N74" s="697">
        <v>0</v>
      </c>
      <c r="O74" s="697">
        <v>2.0894330551368414</v>
      </c>
      <c r="P74" s="697">
        <v>2.0894330551368414</v>
      </c>
      <c r="Q74" s="697">
        <v>2.0894330551368414</v>
      </c>
      <c r="R74" s="697">
        <v>2.0894330551368414</v>
      </c>
      <c r="S74" s="697">
        <v>0</v>
      </c>
      <c r="T74" s="697">
        <v>0</v>
      </c>
      <c r="U74" s="697">
        <v>0</v>
      </c>
      <c r="V74" s="697">
        <v>0</v>
      </c>
      <c r="W74" s="697">
        <v>0</v>
      </c>
      <c r="X74" s="697">
        <v>0</v>
      </c>
      <c r="Y74" s="697">
        <v>0</v>
      </c>
      <c r="Z74" s="697">
        <v>0</v>
      </c>
      <c r="AA74" s="697">
        <v>0</v>
      </c>
      <c r="AB74" s="697">
        <v>0</v>
      </c>
      <c r="AC74" s="697">
        <v>0</v>
      </c>
      <c r="AD74" s="697">
        <v>0</v>
      </c>
      <c r="AE74" s="697">
        <v>0</v>
      </c>
      <c r="AF74" s="697">
        <v>0</v>
      </c>
      <c r="AG74" s="697">
        <v>0</v>
      </c>
      <c r="AH74" s="697">
        <v>0</v>
      </c>
      <c r="AI74" s="697">
        <v>0</v>
      </c>
      <c r="AJ74" s="697">
        <v>0</v>
      </c>
      <c r="AK74" s="697">
        <v>0</v>
      </c>
      <c r="AL74" s="697">
        <v>0</v>
      </c>
      <c r="AM74" s="697">
        <v>0</v>
      </c>
      <c r="AN74" s="697">
        <v>0</v>
      </c>
      <c r="AO74" s="698">
        <v>0</v>
      </c>
      <c r="AP74" s="633"/>
      <c r="AQ74" s="696">
        <v>0</v>
      </c>
      <c r="AR74" s="697">
        <v>0</v>
      </c>
      <c r="AS74" s="697">
        <v>0</v>
      </c>
      <c r="AT74" s="697">
        <v>15128.683298025982</v>
      </c>
      <c r="AU74" s="697">
        <v>15128.683298025982</v>
      </c>
      <c r="AV74" s="697">
        <v>15128.683298025982</v>
      </c>
      <c r="AW74" s="697">
        <v>15128.683298025982</v>
      </c>
      <c r="AX74" s="697">
        <v>0</v>
      </c>
      <c r="AY74" s="697">
        <v>0</v>
      </c>
      <c r="AZ74" s="697">
        <v>0</v>
      </c>
      <c r="BA74" s="697">
        <v>0</v>
      </c>
      <c r="BB74" s="697">
        <v>0</v>
      </c>
      <c r="BC74" s="697">
        <v>0</v>
      </c>
      <c r="BD74" s="697">
        <v>0</v>
      </c>
      <c r="BE74" s="697">
        <v>0</v>
      </c>
      <c r="BF74" s="697">
        <v>0</v>
      </c>
      <c r="BG74" s="697">
        <v>0</v>
      </c>
      <c r="BH74" s="697">
        <v>0</v>
      </c>
      <c r="BI74" s="697">
        <v>0</v>
      </c>
      <c r="BJ74" s="697">
        <v>0</v>
      </c>
      <c r="BK74" s="697">
        <v>0</v>
      </c>
      <c r="BL74" s="697">
        <v>0</v>
      </c>
      <c r="BM74" s="697">
        <v>0</v>
      </c>
      <c r="BN74" s="697">
        <v>0</v>
      </c>
      <c r="BO74" s="697">
        <v>0</v>
      </c>
      <c r="BP74" s="697">
        <v>0</v>
      </c>
      <c r="BQ74" s="697">
        <v>0</v>
      </c>
      <c r="BR74" s="697">
        <v>0</v>
      </c>
      <c r="BS74" s="697">
        <v>0</v>
      </c>
      <c r="BT74" s="698">
        <v>0</v>
      </c>
    </row>
    <row r="75" spans="2:73" hidden="1">
      <c r="B75" s="692" t="s">
        <v>208</v>
      </c>
      <c r="C75" s="692" t="s">
        <v>708</v>
      </c>
      <c r="D75" s="692" t="s">
        <v>1</v>
      </c>
      <c r="E75" s="692" t="s">
        <v>700</v>
      </c>
      <c r="F75" s="692" t="s">
        <v>29</v>
      </c>
      <c r="G75" s="692" t="s">
        <v>701</v>
      </c>
      <c r="H75" s="692">
        <v>2014</v>
      </c>
      <c r="I75" s="644" t="s">
        <v>576</v>
      </c>
      <c r="J75" s="644" t="s">
        <v>591</v>
      </c>
      <c r="K75" s="633"/>
      <c r="L75" s="696">
        <v>0</v>
      </c>
      <c r="M75" s="697">
        <v>0</v>
      </c>
      <c r="N75" s="697">
        <v>0</v>
      </c>
      <c r="O75" s="697">
        <v>2.9402575612207347</v>
      </c>
      <c r="P75" s="697">
        <v>2.9402575612207347</v>
      </c>
      <c r="Q75" s="697">
        <v>2.9402575612207347</v>
      </c>
      <c r="R75" s="697">
        <v>2.9402575612207347</v>
      </c>
      <c r="S75" s="697">
        <v>2.9402575612207347</v>
      </c>
      <c r="T75" s="697">
        <v>0</v>
      </c>
      <c r="U75" s="697">
        <v>0</v>
      </c>
      <c r="V75" s="697">
        <v>0</v>
      </c>
      <c r="W75" s="697">
        <v>0</v>
      </c>
      <c r="X75" s="697">
        <v>0</v>
      </c>
      <c r="Y75" s="697">
        <v>0</v>
      </c>
      <c r="Z75" s="697">
        <v>0</v>
      </c>
      <c r="AA75" s="697">
        <v>0</v>
      </c>
      <c r="AB75" s="697">
        <v>0</v>
      </c>
      <c r="AC75" s="697">
        <v>0</v>
      </c>
      <c r="AD75" s="697">
        <v>0</v>
      </c>
      <c r="AE75" s="697">
        <v>0</v>
      </c>
      <c r="AF75" s="697">
        <v>0</v>
      </c>
      <c r="AG75" s="697">
        <v>0</v>
      </c>
      <c r="AH75" s="697">
        <v>0</v>
      </c>
      <c r="AI75" s="697">
        <v>0</v>
      </c>
      <c r="AJ75" s="697">
        <v>0</v>
      </c>
      <c r="AK75" s="697">
        <v>0</v>
      </c>
      <c r="AL75" s="697">
        <v>0</v>
      </c>
      <c r="AM75" s="697">
        <v>0</v>
      </c>
      <c r="AN75" s="697">
        <v>0</v>
      </c>
      <c r="AO75" s="698">
        <v>0</v>
      </c>
      <c r="AP75" s="633"/>
      <c r="AQ75" s="696">
        <v>0</v>
      </c>
      <c r="AR75" s="697">
        <v>0</v>
      </c>
      <c r="AS75" s="697">
        <v>0</v>
      </c>
      <c r="AT75" s="697">
        <v>20006.630932657823</v>
      </c>
      <c r="AU75" s="697">
        <v>20006.630932657823</v>
      </c>
      <c r="AV75" s="697">
        <v>20006.630932657823</v>
      </c>
      <c r="AW75" s="697">
        <v>20006.630932657823</v>
      </c>
      <c r="AX75" s="697">
        <v>20006.630932657823</v>
      </c>
      <c r="AY75" s="697">
        <v>0</v>
      </c>
      <c r="AZ75" s="697">
        <v>0</v>
      </c>
      <c r="BA75" s="697">
        <v>0</v>
      </c>
      <c r="BB75" s="697">
        <v>0</v>
      </c>
      <c r="BC75" s="697">
        <v>0</v>
      </c>
      <c r="BD75" s="697">
        <v>0</v>
      </c>
      <c r="BE75" s="697">
        <v>0</v>
      </c>
      <c r="BF75" s="697">
        <v>0</v>
      </c>
      <c r="BG75" s="697">
        <v>0</v>
      </c>
      <c r="BH75" s="697">
        <v>0</v>
      </c>
      <c r="BI75" s="697">
        <v>0</v>
      </c>
      <c r="BJ75" s="697">
        <v>0</v>
      </c>
      <c r="BK75" s="697">
        <v>0</v>
      </c>
      <c r="BL75" s="697">
        <v>0</v>
      </c>
      <c r="BM75" s="697">
        <v>0</v>
      </c>
      <c r="BN75" s="697">
        <v>0</v>
      </c>
      <c r="BO75" s="697">
        <v>0</v>
      </c>
      <c r="BP75" s="697">
        <v>0</v>
      </c>
      <c r="BQ75" s="697">
        <v>0</v>
      </c>
      <c r="BR75" s="697">
        <v>0</v>
      </c>
      <c r="BS75" s="697">
        <v>0</v>
      </c>
      <c r="BT75" s="698">
        <v>0</v>
      </c>
    </row>
    <row r="76" spans="2:73" hidden="1">
      <c r="B76" s="692" t="s">
        <v>208</v>
      </c>
      <c r="C76" s="692" t="s">
        <v>708</v>
      </c>
      <c r="D76" s="692" t="s">
        <v>5</v>
      </c>
      <c r="E76" s="692" t="s">
        <v>700</v>
      </c>
      <c r="F76" s="692" t="s">
        <v>29</v>
      </c>
      <c r="G76" s="692" t="s">
        <v>701</v>
      </c>
      <c r="H76" s="692">
        <v>2014</v>
      </c>
      <c r="I76" s="644" t="s">
        <v>576</v>
      </c>
      <c r="J76" s="644" t="s">
        <v>591</v>
      </c>
      <c r="K76" s="633"/>
      <c r="L76" s="696">
        <v>0</v>
      </c>
      <c r="M76" s="697">
        <v>0</v>
      </c>
      <c r="N76" s="697">
        <v>0</v>
      </c>
      <c r="O76" s="697">
        <v>9.0096485689999994</v>
      </c>
      <c r="P76" s="697">
        <v>7.8644453780000001</v>
      </c>
      <c r="Q76" s="697">
        <v>7.2676288839999996</v>
      </c>
      <c r="R76" s="697">
        <v>7.2676288839999996</v>
      </c>
      <c r="S76" s="697">
        <v>7.2676288839999996</v>
      </c>
      <c r="T76" s="697">
        <v>7.2676288839999996</v>
      </c>
      <c r="U76" s="697">
        <v>7.2676288839999996</v>
      </c>
      <c r="V76" s="697">
        <v>7.26219342</v>
      </c>
      <c r="W76" s="697">
        <v>7.26219342</v>
      </c>
      <c r="X76" s="697">
        <v>6.779762453</v>
      </c>
      <c r="Y76" s="697">
        <v>6.1700001880000004</v>
      </c>
      <c r="Z76" s="697">
        <v>5.226559054</v>
      </c>
      <c r="AA76" s="697">
        <v>5.226559054</v>
      </c>
      <c r="AB76" s="697">
        <v>5.2014089620000004</v>
      </c>
      <c r="AC76" s="697">
        <v>5.2014089620000004</v>
      </c>
      <c r="AD76" s="697">
        <v>5.1907847240000002</v>
      </c>
      <c r="AE76" s="697">
        <v>4.2197669539999998</v>
      </c>
      <c r="AF76" s="697">
        <v>4.2197669539999998</v>
      </c>
      <c r="AG76" s="697">
        <v>4.2197669539999998</v>
      </c>
      <c r="AH76" s="697">
        <v>4.2197669539999998</v>
      </c>
      <c r="AI76" s="697">
        <v>0</v>
      </c>
      <c r="AJ76" s="697">
        <v>0</v>
      </c>
      <c r="AK76" s="697">
        <v>0</v>
      </c>
      <c r="AL76" s="697">
        <v>0</v>
      </c>
      <c r="AM76" s="697">
        <v>0</v>
      </c>
      <c r="AN76" s="697">
        <v>0</v>
      </c>
      <c r="AO76" s="698">
        <v>0</v>
      </c>
      <c r="AP76" s="633"/>
      <c r="AQ76" s="696">
        <v>0</v>
      </c>
      <c r="AR76" s="697">
        <v>0</v>
      </c>
      <c r="AS76" s="697">
        <v>0</v>
      </c>
      <c r="AT76" s="697">
        <v>137666.86499999999</v>
      </c>
      <c r="AU76" s="697">
        <v>119424.5512</v>
      </c>
      <c r="AV76" s="697">
        <v>109917.6673</v>
      </c>
      <c r="AW76" s="697">
        <v>109917.6673</v>
      </c>
      <c r="AX76" s="697">
        <v>109917.6673</v>
      </c>
      <c r="AY76" s="697">
        <v>109917.6673</v>
      </c>
      <c r="AZ76" s="697">
        <v>109917.6673</v>
      </c>
      <c r="BA76" s="697">
        <v>109870.0526</v>
      </c>
      <c r="BB76" s="697">
        <v>109870.0526</v>
      </c>
      <c r="BC76" s="697">
        <v>102185.253</v>
      </c>
      <c r="BD76" s="697">
        <v>99343.525339999993</v>
      </c>
      <c r="BE76" s="697">
        <v>84005.715630000006</v>
      </c>
      <c r="BF76" s="697">
        <v>84005.715630000006</v>
      </c>
      <c r="BG76" s="697">
        <v>82802.761010000002</v>
      </c>
      <c r="BH76" s="697">
        <v>82802.761010000002</v>
      </c>
      <c r="BI76" s="697">
        <v>82685.696939999994</v>
      </c>
      <c r="BJ76" s="697">
        <v>67218.039300000004</v>
      </c>
      <c r="BK76" s="697">
        <v>67218.039300000004</v>
      </c>
      <c r="BL76" s="697">
        <v>67218.039300000004</v>
      </c>
      <c r="BM76" s="697">
        <v>67218.039300000004</v>
      </c>
      <c r="BN76" s="697">
        <v>0</v>
      </c>
      <c r="BO76" s="697">
        <v>0</v>
      </c>
      <c r="BP76" s="697">
        <v>0</v>
      </c>
      <c r="BQ76" s="697">
        <v>0</v>
      </c>
      <c r="BR76" s="697">
        <v>0</v>
      </c>
      <c r="BS76" s="697">
        <v>0</v>
      </c>
      <c r="BT76" s="698">
        <v>0</v>
      </c>
    </row>
    <row r="77" spans="2:73" hidden="1">
      <c r="B77" s="692" t="s">
        <v>208</v>
      </c>
      <c r="C77" s="692" t="s">
        <v>708</v>
      </c>
      <c r="D77" s="692" t="s">
        <v>4</v>
      </c>
      <c r="E77" s="692" t="s">
        <v>700</v>
      </c>
      <c r="F77" s="692" t="s">
        <v>29</v>
      </c>
      <c r="G77" s="692" t="s">
        <v>701</v>
      </c>
      <c r="H77" s="692">
        <v>2013</v>
      </c>
      <c r="I77" s="644" t="s">
        <v>576</v>
      </c>
      <c r="J77" s="644" t="s">
        <v>584</v>
      </c>
      <c r="K77" s="633"/>
      <c r="L77" s="696">
        <v>0</v>
      </c>
      <c r="M77" s="697">
        <v>0</v>
      </c>
      <c r="N77" s="697">
        <v>2E-3</v>
      </c>
      <c r="O77" s="697">
        <v>2E-3</v>
      </c>
      <c r="P77" s="697">
        <v>2E-3</v>
      </c>
      <c r="Q77" s="697">
        <v>2E-3</v>
      </c>
      <c r="R77" s="697">
        <v>2E-3</v>
      </c>
      <c r="S77" s="697">
        <v>2E-3</v>
      </c>
      <c r="T77" s="697">
        <v>2E-3</v>
      </c>
      <c r="U77" s="697">
        <v>2E-3</v>
      </c>
      <c r="V77" s="697">
        <v>1E-3</v>
      </c>
      <c r="W77" s="697">
        <v>1E-3</v>
      </c>
      <c r="X77" s="697">
        <v>1E-3</v>
      </c>
      <c r="Y77" s="697">
        <v>1E-3</v>
      </c>
      <c r="Z77" s="697">
        <v>1E-3</v>
      </c>
      <c r="AA77" s="697">
        <v>1E-3</v>
      </c>
      <c r="AB77" s="697">
        <v>1E-3</v>
      </c>
      <c r="AC77" s="697">
        <v>1E-3</v>
      </c>
      <c r="AD77" s="697">
        <v>1E-3</v>
      </c>
      <c r="AE77" s="697">
        <v>1E-3</v>
      </c>
      <c r="AF77" s="697">
        <v>1E-3</v>
      </c>
      <c r="AG77" s="697">
        <v>1E-3</v>
      </c>
      <c r="AH77" s="697">
        <v>0</v>
      </c>
      <c r="AI77" s="697">
        <v>0</v>
      </c>
      <c r="AJ77" s="697">
        <v>0</v>
      </c>
      <c r="AK77" s="697">
        <v>0</v>
      </c>
      <c r="AL77" s="697">
        <v>0</v>
      </c>
      <c r="AM77" s="697">
        <v>0</v>
      </c>
      <c r="AN77" s="697">
        <v>0</v>
      </c>
      <c r="AO77" s="698">
        <v>0</v>
      </c>
      <c r="AP77" s="633"/>
      <c r="AQ77" s="696">
        <v>0</v>
      </c>
      <c r="AR77" s="697">
        <v>0</v>
      </c>
      <c r="AS77" s="697">
        <v>26</v>
      </c>
      <c r="AT77" s="697">
        <v>26</v>
      </c>
      <c r="AU77" s="697">
        <v>25</v>
      </c>
      <c r="AV77" s="697">
        <v>22</v>
      </c>
      <c r="AW77" s="697">
        <v>22</v>
      </c>
      <c r="AX77" s="697">
        <v>22</v>
      </c>
      <c r="AY77" s="697">
        <v>22</v>
      </c>
      <c r="AZ77" s="697">
        <v>22</v>
      </c>
      <c r="BA77" s="697">
        <v>18</v>
      </c>
      <c r="BB77" s="697">
        <v>18</v>
      </c>
      <c r="BC77" s="697">
        <v>17</v>
      </c>
      <c r="BD77" s="697">
        <v>17</v>
      </c>
      <c r="BE77" s="697">
        <v>17</v>
      </c>
      <c r="BF77" s="697">
        <v>17</v>
      </c>
      <c r="BG77" s="697">
        <v>17</v>
      </c>
      <c r="BH77" s="697">
        <v>17</v>
      </c>
      <c r="BI77" s="697">
        <v>9</v>
      </c>
      <c r="BJ77" s="697">
        <v>9</v>
      </c>
      <c r="BK77" s="697">
        <v>9</v>
      </c>
      <c r="BL77" s="697">
        <v>9</v>
      </c>
      <c r="BM77" s="697">
        <v>0</v>
      </c>
      <c r="BN77" s="697">
        <v>0</v>
      </c>
      <c r="BO77" s="697">
        <v>0</v>
      </c>
      <c r="BP77" s="697">
        <v>0</v>
      </c>
      <c r="BQ77" s="697">
        <v>0</v>
      </c>
      <c r="BR77" s="697">
        <v>0</v>
      </c>
      <c r="BS77" s="697">
        <v>0</v>
      </c>
      <c r="BT77" s="698">
        <v>0</v>
      </c>
    </row>
    <row r="78" spans="2:73" hidden="1">
      <c r="B78" s="692" t="s">
        <v>208</v>
      </c>
      <c r="C78" s="692" t="s">
        <v>708</v>
      </c>
      <c r="D78" s="692" t="s">
        <v>4</v>
      </c>
      <c r="E78" s="692" t="s">
        <v>700</v>
      </c>
      <c r="F78" s="692" t="s">
        <v>29</v>
      </c>
      <c r="G78" s="692" t="s">
        <v>701</v>
      </c>
      <c r="H78" s="692">
        <v>2014</v>
      </c>
      <c r="I78" s="644" t="s">
        <v>576</v>
      </c>
      <c r="J78" s="644" t="s">
        <v>591</v>
      </c>
      <c r="K78" s="633"/>
      <c r="L78" s="696">
        <v>0</v>
      </c>
      <c r="M78" s="697">
        <v>0</v>
      </c>
      <c r="N78" s="697">
        <v>0</v>
      </c>
      <c r="O78" s="697">
        <v>2.3596373009999998</v>
      </c>
      <c r="P78" s="697">
        <v>2.223338252</v>
      </c>
      <c r="Q78" s="697">
        <v>2.1575091949999998</v>
      </c>
      <c r="R78" s="697">
        <v>2.1575091949999998</v>
      </c>
      <c r="S78" s="697">
        <v>2.1575091949999998</v>
      </c>
      <c r="T78" s="697">
        <v>2.1575091949999998</v>
      </c>
      <c r="U78" s="697">
        <v>2.1575091949999998</v>
      </c>
      <c r="V78" s="697">
        <v>2.1512244389999999</v>
      </c>
      <c r="W78" s="697">
        <v>2.1512244389999999</v>
      </c>
      <c r="X78" s="697">
        <v>1.8950196610000001</v>
      </c>
      <c r="Y78" s="697">
        <v>1.380864871</v>
      </c>
      <c r="Z78" s="697">
        <v>1.3808308389999999</v>
      </c>
      <c r="AA78" s="697">
        <v>1.3808308389999999</v>
      </c>
      <c r="AB78" s="697">
        <v>1.378101322</v>
      </c>
      <c r="AC78" s="697">
        <v>1.378101322</v>
      </c>
      <c r="AD78" s="697">
        <v>1.375723298</v>
      </c>
      <c r="AE78" s="697">
        <v>0.61994058399999996</v>
      </c>
      <c r="AF78" s="697">
        <v>0.61994058399999996</v>
      </c>
      <c r="AG78" s="697">
        <v>0.61994058399999996</v>
      </c>
      <c r="AH78" s="697">
        <v>0.61994058399999996</v>
      </c>
      <c r="AI78" s="697">
        <v>0</v>
      </c>
      <c r="AJ78" s="697">
        <v>0</v>
      </c>
      <c r="AK78" s="697">
        <v>0</v>
      </c>
      <c r="AL78" s="697">
        <v>0</v>
      </c>
      <c r="AM78" s="697">
        <v>0</v>
      </c>
      <c r="AN78" s="697">
        <v>0</v>
      </c>
      <c r="AO78" s="698">
        <v>0</v>
      </c>
      <c r="AP78" s="633"/>
      <c r="AQ78" s="696">
        <v>0</v>
      </c>
      <c r="AR78" s="697">
        <v>0</v>
      </c>
      <c r="AS78" s="697">
        <v>0</v>
      </c>
      <c r="AT78" s="697">
        <v>31539.497859999999</v>
      </c>
      <c r="AU78" s="697">
        <v>29368.346000000001</v>
      </c>
      <c r="AV78" s="697">
        <v>28319.733550000001</v>
      </c>
      <c r="AW78" s="697">
        <v>28319.733550000001</v>
      </c>
      <c r="AX78" s="697">
        <v>28319.733550000001</v>
      </c>
      <c r="AY78" s="697">
        <v>28319.733550000001</v>
      </c>
      <c r="AZ78" s="697">
        <v>28319.733550000001</v>
      </c>
      <c r="BA78" s="697">
        <v>28264.679100000001</v>
      </c>
      <c r="BB78" s="697">
        <v>28264.679100000001</v>
      </c>
      <c r="BC78" s="697">
        <v>24183.509910000001</v>
      </c>
      <c r="BD78" s="697">
        <v>22353.19283</v>
      </c>
      <c r="BE78" s="697">
        <v>22072.727470000002</v>
      </c>
      <c r="BF78" s="697">
        <v>22072.727470000002</v>
      </c>
      <c r="BG78" s="697">
        <v>21940.545999999998</v>
      </c>
      <c r="BH78" s="697">
        <v>21940.545999999998</v>
      </c>
      <c r="BI78" s="697">
        <v>21914.343540000002</v>
      </c>
      <c r="BJ78" s="697">
        <v>9875.2350559999995</v>
      </c>
      <c r="BK78" s="697">
        <v>9875.2350559999995</v>
      </c>
      <c r="BL78" s="697">
        <v>9875.2350559999995</v>
      </c>
      <c r="BM78" s="697">
        <v>9875.2350559999995</v>
      </c>
      <c r="BN78" s="697">
        <v>0</v>
      </c>
      <c r="BO78" s="697">
        <v>0</v>
      </c>
      <c r="BP78" s="697">
        <v>0</v>
      </c>
      <c r="BQ78" s="697">
        <v>0</v>
      </c>
      <c r="BR78" s="697">
        <v>0</v>
      </c>
      <c r="BS78" s="697">
        <v>0</v>
      </c>
      <c r="BT78" s="698">
        <v>0</v>
      </c>
    </row>
    <row r="79" spans="2:73" ht="15.75" hidden="1">
      <c r="B79" s="692" t="s">
        <v>208</v>
      </c>
      <c r="C79" s="692" t="s">
        <v>712</v>
      </c>
      <c r="D79" s="692" t="s">
        <v>14</v>
      </c>
      <c r="E79" s="692" t="s">
        <v>700</v>
      </c>
      <c r="F79" s="692" t="s">
        <v>29</v>
      </c>
      <c r="G79" s="692" t="s">
        <v>701</v>
      </c>
      <c r="H79" s="692">
        <v>2012</v>
      </c>
      <c r="I79" s="644" t="s">
        <v>576</v>
      </c>
      <c r="J79" s="644" t="s">
        <v>584</v>
      </c>
      <c r="K79" s="633"/>
      <c r="L79" s="696">
        <v>0</v>
      </c>
      <c r="M79" s="697">
        <v>9.1400002999999994E-2</v>
      </c>
      <c r="N79" s="697">
        <v>9.1400002999999994E-2</v>
      </c>
      <c r="O79" s="697">
        <v>9.1400002999999994E-2</v>
      </c>
      <c r="P79" s="697">
        <v>9.1400002999999994E-2</v>
      </c>
      <c r="Q79" s="697">
        <v>8.9229790000000003E-2</v>
      </c>
      <c r="R79" s="697">
        <v>8.8144684000000001E-2</v>
      </c>
      <c r="S79" s="697">
        <v>8.7059576999999999E-2</v>
      </c>
      <c r="T79" s="697">
        <v>8.7059576999999999E-2</v>
      </c>
      <c r="U79" s="697">
        <v>8.7059576999999999E-2</v>
      </c>
      <c r="V79" s="697">
        <v>7.9400002999999997E-2</v>
      </c>
      <c r="W79" s="697">
        <v>7.9400002999999997E-2</v>
      </c>
      <c r="X79" s="697">
        <v>7.9400002999999997E-2</v>
      </c>
      <c r="Y79" s="697">
        <v>7.9400002999999997E-2</v>
      </c>
      <c r="Z79" s="697">
        <v>7.9400002999999997E-2</v>
      </c>
      <c r="AA79" s="697">
        <v>7.9400002999999997E-2</v>
      </c>
      <c r="AB79" s="697">
        <v>0</v>
      </c>
      <c r="AC79" s="697">
        <v>0</v>
      </c>
      <c r="AD79" s="697">
        <v>0</v>
      </c>
      <c r="AE79" s="697">
        <v>0</v>
      </c>
      <c r="AF79" s="697">
        <v>0</v>
      </c>
      <c r="AG79" s="697">
        <v>0</v>
      </c>
      <c r="AH79" s="697">
        <v>0</v>
      </c>
      <c r="AI79" s="697">
        <v>0</v>
      </c>
      <c r="AJ79" s="697">
        <v>0</v>
      </c>
      <c r="AK79" s="697">
        <v>0</v>
      </c>
      <c r="AL79" s="697">
        <v>0</v>
      </c>
      <c r="AM79" s="697">
        <v>0</v>
      </c>
      <c r="AN79" s="697">
        <v>0</v>
      </c>
      <c r="AO79" s="698">
        <v>0</v>
      </c>
      <c r="AP79" s="633"/>
      <c r="AQ79" s="696">
        <v>883</v>
      </c>
      <c r="AR79" s="697">
        <v>883</v>
      </c>
      <c r="AS79" s="697">
        <v>883</v>
      </c>
      <c r="AT79" s="697">
        <v>883</v>
      </c>
      <c r="AU79" s="697">
        <v>883</v>
      </c>
      <c r="AV79" s="697">
        <v>841.40425110000001</v>
      </c>
      <c r="AW79" s="697">
        <v>820.60638429999995</v>
      </c>
      <c r="AX79" s="697">
        <v>799.80851749999999</v>
      </c>
      <c r="AY79" s="697">
        <v>799.80851749999999</v>
      </c>
      <c r="AZ79" s="697">
        <v>799.80851749999999</v>
      </c>
      <c r="BA79" s="697">
        <v>653</v>
      </c>
      <c r="BB79" s="697">
        <v>653</v>
      </c>
      <c r="BC79" s="697">
        <v>653</v>
      </c>
      <c r="BD79" s="697">
        <v>653</v>
      </c>
      <c r="BE79" s="697">
        <v>653</v>
      </c>
      <c r="BF79" s="697">
        <v>653</v>
      </c>
      <c r="BG79" s="697">
        <v>0</v>
      </c>
      <c r="BH79" s="697">
        <v>0</v>
      </c>
      <c r="BI79" s="697">
        <v>0</v>
      </c>
      <c r="BJ79" s="697">
        <v>0</v>
      </c>
      <c r="BK79" s="697">
        <v>0</v>
      </c>
      <c r="BL79" s="697">
        <v>0</v>
      </c>
      <c r="BM79" s="697">
        <v>0</v>
      </c>
      <c r="BN79" s="697">
        <v>0</v>
      </c>
      <c r="BO79" s="697">
        <v>0</v>
      </c>
      <c r="BP79" s="697">
        <v>0</v>
      </c>
      <c r="BQ79" s="697">
        <v>0</v>
      </c>
      <c r="BR79" s="697">
        <v>0</v>
      </c>
      <c r="BS79" s="697">
        <v>0</v>
      </c>
      <c r="BT79" s="698">
        <v>0</v>
      </c>
      <c r="BU79" s="163"/>
    </row>
    <row r="80" spans="2:73" ht="15.75" hidden="1">
      <c r="B80" s="692" t="s">
        <v>208</v>
      </c>
      <c r="C80" s="692" t="s">
        <v>712</v>
      </c>
      <c r="D80" s="692" t="s">
        <v>14</v>
      </c>
      <c r="E80" s="692" t="s">
        <v>700</v>
      </c>
      <c r="F80" s="692" t="s">
        <v>29</v>
      </c>
      <c r="G80" s="692" t="s">
        <v>701</v>
      </c>
      <c r="H80" s="692">
        <v>2013</v>
      </c>
      <c r="I80" s="644" t="s">
        <v>576</v>
      </c>
      <c r="J80" s="644" t="s">
        <v>584</v>
      </c>
      <c r="K80" s="633"/>
      <c r="L80" s="696">
        <v>0</v>
      </c>
      <c r="M80" s="697">
        <v>0</v>
      </c>
      <c r="N80" s="697">
        <v>0.87983257500000001</v>
      </c>
      <c r="O80" s="697">
        <v>0.87784564300000001</v>
      </c>
      <c r="P80" s="697">
        <v>0.87766501200000002</v>
      </c>
      <c r="Q80" s="697">
        <v>0.863496971</v>
      </c>
      <c r="R80" s="697">
        <v>0.85713547099999998</v>
      </c>
      <c r="S80" s="697">
        <v>0.85077397099999996</v>
      </c>
      <c r="T80" s="697">
        <v>0.84256638900000003</v>
      </c>
      <c r="U80" s="697">
        <v>0.84256638900000003</v>
      </c>
      <c r="V80" s="697">
        <v>0.77824280599999995</v>
      </c>
      <c r="W80" s="697">
        <v>0.77824280599999995</v>
      </c>
      <c r="X80" s="697">
        <v>0.73292095999999995</v>
      </c>
      <c r="Y80" s="697">
        <v>0.73292095999999995</v>
      </c>
      <c r="Z80" s="697">
        <v>0.59720002100000003</v>
      </c>
      <c r="AA80" s="697">
        <v>0.59720002100000003</v>
      </c>
      <c r="AB80" s="697">
        <v>4.1399999999999999E-2</v>
      </c>
      <c r="AC80" s="697">
        <v>0</v>
      </c>
      <c r="AD80" s="697">
        <v>0</v>
      </c>
      <c r="AE80" s="697">
        <v>0</v>
      </c>
      <c r="AF80" s="697">
        <v>0</v>
      </c>
      <c r="AG80" s="697">
        <v>0</v>
      </c>
      <c r="AH80" s="697">
        <v>0</v>
      </c>
      <c r="AI80" s="697">
        <v>0</v>
      </c>
      <c r="AJ80" s="697">
        <v>0</v>
      </c>
      <c r="AK80" s="697">
        <v>0</v>
      </c>
      <c r="AL80" s="697">
        <v>0</v>
      </c>
      <c r="AM80" s="697">
        <v>0</v>
      </c>
      <c r="AN80" s="697">
        <v>0</v>
      </c>
      <c r="AO80" s="698">
        <v>0</v>
      </c>
      <c r="AP80" s="633"/>
      <c r="AQ80" s="696">
        <v>0</v>
      </c>
      <c r="AR80" s="697">
        <v>0</v>
      </c>
      <c r="AS80" s="697">
        <v>7997.6251220000004</v>
      </c>
      <c r="AT80" s="697">
        <v>7958.9322359999996</v>
      </c>
      <c r="AU80" s="697">
        <v>7955.4147030000004</v>
      </c>
      <c r="AV80" s="697">
        <v>7683.4169009999996</v>
      </c>
      <c r="AW80" s="697">
        <v>7561.4881590000005</v>
      </c>
      <c r="AX80" s="697">
        <v>7439.5593950000002</v>
      </c>
      <c r="AY80" s="697">
        <v>7282.1078109999999</v>
      </c>
      <c r="AZ80" s="697">
        <v>6972.2296980000001</v>
      </c>
      <c r="BA80" s="697">
        <v>5738.0274429999999</v>
      </c>
      <c r="BB80" s="697">
        <v>5738.0274429999999</v>
      </c>
      <c r="BC80" s="697">
        <v>5364.1628110000001</v>
      </c>
      <c r="BD80" s="697">
        <v>5364.1628110000001</v>
      </c>
      <c r="BE80" s="697">
        <v>4913</v>
      </c>
      <c r="BF80" s="697">
        <v>4913</v>
      </c>
      <c r="BG80" s="697">
        <v>342</v>
      </c>
      <c r="BH80" s="697">
        <v>0</v>
      </c>
      <c r="BI80" s="697">
        <v>0</v>
      </c>
      <c r="BJ80" s="697">
        <v>0</v>
      </c>
      <c r="BK80" s="697">
        <v>0</v>
      </c>
      <c r="BL80" s="697">
        <v>0</v>
      </c>
      <c r="BM80" s="697">
        <v>0</v>
      </c>
      <c r="BN80" s="697">
        <v>0</v>
      </c>
      <c r="BO80" s="697">
        <v>0</v>
      </c>
      <c r="BP80" s="697">
        <v>0</v>
      </c>
      <c r="BQ80" s="697">
        <v>0</v>
      </c>
      <c r="BR80" s="697">
        <v>0</v>
      </c>
      <c r="BS80" s="697">
        <v>0</v>
      </c>
      <c r="BT80" s="698">
        <v>0</v>
      </c>
      <c r="BU80" s="163"/>
    </row>
    <row r="81" spans="2:73" hidden="1">
      <c r="B81" s="692" t="s">
        <v>208</v>
      </c>
      <c r="C81" s="692" t="s">
        <v>712</v>
      </c>
      <c r="D81" s="692" t="s">
        <v>14</v>
      </c>
      <c r="E81" s="692" t="s">
        <v>700</v>
      </c>
      <c r="F81" s="692" t="s">
        <v>29</v>
      </c>
      <c r="G81" s="692" t="s">
        <v>701</v>
      </c>
      <c r="H81" s="692">
        <v>2014</v>
      </c>
      <c r="I81" s="644" t="s">
        <v>576</v>
      </c>
      <c r="J81" s="644" t="s">
        <v>591</v>
      </c>
      <c r="K81" s="633"/>
      <c r="L81" s="696">
        <v>0</v>
      </c>
      <c r="M81" s="697">
        <v>0</v>
      </c>
      <c r="N81" s="697">
        <v>0</v>
      </c>
      <c r="O81" s="697">
        <v>2.8647613789999999</v>
      </c>
      <c r="P81" s="697">
        <v>2.8636356620000001</v>
      </c>
      <c r="Q81" s="697">
        <v>2.7054003259999999</v>
      </c>
      <c r="R81" s="697">
        <v>2.6307855170000001</v>
      </c>
      <c r="S81" s="697">
        <v>2.5561707089999999</v>
      </c>
      <c r="T81" s="697">
        <v>2.5561707089999999</v>
      </c>
      <c r="U81" s="697">
        <v>2.476769563</v>
      </c>
      <c r="V81" s="697">
        <v>2.476769563</v>
      </c>
      <c r="W81" s="697">
        <v>1.7785931749999999</v>
      </c>
      <c r="X81" s="697">
        <v>1.6479931699999999</v>
      </c>
      <c r="Y81" s="697">
        <v>1.6479931699999999</v>
      </c>
      <c r="Z81" s="697">
        <v>1.6479931699999999</v>
      </c>
      <c r="AA81" s="697">
        <v>1.2187624800000001</v>
      </c>
      <c r="AB81" s="697">
        <v>1.2187624800000001</v>
      </c>
      <c r="AC81" s="697">
        <v>0.241662502</v>
      </c>
      <c r="AD81" s="697">
        <v>0.17180000200000001</v>
      </c>
      <c r="AE81" s="697">
        <v>0.17180000200000001</v>
      </c>
      <c r="AF81" s="697">
        <v>0.17180000200000001</v>
      </c>
      <c r="AG81" s="697">
        <v>0.17180000200000001</v>
      </c>
      <c r="AH81" s="697">
        <v>0.17180000200000001</v>
      </c>
      <c r="AI81" s="697">
        <v>0.17180000200000001</v>
      </c>
      <c r="AJ81" s="697">
        <v>0</v>
      </c>
      <c r="AK81" s="697">
        <v>0</v>
      </c>
      <c r="AL81" s="697">
        <v>0</v>
      </c>
      <c r="AM81" s="697">
        <v>0</v>
      </c>
      <c r="AN81" s="697">
        <v>0</v>
      </c>
      <c r="AO81" s="698">
        <v>0</v>
      </c>
      <c r="AP81" s="633"/>
      <c r="AQ81" s="696">
        <v>0</v>
      </c>
      <c r="AR81" s="697">
        <v>0</v>
      </c>
      <c r="AS81" s="697">
        <v>0</v>
      </c>
      <c r="AT81" s="697">
        <v>32836.041559999998</v>
      </c>
      <c r="AU81" s="697">
        <v>32814.11969</v>
      </c>
      <c r="AV81" s="697">
        <v>29778.510590000002</v>
      </c>
      <c r="AW81" s="697">
        <v>28348.39386</v>
      </c>
      <c r="AX81" s="697">
        <v>26918.276539999999</v>
      </c>
      <c r="AY81" s="697">
        <v>26918.276539999999</v>
      </c>
      <c r="AZ81" s="697">
        <v>25395.07086</v>
      </c>
      <c r="BA81" s="697">
        <v>25395.07086</v>
      </c>
      <c r="BB81" s="697">
        <v>12006.873809999999</v>
      </c>
      <c r="BC81" s="697">
        <v>11884.873809999999</v>
      </c>
      <c r="BD81" s="697">
        <v>11303.97134</v>
      </c>
      <c r="BE81" s="697">
        <v>11303.97134</v>
      </c>
      <c r="BF81" s="697">
        <v>9877.125</v>
      </c>
      <c r="BG81" s="697">
        <v>9877.125</v>
      </c>
      <c r="BH81" s="697">
        <v>1843.125</v>
      </c>
      <c r="BI81" s="697">
        <v>1266</v>
      </c>
      <c r="BJ81" s="697">
        <v>1266</v>
      </c>
      <c r="BK81" s="697">
        <v>1266</v>
      </c>
      <c r="BL81" s="697">
        <v>1266</v>
      </c>
      <c r="BM81" s="697">
        <v>1266</v>
      </c>
      <c r="BN81" s="697">
        <v>1266</v>
      </c>
      <c r="BO81" s="697">
        <v>0</v>
      </c>
      <c r="BP81" s="697">
        <v>0</v>
      </c>
      <c r="BQ81" s="697">
        <v>0</v>
      </c>
      <c r="BR81" s="697">
        <v>0</v>
      </c>
      <c r="BS81" s="697">
        <v>0</v>
      </c>
      <c r="BT81" s="698">
        <v>0</v>
      </c>
    </row>
    <row r="82" spans="2:73" ht="15.75" hidden="1">
      <c r="B82" s="692" t="s">
        <v>208</v>
      </c>
      <c r="C82" s="692" t="s">
        <v>708</v>
      </c>
      <c r="D82" s="692" t="s">
        <v>3</v>
      </c>
      <c r="E82" s="692" t="s">
        <v>700</v>
      </c>
      <c r="F82" s="692" t="s">
        <v>29</v>
      </c>
      <c r="G82" s="692" t="s">
        <v>703</v>
      </c>
      <c r="H82" s="692">
        <v>2013</v>
      </c>
      <c r="I82" s="644" t="s">
        <v>576</v>
      </c>
      <c r="J82" s="644" t="s">
        <v>584</v>
      </c>
      <c r="K82" s="633"/>
      <c r="L82" s="696">
        <v>0</v>
      </c>
      <c r="M82" s="697">
        <v>0</v>
      </c>
      <c r="N82" s="697">
        <v>0.92115265099999999</v>
      </c>
      <c r="O82" s="697">
        <v>0.92115265099999999</v>
      </c>
      <c r="P82" s="697">
        <v>0.92115265099999999</v>
      </c>
      <c r="Q82" s="697">
        <v>0.92115265099999999</v>
      </c>
      <c r="R82" s="697">
        <v>0.92115265099999999</v>
      </c>
      <c r="S82" s="697">
        <v>0.92115265099999999</v>
      </c>
      <c r="T82" s="697">
        <v>0.92115265099999999</v>
      </c>
      <c r="U82" s="697">
        <v>0.92115265099999999</v>
      </c>
      <c r="V82" s="697">
        <v>0.92115265099999999</v>
      </c>
      <c r="W82" s="697">
        <v>0.92115265099999999</v>
      </c>
      <c r="X82" s="697">
        <v>0.92115265099999999</v>
      </c>
      <c r="Y82" s="697">
        <v>0.92115265099999999</v>
      </c>
      <c r="Z82" s="697">
        <v>0.92115265099999999</v>
      </c>
      <c r="AA82" s="697">
        <v>0.92115265099999999</v>
      </c>
      <c r="AB82" s="697">
        <v>0.92115265099999999</v>
      </c>
      <c r="AC82" s="697">
        <v>0.92115265099999999</v>
      </c>
      <c r="AD82" s="697">
        <v>0.92115265099999999</v>
      </c>
      <c r="AE82" s="697">
        <v>0.92115265099999999</v>
      </c>
      <c r="AF82" s="697">
        <v>0.78881093499999999</v>
      </c>
      <c r="AG82" s="697">
        <v>0</v>
      </c>
      <c r="AH82" s="697">
        <v>0</v>
      </c>
      <c r="AI82" s="697">
        <v>0</v>
      </c>
      <c r="AJ82" s="697">
        <v>0</v>
      </c>
      <c r="AK82" s="697">
        <v>0</v>
      </c>
      <c r="AL82" s="697">
        <v>0</v>
      </c>
      <c r="AM82" s="697">
        <v>0</v>
      </c>
      <c r="AN82" s="697">
        <v>0</v>
      </c>
      <c r="AO82" s="698">
        <v>0</v>
      </c>
      <c r="AP82" s="633"/>
      <c r="AQ82" s="696">
        <v>0</v>
      </c>
      <c r="AR82" s="697">
        <v>0</v>
      </c>
      <c r="AS82" s="697">
        <v>1650.0041293999998</v>
      </c>
      <c r="AT82" s="697">
        <v>1650.0041293999998</v>
      </c>
      <c r="AU82" s="697">
        <v>1650.0041293999998</v>
      </c>
      <c r="AV82" s="697">
        <v>1650.0041293999998</v>
      </c>
      <c r="AW82" s="697">
        <v>1650.0041293999998</v>
      </c>
      <c r="AX82" s="697">
        <v>1650.0041293999998</v>
      </c>
      <c r="AY82" s="697">
        <v>1650.0041293999998</v>
      </c>
      <c r="AZ82" s="697">
        <v>1650.0041293999998</v>
      </c>
      <c r="BA82" s="697">
        <v>1650.0041293999998</v>
      </c>
      <c r="BB82" s="697">
        <v>1650.0041293999998</v>
      </c>
      <c r="BC82" s="697">
        <v>1650.0041293999998</v>
      </c>
      <c r="BD82" s="697">
        <v>1650.0041293999998</v>
      </c>
      <c r="BE82" s="697">
        <v>1650.0041293999998</v>
      </c>
      <c r="BF82" s="697">
        <v>1650.0041293999998</v>
      </c>
      <c r="BG82" s="697">
        <v>1650.0041293999998</v>
      </c>
      <c r="BH82" s="697">
        <v>1650.0041293999998</v>
      </c>
      <c r="BI82" s="697">
        <v>1650.0041293999998</v>
      </c>
      <c r="BJ82" s="697">
        <v>1650.0041293999998</v>
      </c>
      <c r="BK82" s="697">
        <v>1531.6569649999999</v>
      </c>
      <c r="BL82" s="697">
        <v>0</v>
      </c>
      <c r="BM82" s="697">
        <v>0</v>
      </c>
      <c r="BN82" s="697">
        <v>0</v>
      </c>
      <c r="BO82" s="697">
        <v>0</v>
      </c>
      <c r="BP82" s="697">
        <v>0</v>
      </c>
      <c r="BQ82" s="697">
        <v>0</v>
      </c>
      <c r="BR82" s="697">
        <v>0</v>
      </c>
      <c r="BS82" s="697">
        <v>0</v>
      </c>
      <c r="BT82" s="698">
        <v>0</v>
      </c>
      <c r="BU82" s="163"/>
    </row>
    <row r="83" spans="2:73" ht="15.75" hidden="1">
      <c r="B83" s="692" t="s">
        <v>208</v>
      </c>
      <c r="C83" s="692" t="s">
        <v>708</v>
      </c>
      <c r="D83" s="692" t="s">
        <v>3</v>
      </c>
      <c r="E83" s="692" t="s">
        <v>700</v>
      </c>
      <c r="F83" s="692" t="s">
        <v>29</v>
      </c>
      <c r="G83" s="692" t="s">
        <v>701</v>
      </c>
      <c r="H83" s="692">
        <v>2014</v>
      </c>
      <c r="I83" s="644" t="s">
        <v>576</v>
      </c>
      <c r="J83" s="644" t="s">
        <v>591</v>
      </c>
      <c r="K83" s="633"/>
      <c r="L83" s="696">
        <v>0</v>
      </c>
      <c r="M83" s="697">
        <v>0</v>
      </c>
      <c r="N83" s="697">
        <v>0</v>
      </c>
      <c r="O83" s="697">
        <v>28.820905144000001</v>
      </c>
      <c r="P83" s="697">
        <v>28.820905144000001</v>
      </c>
      <c r="Q83" s="697">
        <v>28.820905144000001</v>
      </c>
      <c r="R83" s="697">
        <v>28.820905144000001</v>
      </c>
      <c r="S83" s="697">
        <v>28.820905144000001</v>
      </c>
      <c r="T83" s="697">
        <v>28.820905144000001</v>
      </c>
      <c r="U83" s="697">
        <v>28.820905144000001</v>
      </c>
      <c r="V83" s="697">
        <v>28.820905144000001</v>
      </c>
      <c r="W83" s="697">
        <v>28.820905144000001</v>
      </c>
      <c r="X83" s="697">
        <v>28.820905144000001</v>
      </c>
      <c r="Y83" s="697">
        <v>28.820905144000001</v>
      </c>
      <c r="Z83" s="697">
        <v>28.820905144000001</v>
      </c>
      <c r="AA83" s="697">
        <v>28.820905144000001</v>
      </c>
      <c r="AB83" s="697">
        <v>28.820905144000001</v>
      </c>
      <c r="AC83" s="697">
        <v>28.820905144000001</v>
      </c>
      <c r="AD83" s="697">
        <v>28.820905144000001</v>
      </c>
      <c r="AE83" s="697">
        <v>28.820905144000001</v>
      </c>
      <c r="AF83" s="697">
        <v>28.820905144000001</v>
      </c>
      <c r="AG83" s="697">
        <v>27.661217600000001</v>
      </c>
      <c r="AH83" s="697">
        <v>0</v>
      </c>
      <c r="AI83" s="697">
        <v>0</v>
      </c>
      <c r="AJ83" s="697">
        <v>0</v>
      </c>
      <c r="AK83" s="697">
        <v>0</v>
      </c>
      <c r="AL83" s="697">
        <v>0</v>
      </c>
      <c r="AM83" s="697">
        <v>0</v>
      </c>
      <c r="AN83" s="697">
        <v>0</v>
      </c>
      <c r="AO83" s="698">
        <v>0</v>
      </c>
      <c r="AP83" s="633"/>
      <c r="AQ83" s="696">
        <v>0</v>
      </c>
      <c r="AR83" s="697">
        <v>0</v>
      </c>
      <c r="AS83" s="697">
        <v>0</v>
      </c>
      <c r="AT83" s="697">
        <v>55115.777832</v>
      </c>
      <c r="AU83" s="697">
        <v>55115.777832</v>
      </c>
      <c r="AV83" s="697">
        <v>55115.777832</v>
      </c>
      <c r="AW83" s="697">
        <v>55115.777832</v>
      </c>
      <c r="AX83" s="697">
        <v>55115.777832</v>
      </c>
      <c r="AY83" s="697">
        <v>55115.777832</v>
      </c>
      <c r="AZ83" s="697">
        <v>55115.777832</v>
      </c>
      <c r="BA83" s="697">
        <v>55115.777832</v>
      </c>
      <c r="BB83" s="697">
        <v>55115.777832</v>
      </c>
      <c r="BC83" s="697">
        <v>55115.777832</v>
      </c>
      <c r="BD83" s="697">
        <v>55115.777832</v>
      </c>
      <c r="BE83" s="697">
        <v>55115.777832</v>
      </c>
      <c r="BF83" s="697">
        <v>55115.777832</v>
      </c>
      <c r="BG83" s="697">
        <v>55115.777832</v>
      </c>
      <c r="BH83" s="697">
        <v>55115.777832</v>
      </c>
      <c r="BI83" s="697">
        <v>55115.777832</v>
      </c>
      <c r="BJ83" s="697">
        <v>55115.777832</v>
      </c>
      <c r="BK83" s="697">
        <v>55115.777832</v>
      </c>
      <c r="BL83" s="697">
        <v>54078.722119999999</v>
      </c>
      <c r="BM83" s="697">
        <v>0</v>
      </c>
      <c r="BN83" s="697">
        <v>0</v>
      </c>
      <c r="BO83" s="697">
        <v>0</v>
      </c>
      <c r="BP83" s="697">
        <v>0</v>
      </c>
      <c r="BQ83" s="697">
        <v>0</v>
      </c>
      <c r="BR83" s="697">
        <v>0</v>
      </c>
      <c r="BS83" s="697">
        <v>0</v>
      </c>
      <c r="BT83" s="698">
        <v>0</v>
      </c>
      <c r="BU83" s="163"/>
    </row>
    <row r="84" spans="2:73" ht="15.75" hidden="1">
      <c r="B84" s="692" t="s">
        <v>208</v>
      </c>
      <c r="C84" s="692" t="s">
        <v>489</v>
      </c>
      <c r="D84" s="692" t="s">
        <v>721</v>
      </c>
      <c r="E84" s="692" t="s">
        <v>700</v>
      </c>
      <c r="F84" s="692" t="s">
        <v>489</v>
      </c>
      <c r="G84" s="692" t="s">
        <v>703</v>
      </c>
      <c r="H84" s="692">
        <v>2014</v>
      </c>
      <c r="I84" s="644" t="s">
        <v>576</v>
      </c>
      <c r="J84" s="644" t="s">
        <v>591</v>
      </c>
      <c r="K84" s="633"/>
      <c r="L84" s="696">
        <v>0</v>
      </c>
      <c r="M84" s="697">
        <v>0</v>
      </c>
      <c r="N84" s="697">
        <v>0</v>
      </c>
      <c r="O84" s="697">
        <v>50.261953249999998</v>
      </c>
      <c r="P84" s="697">
        <v>0</v>
      </c>
      <c r="Q84" s="697">
        <v>0</v>
      </c>
      <c r="R84" s="697">
        <v>0</v>
      </c>
      <c r="S84" s="697">
        <v>0</v>
      </c>
      <c r="T84" s="697">
        <v>0</v>
      </c>
      <c r="U84" s="697">
        <v>0</v>
      </c>
      <c r="V84" s="697">
        <v>0</v>
      </c>
      <c r="W84" s="697">
        <v>0</v>
      </c>
      <c r="X84" s="697">
        <v>0</v>
      </c>
      <c r="Y84" s="697">
        <v>0</v>
      </c>
      <c r="Z84" s="697">
        <v>0</v>
      </c>
      <c r="AA84" s="697">
        <v>0</v>
      </c>
      <c r="AB84" s="697">
        <v>0</v>
      </c>
      <c r="AC84" s="697">
        <v>0</v>
      </c>
      <c r="AD84" s="697">
        <v>0</v>
      </c>
      <c r="AE84" s="697">
        <v>0</v>
      </c>
      <c r="AF84" s="697">
        <v>0</v>
      </c>
      <c r="AG84" s="697">
        <v>0</v>
      </c>
      <c r="AH84" s="697">
        <v>0</v>
      </c>
      <c r="AI84" s="697">
        <v>0</v>
      </c>
      <c r="AJ84" s="697">
        <v>0</v>
      </c>
      <c r="AK84" s="697">
        <v>0</v>
      </c>
      <c r="AL84" s="697">
        <v>0</v>
      </c>
      <c r="AM84" s="697">
        <v>0</v>
      </c>
      <c r="AN84" s="697">
        <v>0</v>
      </c>
      <c r="AO84" s="698">
        <v>0</v>
      </c>
      <c r="AP84" s="633"/>
      <c r="AQ84" s="696">
        <v>0</v>
      </c>
      <c r="AR84" s="697">
        <v>0</v>
      </c>
      <c r="AS84" s="697">
        <v>0</v>
      </c>
      <c r="AT84" s="697">
        <v>0</v>
      </c>
      <c r="AU84" s="697">
        <v>0</v>
      </c>
      <c r="AV84" s="697">
        <v>0</v>
      </c>
      <c r="AW84" s="697">
        <v>0</v>
      </c>
      <c r="AX84" s="697">
        <v>0</v>
      </c>
      <c r="AY84" s="697">
        <v>0</v>
      </c>
      <c r="AZ84" s="697">
        <v>0</v>
      </c>
      <c r="BA84" s="697">
        <v>0</v>
      </c>
      <c r="BB84" s="697">
        <v>0</v>
      </c>
      <c r="BC84" s="697">
        <v>0</v>
      </c>
      <c r="BD84" s="697">
        <v>0</v>
      </c>
      <c r="BE84" s="697">
        <v>0</v>
      </c>
      <c r="BF84" s="697">
        <v>0</v>
      </c>
      <c r="BG84" s="697">
        <v>0</v>
      </c>
      <c r="BH84" s="697">
        <v>0</v>
      </c>
      <c r="BI84" s="697">
        <v>0</v>
      </c>
      <c r="BJ84" s="697">
        <v>0</v>
      </c>
      <c r="BK84" s="697">
        <v>0</v>
      </c>
      <c r="BL84" s="697">
        <v>0</v>
      </c>
      <c r="BM84" s="697">
        <v>0</v>
      </c>
      <c r="BN84" s="697">
        <v>0</v>
      </c>
      <c r="BO84" s="697">
        <v>0</v>
      </c>
      <c r="BP84" s="697">
        <v>0</v>
      </c>
      <c r="BQ84" s="697">
        <v>0</v>
      </c>
      <c r="BR84" s="697">
        <v>0</v>
      </c>
      <c r="BS84" s="697">
        <v>0</v>
      </c>
      <c r="BT84" s="698">
        <v>0</v>
      </c>
      <c r="BU84" s="163"/>
    </row>
    <row r="85" spans="2:73" hidden="1">
      <c r="B85" s="692" t="s">
        <v>208</v>
      </c>
      <c r="C85" s="692" t="s">
        <v>711</v>
      </c>
      <c r="D85" s="692" t="s">
        <v>17</v>
      </c>
      <c r="E85" s="692" t="s">
        <v>700</v>
      </c>
      <c r="F85" s="692" t="s">
        <v>706</v>
      </c>
      <c r="G85" s="692" t="s">
        <v>701</v>
      </c>
      <c r="H85" s="692">
        <v>2012</v>
      </c>
      <c r="I85" s="644" t="s">
        <v>576</v>
      </c>
      <c r="J85" s="644" t="s">
        <v>584</v>
      </c>
      <c r="K85" s="633"/>
      <c r="L85" s="696">
        <v>0</v>
      </c>
      <c r="M85" s="697">
        <v>19.105</v>
      </c>
      <c r="N85" s="697">
        <v>19.105</v>
      </c>
      <c r="O85" s="697">
        <v>19.105</v>
      </c>
      <c r="P85" s="697">
        <v>19.105</v>
      </c>
      <c r="Q85" s="697">
        <v>19.105</v>
      </c>
      <c r="R85" s="697">
        <v>19.105</v>
      </c>
      <c r="S85" s="697">
        <v>19.105</v>
      </c>
      <c r="T85" s="697">
        <v>19.105</v>
      </c>
      <c r="U85" s="697">
        <v>19.105</v>
      </c>
      <c r="V85" s="697">
        <v>19.105</v>
      </c>
      <c r="W85" s="697">
        <v>19.105</v>
      </c>
      <c r="X85" s="697">
        <v>19.105</v>
      </c>
      <c r="Y85" s="697">
        <v>19.105</v>
      </c>
      <c r="Z85" s="697">
        <v>19.105</v>
      </c>
      <c r="AA85" s="697">
        <v>0</v>
      </c>
      <c r="AB85" s="697">
        <v>0</v>
      </c>
      <c r="AC85" s="697">
        <v>0</v>
      </c>
      <c r="AD85" s="697">
        <v>0</v>
      </c>
      <c r="AE85" s="697">
        <v>0</v>
      </c>
      <c r="AF85" s="697">
        <v>0</v>
      </c>
      <c r="AG85" s="697">
        <v>0</v>
      </c>
      <c r="AH85" s="697">
        <v>0</v>
      </c>
      <c r="AI85" s="697">
        <v>0</v>
      </c>
      <c r="AJ85" s="697">
        <v>0</v>
      </c>
      <c r="AK85" s="697">
        <v>0</v>
      </c>
      <c r="AL85" s="697">
        <v>0</v>
      </c>
      <c r="AM85" s="697">
        <v>0</v>
      </c>
      <c r="AN85" s="697">
        <v>0</v>
      </c>
      <c r="AO85" s="698">
        <v>0</v>
      </c>
      <c r="AP85" s="633"/>
      <c r="AQ85" s="696">
        <v>0</v>
      </c>
      <c r="AR85" s="697">
        <v>98123.28</v>
      </c>
      <c r="AS85" s="697">
        <v>98123.28</v>
      </c>
      <c r="AT85" s="697">
        <v>98123.28</v>
      </c>
      <c r="AU85" s="697">
        <v>98123.28</v>
      </c>
      <c r="AV85" s="697">
        <v>98123.28</v>
      </c>
      <c r="AW85" s="697">
        <v>98123.28</v>
      </c>
      <c r="AX85" s="697">
        <v>98123.28</v>
      </c>
      <c r="AY85" s="697">
        <v>98123.28</v>
      </c>
      <c r="AZ85" s="697">
        <v>98123.28</v>
      </c>
      <c r="BA85" s="697">
        <v>98123.28</v>
      </c>
      <c r="BB85" s="697">
        <v>98123.28</v>
      </c>
      <c r="BC85" s="697">
        <v>98123.28</v>
      </c>
      <c r="BD85" s="697">
        <v>98123.28</v>
      </c>
      <c r="BE85" s="697">
        <v>98123.28</v>
      </c>
      <c r="BF85" s="697">
        <v>0</v>
      </c>
      <c r="BG85" s="697">
        <v>0</v>
      </c>
      <c r="BH85" s="697">
        <v>0</v>
      </c>
      <c r="BI85" s="697">
        <v>0</v>
      </c>
      <c r="BJ85" s="697">
        <v>0</v>
      </c>
      <c r="BK85" s="697">
        <v>0</v>
      </c>
      <c r="BL85" s="697">
        <v>0</v>
      </c>
      <c r="BM85" s="697">
        <v>0</v>
      </c>
      <c r="BN85" s="697">
        <v>0</v>
      </c>
      <c r="BO85" s="697">
        <v>0</v>
      </c>
      <c r="BP85" s="697">
        <v>0</v>
      </c>
      <c r="BQ85" s="697">
        <v>0</v>
      </c>
      <c r="BR85" s="697">
        <v>0</v>
      </c>
      <c r="BS85" s="697">
        <v>0</v>
      </c>
      <c r="BT85" s="698">
        <v>0</v>
      </c>
    </row>
    <row r="86" spans="2:73" hidden="1">
      <c r="B86" s="692" t="s">
        <v>722</v>
      </c>
      <c r="C86" s="692" t="s">
        <v>704</v>
      </c>
      <c r="D86" s="692" t="s">
        <v>9</v>
      </c>
      <c r="E86" s="692" t="s">
        <v>700</v>
      </c>
      <c r="F86" s="692" t="s">
        <v>704</v>
      </c>
      <c r="G86" s="692" t="s">
        <v>703</v>
      </c>
      <c r="H86" s="692">
        <v>2014</v>
      </c>
      <c r="I86" s="644" t="s">
        <v>576</v>
      </c>
      <c r="J86" s="644" t="s">
        <v>591</v>
      </c>
      <c r="K86" s="633"/>
      <c r="L86" s="696">
        <v>0</v>
      </c>
      <c r="M86" s="697">
        <v>0</v>
      </c>
      <c r="N86" s="697">
        <v>0</v>
      </c>
      <c r="O86" s="697">
        <v>64.169619999999995</v>
      </c>
      <c r="P86" s="697">
        <v>0</v>
      </c>
      <c r="Q86" s="697">
        <v>0</v>
      </c>
      <c r="R86" s="697">
        <v>0</v>
      </c>
      <c r="S86" s="697">
        <v>0</v>
      </c>
      <c r="T86" s="697">
        <v>0</v>
      </c>
      <c r="U86" s="697">
        <v>0</v>
      </c>
      <c r="V86" s="697">
        <v>0</v>
      </c>
      <c r="W86" s="697">
        <v>0</v>
      </c>
      <c r="X86" s="697">
        <v>0</v>
      </c>
      <c r="Y86" s="697">
        <v>0</v>
      </c>
      <c r="Z86" s="697">
        <v>0</v>
      </c>
      <c r="AA86" s="697">
        <v>0</v>
      </c>
      <c r="AB86" s="697">
        <v>0</v>
      </c>
      <c r="AC86" s="697">
        <v>0</v>
      </c>
      <c r="AD86" s="697">
        <v>0</v>
      </c>
      <c r="AE86" s="697">
        <v>0</v>
      </c>
      <c r="AF86" s="697">
        <v>0</v>
      </c>
      <c r="AG86" s="697">
        <v>0</v>
      </c>
      <c r="AH86" s="697">
        <v>0</v>
      </c>
      <c r="AI86" s="697">
        <v>0</v>
      </c>
      <c r="AJ86" s="697">
        <v>0</v>
      </c>
      <c r="AK86" s="697">
        <v>0</v>
      </c>
      <c r="AL86" s="697">
        <v>0</v>
      </c>
      <c r="AM86" s="697">
        <v>0</v>
      </c>
      <c r="AN86" s="697">
        <v>0</v>
      </c>
      <c r="AO86" s="698">
        <v>0</v>
      </c>
      <c r="AP86" s="633"/>
      <c r="AQ86" s="696">
        <v>0</v>
      </c>
      <c r="AR86" s="697">
        <v>0</v>
      </c>
      <c r="AS86" s="697">
        <v>0</v>
      </c>
      <c r="AT86" s="697">
        <v>0</v>
      </c>
      <c r="AU86" s="697">
        <v>0</v>
      </c>
      <c r="AV86" s="697">
        <v>0</v>
      </c>
      <c r="AW86" s="697">
        <v>0</v>
      </c>
      <c r="AX86" s="697">
        <v>0</v>
      </c>
      <c r="AY86" s="697">
        <v>0</v>
      </c>
      <c r="AZ86" s="697">
        <v>0</v>
      </c>
      <c r="BA86" s="697">
        <v>0</v>
      </c>
      <c r="BB86" s="697">
        <v>0</v>
      </c>
      <c r="BC86" s="697">
        <v>0</v>
      </c>
      <c r="BD86" s="697">
        <v>0</v>
      </c>
      <c r="BE86" s="697">
        <v>0</v>
      </c>
      <c r="BF86" s="697">
        <v>0</v>
      </c>
      <c r="BG86" s="697">
        <v>0</v>
      </c>
      <c r="BH86" s="697">
        <v>0</v>
      </c>
      <c r="BI86" s="697">
        <v>0</v>
      </c>
      <c r="BJ86" s="697">
        <v>0</v>
      </c>
      <c r="BK86" s="697">
        <v>0</v>
      </c>
      <c r="BL86" s="697">
        <v>0</v>
      </c>
      <c r="BM86" s="697">
        <v>0</v>
      </c>
      <c r="BN86" s="697">
        <v>0</v>
      </c>
      <c r="BO86" s="697">
        <v>0</v>
      </c>
      <c r="BP86" s="697">
        <v>0</v>
      </c>
      <c r="BQ86" s="697">
        <v>0</v>
      </c>
      <c r="BR86" s="697">
        <v>0</v>
      </c>
      <c r="BS86" s="697">
        <v>0</v>
      </c>
      <c r="BT86" s="698">
        <v>0</v>
      </c>
    </row>
    <row r="87" spans="2:73" hidden="1">
      <c r="B87" s="692" t="s">
        <v>707</v>
      </c>
      <c r="C87" s="692" t="s">
        <v>709</v>
      </c>
      <c r="D87" s="692" t="s">
        <v>723</v>
      </c>
      <c r="E87" s="692" t="s">
        <v>700</v>
      </c>
      <c r="F87" s="692" t="s">
        <v>706</v>
      </c>
      <c r="G87" s="692" t="s">
        <v>703</v>
      </c>
      <c r="H87" s="692">
        <v>2014</v>
      </c>
      <c r="I87" s="644" t="s">
        <v>576</v>
      </c>
      <c r="J87" s="644" t="s">
        <v>591</v>
      </c>
      <c r="K87" s="633"/>
      <c r="L87" s="696">
        <v>0</v>
      </c>
      <c r="M87" s="697">
        <v>0</v>
      </c>
      <c r="N87" s="697">
        <v>0</v>
      </c>
      <c r="O87" s="697">
        <v>1.67161</v>
      </c>
      <c r="P87" s="697">
        <v>0</v>
      </c>
      <c r="Q87" s="697">
        <v>0</v>
      </c>
      <c r="R87" s="697">
        <v>0</v>
      </c>
      <c r="S87" s="697">
        <v>0</v>
      </c>
      <c r="T87" s="697">
        <v>0</v>
      </c>
      <c r="U87" s="697">
        <v>0</v>
      </c>
      <c r="V87" s="697">
        <v>0</v>
      </c>
      <c r="W87" s="697">
        <v>0</v>
      </c>
      <c r="X87" s="697">
        <v>0</v>
      </c>
      <c r="Y87" s="697">
        <v>0</v>
      </c>
      <c r="Z87" s="697">
        <v>0</v>
      </c>
      <c r="AA87" s="697">
        <v>0</v>
      </c>
      <c r="AB87" s="697">
        <v>0</v>
      </c>
      <c r="AC87" s="697">
        <v>0</v>
      </c>
      <c r="AD87" s="697">
        <v>0</v>
      </c>
      <c r="AE87" s="697">
        <v>0</v>
      </c>
      <c r="AF87" s="697">
        <v>0</v>
      </c>
      <c r="AG87" s="697">
        <v>0</v>
      </c>
      <c r="AH87" s="697">
        <v>0</v>
      </c>
      <c r="AI87" s="697">
        <v>0</v>
      </c>
      <c r="AJ87" s="697">
        <v>0</v>
      </c>
      <c r="AK87" s="697">
        <v>0</v>
      </c>
      <c r="AL87" s="697">
        <v>0</v>
      </c>
      <c r="AM87" s="697">
        <v>0</v>
      </c>
      <c r="AN87" s="697">
        <v>0</v>
      </c>
      <c r="AO87" s="698">
        <v>0</v>
      </c>
      <c r="AP87" s="633"/>
      <c r="AQ87" s="696">
        <v>0</v>
      </c>
      <c r="AR87" s="697">
        <v>0</v>
      </c>
      <c r="AS87" s="697">
        <v>0</v>
      </c>
      <c r="AT87" s="697">
        <v>0</v>
      </c>
      <c r="AU87" s="697">
        <v>0</v>
      </c>
      <c r="AV87" s="697">
        <v>0</v>
      </c>
      <c r="AW87" s="697">
        <v>0</v>
      </c>
      <c r="AX87" s="697">
        <v>0</v>
      </c>
      <c r="AY87" s="697">
        <v>0</v>
      </c>
      <c r="AZ87" s="697">
        <v>0</v>
      </c>
      <c r="BA87" s="697">
        <v>0</v>
      </c>
      <c r="BB87" s="697">
        <v>0</v>
      </c>
      <c r="BC87" s="697">
        <v>0</v>
      </c>
      <c r="BD87" s="697">
        <v>0</v>
      </c>
      <c r="BE87" s="697">
        <v>0</v>
      </c>
      <c r="BF87" s="697">
        <v>0</v>
      </c>
      <c r="BG87" s="697">
        <v>0</v>
      </c>
      <c r="BH87" s="697">
        <v>0</v>
      </c>
      <c r="BI87" s="697">
        <v>0</v>
      </c>
      <c r="BJ87" s="697">
        <v>0</v>
      </c>
      <c r="BK87" s="697">
        <v>0</v>
      </c>
      <c r="BL87" s="697">
        <v>0</v>
      </c>
      <c r="BM87" s="697">
        <v>0</v>
      </c>
      <c r="BN87" s="697">
        <v>0</v>
      </c>
      <c r="BO87" s="697">
        <v>0</v>
      </c>
      <c r="BP87" s="697">
        <v>0</v>
      </c>
      <c r="BQ87" s="697">
        <v>0</v>
      </c>
      <c r="BR87" s="697">
        <v>0</v>
      </c>
      <c r="BS87" s="697">
        <v>0</v>
      </c>
      <c r="BT87" s="698">
        <v>0</v>
      </c>
    </row>
    <row r="88" spans="2:73" hidden="1">
      <c r="B88" s="692" t="s">
        <v>707</v>
      </c>
      <c r="C88" s="692" t="s">
        <v>708</v>
      </c>
      <c r="D88" s="692" t="s">
        <v>42</v>
      </c>
      <c r="E88" s="692" t="s">
        <v>700</v>
      </c>
      <c r="F88" s="692" t="s">
        <v>29</v>
      </c>
      <c r="G88" s="692" t="s">
        <v>703</v>
      </c>
      <c r="H88" s="692">
        <v>2014</v>
      </c>
      <c r="I88" s="644" t="s">
        <v>576</v>
      </c>
      <c r="J88" s="644" t="s">
        <v>591</v>
      </c>
      <c r="K88" s="633"/>
      <c r="L88" s="696">
        <v>0</v>
      </c>
      <c r="M88" s="697">
        <v>0</v>
      </c>
      <c r="N88" s="697">
        <v>0</v>
      </c>
      <c r="O88" s="697">
        <v>16.95035</v>
      </c>
      <c r="P88" s="697">
        <v>0</v>
      </c>
      <c r="Q88" s="697">
        <v>0</v>
      </c>
      <c r="R88" s="697">
        <v>0</v>
      </c>
      <c r="S88" s="697">
        <v>0</v>
      </c>
      <c r="T88" s="697">
        <v>0</v>
      </c>
      <c r="U88" s="697">
        <v>0</v>
      </c>
      <c r="V88" s="697">
        <v>0</v>
      </c>
      <c r="W88" s="697">
        <v>0</v>
      </c>
      <c r="X88" s="697">
        <v>0</v>
      </c>
      <c r="Y88" s="697">
        <v>0</v>
      </c>
      <c r="Z88" s="697">
        <v>0</v>
      </c>
      <c r="AA88" s="697">
        <v>0</v>
      </c>
      <c r="AB88" s="697">
        <v>0</v>
      </c>
      <c r="AC88" s="697">
        <v>0</v>
      </c>
      <c r="AD88" s="697">
        <v>0</v>
      </c>
      <c r="AE88" s="697">
        <v>0</v>
      </c>
      <c r="AF88" s="697">
        <v>0</v>
      </c>
      <c r="AG88" s="697">
        <v>0</v>
      </c>
      <c r="AH88" s="697">
        <v>0</v>
      </c>
      <c r="AI88" s="697">
        <v>0</v>
      </c>
      <c r="AJ88" s="697">
        <v>0</v>
      </c>
      <c r="AK88" s="697">
        <v>0</v>
      </c>
      <c r="AL88" s="697">
        <v>0</v>
      </c>
      <c r="AM88" s="697">
        <v>0</v>
      </c>
      <c r="AN88" s="697">
        <v>0</v>
      </c>
      <c r="AO88" s="698">
        <v>0</v>
      </c>
      <c r="AP88" s="633"/>
      <c r="AQ88" s="699">
        <v>0</v>
      </c>
      <c r="AR88" s="700">
        <v>0</v>
      </c>
      <c r="AS88" s="700">
        <v>0</v>
      </c>
      <c r="AT88" s="700">
        <v>0</v>
      </c>
      <c r="AU88" s="700">
        <v>0</v>
      </c>
      <c r="AV88" s="700">
        <v>0</v>
      </c>
      <c r="AW88" s="700">
        <v>0</v>
      </c>
      <c r="AX88" s="700">
        <v>0</v>
      </c>
      <c r="AY88" s="700">
        <v>0</v>
      </c>
      <c r="AZ88" s="700">
        <v>0</v>
      </c>
      <c r="BA88" s="700">
        <v>0</v>
      </c>
      <c r="BB88" s="700">
        <v>0</v>
      </c>
      <c r="BC88" s="700">
        <v>0</v>
      </c>
      <c r="BD88" s="700">
        <v>0</v>
      </c>
      <c r="BE88" s="700">
        <v>0</v>
      </c>
      <c r="BF88" s="700">
        <v>0</v>
      </c>
      <c r="BG88" s="700">
        <v>0</v>
      </c>
      <c r="BH88" s="700">
        <v>0</v>
      </c>
      <c r="BI88" s="700">
        <v>0</v>
      </c>
      <c r="BJ88" s="700">
        <v>0</v>
      </c>
      <c r="BK88" s="700">
        <v>0</v>
      </c>
      <c r="BL88" s="700">
        <v>0</v>
      </c>
      <c r="BM88" s="700">
        <v>0</v>
      </c>
      <c r="BN88" s="700">
        <v>0</v>
      </c>
      <c r="BO88" s="700">
        <v>0</v>
      </c>
      <c r="BP88" s="700">
        <v>0</v>
      </c>
      <c r="BQ88" s="700">
        <v>0</v>
      </c>
      <c r="BR88" s="700">
        <v>0</v>
      </c>
      <c r="BS88" s="700">
        <v>0</v>
      </c>
      <c r="BT88" s="701">
        <v>0</v>
      </c>
    </row>
    <row r="89" spans="2:73" hidden="1">
      <c r="B89" s="692" t="s">
        <v>707</v>
      </c>
      <c r="C89" s="692" t="s">
        <v>704</v>
      </c>
      <c r="D89" s="692" t="s">
        <v>724</v>
      </c>
      <c r="E89" s="692" t="s">
        <v>700</v>
      </c>
      <c r="F89" s="692" t="s">
        <v>704</v>
      </c>
      <c r="G89" s="692" t="s">
        <v>701</v>
      </c>
      <c r="H89" s="692">
        <v>2012</v>
      </c>
      <c r="I89" s="644" t="s">
        <v>576</v>
      </c>
      <c r="J89" s="644" t="s">
        <v>584</v>
      </c>
      <c r="K89" s="633"/>
      <c r="L89" s="696">
        <v>0</v>
      </c>
      <c r="M89" s="697">
        <v>0</v>
      </c>
      <c r="N89" s="697">
        <v>0</v>
      </c>
      <c r="O89" s="697">
        <v>0</v>
      </c>
      <c r="P89" s="697">
        <v>0</v>
      </c>
      <c r="Q89" s="697">
        <v>0</v>
      </c>
      <c r="R89" s="697">
        <v>0</v>
      </c>
      <c r="S89" s="697">
        <v>0</v>
      </c>
      <c r="T89" s="697">
        <v>0</v>
      </c>
      <c r="U89" s="697">
        <v>0</v>
      </c>
      <c r="V89" s="697">
        <v>0</v>
      </c>
      <c r="W89" s="697">
        <v>0</v>
      </c>
      <c r="X89" s="697">
        <v>0</v>
      </c>
      <c r="Y89" s="697">
        <v>0</v>
      </c>
      <c r="Z89" s="697">
        <v>0</v>
      </c>
      <c r="AA89" s="697">
        <v>0</v>
      </c>
      <c r="AB89" s="697">
        <v>0</v>
      </c>
      <c r="AC89" s="697">
        <v>0</v>
      </c>
      <c r="AD89" s="697">
        <v>0</v>
      </c>
      <c r="AE89" s="697">
        <v>0</v>
      </c>
      <c r="AF89" s="697">
        <v>0</v>
      </c>
      <c r="AG89" s="697">
        <v>0</v>
      </c>
      <c r="AH89" s="697">
        <v>0</v>
      </c>
      <c r="AI89" s="697">
        <v>0</v>
      </c>
      <c r="AJ89" s="697">
        <v>0</v>
      </c>
      <c r="AK89" s="697">
        <v>0</v>
      </c>
      <c r="AL89" s="697">
        <v>0</v>
      </c>
      <c r="AM89" s="697">
        <v>0</v>
      </c>
      <c r="AN89" s="697">
        <v>0</v>
      </c>
      <c r="AO89" s="698">
        <v>0</v>
      </c>
      <c r="AP89" s="633"/>
      <c r="AQ89" s="693">
        <v>0</v>
      </c>
      <c r="AR89" s="694">
        <v>0</v>
      </c>
      <c r="AS89" s="694">
        <v>0</v>
      </c>
      <c r="AT89" s="694">
        <v>0</v>
      </c>
      <c r="AU89" s="694">
        <v>0</v>
      </c>
      <c r="AV89" s="694">
        <v>0</v>
      </c>
      <c r="AW89" s="694">
        <v>0</v>
      </c>
      <c r="AX89" s="694">
        <v>0</v>
      </c>
      <c r="AY89" s="694">
        <v>0</v>
      </c>
      <c r="AZ89" s="694">
        <v>0</v>
      </c>
      <c r="BA89" s="694">
        <v>0</v>
      </c>
      <c r="BB89" s="694">
        <v>0</v>
      </c>
      <c r="BC89" s="694">
        <v>0</v>
      </c>
      <c r="BD89" s="694">
        <v>0</v>
      </c>
      <c r="BE89" s="694">
        <v>0</v>
      </c>
      <c r="BF89" s="694">
        <v>0</v>
      </c>
      <c r="BG89" s="694">
        <v>0</v>
      </c>
      <c r="BH89" s="694">
        <v>0</v>
      </c>
      <c r="BI89" s="694">
        <v>0</v>
      </c>
      <c r="BJ89" s="694">
        <v>0</v>
      </c>
      <c r="BK89" s="694">
        <v>0</v>
      </c>
      <c r="BL89" s="694">
        <v>0</v>
      </c>
      <c r="BM89" s="694">
        <v>0</v>
      </c>
      <c r="BN89" s="694">
        <v>0</v>
      </c>
      <c r="BO89" s="694">
        <v>0</v>
      </c>
      <c r="BP89" s="694">
        <v>0</v>
      </c>
      <c r="BQ89" s="694">
        <v>0</v>
      </c>
      <c r="BR89" s="694">
        <v>0</v>
      </c>
      <c r="BS89" s="694">
        <v>0</v>
      </c>
      <c r="BT89" s="695">
        <v>0</v>
      </c>
    </row>
    <row r="90" spans="2:73" hidden="1">
      <c r="B90" s="692" t="s">
        <v>707</v>
      </c>
      <c r="C90" s="692" t="s">
        <v>704</v>
      </c>
      <c r="D90" s="692" t="s">
        <v>724</v>
      </c>
      <c r="E90" s="692" t="s">
        <v>700</v>
      </c>
      <c r="F90" s="692" t="s">
        <v>704</v>
      </c>
      <c r="G90" s="692" t="s">
        <v>701</v>
      </c>
      <c r="H90" s="692">
        <v>2013</v>
      </c>
      <c r="I90" s="644" t="s">
        <v>576</v>
      </c>
      <c r="J90" s="644" t="s">
        <v>584</v>
      </c>
      <c r="K90" s="633"/>
      <c r="L90" s="696">
        <v>0</v>
      </c>
      <c r="M90" s="697">
        <v>0</v>
      </c>
      <c r="N90" s="697">
        <v>0.17749799999999999</v>
      </c>
      <c r="O90" s="697">
        <v>0.17749799999999999</v>
      </c>
      <c r="P90" s="697">
        <v>0.17749799999999999</v>
      </c>
      <c r="Q90" s="697">
        <v>0</v>
      </c>
      <c r="R90" s="697">
        <v>0</v>
      </c>
      <c r="S90" s="697">
        <v>0</v>
      </c>
      <c r="T90" s="697">
        <v>0</v>
      </c>
      <c r="U90" s="697">
        <v>0</v>
      </c>
      <c r="V90" s="697">
        <v>0</v>
      </c>
      <c r="W90" s="697">
        <v>0</v>
      </c>
      <c r="X90" s="697">
        <v>0</v>
      </c>
      <c r="Y90" s="697">
        <v>0</v>
      </c>
      <c r="Z90" s="697">
        <v>0</v>
      </c>
      <c r="AA90" s="697">
        <v>0</v>
      </c>
      <c r="AB90" s="697">
        <v>0</v>
      </c>
      <c r="AC90" s="697">
        <v>0</v>
      </c>
      <c r="AD90" s="697">
        <v>0</v>
      </c>
      <c r="AE90" s="697">
        <v>0</v>
      </c>
      <c r="AF90" s="697">
        <v>0</v>
      </c>
      <c r="AG90" s="697">
        <v>0</v>
      </c>
      <c r="AH90" s="697">
        <v>0</v>
      </c>
      <c r="AI90" s="697">
        <v>0</v>
      </c>
      <c r="AJ90" s="697">
        <v>0</v>
      </c>
      <c r="AK90" s="697">
        <v>0</v>
      </c>
      <c r="AL90" s="697">
        <v>0</v>
      </c>
      <c r="AM90" s="697">
        <v>0</v>
      </c>
      <c r="AN90" s="697">
        <v>0</v>
      </c>
      <c r="AO90" s="698">
        <v>0</v>
      </c>
      <c r="AP90" s="633"/>
      <c r="AQ90" s="696">
        <v>0</v>
      </c>
      <c r="AR90" s="697">
        <v>0</v>
      </c>
      <c r="AS90" s="697">
        <v>10731.482309999999</v>
      </c>
      <c r="AT90" s="697">
        <v>13105.59231</v>
      </c>
      <c r="AU90" s="697">
        <v>13105.59231</v>
      </c>
      <c r="AV90" s="697">
        <v>2637.9</v>
      </c>
      <c r="AW90" s="697">
        <v>2637.9</v>
      </c>
      <c r="AX90" s="697">
        <v>2637.9</v>
      </c>
      <c r="AY90" s="697">
        <v>2637.9</v>
      </c>
      <c r="AZ90" s="697">
        <v>2637.9</v>
      </c>
      <c r="BA90" s="697">
        <v>2637.9</v>
      </c>
      <c r="BB90" s="697">
        <v>2637.9</v>
      </c>
      <c r="BC90" s="697">
        <v>2637.9</v>
      </c>
      <c r="BD90" s="697">
        <v>2637.9</v>
      </c>
      <c r="BE90" s="697">
        <v>2637.9</v>
      </c>
      <c r="BF90" s="697">
        <v>2637.9</v>
      </c>
      <c r="BG90" s="697">
        <v>2637.9</v>
      </c>
      <c r="BH90" s="697">
        <v>0</v>
      </c>
      <c r="BI90" s="697">
        <v>0</v>
      </c>
      <c r="BJ90" s="697">
        <v>0</v>
      </c>
      <c r="BK90" s="697">
        <v>0</v>
      </c>
      <c r="BL90" s="697">
        <v>0</v>
      </c>
      <c r="BM90" s="697">
        <v>0</v>
      </c>
      <c r="BN90" s="697">
        <v>0</v>
      </c>
      <c r="BO90" s="697">
        <v>0</v>
      </c>
      <c r="BP90" s="697">
        <v>0</v>
      </c>
      <c r="BQ90" s="697">
        <v>0</v>
      </c>
      <c r="BR90" s="697">
        <v>0</v>
      </c>
      <c r="BS90" s="697">
        <v>0</v>
      </c>
      <c r="BT90" s="698">
        <v>0</v>
      </c>
    </row>
    <row r="91" spans="2:73" hidden="1">
      <c r="B91" s="692" t="s">
        <v>208</v>
      </c>
      <c r="C91" s="692" t="s">
        <v>708</v>
      </c>
      <c r="D91" s="692" t="s">
        <v>95</v>
      </c>
      <c r="E91" s="692" t="s">
        <v>700</v>
      </c>
      <c r="F91" s="692" t="s">
        <v>29</v>
      </c>
      <c r="G91" s="692"/>
      <c r="H91" s="692">
        <v>2015</v>
      </c>
      <c r="I91" s="644" t="s">
        <v>577</v>
      </c>
      <c r="J91" s="644" t="s">
        <v>591</v>
      </c>
      <c r="K91" s="633"/>
      <c r="L91" s="696"/>
      <c r="M91" s="697"/>
      <c r="N91" s="697"/>
      <c r="O91" s="697"/>
      <c r="P91" s="697">
        <v>4</v>
      </c>
      <c r="Q91" s="697">
        <v>4</v>
      </c>
      <c r="R91" s="697">
        <v>4</v>
      </c>
      <c r="S91" s="697">
        <v>4</v>
      </c>
      <c r="T91" s="697">
        <v>4</v>
      </c>
      <c r="U91" s="697">
        <v>4</v>
      </c>
      <c r="V91" s="697">
        <v>4</v>
      </c>
      <c r="W91" s="697">
        <v>4</v>
      </c>
      <c r="X91" s="697">
        <v>4</v>
      </c>
      <c r="Y91" s="697">
        <v>4</v>
      </c>
      <c r="Z91" s="697">
        <v>3</v>
      </c>
      <c r="AA91" s="697">
        <v>3</v>
      </c>
      <c r="AB91" s="697">
        <v>3</v>
      </c>
      <c r="AC91" s="697">
        <v>3</v>
      </c>
      <c r="AD91" s="697">
        <v>3</v>
      </c>
      <c r="AE91" s="697">
        <v>3</v>
      </c>
      <c r="AF91" s="697">
        <v>1</v>
      </c>
      <c r="AG91" s="697">
        <v>1</v>
      </c>
      <c r="AH91" s="697">
        <v>1</v>
      </c>
      <c r="AI91" s="697">
        <v>1</v>
      </c>
      <c r="AJ91" s="697">
        <v>0</v>
      </c>
      <c r="AK91" s="697">
        <v>0</v>
      </c>
      <c r="AL91" s="697">
        <v>0</v>
      </c>
      <c r="AM91" s="697">
        <v>0</v>
      </c>
      <c r="AN91" s="697">
        <v>0</v>
      </c>
      <c r="AO91" s="698">
        <v>0</v>
      </c>
      <c r="AP91" s="633"/>
      <c r="AQ91" s="696"/>
      <c r="AR91" s="697"/>
      <c r="AS91" s="697"/>
      <c r="AT91" s="697"/>
      <c r="AU91" s="697">
        <v>56186</v>
      </c>
      <c r="AV91" s="697">
        <v>55675</v>
      </c>
      <c r="AW91" s="697">
        <v>55675</v>
      </c>
      <c r="AX91" s="697">
        <v>55675</v>
      </c>
      <c r="AY91" s="697">
        <v>55675</v>
      </c>
      <c r="AZ91" s="697">
        <v>55675</v>
      </c>
      <c r="BA91" s="697">
        <v>55675</v>
      </c>
      <c r="BB91" s="697">
        <v>55663</v>
      </c>
      <c r="BC91" s="697">
        <v>55663</v>
      </c>
      <c r="BD91" s="697">
        <v>55663</v>
      </c>
      <c r="BE91" s="697">
        <v>51354</v>
      </c>
      <c r="BF91" s="697">
        <v>51167</v>
      </c>
      <c r="BG91" s="697">
        <v>51167</v>
      </c>
      <c r="BH91" s="697">
        <v>50990</v>
      </c>
      <c r="BI91" s="697">
        <v>50990</v>
      </c>
      <c r="BJ91" s="697">
        <v>50968</v>
      </c>
      <c r="BK91" s="697">
        <v>19050</v>
      </c>
      <c r="BL91" s="697">
        <v>19050</v>
      </c>
      <c r="BM91" s="697">
        <v>19050</v>
      </c>
      <c r="BN91" s="697">
        <v>19050</v>
      </c>
      <c r="BO91" s="697">
        <v>0</v>
      </c>
      <c r="BP91" s="697">
        <v>0</v>
      </c>
      <c r="BQ91" s="697">
        <v>0</v>
      </c>
      <c r="BR91" s="697">
        <v>0</v>
      </c>
      <c r="BS91" s="697">
        <v>0</v>
      </c>
      <c r="BT91" s="698">
        <v>0</v>
      </c>
    </row>
    <row r="92" spans="2:73" hidden="1">
      <c r="B92" s="692" t="s">
        <v>208</v>
      </c>
      <c r="C92" s="692" t="s">
        <v>708</v>
      </c>
      <c r="D92" s="692" t="s">
        <v>96</v>
      </c>
      <c r="E92" s="692" t="s">
        <v>700</v>
      </c>
      <c r="F92" s="692" t="s">
        <v>29</v>
      </c>
      <c r="G92" s="692"/>
      <c r="H92" s="692">
        <v>2015</v>
      </c>
      <c r="I92" s="644" t="s">
        <v>577</v>
      </c>
      <c r="J92" s="644" t="s">
        <v>591</v>
      </c>
      <c r="K92" s="633"/>
      <c r="L92" s="696"/>
      <c r="M92" s="697"/>
      <c r="N92" s="697"/>
      <c r="O92" s="697"/>
      <c r="P92" s="697">
        <v>7</v>
      </c>
      <c r="Q92" s="697">
        <v>7</v>
      </c>
      <c r="R92" s="697">
        <v>7</v>
      </c>
      <c r="S92" s="697">
        <v>7</v>
      </c>
      <c r="T92" s="697">
        <v>7</v>
      </c>
      <c r="U92" s="697">
        <v>7</v>
      </c>
      <c r="V92" s="697">
        <v>7</v>
      </c>
      <c r="W92" s="697">
        <v>7</v>
      </c>
      <c r="X92" s="697">
        <v>7</v>
      </c>
      <c r="Y92" s="697">
        <v>7</v>
      </c>
      <c r="Z92" s="697">
        <v>6</v>
      </c>
      <c r="AA92" s="697">
        <v>6</v>
      </c>
      <c r="AB92" s="697">
        <v>6</v>
      </c>
      <c r="AC92" s="697">
        <v>5</v>
      </c>
      <c r="AD92" s="697">
        <v>5</v>
      </c>
      <c r="AE92" s="697">
        <v>5</v>
      </c>
      <c r="AF92" s="697">
        <v>2</v>
      </c>
      <c r="AG92" s="697">
        <v>2</v>
      </c>
      <c r="AH92" s="697">
        <v>2</v>
      </c>
      <c r="AI92" s="697">
        <v>2</v>
      </c>
      <c r="AJ92" s="697">
        <v>0</v>
      </c>
      <c r="AK92" s="697">
        <v>0</v>
      </c>
      <c r="AL92" s="697">
        <v>0</v>
      </c>
      <c r="AM92" s="697">
        <v>0</v>
      </c>
      <c r="AN92" s="697">
        <v>0</v>
      </c>
      <c r="AO92" s="698">
        <v>0</v>
      </c>
      <c r="AP92" s="633"/>
      <c r="AQ92" s="696"/>
      <c r="AR92" s="697"/>
      <c r="AS92" s="697"/>
      <c r="AT92" s="697"/>
      <c r="AU92" s="697">
        <v>103800</v>
      </c>
      <c r="AV92" s="697">
        <v>101955</v>
      </c>
      <c r="AW92" s="697">
        <v>101955</v>
      </c>
      <c r="AX92" s="697">
        <v>101955</v>
      </c>
      <c r="AY92" s="697">
        <v>101955</v>
      </c>
      <c r="AZ92" s="697">
        <v>101955</v>
      </c>
      <c r="BA92" s="697">
        <v>101955</v>
      </c>
      <c r="BB92" s="697">
        <v>101902</v>
      </c>
      <c r="BC92" s="697">
        <v>101902</v>
      </c>
      <c r="BD92" s="697">
        <v>101902</v>
      </c>
      <c r="BE92" s="697">
        <v>93968</v>
      </c>
      <c r="BF92" s="697">
        <v>89130</v>
      </c>
      <c r="BG92" s="697">
        <v>89130</v>
      </c>
      <c r="BH92" s="697">
        <v>87213</v>
      </c>
      <c r="BI92" s="697">
        <v>87213</v>
      </c>
      <c r="BJ92" s="697">
        <v>87009</v>
      </c>
      <c r="BK92" s="697">
        <v>32234</v>
      </c>
      <c r="BL92" s="697">
        <v>32234</v>
      </c>
      <c r="BM92" s="697">
        <v>32234</v>
      </c>
      <c r="BN92" s="697">
        <v>32234</v>
      </c>
      <c r="BO92" s="697">
        <v>0</v>
      </c>
      <c r="BP92" s="697">
        <v>0</v>
      </c>
      <c r="BQ92" s="697">
        <v>0</v>
      </c>
      <c r="BR92" s="697">
        <v>0</v>
      </c>
      <c r="BS92" s="697">
        <v>0</v>
      </c>
      <c r="BT92" s="698">
        <v>0</v>
      </c>
    </row>
    <row r="93" spans="2:73" hidden="1">
      <c r="B93" s="692" t="s">
        <v>208</v>
      </c>
      <c r="C93" s="692" t="s">
        <v>708</v>
      </c>
      <c r="D93" s="692" t="s">
        <v>97</v>
      </c>
      <c r="E93" s="692" t="s">
        <v>700</v>
      </c>
      <c r="F93" s="692" t="s">
        <v>29</v>
      </c>
      <c r="G93" s="692"/>
      <c r="H93" s="692">
        <v>2015</v>
      </c>
      <c r="I93" s="644" t="s">
        <v>577</v>
      </c>
      <c r="J93" s="644" t="s">
        <v>591</v>
      </c>
      <c r="K93" s="633"/>
      <c r="L93" s="696"/>
      <c r="M93" s="697"/>
      <c r="N93" s="697"/>
      <c r="O93" s="697"/>
      <c r="P93" s="697">
        <v>5</v>
      </c>
      <c r="Q93" s="697">
        <v>5</v>
      </c>
      <c r="R93" s="697">
        <v>5</v>
      </c>
      <c r="S93" s="697">
        <v>5</v>
      </c>
      <c r="T93" s="697">
        <v>2</v>
      </c>
      <c r="U93" s="697">
        <v>0</v>
      </c>
      <c r="V93" s="697">
        <v>0</v>
      </c>
      <c r="W93" s="697">
        <v>0</v>
      </c>
      <c r="X93" s="697">
        <v>0</v>
      </c>
      <c r="Y93" s="697">
        <v>0</v>
      </c>
      <c r="Z93" s="697">
        <v>0</v>
      </c>
      <c r="AA93" s="697">
        <v>0</v>
      </c>
      <c r="AB93" s="697">
        <v>0</v>
      </c>
      <c r="AC93" s="697">
        <v>0</v>
      </c>
      <c r="AD93" s="697">
        <v>0</v>
      </c>
      <c r="AE93" s="697">
        <v>0</v>
      </c>
      <c r="AF93" s="697">
        <v>0</v>
      </c>
      <c r="AG93" s="697">
        <v>0</v>
      </c>
      <c r="AH93" s="697">
        <v>0</v>
      </c>
      <c r="AI93" s="697">
        <v>0</v>
      </c>
      <c r="AJ93" s="697">
        <v>0</v>
      </c>
      <c r="AK93" s="697">
        <v>0</v>
      </c>
      <c r="AL93" s="697">
        <v>0</v>
      </c>
      <c r="AM93" s="697">
        <v>0</v>
      </c>
      <c r="AN93" s="697">
        <v>0</v>
      </c>
      <c r="AO93" s="698">
        <v>0</v>
      </c>
      <c r="AP93" s="633"/>
      <c r="AQ93" s="696"/>
      <c r="AR93" s="697"/>
      <c r="AS93" s="697"/>
      <c r="AT93" s="697"/>
      <c r="AU93" s="697">
        <v>28450</v>
      </c>
      <c r="AV93" s="697">
        <v>28450</v>
      </c>
      <c r="AW93" s="697">
        <v>28450</v>
      </c>
      <c r="AX93" s="697">
        <v>28346</v>
      </c>
      <c r="AY93" s="697">
        <v>15058</v>
      </c>
      <c r="AZ93" s="697">
        <v>0</v>
      </c>
      <c r="BA93" s="697">
        <v>0</v>
      </c>
      <c r="BB93" s="697">
        <v>0</v>
      </c>
      <c r="BC93" s="697">
        <v>0</v>
      </c>
      <c r="BD93" s="697">
        <v>0</v>
      </c>
      <c r="BE93" s="697">
        <v>0</v>
      </c>
      <c r="BF93" s="697">
        <v>0</v>
      </c>
      <c r="BG93" s="697">
        <v>0</v>
      </c>
      <c r="BH93" s="697">
        <v>0</v>
      </c>
      <c r="BI93" s="697">
        <v>0</v>
      </c>
      <c r="BJ93" s="697">
        <v>0</v>
      </c>
      <c r="BK93" s="697">
        <v>0</v>
      </c>
      <c r="BL93" s="697">
        <v>0</v>
      </c>
      <c r="BM93" s="697">
        <v>0</v>
      </c>
      <c r="BN93" s="697">
        <v>0</v>
      </c>
      <c r="BO93" s="697">
        <v>0</v>
      </c>
      <c r="BP93" s="697">
        <v>0</v>
      </c>
      <c r="BQ93" s="697">
        <v>0</v>
      </c>
      <c r="BR93" s="697">
        <v>0</v>
      </c>
      <c r="BS93" s="697">
        <v>0</v>
      </c>
      <c r="BT93" s="698">
        <v>0</v>
      </c>
    </row>
    <row r="94" spans="2:73" hidden="1">
      <c r="B94" s="692" t="s">
        <v>208</v>
      </c>
      <c r="C94" s="692" t="s">
        <v>708</v>
      </c>
      <c r="D94" s="692" t="s">
        <v>681</v>
      </c>
      <c r="E94" s="692" t="s">
        <v>700</v>
      </c>
      <c r="F94" s="692" t="s">
        <v>29</v>
      </c>
      <c r="G94" s="692"/>
      <c r="H94" s="692">
        <v>2015</v>
      </c>
      <c r="I94" s="644" t="s">
        <v>577</v>
      </c>
      <c r="J94" s="644" t="s">
        <v>591</v>
      </c>
      <c r="K94" s="633"/>
      <c r="L94" s="696"/>
      <c r="M94" s="697"/>
      <c r="N94" s="697"/>
      <c r="O94" s="697"/>
      <c r="P94" s="697">
        <v>21</v>
      </c>
      <c r="Q94" s="697">
        <v>21</v>
      </c>
      <c r="R94" s="697">
        <v>21</v>
      </c>
      <c r="S94" s="697">
        <v>21</v>
      </c>
      <c r="T94" s="697">
        <v>21</v>
      </c>
      <c r="U94" s="697">
        <v>21</v>
      </c>
      <c r="V94" s="697">
        <v>21</v>
      </c>
      <c r="W94" s="697">
        <v>21</v>
      </c>
      <c r="X94" s="697">
        <v>21</v>
      </c>
      <c r="Y94" s="697">
        <v>21</v>
      </c>
      <c r="Z94" s="697">
        <v>21</v>
      </c>
      <c r="AA94" s="697">
        <v>21</v>
      </c>
      <c r="AB94" s="697">
        <v>21</v>
      </c>
      <c r="AC94" s="697">
        <v>21</v>
      </c>
      <c r="AD94" s="697">
        <v>21</v>
      </c>
      <c r="AE94" s="697">
        <v>21</v>
      </c>
      <c r="AF94" s="697">
        <v>21</v>
      </c>
      <c r="AG94" s="697">
        <v>21</v>
      </c>
      <c r="AH94" s="697">
        <v>20</v>
      </c>
      <c r="AI94" s="697">
        <v>0</v>
      </c>
      <c r="AJ94" s="697">
        <v>0</v>
      </c>
      <c r="AK94" s="697">
        <v>0</v>
      </c>
      <c r="AL94" s="697">
        <v>0</v>
      </c>
      <c r="AM94" s="697">
        <v>0</v>
      </c>
      <c r="AN94" s="697">
        <v>0</v>
      </c>
      <c r="AO94" s="698">
        <v>0</v>
      </c>
      <c r="AP94" s="633"/>
      <c r="AQ94" s="696"/>
      <c r="AR94" s="697"/>
      <c r="AS94" s="697"/>
      <c r="AT94" s="697"/>
      <c r="AU94" s="697">
        <v>41750</v>
      </c>
      <c r="AV94" s="697">
        <v>41750</v>
      </c>
      <c r="AW94" s="697">
        <v>41750</v>
      </c>
      <c r="AX94" s="697">
        <v>41750</v>
      </c>
      <c r="AY94" s="697">
        <v>41750</v>
      </c>
      <c r="AZ94" s="697">
        <v>41750</v>
      </c>
      <c r="BA94" s="697">
        <v>41750</v>
      </c>
      <c r="BB94" s="697">
        <v>41750</v>
      </c>
      <c r="BC94" s="697">
        <v>41750</v>
      </c>
      <c r="BD94" s="697">
        <v>41750</v>
      </c>
      <c r="BE94" s="697">
        <v>41750</v>
      </c>
      <c r="BF94" s="697">
        <v>41750</v>
      </c>
      <c r="BG94" s="697">
        <v>41750</v>
      </c>
      <c r="BH94" s="697">
        <v>41750</v>
      </c>
      <c r="BI94" s="697">
        <v>41750</v>
      </c>
      <c r="BJ94" s="697">
        <v>41750</v>
      </c>
      <c r="BK94" s="697">
        <v>41750</v>
      </c>
      <c r="BL94" s="697">
        <v>41750</v>
      </c>
      <c r="BM94" s="697">
        <v>40787</v>
      </c>
      <c r="BN94" s="697">
        <v>0</v>
      </c>
      <c r="BO94" s="697">
        <v>0</v>
      </c>
      <c r="BP94" s="697">
        <v>0</v>
      </c>
      <c r="BQ94" s="697">
        <v>0</v>
      </c>
      <c r="BR94" s="697">
        <v>0</v>
      </c>
      <c r="BS94" s="697">
        <v>0</v>
      </c>
      <c r="BT94" s="698">
        <v>0</v>
      </c>
    </row>
    <row r="95" spans="2:73" hidden="1">
      <c r="B95" s="692" t="s">
        <v>208</v>
      </c>
      <c r="C95" s="692" t="s">
        <v>708</v>
      </c>
      <c r="D95" s="692" t="s">
        <v>98</v>
      </c>
      <c r="E95" s="692" t="s">
        <v>700</v>
      </c>
      <c r="F95" s="692" t="s">
        <v>29</v>
      </c>
      <c r="G95" s="692"/>
      <c r="H95" s="692">
        <v>2015</v>
      </c>
      <c r="I95" s="644" t="s">
        <v>577</v>
      </c>
      <c r="J95" s="644" t="s">
        <v>591</v>
      </c>
      <c r="K95" s="633"/>
      <c r="L95" s="696"/>
      <c r="M95" s="697"/>
      <c r="N95" s="697"/>
      <c r="O95" s="697"/>
      <c r="P95" s="697">
        <v>4</v>
      </c>
      <c r="Q95" s="697">
        <v>4</v>
      </c>
      <c r="R95" s="697">
        <v>4</v>
      </c>
      <c r="S95" s="697">
        <v>4</v>
      </c>
      <c r="T95" s="697">
        <v>4</v>
      </c>
      <c r="U95" s="697">
        <v>4</v>
      </c>
      <c r="V95" s="697">
        <v>4</v>
      </c>
      <c r="W95" s="697">
        <v>4</v>
      </c>
      <c r="X95" s="697">
        <v>4</v>
      </c>
      <c r="Y95" s="697">
        <v>4</v>
      </c>
      <c r="Z95" s="697">
        <v>4</v>
      </c>
      <c r="AA95" s="697">
        <v>4</v>
      </c>
      <c r="AB95" s="697">
        <v>4</v>
      </c>
      <c r="AC95" s="697">
        <v>4</v>
      </c>
      <c r="AD95" s="697">
        <v>4</v>
      </c>
      <c r="AE95" s="697">
        <v>4</v>
      </c>
      <c r="AF95" s="697">
        <v>4</v>
      </c>
      <c r="AG95" s="697">
        <v>4</v>
      </c>
      <c r="AH95" s="697">
        <v>4</v>
      </c>
      <c r="AI95" s="697">
        <v>4</v>
      </c>
      <c r="AJ95" s="697">
        <v>4</v>
      </c>
      <c r="AK95" s="697">
        <v>4</v>
      </c>
      <c r="AL95" s="697">
        <v>4</v>
      </c>
      <c r="AM95" s="697">
        <v>0</v>
      </c>
      <c r="AN95" s="697">
        <v>0</v>
      </c>
      <c r="AO95" s="698">
        <v>0</v>
      </c>
      <c r="AP95" s="633"/>
      <c r="AQ95" s="696"/>
      <c r="AR95" s="697"/>
      <c r="AS95" s="697"/>
      <c r="AT95" s="697"/>
      <c r="AU95" s="697">
        <v>13672</v>
      </c>
      <c r="AV95" s="697">
        <v>13672</v>
      </c>
      <c r="AW95" s="697">
        <v>13672</v>
      </c>
      <c r="AX95" s="697">
        <v>13672</v>
      </c>
      <c r="AY95" s="697">
        <v>13672</v>
      </c>
      <c r="AZ95" s="697">
        <v>13672</v>
      </c>
      <c r="BA95" s="697">
        <v>13672</v>
      </c>
      <c r="BB95" s="697">
        <v>13672</v>
      </c>
      <c r="BC95" s="697">
        <v>13672</v>
      </c>
      <c r="BD95" s="697">
        <v>13672</v>
      </c>
      <c r="BE95" s="697">
        <v>13672</v>
      </c>
      <c r="BF95" s="697">
        <v>13672</v>
      </c>
      <c r="BG95" s="697">
        <v>13672</v>
      </c>
      <c r="BH95" s="697">
        <v>13672</v>
      </c>
      <c r="BI95" s="697">
        <v>13672</v>
      </c>
      <c r="BJ95" s="697">
        <v>13672</v>
      </c>
      <c r="BK95" s="697">
        <v>13672</v>
      </c>
      <c r="BL95" s="697">
        <v>13672</v>
      </c>
      <c r="BM95" s="697">
        <v>13672</v>
      </c>
      <c r="BN95" s="697">
        <v>13672</v>
      </c>
      <c r="BO95" s="697">
        <v>9509</v>
      </c>
      <c r="BP95" s="697">
        <v>9509</v>
      </c>
      <c r="BQ95" s="697">
        <v>9509</v>
      </c>
      <c r="BR95" s="697">
        <v>0</v>
      </c>
      <c r="BS95" s="697">
        <v>0</v>
      </c>
      <c r="BT95" s="698">
        <v>0</v>
      </c>
    </row>
    <row r="96" spans="2:73" hidden="1">
      <c r="B96" s="692" t="s">
        <v>208</v>
      </c>
      <c r="C96" s="692" t="s">
        <v>709</v>
      </c>
      <c r="D96" s="692" t="s">
        <v>99</v>
      </c>
      <c r="E96" s="692" t="s">
        <v>700</v>
      </c>
      <c r="F96" s="692"/>
      <c r="G96" s="692"/>
      <c r="H96" s="692">
        <v>2015</v>
      </c>
      <c r="I96" s="644" t="s">
        <v>577</v>
      </c>
      <c r="J96" s="644" t="s">
        <v>591</v>
      </c>
      <c r="K96" s="633"/>
      <c r="L96" s="696"/>
      <c r="M96" s="697"/>
      <c r="N96" s="697"/>
      <c r="O96" s="697"/>
      <c r="P96" s="697">
        <v>0</v>
      </c>
      <c r="Q96" s="697">
        <v>0</v>
      </c>
      <c r="R96" s="697">
        <v>0</v>
      </c>
      <c r="S96" s="697">
        <v>0</v>
      </c>
      <c r="T96" s="697">
        <v>0</v>
      </c>
      <c r="U96" s="697">
        <v>0</v>
      </c>
      <c r="V96" s="697">
        <v>0</v>
      </c>
      <c r="W96" s="697">
        <v>0</v>
      </c>
      <c r="X96" s="697">
        <v>0</v>
      </c>
      <c r="Y96" s="697">
        <v>0</v>
      </c>
      <c r="Z96" s="697">
        <v>0</v>
      </c>
      <c r="AA96" s="697">
        <v>0</v>
      </c>
      <c r="AB96" s="697">
        <v>0</v>
      </c>
      <c r="AC96" s="697">
        <v>0</v>
      </c>
      <c r="AD96" s="697">
        <v>0</v>
      </c>
      <c r="AE96" s="697">
        <v>0</v>
      </c>
      <c r="AF96" s="697">
        <v>0</v>
      </c>
      <c r="AG96" s="697">
        <v>0</v>
      </c>
      <c r="AH96" s="697">
        <v>0</v>
      </c>
      <c r="AI96" s="697">
        <v>0</v>
      </c>
      <c r="AJ96" s="697">
        <v>0</v>
      </c>
      <c r="AK96" s="697">
        <v>0</v>
      </c>
      <c r="AL96" s="697">
        <v>0</v>
      </c>
      <c r="AM96" s="697">
        <v>0</v>
      </c>
      <c r="AN96" s="697">
        <v>0</v>
      </c>
      <c r="AO96" s="698">
        <v>0</v>
      </c>
      <c r="AP96" s="633"/>
      <c r="AQ96" s="696"/>
      <c r="AR96" s="697"/>
      <c r="AS96" s="697"/>
      <c r="AT96" s="697"/>
      <c r="AU96" s="697">
        <v>0</v>
      </c>
      <c r="AV96" s="697">
        <v>0</v>
      </c>
      <c r="AW96" s="697">
        <v>0</v>
      </c>
      <c r="AX96" s="697">
        <v>0</v>
      </c>
      <c r="AY96" s="697">
        <v>0</v>
      </c>
      <c r="AZ96" s="697">
        <v>0</v>
      </c>
      <c r="BA96" s="697">
        <v>0</v>
      </c>
      <c r="BB96" s="697">
        <v>0</v>
      </c>
      <c r="BC96" s="697">
        <v>0</v>
      </c>
      <c r="BD96" s="697">
        <v>0</v>
      </c>
      <c r="BE96" s="697">
        <v>0</v>
      </c>
      <c r="BF96" s="697">
        <v>0</v>
      </c>
      <c r="BG96" s="697">
        <v>0</v>
      </c>
      <c r="BH96" s="697">
        <v>0</v>
      </c>
      <c r="BI96" s="697">
        <v>0</v>
      </c>
      <c r="BJ96" s="697">
        <v>0</v>
      </c>
      <c r="BK96" s="697">
        <v>0</v>
      </c>
      <c r="BL96" s="697">
        <v>0</v>
      </c>
      <c r="BM96" s="697">
        <v>0</v>
      </c>
      <c r="BN96" s="697">
        <v>0</v>
      </c>
      <c r="BO96" s="697">
        <v>0</v>
      </c>
      <c r="BP96" s="697">
        <v>0</v>
      </c>
      <c r="BQ96" s="697">
        <v>0</v>
      </c>
      <c r="BR96" s="697">
        <v>0</v>
      </c>
      <c r="BS96" s="697">
        <v>0</v>
      </c>
      <c r="BT96" s="698">
        <v>0</v>
      </c>
    </row>
    <row r="97" spans="2:73" hidden="1">
      <c r="B97" s="692" t="s">
        <v>208</v>
      </c>
      <c r="C97" s="692" t="s">
        <v>709</v>
      </c>
      <c r="D97" s="692" t="s">
        <v>100</v>
      </c>
      <c r="E97" s="692" t="s">
        <v>700</v>
      </c>
      <c r="F97" s="692" t="s">
        <v>725</v>
      </c>
      <c r="G97" s="692"/>
      <c r="H97" s="692">
        <v>2015</v>
      </c>
      <c r="I97" s="644" t="s">
        <v>577</v>
      </c>
      <c r="J97" s="644" t="s">
        <v>591</v>
      </c>
      <c r="K97" s="633"/>
      <c r="L97" s="696"/>
      <c r="M97" s="697"/>
      <c r="N97" s="697"/>
      <c r="O97" s="697"/>
      <c r="P97" s="697">
        <v>106</v>
      </c>
      <c r="Q97" s="697">
        <v>106</v>
      </c>
      <c r="R97" s="697">
        <v>106</v>
      </c>
      <c r="S97" s="697">
        <v>106</v>
      </c>
      <c r="T97" s="697">
        <v>106</v>
      </c>
      <c r="U97" s="697">
        <v>106</v>
      </c>
      <c r="V97" s="697">
        <v>101</v>
      </c>
      <c r="W97" s="697">
        <v>101</v>
      </c>
      <c r="X97" s="697">
        <v>101</v>
      </c>
      <c r="Y97" s="697">
        <v>86</v>
      </c>
      <c r="Z97" s="697">
        <v>51</v>
      </c>
      <c r="AA97" s="697">
        <v>51</v>
      </c>
      <c r="AB97" s="697">
        <v>44</v>
      </c>
      <c r="AC97" s="697">
        <v>44</v>
      </c>
      <c r="AD97" s="697">
        <v>44</v>
      </c>
      <c r="AE97" s="697">
        <v>29</v>
      </c>
      <c r="AF97" s="697">
        <v>4</v>
      </c>
      <c r="AG97" s="697">
        <v>4</v>
      </c>
      <c r="AH97" s="697">
        <v>4</v>
      </c>
      <c r="AI97" s="697">
        <v>4</v>
      </c>
      <c r="AJ97" s="697">
        <v>0</v>
      </c>
      <c r="AK97" s="697">
        <v>0</v>
      </c>
      <c r="AL97" s="697">
        <v>0</v>
      </c>
      <c r="AM97" s="697">
        <v>0</v>
      </c>
      <c r="AN97" s="697">
        <v>0</v>
      </c>
      <c r="AO97" s="698">
        <v>0</v>
      </c>
      <c r="AP97" s="633"/>
      <c r="AQ97" s="696"/>
      <c r="AR97" s="697"/>
      <c r="AS97" s="697"/>
      <c r="AT97" s="697"/>
      <c r="AU97" s="697">
        <v>1067522</v>
      </c>
      <c r="AV97" s="697">
        <v>1067522</v>
      </c>
      <c r="AW97" s="697">
        <v>1066725</v>
      </c>
      <c r="AX97" s="697">
        <v>1066725</v>
      </c>
      <c r="AY97" s="697">
        <v>1066725</v>
      </c>
      <c r="AZ97" s="697">
        <v>1066725</v>
      </c>
      <c r="BA97" s="697">
        <v>1041283</v>
      </c>
      <c r="BB97" s="697">
        <v>1041283</v>
      </c>
      <c r="BC97" s="697">
        <v>1039707</v>
      </c>
      <c r="BD97" s="697">
        <v>956178</v>
      </c>
      <c r="BE97" s="697">
        <v>752431</v>
      </c>
      <c r="BF97" s="697">
        <v>748249</v>
      </c>
      <c r="BG97" s="697">
        <v>233624</v>
      </c>
      <c r="BH97" s="697">
        <v>233624</v>
      </c>
      <c r="BI97" s="697">
        <v>233624</v>
      </c>
      <c r="BJ97" s="697">
        <v>154693</v>
      </c>
      <c r="BK97" s="697">
        <v>14454</v>
      </c>
      <c r="BL97" s="697">
        <v>14454</v>
      </c>
      <c r="BM97" s="697">
        <v>14454</v>
      </c>
      <c r="BN97" s="697">
        <v>14454</v>
      </c>
      <c r="BO97" s="697">
        <v>0</v>
      </c>
      <c r="BP97" s="697">
        <v>0</v>
      </c>
      <c r="BQ97" s="697">
        <v>0</v>
      </c>
      <c r="BR97" s="697">
        <v>0</v>
      </c>
      <c r="BS97" s="697">
        <v>0</v>
      </c>
      <c r="BT97" s="698">
        <v>0</v>
      </c>
    </row>
    <row r="98" spans="2:73" ht="15.75" hidden="1">
      <c r="B98" s="692" t="s">
        <v>208</v>
      </c>
      <c r="C98" s="692" t="s">
        <v>709</v>
      </c>
      <c r="D98" s="692" t="s">
        <v>101</v>
      </c>
      <c r="E98" s="692" t="s">
        <v>700</v>
      </c>
      <c r="F98" s="692" t="s">
        <v>706</v>
      </c>
      <c r="G98" s="692"/>
      <c r="H98" s="692">
        <v>2015</v>
      </c>
      <c r="I98" s="644" t="s">
        <v>577</v>
      </c>
      <c r="J98" s="644" t="s">
        <v>591</v>
      </c>
      <c r="K98" s="633"/>
      <c r="L98" s="696"/>
      <c r="M98" s="697"/>
      <c r="N98" s="697"/>
      <c r="O98" s="697"/>
      <c r="P98" s="697">
        <v>25</v>
      </c>
      <c r="Q98" s="697">
        <v>17</v>
      </c>
      <c r="R98" s="697">
        <v>14</v>
      </c>
      <c r="S98" s="697">
        <v>14</v>
      </c>
      <c r="T98" s="697">
        <v>14</v>
      </c>
      <c r="U98" s="697">
        <v>14</v>
      </c>
      <c r="V98" s="697">
        <v>14</v>
      </c>
      <c r="W98" s="697">
        <v>14</v>
      </c>
      <c r="X98" s="697">
        <v>14</v>
      </c>
      <c r="Y98" s="697">
        <v>14</v>
      </c>
      <c r="Z98" s="697">
        <v>14</v>
      </c>
      <c r="AA98" s="697">
        <v>1</v>
      </c>
      <c r="AB98" s="697">
        <v>0</v>
      </c>
      <c r="AC98" s="697">
        <v>0</v>
      </c>
      <c r="AD98" s="697">
        <v>0</v>
      </c>
      <c r="AE98" s="697">
        <v>0</v>
      </c>
      <c r="AF98" s="697">
        <v>0</v>
      </c>
      <c r="AG98" s="697">
        <v>0</v>
      </c>
      <c r="AH98" s="697">
        <v>0</v>
      </c>
      <c r="AI98" s="697">
        <v>0</v>
      </c>
      <c r="AJ98" s="697">
        <v>0</v>
      </c>
      <c r="AK98" s="697">
        <v>0</v>
      </c>
      <c r="AL98" s="697">
        <v>0</v>
      </c>
      <c r="AM98" s="697">
        <v>0</v>
      </c>
      <c r="AN98" s="697">
        <v>0</v>
      </c>
      <c r="AO98" s="698">
        <v>0</v>
      </c>
      <c r="AP98" s="633"/>
      <c r="AQ98" s="696"/>
      <c r="AR98" s="697"/>
      <c r="AS98" s="697"/>
      <c r="AT98" s="697"/>
      <c r="AU98" s="697">
        <v>113803</v>
      </c>
      <c r="AV98" s="697">
        <v>77768</v>
      </c>
      <c r="AW98" s="697">
        <v>66569</v>
      </c>
      <c r="AX98" s="697">
        <v>66569</v>
      </c>
      <c r="AY98" s="697">
        <v>66569</v>
      </c>
      <c r="AZ98" s="697">
        <v>66569</v>
      </c>
      <c r="BA98" s="697">
        <v>66569</v>
      </c>
      <c r="BB98" s="697">
        <v>66569</v>
      </c>
      <c r="BC98" s="697">
        <v>66569</v>
      </c>
      <c r="BD98" s="697">
        <v>66569</v>
      </c>
      <c r="BE98" s="697">
        <v>64672</v>
      </c>
      <c r="BF98" s="697">
        <v>3294</v>
      </c>
      <c r="BG98" s="697">
        <v>0</v>
      </c>
      <c r="BH98" s="697">
        <v>0</v>
      </c>
      <c r="BI98" s="697">
        <v>0</v>
      </c>
      <c r="BJ98" s="697">
        <v>0</v>
      </c>
      <c r="BK98" s="697">
        <v>0</v>
      </c>
      <c r="BL98" s="697">
        <v>0</v>
      </c>
      <c r="BM98" s="697">
        <v>0</v>
      </c>
      <c r="BN98" s="697">
        <v>0</v>
      </c>
      <c r="BO98" s="697">
        <v>0</v>
      </c>
      <c r="BP98" s="697">
        <v>0</v>
      </c>
      <c r="BQ98" s="697">
        <v>0</v>
      </c>
      <c r="BR98" s="697">
        <v>0</v>
      </c>
      <c r="BS98" s="697">
        <v>0</v>
      </c>
      <c r="BT98" s="698">
        <v>0</v>
      </c>
      <c r="BU98" s="163"/>
    </row>
    <row r="99" spans="2:73" ht="15.75" hidden="1">
      <c r="B99" s="692" t="s">
        <v>208</v>
      </c>
      <c r="C99" s="692" t="s">
        <v>709</v>
      </c>
      <c r="D99" s="692" t="s">
        <v>102</v>
      </c>
      <c r="E99" s="692" t="s">
        <v>700</v>
      </c>
      <c r="F99" s="692"/>
      <c r="G99" s="692"/>
      <c r="H99" s="692">
        <v>2015</v>
      </c>
      <c r="I99" s="644" t="s">
        <v>577</v>
      </c>
      <c r="J99" s="644" t="s">
        <v>591</v>
      </c>
      <c r="K99" s="633"/>
      <c r="L99" s="696"/>
      <c r="M99" s="697"/>
      <c r="N99" s="697"/>
      <c r="O99" s="697"/>
      <c r="P99" s="697">
        <v>0</v>
      </c>
      <c r="Q99" s="697">
        <v>0</v>
      </c>
      <c r="R99" s="697">
        <v>0</v>
      </c>
      <c r="S99" s="697">
        <v>0</v>
      </c>
      <c r="T99" s="697">
        <v>0</v>
      </c>
      <c r="U99" s="697">
        <v>0</v>
      </c>
      <c r="V99" s="697">
        <v>0</v>
      </c>
      <c r="W99" s="697">
        <v>0</v>
      </c>
      <c r="X99" s="697">
        <v>0</v>
      </c>
      <c r="Y99" s="697">
        <v>0</v>
      </c>
      <c r="Z99" s="697">
        <v>0</v>
      </c>
      <c r="AA99" s="697">
        <v>0</v>
      </c>
      <c r="AB99" s="697">
        <v>0</v>
      </c>
      <c r="AC99" s="697">
        <v>0</v>
      </c>
      <c r="AD99" s="697">
        <v>0</v>
      </c>
      <c r="AE99" s="697">
        <v>0</v>
      </c>
      <c r="AF99" s="697">
        <v>0</v>
      </c>
      <c r="AG99" s="697">
        <v>0</v>
      </c>
      <c r="AH99" s="697">
        <v>0</v>
      </c>
      <c r="AI99" s="697">
        <v>0</v>
      </c>
      <c r="AJ99" s="697">
        <v>0</v>
      </c>
      <c r="AK99" s="697">
        <v>0</v>
      </c>
      <c r="AL99" s="697">
        <v>0</v>
      </c>
      <c r="AM99" s="697">
        <v>0</v>
      </c>
      <c r="AN99" s="697">
        <v>0</v>
      </c>
      <c r="AO99" s="698">
        <v>0</v>
      </c>
      <c r="AP99" s="633"/>
      <c r="AQ99" s="696"/>
      <c r="AR99" s="697"/>
      <c r="AS99" s="697"/>
      <c r="AT99" s="697"/>
      <c r="AU99" s="697">
        <v>0</v>
      </c>
      <c r="AV99" s="697">
        <v>0</v>
      </c>
      <c r="AW99" s="697">
        <v>0</v>
      </c>
      <c r="AX99" s="697">
        <v>0</v>
      </c>
      <c r="AY99" s="697">
        <v>0</v>
      </c>
      <c r="AZ99" s="697">
        <v>0</v>
      </c>
      <c r="BA99" s="697">
        <v>0</v>
      </c>
      <c r="BB99" s="697">
        <v>0</v>
      </c>
      <c r="BC99" s="697">
        <v>0</v>
      </c>
      <c r="BD99" s="697">
        <v>0</v>
      </c>
      <c r="BE99" s="697">
        <v>0</v>
      </c>
      <c r="BF99" s="697">
        <v>0</v>
      </c>
      <c r="BG99" s="697">
        <v>0</v>
      </c>
      <c r="BH99" s="697">
        <v>0</v>
      </c>
      <c r="BI99" s="697">
        <v>0</v>
      </c>
      <c r="BJ99" s="697">
        <v>0</v>
      </c>
      <c r="BK99" s="697">
        <v>0</v>
      </c>
      <c r="BL99" s="697">
        <v>0</v>
      </c>
      <c r="BM99" s="697">
        <v>0</v>
      </c>
      <c r="BN99" s="697">
        <v>0</v>
      </c>
      <c r="BO99" s="697">
        <v>0</v>
      </c>
      <c r="BP99" s="697">
        <v>0</v>
      </c>
      <c r="BQ99" s="697">
        <v>0</v>
      </c>
      <c r="BR99" s="697">
        <v>0</v>
      </c>
      <c r="BS99" s="697">
        <v>0</v>
      </c>
      <c r="BT99" s="698">
        <v>0</v>
      </c>
      <c r="BU99" s="163"/>
    </row>
    <row r="100" spans="2:73" ht="15.75" hidden="1">
      <c r="B100" s="692" t="s">
        <v>208</v>
      </c>
      <c r="C100" s="692" t="s">
        <v>709</v>
      </c>
      <c r="D100" s="692" t="s">
        <v>103</v>
      </c>
      <c r="E100" s="692" t="s">
        <v>700</v>
      </c>
      <c r="F100" s="692"/>
      <c r="G100" s="692"/>
      <c r="H100" s="692">
        <v>2015</v>
      </c>
      <c r="I100" s="644" t="s">
        <v>577</v>
      </c>
      <c r="J100" s="644" t="s">
        <v>591</v>
      </c>
      <c r="K100" s="633"/>
      <c r="L100" s="696"/>
      <c r="M100" s="697"/>
      <c r="N100" s="697"/>
      <c r="O100" s="697"/>
      <c r="P100" s="697">
        <v>0</v>
      </c>
      <c r="Q100" s="697">
        <v>0</v>
      </c>
      <c r="R100" s="697">
        <v>0</v>
      </c>
      <c r="S100" s="697">
        <v>0</v>
      </c>
      <c r="T100" s="697">
        <v>0</v>
      </c>
      <c r="U100" s="697">
        <v>0</v>
      </c>
      <c r="V100" s="697">
        <v>0</v>
      </c>
      <c r="W100" s="697">
        <v>0</v>
      </c>
      <c r="X100" s="697">
        <v>0</v>
      </c>
      <c r="Y100" s="697">
        <v>0</v>
      </c>
      <c r="Z100" s="697">
        <v>0</v>
      </c>
      <c r="AA100" s="697">
        <v>0</v>
      </c>
      <c r="AB100" s="697">
        <v>0</v>
      </c>
      <c r="AC100" s="697">
        <v>0</v>
      </c>
      <c r="AD100" s="697">
        <v>0</v>
      </c>
      <c r="AE100" s="697">
        <v>0</v>
      </c>
      <c r="AF100" s="697">
        <v>0</v>
      </c>
      <c r="AG100" s="697">
        <v>0</v>
      </c>
      <c r="AH100" s="697">
        <v>0</v>
      </c>
      <c r="AI100" s="697">
        <v>0</v>
      </c>
      <c r="AJ100" s="697">
        <v>0</v>
      </c>
      <c r="AK100" s="697">
        <v>0</v>
      </c>
      <c r="AL100" s="697">
        <v>0</v>
      </c>
      <c r="AM100" s="697">
        <v>0</v>
      </c>
      <c r="AN100" s="697">
        <v>0</v>
      </c>
      <c r="AO100" s="698">
        <v>0</v>
      </c>
      <c r="AP100" s="633"/>
      <c r="AQ100" s="696"/>
      <c r="AR100" s="697"/>
      <c r="AS100" s="697"/>
      <c r="AT100" s="697"/>
      <c r="AU100" s="697">
        <v>0</v>
      </c>
      <c r="AV100" s="697">
        <v>0</v>
      </c>
      <c r="AW100" s="697">
        <v>0</v>
      </c>
      <c r="AX100" s="697">
        <v>0</v>
      </c>
      <c r="AY100" s="697">
        <v>0</v>
      </c>
      <c r="AZ100" s="697">
        <v>0</v>
      </c>
      <c r="BA100" s="697">
        <v>0</v>
      </c>
      <c r="BB100" s="697">
        <v>0</v>
      </c>
      <c r="BC100" s="697">
        <v>0</v>
      </c>
      <c r="BD100" s="697">
        <v>0</v>
      </c>
      <c r="BE100" s="697">
        <v>0</v>
      </c>
      <c r="BF100" s="697">
        <v>0</v>
      </c>
      <c r="BG100" s="697">
        <v>0</v>
      </c>
      <c r="BH100" s="697">
        <v>0</v>
      </c>
      <c r="BI100" s="697">
        <v>0</v>
      </c>
      <c r="BJ100" s="697">
        <v>0</v>
      </c>
      <c r="BK100" s="697">
        <v>0</v>
      </c>
      <c r="BL100" s="697">
        <v>0</v>
      </c>
      <c r="BM100" s="697">
        <v>0</v>
      </c>
      <c r="BN100" s="697">
        <v>0</v>
      </c>
      <c r="BO100" s="697">
        <v>0</v>
      </c>
      <c r="BP100" s="697">
        <v>0</v>
      </c>
      <c r="BQ100" s="697">
        <v>0</v>
      </c>
      <c r="BR100" s="697">
        <v>0</v>
      </c>
      <c r="BS100" s="697">
        <v>0</v>
      </c>
      <c r="BT100" s="698">
        <v>0</v>
      </c>
      <c r="BU100" s="163"/>
    </row>
    <row r="101" spans="2:73" hidden="1">
      <c r="B101" s="692" t="s">
        <v>208</v>
      </c>
      <c r="C101" s="692" t="s">
        <v>704</v>
      </c>
      <c r="D101" s="692" t="s">
        <v>104</v>
      </c>
      <c r="E101" s="692" t="s">
        <v>700</v>
      </c>
      <c r="F101" s="692" t="s">
        <v>704</v>
      </c>
      <c r="G101" s="692"/>
      <c r="H101" s="692">
        <v>2015</v>
      </c>
      <c r="I101" s="644" t="s">
        <v>577</v>
      </c>
      <c r="J101" s="644" t="s">
        <v>591</v>
      </c>
      <c r="K101" s="633"/>
      <c r="L101" s="696"/>
      <c r="M101" s="697"/>
      <c r="N101" s="697"/>
      <c r="O101" s="697"/>
      <c r="P101" s="697">
        <v>0</v>
      </c>
      <c r="Q101" s="697">
        <v>0</v>
      </c>
      <c r="R101" s="697">
        <v>0</v>
      </c>
      <c r="S101" s="697">
        <v>0</v>
      </c>
      <c r="T101" s="697">
        <v>0</v>
      </c>
      <c r="U101" s="697">
        <v>0</v>
      </c>
      <c r="V101" s="697">
        <v>0</v>
      </c>
      <c r="W101" s="697">
        <v>0</v>
      </c>
      <c r="X101" s="697">
        <v>0</v>
      </c>
      <c r="Y101" s="697">
        <v>0</v>
      </c>
      <c r="Z101" s="697">
        <v>0</v>
      </c>
      <c r="AA101" s="697">
        <v>0</v>
      </c>
      <c r="AB101" s="697">
        <v>0</v>
      </c>
      <c r="AC101" s="697">
        <v>0</v>
      </c>
      <c r="AD101" s="697">
        <v>0</v>
      </c>
      <c r="AE101" s="697">
        <v>0</v>
      </c>
      <c r="AF101" s="697">
        <v>0</v>
      </c>
      <c r="AG101" s="697">
        <v>0</v>
      </c>
      <c r="AH101" s="697">
        <v>0</v>
      </c>
      <c r="AI101" s="697">
        <v>0</v>
      </c>
      <c r="AJ101" s="697">
        <v>0</v>
      </c>
      <c r="AK101" s="697">
        <v>0</v>
      </c>
      <c r="AL101" s="697">
        <v>0</v>
      </c>
      <c r="AM101" s="697">
        <v>0</v>
      </c>
      <c r="AN101" s="697">
        <v>0</v>
      </c>
      <c r="AO101" s="698">
        <v>0</v>
      </c>
      <c r="AP101" s="633"/>
      <c r="AQ101" s="696"/>
      <c r="AR101" s="697"/>
      <c r="AS101" s="697"/>
      <c r="AT101" s="697"/>
      <c r="AU101" s="697">
        <v>0</v>
      </c>
      <c r="AV101" s="697">
        <v>0</v>
      </c>
      <c r="AW101" s="697">
        <v>0</v>
      </c>
      <c r="AX101" s="697">
        <v>0</v>
      </c>
      <c r="AY101" s="697">
        <v>0</v>
      </c>
      <c r="AZ101" s="697">
        <v>0</v>
      </c>
      <c r="BA101" s="697">
        <v>0</v>
      </c>
      <c r="BB101" s="697">
        <v>0</v>
      </c>
      <c r="BC101" s="697">
        <v>0</v>
      </c>
      <c r="BD101" s="697">
        <v>0</v>
      </c>
      <c r="BE101" s="697">
        <v>0</v>
      </c>
      <c r="BF101" s="697">
        <v>0</v>
      </c>
      <c r="BG101" s="697">
        <v>0</v>
      </c>
      <c r="BH101" s="697">
        <v>0</v>
      </c>
      <c r="BI101" s="697">
        <v>0</v>
      </c>
      <c r="BJ101" s="697">
        <v>0</v>
      </c>
      <c r="BK101" s="697">
        <v>0</v>
      </c>
      <c r="BL101" s="697">
        <v>0</v>
      </c>
      <c r="BM101" s="697">
        <v>0</v>
      </c>
      <c r="BN101" s="697">
        <v>0</v>
      </c>
      <c r="BO101" s="697">
        <v>0</v>
      </c>
      <c r="BP101" s="697">
        <v>0</v>
      </c>
      <c r="BQ101" s="697">
        <v>0</v>
      </c>
      <c r="BR101" s="697">
        <v>0</v>
      </c>
      <c r="BS101" s="697">
        <v>0</v>
      </c>
      <c r="BT101" s="698">
        <v>0</v>
      </c>
    </row>
    <row r="102" spans="2:73" ht="15.75" hidden="1">
      <c r="B102" s="692" t="s">
        <v>208</v>
      </c>
      <c r="C102" s="692" t="s">
        <v>704</v>
      </c>
      <c r="D102" s="692" t="s">
        <v>106</v>
      </c>
      <c r="E102" s="692" t="s">
        <v>700</v>
      </c>
      <c r="F102" s="692" t="s">
        <v>704</v>
      </c>
      <c r="G102" s="692"/>
      <c r="H102" s="692">
        <v>2015</v>
      </c>
      <c r="I102" s="644" t="s">
        <v>577</v>
      </c>
      <c r="J102" s="644" t="s">
        <v>591</v>
      </c>
      <c r="K102" s="633"/>
      <c r="L102" s="696"/>
      <c r="M102" s="697"/>
      <c r="N102" s="697"/>
      <c r="O102" s="697"/>
      <c r="P102" s="697">
        <v>0</v>
      </c>
      <c r="Q102" s="697">
        <v>0</v>
      </c>
      <c r="R102" s="697">
        <v>0</v>
      </c>
      <c r="S102" s="697">
        <v>0</v>
      </c>
      <c r="T102" s="697">
        <v>0</v>
      </c>
      <c r="U102" s="697">
        <v>0</v>
      </c>
      <c r="V102" s="697">
        <v>0</v>
      </c>
      <c r="W102" s="697">
        <v>0</v>
      </c>
      <c r="X102" s="697">
        <v>0</v>
      </c>
      <c r="Y102" s="697">
        <v>0</v>
      </c>
      <c r="Z102" s="697">
        <v>0</v>
      </c>
      <c r="AA102" s="697">
        <v>0</v>
      </c>
      <c r="AB102" s="697">
        <v>0</v>
      </c>
      <c r="AC102" s="697">
        <v>0</v>
      </c>
      <c r="AD102" s="697">
        <v>0</v>
      </c>
      <c r="AE102" s="697">
        <v>0</v>
      </c>
      <c r="AF102" s="697">
        <v>0</v>
      </c>
      <c r="AG102" s="697">
        <v>0</v>
      </c>
      <c r="AH102" s="697">
        <v>0</v>
      </c>
      <c r="AI102" s="697">
        <v>0</v>
      </c>
      <c r="AJ102" s="697">
        <v>0</v>
      </c>
      <c r="AK102" s="697">
        <v>0</v>
      </c>
      <c r="AL102" s="697">
        <v>0</v>
      </c>
      <c r="AM102" s="697">
        <v>0</v>
      </c>
      <c r="AN102" s="697">
        <v>0</v>
      </c>
      <c r="AO102" s="698">
        <v>0</v>
      </c>
      <c r="AP102" s="633"/>
      <c r="AQ102" s="696"/>
      <c r="AR102" s="697"/>
      <c r="AS102" s="697"/>
      <c r="AT102" s="697"/>
      <c r="AU102" s="697">
        <v>2774</v>
      </c>
      <c r="AV102" s="697">
        <v>2774</v>
      </c>
      <c r="AW102" s="697">
        <v>2774</v>
      </c>
      <c r="AX102" s="697">
        <v>2774</v>
      </c>
      <c r="AY102" s="697">
        <v>2774</v>
      </c>
      <c r="AZ102" s="697">
        <v>2774</v>
      </c>
      <c r="BA102" s="697">
        <v>2774</v>
      </c>
      <c r="BB102" s="697">
        <v>2774</v>
      </c>
      <c r="BC102" s="697">
        <v>1474</v>
      </c>
      <c r="BD102" s="697">
        <v>1474</v>
      </c>
      <c r="BE102" s="697">
        <v>1474</v>
      </c>
      <c r="BF102" s="697">
        <v>1474</v>
      </c>
      <c r="BG102" s="697">
        <v>1474</v>
      </c>
      <c r="BH102" s="697">
        <v>1474</v>
      </c>
      <c r="BI102" s="697">
        <v>1474</v>
      </c>
      <c r="BJ102" s="697">
        <v>0</v>
      </c>
      <c r="BK102" s="697">
        <v>0</v>
      </c>
      <c r="BL102" s="697">
        <v>0</v>
      </c>
      <c r="BM102" s="697">
        <v>0</v>
      </c>
      <c r="BN102" s="697">
        <v>0</v>
      </c>
      <c r="BO102" s="697">
        <v>0</v>
      </c>
      <c r="BP102" s="697">
        <v>0</v>
      </c>
      <c r="BQ102" s="697">
        <v>0</v>
      </c>
      <c r="BR102" s="697">
        <v>0</v>
      </c>
      <c r="BS102" s="697">
        <v>0</v>
      </c>
      <c r="BT102" s="698">
        <v>0</v>
      </c>
      <c r="BU102" s="163"/>
    </row>
    <row r="103" spans="2:73" ht="15.75" hidden="1">
      <c r="B103" s="692" t="s">
        <v>208</v>
      </c>
      <c r="C103" s="692" t="s">
        <v>704</v>
      </c>
      <c r="D103" s="692" t="s">
        <v>105</v>
      </c>
      <c r="E103" s="692" t="s">
        <v>700</v>
      </c>
      <c r="F103" s="692" t="s">
        <v>704</v>
      </c>
      <c r="G103" s="692"/>
      <c r="H103" s="692">
        <v>2015</v>
      </c>
      <c r="I103" s="644" t="s">
        <v>577</v>
      </c>
      <c r="J103" s="644" t="s">
        <v>591</v>
      </c>
      <c r="K103" s="633"/>
      <c r="L103" s="696"/>
      <c r="M103" s="697"/>
      <c r="N103" s="697"/>
      <c r="O103" s="697"/>
      <c r="P103" s="697">
        <v>0</v>
      </c>
      <c r="Q103" s="697">
        <v>0</v>
      </c>
      <c r="R103" s="697">
        <v>0</v>
      </c>
      <c r="S103" s="697">
        <v>0</v>
      </c>
      <c r="T103" s="697">
        <v>0</v>
      </c>
      <c r="U103" s="697">
        <v>0</v>
      </c>
      <c r="V103" s="697">
        <v>0</v>
      </c>
      <c r="W103" s="697">
        <v>0</v>
      </c>
      <c r="X103" s="697">
        <v>0</v>
      </c>
      <c r="Y103" s="697">
        <v>0</v>
      </c>
      <c r="Z103" s="697">
        <v>0</v>
      </c>
      <c r="AA103" s="697">
        <v>0</v>
      </c>
      <c r="AB103" s="697">
        <v>0</v>
      </c>
      <c r="AC103" s="697">
        <v>0</v>
      </c>
      <c r="AD103" s="697">
        <v>0</v>
      </c>
      <c r="AE103" s="697">
        <v>0</v>
      </c>
      <c r="AF103" s="697">
        <v>0</v>
      </c>
      <c r="AG103" s="697">
        <v>0</v>
      </c>
      <c r="AH103" s="697">
        <v>0</v>
      </c>
      <c r="AI103" s="697">
        <v>0</v>
      </c>
      <c r="AJ103" s="697">
        <v>0</v>
      </c>
      <c r="AK103" s="697">
        <v>0</v>
      </c>
      <c r="AL103" s="697">
        <v>0</v>
      </c>
      <c r="AM103" s="697">
        <v>0</v>
      </c>
      <c r="AN103" s="697">
        <v>0</v>
      </c>
      <c r="AO103" s="698">
        <v>0</v>
      </c>
      <c r="AP103" s="633"/>
      <c r="AQ103" s="696"/>
      <c r="AR103" s="697"/>
      <c r="AS103" s="697"/>
      <c r="AT103" s="697"/>
      <c r="AU103" s="697">
        <v>0</v>
      </c>
      <c r="AV103" s="697">
        <v>0</v>
      </c>
      <c r="AW103" s="697">
        <v>0</v>
      </c>
      <c r="AX103" s="697">
        <v>0</v>
      </c>
      <c r="AY103" s="697">
        <v>0</v>
      </c>
      <c r="AZ103" s="697">
        <v>0</v>
      </c>
      <c r="BA103" s="697">
        <v>0</v>
      </c>
      <c r="BB103" s="697">
        <v>0</v>
      </c>
      <c r="BC103" s="697">
        <v>0</v>
      </c>
      <c r="BD103" s="697">
        <v>0</v>
      </c>
      <c r="BE103" s="697">
        <v>0</v>
      </c>
      <c r="BF103" s="697">
        <v>0</v>
      </c>
      <c r="BG103" s="697">
        <v>0</v>
      </c>
      <c r="BH103" s="697">
        <v>0</v>
      </c>
      <c r="BI103" s="697">
        <v>0</v>
      </c>
      <c r="BJ103" s="697">
        <v>0</v>
      </c>
      <c r="BK103" s="697">
        <v>0</v>
      </c>
      <c r="BL103" s="697">
        <v>0</v>
      </c>
      <c r="BM103" s="697">
        <v>0</v>
      </c>
      <c r="BN103" s="697">
        <v>0</v>
      </c>
      <c r="BO103" s="697">
        <v>0</v>
      </c>
      <c r="BP103" s="697">
        <v>0</v>
      </c>
      <c r="BQ103" s="697">
        <v>0</v>
      </c>
      <c r="BR103" s="697">
        <v>0</v>
      </c>
      <c r="BS103" s="697">
        <v>0</v>
      </c>
      <c r="BT103" s="698">
        <v>0</v>
      </c>
      <c r="BU103" s="163"/>
    </row>
    <row r="104" spans="2:73" ht="15.75" hidden="1">
      <c r="B104" s="692" t="s">
        <v>208</v>
      </c>
      <c r="C104" s="692" t="s">
        <v>708</v>
      </c>
      <c r="D104" s="692" t="s">
        <v>108</v>
      </c>
      <c r="E104" s="692" t="s">
        <v>700</v>
      </c>
      <c r="F104" s="692" t="s">
        <v>29</v>
      </c>
      <c r="G104" s="692"/>
      <c r="H104" s="692">
        <v>2015</v>
      </c>
      <c r="I104" s="644" t="s">
        <v>577</v>
      </c>
      <c r="J104" s="644" t="s">
        <v>591</v>
      </c>
      <c r="K104" s="633"/>
      <c r="L104" s="696"/>
      <c r="M104" s="697"/>
      <c r="N104" s="697"/>
      <c r="O104" s="697"/>
      <c r="P104" s="697">
        <v>1</v>
      </c>
      <c r="Q104" s="697">
        <v>1</v>
      </c>
      <c r="R104" s="697">
        <v>1</v>
      </c>
      <c r="S104" s="697">
        <v>1</v>
      </c>
      <c r="T104" s="697">
        <v>1</v>
      </c>
      <c r="U104" s="697">
        <v>1</v>
      </c>
      <c r="V104" s="697">
        <v>1</v>
      </c>
      <c r="W104" s="697">
        <v>1</v>
      </c>
      <c r="X104" s="697">
        <v>1</v>
      </c>
      <c r="Y104" s="697">
        <v>1</v>
      </c>
      <c r="Z104" s="697">
        <v>1</v>
      </c>
      <c r="AA104" s="697">
        <v>1</v>
      </c>
      <c r="AB104" s="697">
        <v>1</v>
      </c>
      <c r="AC104" s="697">
        <v>1</v>
      </c>
      <c r="AD104" s="697">
        <v>1</v>
      </c>
      <c r="AE104" s="697">
        <v>1</v>
      </c>
      <c r="AF104" s="697">
        <v>1</v>
      </c>
      <c r="AG104" s="697">
        <v>1</v>
      </c>
      <c r="AH104" s="697">
        <v>1</v>
      </c>
      <c r="AI104" s="697">
        <v>1</v>
      </c>
      <c r="AJ104" s="697">
        <v>0</v>
      </c>
      <c r="AK104" s="697">
        <v>0</v>
      </c>
      <c r="AL104" s="697">
        <v>0</v>
      </c>
      <c r="AM104" s="697">
        <v>0</v>
      </c>
      <c r="AN104" s="697">
        <v>0</v>
      </c>
      <c r="AO104" s="698">
        <v>0</v>
      </c>
      <c r="AP104" s="633"/>
      <c r="AQ104" s="696"/>
      <c r="AR104" s="697"/>
      <c r="AS104" s="697"/>
      <c r="AT104" s="697"/>
      <c r="AU104" s="697">
        <v>5339</v>
      </c>
      <c r="AV104" s="697">
        <v>4870</v>
      </c>
      <c r="AW104" s="697">
        <v>4794</v>
      </c>
      <c r="AX104" s="697">
        <v>4717</v>
      </c>
      <c r="AY104" s="697">
        <v>4717</v>
      </c>
      <c r="AZ104" s="697">
        <v>4717</v>
      </c>
      <c r="BA104" s="697">
        <v>4486</v>
      </c>
      <c r="BB104" s="697">
        <v>4486</v>
      </c>
      <c r="BC104" s="697">
        <v>3856</v>
      </c>
      <c r="BD104" s="697">
        <v>3856</v>
      </c>
      <c r="BE104" s="697">
        <v>3805</v>
      </c>
      <c r="BF104" s="697">
        <v>3805</v>
      </c>
      <c r="BG104" s="697">
        <v>3164</v>
      </c>
      <c r="BH104" s="697">
        <v>3164</v>
      </c>
      <c r="BI104" s="697">
        <v>2222</v>
      </c>
      <c r="BJ104" s="697">
        <v>2140</v>
      </c>
      <c r="BK104" s="697">
        <v>2140</v>
      </c>
      <c r="BL104" s="697">
        <v>2140</v>
      </c>
      <c r="BM104" s="697">
        <v>2140</v>
      </c>
      <c r="BN104" s="697">
        <v>2140</v>
      </c>
      <c r="BO104" s="697">
        <v>591</v>
      </c>
      <c r="BP104" s="697">
        <v>0</v>
      </c>
      <c r="BQ104" s="697">
        <v>0</v>
      </c>
      <c r="BR104" s="697">
        <v>0</v>
      </c>
      <c r="BS104" s="697">
        <v>0</v>
      </c>
      <c r="BT104" s="698">
        <v>0</v>
      </c>
      <c r="BU104" s="163"/>
    </row>
    <row r="105" spans="2:73" ht="15.75" hidden="1">
      <c r="B105" s="692" t="s">
        <v>208</v>
      </c>
      <c r="C105" s="692" t="s">
        <v>726</v>
      </c>
      <c r="D105" s="692" t="s">
        <v>109</v>
      </c>
      <c r="E105" s="692" t="s">
        <v>700</v>
      </c>
      <c r="F105" s="692"/>
      <c r="G105" s="692"/>
      <c r="H105" s="692">
        <v>2015</v>
      </c>
      <c r="I105" s="644" t="s">
        <v>577</v>
      </c>
      <c r="J105" s="644" t="s">
        <v>591</v>
      </c>
      <c r="K105" s="633"/>
      <c r="L105" s="696"/>
      <c r="M105" s="697"/>
      <c r="N105" s="697"/>
      <c r="O105" s="697"/>
      <c r="P105" s="697">
        <v>0</v>
      </c>
      <c r="Q105" s="697">
        <v>0</v>
      </c>
      <c r="R105" s="697">
        <v>0</v>
      </c>
      <c r="S105" s="697">
        <v>0</v>
      </c>
      <c r="T105" s="697">
        <v>0</v>
      </c>
      <c r="U105" s="697">
        <v>0</v>
      </c>
      <c r="V105" s="697">
        <v>0</v>
      </c>
      <c r="W105" s="697">
        <v>0</v>
      </c>
      <c r="X105" s="697">
        <v>0</v>
      </c>
      <c r="Y105" s="697">
        <v>0</v>
      </c>
      <c r="Z105" s="697">
        <v>0</v>
      </c>
      <c r="AA105" s="697">
        <v>0</v>
      </c>
      <c r="AB105" s="697">
        <v>0</v>
      </c>
      <c r="AC105" s="697">
        <v>0</v>
      </c>
      <c r="AD105" s="697">
        <v>0</v>
      </c>
      <c r="AE105" s="697">
        <v>0</v>
      </c>
      <c r="AF105" s="697">
        <v>0</v>
      </c>
      <c r="AG105" s="697">
        <v>0</v>
      </c>
      <c r="AH105" s="697">
        <v>0</v>
      </c>
      <c r="AI105" s="697">
        <v>0</v>
      </c>
      <c r="AJ105" s="697">
        <v>0</v>
      </c>
      <c r="AK105" s="697">
        <v>0</v>
      </c>
      <c r="AL105" s="697">
        <v>0</v>
      </c>
      <c r="AM105" s="697">
        <v>0</v>
      </c>
      <c r="AN105" s="697">
        <v>0</v>
      </c>
      <c r="AO105" s="698">
        <v>0</v>
      </c>
      <c r="AP105" s="633"/>
      <c r="AQ105" s="696"/>
      <c r="AR105" s="697"/>
      <c r="AS105" s="697"/>
      <c r="AT105" s="697"/>
      <c r="AU105" s="697">
        <v>0</v>
      </c>
      <c r="AV105" s="697">
        <v>0</v>
      </c>
      <c r="AW105" s="697">
        <v>0</v>
      </c>
      <c r="AX105" s="697">
        <v>0</v>
      </c>
      <c r="AY105" s="697">
        <v>0</v>
      </c>
      <c r="AZ105" s="697">
        <v>0</v>
      </c>
      <c r="BA105" s="697">
        <v>0</v>
      </c>
      <c r="BB105" s="697">
        <v>0</v>
      </c>
      <c r="BC105" s="697">
        <v>0</v>
      </c>
      <c r="BD105" s="697">
        <v>0</v>
      </c>
      <c r="BE105" s="697">
        <v>0</v>
      </c>
      <c r="BF105" s="697">
        <v>0</v>
      </c>
      <c r="BG105" s="697">
        <v>0</v>
      </c>
      <c r="BH105" s="697">
        <v>0</v>
      </c>
      <c r="BI105" s="697">
        <v>0</v>
      </c>
      <c r="BJ105" s="697">
        <v>0</v>
      </c>
      <c r="BK105" s="697">
        <v>0</v>
      </c>
      <c r="BL105" s="697">
        <v>0</v>
      </c>
      <c r="BM105" s="697">
        <v>0</v>
      </c>
      <c r="BN105" s="697">
        <v>0</v>
      </c>
      <c r="BO105" s="697">
        <v>0</v>
      </c>
      <c r="BP105" s="697">
        <v>0</v>
      </c>
      <c r="BQ105" s="697">
        <v>0</v>
      </c>
      <c r="BR105" s="697">
        <v>0</v>
      </c>
      <c r="BS105" s="697">
        <v>0</v>
      </c>
      <c r="BT105" s="698">
        <v>0</v>
      </c>
      <c r="BU105" s="163"/>
    </row>
    <row r="106" spans="2:73" ht="15.75" hidden="1">
      <c r="B106" s="692" t="s">
        <v>208</v>
      </c>
      <c r="C106" s="692" t="s">
        <v>726</v>
      </c>
      <c r="D106" s="692" t="s">
        <v>110</v>
      </c>
      <c r="E106" s="692" t="s">
        <v>700</v>
      </c>
      <c r="F106" s="692"/>
      <c r="G106" s="692"/>
      <c r="H106" s="692">
        <v>2015</v>
      </c>
      <c r="I106" s="644" t="s">
        <v>577</v>
      </c>
      <c r="J106" s="644" t="s">
        <v>591</v>
      </c>
      <c r="K106" s="633"/>
      <c r="L106" s="696"/>
      <c r="M106" s="697"/>
      <c r="N106" s="697"/>
      <c r="O106" s="697"/>
      <c r="P106" s="697">
        <v>0</v>
      </c>
      <c r="Q106" s="697">
        <v>0</v>
      </c>
      <c r="R106" s="697">
        <v>0</v>
      </c>
      <c r="S106" s="697">
        <v>0</v>
      </c>
      <c r="T106" s="697">
        <v>0</v>
      </c>
      <c r="U106" s="697">
        <v>0</v>
      </c>
      <c r="V106" s="697">
        <v>0</v>
      </c>
      <c r="W106" s="697">
        <v>0</v>
      </c>
      <c r="X106" s="697">
        <v>0</v>
      </c>
      <c r="Y106" s="697">
        <v>0</v>
      </c>
      <c r="Z106" s="697">
        <v>0</v>
      </c>
      <c r="AA106" s="697">
        <v>0</v>
      </c>
      <c r="AB106" s="697">
        <v>0</v>
      </c>
      <c r="AC106" s="697">
        <v>0</v>
      </c>
      <c r="AD106" s="697">
        <v>0</v>
      </c>
      <c r="AE106" s="697">
        <v>0</v>
      </c>
      <c r="AF106" s="697">
        <v>0</v>
      </c>
      <c r="AG106" s="697">
        <v>0</v>
      </c>
      <c r="AH106" s="697">
        <v>0</v>
      </c>
      <c r="AI106" s="697">
        <v>0</v>
      </c>
      <c r="AJ106" s="697">
        <v>0</v>
      </c>
      <c r="AK106" s="697">
        <v>0</v>
      </c>
      <c r="AL106" s="697">
        <v>0</v>
      </c>
      <c r="AM106" s="697">
        <v>0</v>
      </c>
      <c r="AN106" s="697">
        <v>0</v>
      </c>
      <c r="AO106" s="698">
        <v>0</v>
      </c>
      <c r="AP106" s="633"/>
      <c r="AQ106" s="696"/>
      <c r="AR106" s="697"/>
      <c r="AS106" s="697"/>
      <c r="AT106" s="697"/>
      <c r="AU106" s="697">
        <v>0</v>
      </c>
      <c r="AV106" s="697">
        <v>0</v>
      </c>
      <c r="AW106" s="697">
        <v>0</v>
      </c>
      <c r="AX106" s="697">
        <v>0</v>
      </c>
      <c r="AY106" s="697">
        <v>0</v>
      </c>
      <c r="AZ106" s="697">
        <v>0</v>
      </c>
      <c r="BA106" s="697">
        <v>0</v>
      </c>
      <c r="BB106" s="697">
        <v>0</v>
      </c>
      <c r="BC106" s="697">
        <v>0</v>
      </c>
      <c r="BD106" s="697">
        <v>0</v>
      </c>
      <c r="BE106" s="697">
        <v>0</v>
      </c>
      <c r="BF106" s="697">
        <v>0</v>
      </c>
      <c r="BG106" s="697">
        <v>0</v>
      </c>
      <c r="BH106" s="697">
        <v>0</v>
      </c>
      <c r="BI106" s="697">
        <v>0</v>
      </c>
      <c r="BJ106" s="697">
        <v>0</v>
      </c>
      <c r="BK106" s="697">
        <v>0</v>
      </c>
      <c r="BL106" s="697">
        <v>0</v>
      </c>
      <c r="BM106" s="697">
        <v>0</v>
      </c>
      <c r="BN106" s="697">
        <v>0</v>
      </c>
      <c r="BO106" s="697">
        <v>0</v>
      </c>
      <c r="BP106" s="697">
        <v>0</v>
      </c>
      <c r="BQ106" s="697">
        <v>0</v>
      </c>
      <c r="BR106" s="697">
        <v>0</v>
      </c>
      <c r="BS106" s="697">
        <v>0</v>
      </c>
      <c r="BT106" s="698">
        <v>0</v>
      </c>
      <c r="BU106" s="163"/>
    </row>
    <row r="107" spans="2:73" ht="15.75" hidden="1">
      <c r="B107" s="692" t="s">
        <v>208</v>
      </c>
      <c r="C107" s="692" t="s">
        <v>726</v>
      </c>
      <c r="D107" s="692" t="s">
        <v>111</v>
      </c>
      <c r="E107" s="692" t="s">
        <v>700</v>
      </c>
      <c r="F107" s="692"/>
      <c r="G107" s="692"/>
      <c r="H107" s="692">
        <v>2015</v>
      </c>
      <c r="I107" s="644" t="s">
        <v>577</v>
      </c>
      <c r="J107" s="644" t="s">
        <v>591</v>
      </c>
      <c r="K107" s="633"/>
      <c r="L107" s="696"/>
      <c r="M107" s="697"/>
      <c r="N107" s="697"/>
      <c r="O107" s="697"/>
      <c r="P107" s="697">
        <v>0</v>
      </c>
      <c r="Q107" s="697">
        <v>0</v>
      </c>
      <c r="R107" s="697">
        <v>0</v>
      </c>
      <c r="S107" s="697">
        <v>0</v>
      </c>
      <c r="T107" s="697">
        <v>0</v>
      </c>
      <c r="U107" s="697">
        <v>0</v>
      </c>
      <c r="V107" s="697">
        <v>0</v>
      </c>
      <c r="W107" s="697">
        <v>0</v>
      </c>
      <c r="X107" s="697">
        <v>0</v>
      </c>
      <c r="Y107" s="697">
        <v>0</v>
      </c>
      <c r="Z107" s="697">
        <v>0</v>
      </c>
      <c r="AA107" s="697">
        <v>0</v>
      </c>
      <c r="AB107" s="697">
        <v>0</v>
      </c>
      <c r="AC107" s="697">
        <v>0</v>
      </c>
      <c r="AD107" s="697">
        <v>0</v>
      </c>
      <c r="AE107" s="697">
        <v>0</v>
      </c>
      <c r="AF107" s="697">
        <v>0</v>
      </c>
      <c r="AG107" s="697">
        <v>0</v>
      </c>
      <c r="AH107" s="697">
        <v>0</v>
      </c>
      <c r="AI107" s="697">
        <v>0</v>
      </c>
      <c r="AJ107" s="697">
        <v>0</v>
      </c>
      <c r="AK107" s="697">
        <v>0</v>
      </c>
      <c r="AL107" s="697">
        <v>0</v>
      </c>
      <c r="AM107" s="697">
        <v>0</v>
      </c>
      <c r="AN107" s="697">
        <v>0</v>
      </c>
      <c r="AO107" s="698">
        <v>0</v>
      </c>
      <c r="AP107" s="633"/>
      <c r="AQ107" s="699"/>
      <c r="AR107" s="700"/>
      <c r="AS107" s="700"/>
      <c r="AT107" s="700"/>
      <c r="AU107" s="700">
        <v>0</v>
      </c>
      <c r="AV107" s="700">
        <v>0</v>
      </c>
      <c r="AW107" s="700">
        <v>0</v>
      </c>
      <c r="AX107" s="700">
        <v>0</v>
      </c>
      <c r="AY107" s="700">
        <v>0</v>
      </c>
      <c r="AZ107" s="700">
        <v>0</v>
      </c>
      <c r="BA107" s="700">
        <v>0</v>
      </c>
      <c r="BB107" s="700">
        <v>0</v>
      </c>
      <c r="BC107" s="700">
        <v>0</v>
      </c>
      <c r="BD107" s="700">
        <v>0</v>
      </c>
      <c r="BE107" s="700">
        <v>0</v>
      </c>
      <c r="BF107" s="700">
        <v>0</v>
      </c>
      <c r="BG107" s="700">
        <v>0</v>
      </c>
      <c r="BH107" s="700">
        <v>0</v>
      </c>
      <c r="BI107" s="700">
        <v>0</v>
      </c>
      <c r="BJ107" s="700">
        <v>0</v>
      </c>
      <c r="BK107" s="700">
        <v>0</v>
      </c>
      <c r="BL107" s="700">
        <v>0</v>
      </c>
      <c r="BM107" s="700">
        <v>0</v>
      </c>
      <c r="BN107" s="700">
        <v>0</v>
      </c>
      <c r="BO107" s="700">
        <v>0</v>
      </c>
      <c r="BP107" s="700">
        <v>0</v>
      </c>
      <c r="BQ107" s="700">
        <v>0</v>
      </c>
      <c r="BR107" s="700">
        <v>0</v>
      </c>
      <c r="BS107" s="700">
        <v>0</v>
      </c>
      <c r="BT107" s="701">
        <v>0</v>
      </c>
      <c r="BU107" s="163"/>
    </row>
    <row r="108" spans="2:73" ht="15.75" hidden="1">
      <c r="B108" s="692" t="s">
        <v>208</v>
      </c>
      <c r="C108" s="692" t="s">
        <v>726</v>
      </c>
      <c r="D108" s="692" t="s">
        <v>112</v>
      </c>
      <c r="E108" s="692" t="s">
        <v>700</v>
      </c>
      <c r="F108" s="692"/>
      <c r="G108" s="692"/>
      <c r="H108" s="692">
        <v>2015</v>
      </c>
      <c r="I108" s="644" t="s">
        <v>577</v>
      </c>
      <c r="J108" s="644" t="s">
        <v>591</v>
      </c>
      <c r="K108" s="633"/>
      <c r="L108" s="696"/>
      <c r="M108" s="697"/>
      <c r="N108" s="697"/>
      <c r="O108" s="697"/>
      <c r="P108" s="697">
        <v>0</v>
      </c>
      <c r="Q108" s="697">
        <v>0</v>
      </c>
      <c r="R108" s="697">
        <v>0</v>
      </c>
      <c r="S108" s="697">
        <v>0</v>
      </c>
      <c r="T108" s="697">
        <v>0</v>
      </c>
      <c r="U108" s="697">
        <v>0</v>
      </c>
      <c r="V108" s="697">
        <v>0</v>
      </c>
      <c r="W108" s="697">
        <v>0</v>
      </c>
      <c r="X108" s="697">
        <v>0</v>
      </c>
      <c r="Y108" s="697">
        <v>0</v>
      </c>
      <c r="Z108" s="697">
        <v>0</v>
      </c>
      <c r="AA108" s="697">
        <v>0</v>
      </c>
      <c r="AB108" s="697">
        <v>0</v>
      </c>
      <c r="AC108" s="697">
        <v>0</v>
      </c>
      <c r="AD108" s="697">
        <v>0</v>
      </c>
      <c r="AE108" s="697">
        <v>0</v>
      </c>
      <c r="AF108" s="697">
        <v>0</v>
      </c>
      <c r="AG108" s="697">
        <v>0</v>
      </c>
      <c r="AH108" s="697">
        <v>0</v>
      </c>
      <c r="AI108" s="697">
        <v>0</v>
      </c>
      <c r="AJ108" s="697">
        <v>0</v>
      </c>
      <c r="AK108" s="697">
        <v>0</v>
      </c>
      <c r="AL108" s="697">
        <v>0</v>
      </c>
      <c r="AM108" s="697">
        <v>0</v>
      </c>
      <c r="AN108" s="697">
        <v>0</v>
      </c>
      <c r="AO108" s="698">
        <v>0</v>
      </c>
      <c r="AP108" s="633"/>
      <c r="AQ108" s="693"/>
      <c r="AR108" s="694"/>
      <c r="AS108" s="694"/>
      <c r="AT108" s="694"/>
      <c r="AU108" s="694">
        <v>0</v>
      </c>
      <c r="AV108" s="694">
        <v>0</v>
      </c>
      <c r="AW108" s="694">
        <v>0</v>
      </c>
      <c r="AX108" s="694">
        <v>0</v>
      </c>
      <c r="AY108" s="694">
        <v>0</v>
      </c>
      <c r="AZ108" s="694">
        <v>0</v>
      </c>
      <c r="BA108" s="694">
        <v>0</v>
      </c>
      <c r="BB108" s="694">
        <v>0</v>
      </c>
      <c r="BC108" s="694">
        <v>0</v>
      </c>
      <c r="BD108" s="694">
        <v>0</v>
      </c>
      <c r="BE108" s="694">
        <v>0</v>
      </c>
      <c r="BF108" s="694">
        <v>0</v>
      </c>
      <c r="BG108" s="694">
        <v>0</v>
      </c>
      <c r="BH108" s="694">
        <v>0</v>
      </c>
      <c r="BI108" s="694">
        <v>0</v>
      </c>
      <c r="BJ108" s="694">
        <v>0</v>
      </c>
      <c r="BK108" s="694">
        <v>0</v>
      </c>
      <c r="BL108" s="694">
        <v>0</v>
      </c>
      <c r="BM108" s="694">
        <v>0</v>
      </c>
      <c r="BN108" s="694">
        <v>0</v>
      </c>
      <c r="BO108" s="694">
        <v>0</v>
      </c>
      <c r="BP108" s="694">
        <v>0</v>
      </c>
      <c r="BQ108" s="694">
        <v>0</v>
      </c>
      <c r="BR108" s="694">
        <v>0</v>
      </c>
      <c r="BS108" s="694">
        <v>0</v>
      </c>
      <c r="BT108" s="695">
        <v>0</v>
      </c>
      <c r="BU108" s="163"/>
    </row>
    <row r="109" spans="2:73" ht="15.75" hidden="1">
      <c r="B109" s="692" t="s">
        <v>208</v>
      </c>
      <c r="C109" s="692" t="s">
        <v>727</v>
      </c>
      <c r="D109" s="692" t="s">
        <v>494</v>
      </c>
      <c r="E109" s="692" t="s">
        <v>700</v>
      </c>
      <c r="F109" s="692"/>
      <c r="G109" s="692"/>
      <c r="H109" s="692">
        <v>2015</v>
      </c>
      <c r="I109" s="644" t="s">
        <v>577</v>
      </c>
      <c r="J109" s="644" t="s">
        <v>591</v>
      </c>
      <c r="K109" s="633"/>
      <c r="L109" s="696"/>
      <c r="M109" s="697"/>
      <c r="N109" s="697"/>
      <c r="O109" s="697"/>
      <c r="P109" s="697">
        <v>0</v>
      </c>
      <c r="Q109" s="697">
        <v>0</v>
      </c>
      <c r="R109" s="697">
        <v>0</v>
      </c>
      <c r="S109" s="697">
        <v>0</v>
      </c>
      <c r="T109" s="697">
        <v>0</v>
      </c>
      <c r="U109" s="697">
        <v>0</v>
      </c>
      <c r="V109" s="697">
        <v>0</v>
      </c>
      <c r="W109" s="697">
        <v>0</v>
      </c>
      <c r="X109" s="697">
        <v>0</v>
      </c>
      <c r="Y109" s="697">
        <v>0</v>
      </c>
      <c r="Z109" s="697">
        <v>0</v>
      </c>
      <c r="AA109" s="697">
        <v>0</v>
      </c>
      <c r="AB109" s="697">
        <v>0</v>
      </c>
      <c r="AC109" s="697">
        <v>0</v>
      </c>
      <c r="AD109" s="697">
        <v>0</v>
      </c>
      <c r="AE109" s="697">
        <v>0</v>
      </c>
      <c r="AF109" s="697">
        <v>0</v>
      </c>
      <c r="AG109" s="697">
        <v>0</v>
      </c>
      <c r="AH109" s="697">
        <v>0</v>
      </c>
      <c r="AI109" s="697">
        <v>0</v>
      </c>
      <c r="AJ109" s="697">
        <v>0</v>
      </c>
      <c r="AK109" s="697">
        <v>0</v>
      </c>
      <c r="AL109" s="697">
        <v>0</v>
      </c>
      <c r="AM109" s="697">
        <v>0</v>
      </c>
      <c r="AN109" s="697">
        <v>0</v>
      </c>
      <c r="AO109" s="698">
        <v>0</v>
      </c>
      <c r="AP109" s="633"/>
      <c r="AQ109" s="696"/>
      <c r="AR109" s="697"/>
      <c r="AS109" s="697"/>
      <c r="AT109" s="697"/>
      <c r="AU109" s="697">
        <v>0</v>
      </c>
      <c r="AV109" s="697">
        <v>0</v>
      </c>
      <c r="AW109" s="697">
        <v>0</v>
      </c>
      <c r="AX109" s="697">
        <v>0</v>
      </c>
      <c r="AY109" s="697">
        <v>0</v>
      </c>
      <c r="AZ109" s="697">
        <v>0</v>
      </c>
      <c r="BA109" s="697">
        <v>0</v>
      </c>
      <c r="BB109" s="697">
        <v>0</v>
      </c>
      <c r="BC109" s="697">
        <v>0</v>
      </c>
      <c r="BD109" s="697">
        <v>0</v>
      </c>
      <c r="BE109" s="697">
        <v>0</v>
      </c>
      <c r="BF109" s="697">
        <v>0</v>
      </c>
      <c r="BG109" s="697">
        <v>0</v>
      </c>
      <c r="BH109" s="697">
        <v>0</v>
      </c>
      <c r="BI109" s="697">
        <v>0</v>
      </c>
      <c r="BJ109" s="697">
        <v>0</v>
      </c>
      <c r="BK109" s="697">
        <v>0</v>
      </c>
      <c r="BL109" s="697">
        <v>0</v>
      </c>
      <c r="BM109" s="697">
        <v>0</v>
      </c>
      <c r="BN109" s="697">
        <v>0</v>
      </c>
      <c r="BO109" s="697">
        <v>0</v>
      </c>
      <c r="BP109" s="697">
        <v>0</v>
      </c>
      <c r="BQ109" s="697">
        <v>0</v>
      </c>
      <c r="BR109" s="697">
        <v>0</v>
      </c>
      <c r="BS109" s="697">
        <v>0</v>
      </c>
      <c r="BT109" s="698">
        <v>0</v>
      </c>
      <c r="BU109" s="163"/>
    </row>
    <row r="110" spans="2:73" ht="15.75" hidden="1">
      <c r="B110" s="692" t="s">
        <v>208</v>
      </c>
      <c r="C110" s="692" t="s">
        <v>727</v>
      </c>
      <c r="D110" s="692" t="s">
        <v>490</v>
      </c>
      <c r="E110" s="692" t="s">
        <v>700</v>
      </c>
      <c r="F110" s="692"/>
      <c r="G110" s="692"/>
      <c r="H110" s="692">
        <v>2015</v>
      </c>
      <c r="I110" s="644" t="s">
        <v>577</v>
      </c>
      <c r="J110" s="644" t="s">
        <v>591</v>
      </c>
      <c r="K110" s="633"/>
      <c r="L110" s="696"/>
      <c r="M110" s="697"/>
      <c r="N110" s="697"/>
      <c r="O110" s="697"/>
      <c r="P110" s="697">
        <v>0</v>
      </c>
      <c r="Q110" s="697">
        <v>0</v>
      </c>
      <c r="R110" s="697">
        <v>0</v>
      </c>
      <c r="S110" s="697">
        <v>0</v>
      </c>
      <c r="T110" s="697">
        <v>0</v>
      </c>
      <c r="U110" s="697">
        <v>0</v>
      </c>
      <c r="V110" s="697">
        <v>0</v>
      </c>
      <c r="W110" s="697">
        <v>0</v>
      </c>
      <c r="X110" s="697">
        <v>0</v>
      </c>
      <c r="Y110" s="697">
        <v>0</v>
      </c>
      <c r="Z110" s="697">
        <v>0</v>
      </c>
      <c r="AA110" s="697">
        <v>0</v>
      </c>
      <c r="AB110" s="697">
        <v>0</v>
      </c>
      <c r="AC110" s="697">
        <v>0</v>
      </c>
      <c r="AD110" s="697">
        <v>0</v>
      </c>
      <c r="AE110" s="697">
        <v>0</v>
      </c>
      <c r="AF110" s="697">
        <v>0</v>
      </c>
      <c r="AG110" s="697">
        <v>0</v>
      </c>
      <c r="AH110" s="697">
        <v>0</v>
      </c>
      <c r="AI110" s="697">
        <v>0</v>
      </c>
      <c r="AJ110" s="697">
        <v>0</v>
      </c>
      <c r="AK110" s="697">
        <v>0</v>
      </c>
      <c r="AL110" s="697">
        <v>0</v>
      </c>
      <c r="AM110" s="697">
        <v>0</v>
      </c>
      <c r="AN110" s="697">
        <v>0</v>
      </c>
      <c r="AO110" s="698">
        <v>0</v>
      </c>
      <c r="AP110" s="633"/>
      <c r="AQ110" s="696"/>
      <c r="AR110" s="697"/>
      <c r="AS110" s="697"/>
      <c r="AT110" s="697"/>
      <c r="AU110" s="697">
        <v>0</v>
      </c>
      <c r="AV110" s="697">
        <v>0</v>
      </c>
      <c r="AW110" s="697">
        <v>0</v>
      </c>
      <c r="AX110" s="697">
        <v>0</v>
      </c>
      <c r="AY110" s="697">
        <v>0</v>
      </c>
      <c r="AZ110" s="697">
        <v>0</v>
      </c>
      <c r="BA110" s="697">
        <v>0</v>
      </c>
      <c r="BB110" s="697">
        <v>0</v>
      </c>
      <c r="BC110" s="697">
        <v>0</v>
      </c>
      <c r="BD110" s="697">
        <v>0</v>
      </c>
      <c r="BE110" s="697">
        <v>0</v>
      </c>
      <c r="BF110" s="697">
        <v>0</v>
      </c>
      <c r="BG110" s="697">
        <v>0</v>
      </c>
      <c r="BH110" s="697">
        <v>0</v>
      </c>
      <c r="BI110" s="697">
        <v>0</v>
      </c>
      <c r="BJ110" s="697">
        <v>0</v>
      </c>
      <c r="BK110" s="697">
        <v>0</v>
      </c>
      <c r="BL110" s="697">
        <v>0</v>
      </c>
      <c r="BM110" s="697">
        <v>0</v>
      </c>
      <c r="BN110" s="697">
        <v>0</v>
      </c>
      <c r="BO110" s="697">
        <v>0</v>
      </c>
      <c r="BP110" s="697">
        <v>0</v>
      </c>
      <c r="BQ110" s="697">
        <v>0</v>
      </c>
      <c r="BR110" s="697">
        <v>0</v>
      </c>
      <c r="BS110" s="697">
        <v>0</v>
      </c>
      <c r="BT110" s="698">
        <v>0</v>
      </c>
      <c r="BU110" s="163"/>
    </row>
    <row r="111" spans="2:73" ht="15.75" hidden="1">
      <c r="B111" s="692" t="s">
        <v>208</v>
      </c>
      <c r="C111" s="692" t="s">
        <v>708</v>
      </c>
      <c r="D111" s="692" t="s">
        <v>97</v>
      </c>
      <c r="E111" s="692" t="s">
        <v>700</v>
      </c>
      <c r="F111" s="692"/>
      <c r="G111" s="692"/>
      <c r="H111" s="692">
        <v>2015</v>
      </c>
      <c r="I111" s="644" t="s">
        <v>578</v>
      </c>
      <c r="J111" s="644" t="s">
        <v>728</v>
      </c>
      <c r="K111" s="633"/>
      <c r="L111" s="696"/>
      <c r="M111" s="697"/>
      <c r="N111" s="697"/>
      <c r="O111" s="697"/>
      <c r="P111" s="697">
        <v>0</v>
      </c>
      <c r="Q111" s="697">
        <v>0</v>
      </c>
      <c r="R111" s="697">
        <v>0</v>
      </c>
      <c r="S111" s="697">
        <v>0</v>
      </c>
      <c r="T111" s="697">
        <v>0</v>
      </c>
      <c r="U111" s="697">
        <v>0</v>
      </c>
      <c r="V111" s="697">
        <v>0</v>
      </c>
      <c r="W111" s="697">
        <v>0</v>
      </c>
      <c r="X111" s="697">
        <v>0</v>
      </c>
      <c r="Y111" s="697">
        <v>0</v>
      </c>
      <c r="Z111" s="697">
        <v>0</v>
      </c>
      <c r="AA111" s="697">
        <v>0</v>
      </c>
      <c r="AB111" s="697">
        <v>0</v>
      </c>
      <c r="AC111" s="697">
        <v>0</v>
      </c>
      <c r="AD111" s="697">
        <v>0</v>
      </c>
      <c r="AE111" s="697">
        <v>0</v>
      </c>
      <c r="AF111" s="697">
        <v>0</v>
      </c>
      <c r="AG111" s="697">
        <v>0</v>
      </c>
      <c r="AH111" s="697">
        <v>0</v>
      </c>
      <c r="AI111" s="697">
        <v>0</v>
      </c>
      <c r="AJ111" s="697">
        <v>0</v>
      </c>
      <c r="AK111" s="697">
        <v>0</v>
      </c>
      <c r="AL111" s="697">
        <v>0</v>
      </c>
      <c r="AM111" s="697">
        <v>0</v>
      </c>
      <c r="AN111" s="697">
        <v>0</v>
      </c>
      <c r="AO111" s="698">
        <v>0</v>
      </c>
      <c r="AP111" s="633"/>
      <c r="AQ111" s="696"/>
      <c r="AR111" s="697"/>
      <c r="AS111" s="697"/>
      <c r="AT111" s="697"/>
      <c r="AU111" s="697">
        <v>0</v>
      </c>
      <c r="AV111" s="697">
        <v>0</v>
      </c>
      <c r="AW111" s="697">
        <v>0</v>
      </c>
      <c r="AX111" s="697">
        <v>0</v>
      </c>
      <c r="AY111" s="697">
        <v>0</v>
      </c>
      <c r="AZ111" s="697">
        <v>0</v>
      </c>
      <c r="BA111" s="697">
        <v>0</v>
      </c>
      <c r="BB111" s="697">
        <v>0</v>
      </c>
      <c r="BC111" s="697">
        <v>0</v>
      </c>
      <c r="BD111" s="697">
        <v>0</v>
      </c>
      <c r="BE111" s="697">
        <v>0</v>
      </c>
      <c r="BF111" s="697">
        <v>0</v>
      </c>
      <c r="BG111" s="697">
        <v>0</v>
      </c>
      <c r="BH111" s="697">
        <v>0</v>
      </c>
      <c r="BI111" s="697">
        <v>0</v>
      </c>
      <c r="BJ111" s="697">
        <v>0</v>
      </c>
      <c r="BK111" s="697">
        <v>0</v>
      </c>
      <c r="BL111" s="697">
        <v>0</v>
      </c>
      <c r="BM111" s="697">
        <v>0</v>
      </c>
      <c r="BN111" s="697">
        <v>0</v>
      </c>
      <c r="BO111" s="697">
        <v>0</v>
      </c>
      <c r="BP111" s="697">
        <v>0</v>
      </c>
      <c r="BQ111" s="697">
        <v>0</v>
      </c>
      <c r="BR111" s="697">
        <v>0</v>
      </c>
      <c r="BS111" s="697">
        <v>0</v>
      </c>
      <c r="BT111" s="698">
        <v>0</v>
      </c>
      <c r="BU111" s="163"/>
    </row>
    <row r="112" spans="2:73" hidden="1">
      <c r="B112" s="692" t="s">
        <v>208</v>
      </c>
      <c r="C112" s="692" t="s">
        <v>708</v>
      </c>
      <c r="D112" s="692" t="s">
        <v>95</v>
      </c>
      <c r="E112" s="692" t="s">
        <v>700</v>
      </c>
      <c r="F112" s="692" t="s">
        <v>29</v>
      </c>
      <c r="G112" s="692"/>
      <c r="H112" s="692">
        <v>2015</v>
      </c>
      <c r="I112" s="644" t="s">
        <v>578</v>
      </c>
      <c r="J112" s="644" t="s">
        <v>728</v>
      </c>
      <c r="K112" s="633"/>
      <c r="L112" s="696"/>
      <c r="M112" s="697"/>
      <c r="N112" s="697"/>
      <c r="O112" s="697"/>
      <c r="P112" s="697">
        <v>1</v>
      </c>
      <c r="Q112" s="697">
        <v>1</v>
      </c>
      <c r="R112" s="697">
        <v>1</v>
      </c>
      <c r="S112" s="697">
        <v>1</v>
      </c>
      <c r="T112" s="697">
        <v>1</v>
      </c>
      <c r="U112" s="697">
        <v>1</v>
      </c>
      <c r="V112" s="697">
        <v>1</v>
      </c>
      <c r="W112" s="697">
        <v>1</v>
      </c>
      <c r="X112" s="697">
        <v>1</v>
      </c>
      <c r="Y112" s="697">
        <v>1</v>
      </c>
      <c r="Z112" s="697">
        <v>1</v>
      </c>
      <c r="AA112" s="697">
        <v>1</v>
      </c>
      <c r="AB112" s="697">
        <v>1</v>
      </c>
      <c r="AC112" s="697">
        <v>1</v>
      </c>
      <c r="AD112" s="697">
        <v>1</v>
      </c>
      <c r="AE112" s="697">
        <v>1</v>
      </c>
      <c r="AF112" s="697">
        <v>0</v>
      </c>
      <c r="AG112" s="697">
        <v>0</v>
      </c>
      <c r="AH112" s="697">
        <v>0</v>
      </c>
      <c r="AI112" s="697">
        <v>0</v>
      </c>
      <c r="AJ112" s="697">
        <v>0</v>
      </c>
      <c r="AK112" s="697">
        <v>0</v>
      </c>
      <c r="AL112" s="697">
        <v>0</v>
      </c>
      <c r="AM112" s="697">
        <v>0</v>
      </c>
      <c r="AN112" s="697">
        <v>0</v>
      </c>
      <c r="AO112" s="698">
        <v>0</v>
      </c>
      <c r="AP112" s="633"/>
      <c r="AQ112" s="696"/>
      <c r="AR112" s="697"/>
      <c r="AS112" s="697"/>
      <c r="AT112" s="697"/>
      <c r="AU112" s="697">
        <v>9384</v>
      </c>
      <c r="AV112" s="697">
        <v>9249</v>
      </c>
      <c r="AW112" s="697">
        <v>9249</v>
      </c>
      <c r="AX112" s="697">
        <v>9249</v>
      </c>
      <c r="AY112" s="697">
        <v>9249</v>
      </c>
      <c r="AZ112" s="697">
        <v>9249</v>
      </c>
      <c r="BA112" s="697">
        <v>9249</v>
      </c>
      <c r="BB112" s="697">
        <v>9245</v>
      </c>
      <c r="BC112" s="697">
        <v>9245</v>
      </c>
      <c r="BD112" s="697">
        <v>9245</v>
      </c>
      <c r="BE112" s="697">
        <v>9015</v>
      </c>
      <c r="BF112" s="697">
        <v>9005</v>
      </c>
      <c r="BG112" s="697">
        <v>9005</v>
      </c>
      <c r="BH112" s="697">
        <v>8984</v>
      </c>
      <c r="BI112" s="697">
        <v>8984</v>
      </c>
      <c r="BJ112" s="697">
        <v>8968</v>
      </c>
      <c r="BK112" s="697">
        <v>4648</v>
      </c>
      <c r="BL112" s="697">
        <v>4648</v>
      </c>
      <c r="BM112" s="697">
        <v>4648</v>
      </c>
      <c r="BN112" s="697">
        <v>4648</v>
      </c>
      <c r="BO112" s="697">
        <v>0</v>
      </c>
      <c r="BP112" s="697">
        <v>0</v>
      </c>
      <c r="BQ112" s="697">
        <v>0</v>
      </c>
      <c r="BR112" s="697">
        <v>0</v>
      </c>
      <c r="BS112" s="697">
        <v>0</v>
      </c>
      <c r="BT112" s="698">
        <v>0</v>
      </c>
    </row>
    <row r="113" spans="2:73" hidden="1">
      <c r="B113" s="692" t="s">
        <v>208</v>
      </c>
      <c r="C113" s="692" t="s">
        <v>708</v>
      </c>
      <c r="D113" s="692" t="s">
        <v>96</v>
      </c>
      <c r="E113" s="692" t="s">
        <v>700</v>
      </c>
      <c r="F113" s="692" t="s">
        <v>29</v>
      </c>
      <c r="G113" s="692"/>
      <c r="H113" s="692">
        <v>2015</v>
      </c>
      <c r="I113" s="644" t="s">
        <v>578</v>
      </c>
      <c r="J113" s="644" t="s">
        <v>728</v>
      </c>
      <c r="K113" s="633"/>
      <c r="L113" s="696"/>
      <c r="M113" s="697"/>
      <c r="N113" s="697"/>
      <c r="O113" s="697"/>
      <c r="P113" s="697">
        <v>0</v>
      </c>
      <c r="Q113" s="697">
        <v>0</v>
      </c>
      <c r="R113" s="697">
        <v>0</v>
      </c>
      <c r="S113" s="697">
        <v>0</v>
      </c>
      <c r="T113" s="697">
        <v>0</v>
      </c>
      <c r="U113" s="697">
        <v>0</v>
      </c>
      <c r="V113" s="697">
        <v>0</v>
      </c>
      <c r="W113" s="697">
        <v>0</v>
      </c>
      <c r="X113" s="697">
        <v>0</v>
      </c>
      <c r="Y113" s="697">
        <v>0</v>
      </c>
      <c r="Z113" s="697">
        <v>0</v>
      </c>
      <c r="AA113" s="697">
        <v>0</v>
      </c>
      <c r="AB113" s="697">
        <v>0</v>
      </c>
      <c r="AC113" s="697">
        <v>0</v>
      </c>
      <c r="AD113" s="697">
        <v>0</v>
      </c>
      <c r="AE113" s="697">
        <v>0</v>
      </c>
      <c r="AF113" s="697">
        <v>0</v>
      </c>
      <c r="AG113" s="697">
        <v>0</v>
      </c>
      <c r="AH113" s="697">
        <v>0</v>
      </c>
      <c r="AI113" s="697">
        <v>0</v>
      </c>
      <c r="AJ113" s="697">
        <v>0</v>
      </c>
      <c r="AK113" s="697">
        <v>0</v>
      </c>
      <c r="AL113" s="697">
        <v>0</v>
      </c>
      <c r="AM113" s="697">
        <v>0</v>
      </c>
      <c r="AN113" s="697">
        <v>0</v>
      </c>
      <c r="AO113" s="698">
        <v>0</v>
      </c>
      <c r="AP113" s="633"/>
      <c r="AQ113" s="696"/>
      <c r="AR113" s="697"/>
      <c r="AS113" s="697"/>
      <c r="AT113" s="697"/>
      <c r="AU113" s="697">
        <v>1074</v>
      </c>
      <c r="AV113" s="697">
        <v>1061</v>
      </c>
      <c r="AW113" s="697">
        <v>1061</v>
      </c>
      <c r="AX113" s="697">
        <v>1061</v>
      </c>
      <c r="AY113" s="697">
        <v>1061</v>
      </c>
      <c r="AZ113" s="697">
        <v>1061</v>
      </c>
      <c r="BA113" s="697">
        <v>1061</v>
      </c>
      <c r="BB113" s="697">
        <v>1058</v>
      </c>
      <c r="BC113" s="697">
        <v>1058</v>
      </c>
      <c r="BD113" s="697">
        <v>1058</v>
      </c>
      <c r="BE113" s="697">
        <v>898</v>
      </c>
      <c r="BF113" s="697">
        <v>890</v>
      </c>
      <c r="BG113" s="697">
        <v>890</v>
      </c>
      <c r="BH113" s="697">
        <v>863</v>
      </c>
      <c r="BI113" s="697">
        <v>863</v>
      </c>
      <c r="BJ113" s="697">
        <v>860</v>
      </c>
      <c r="BK113" s="697">
        <v>359</v>
      </c>
      <c r="BL113" s="697">
        <v>359</v>
      </c>
      <c r="BM113" s="697">
        <v>359</v>
      </c>
      <c r="BN113" s="697">
        <v>359</v>
      </c>
      <c r="BO113" s="697">
        <v>0</v>
      </c>
      <c r="BP113" s="697">
        <v>0</v>
      </c>
      <c r="BQ113" s="697">
        <v>0</v>
      </c>
      <c r="BR113" s="697">
        <v>0</v>
      </c>
      <c r="BS113" s="697">
        <v>0</v>
      </c>
      <c r="BT113" s="698">
        <v>0</v>
      </c>
    </row>
    <row r="114" spans="2:73" hidden="1">
      <c r="B114" s="692" t="s">
        <v>208</v>
      </c>
      <c r="C114" s="692" t="s">
        <v>708</v>
      </c>
      <c r="D114" s="692" t="s">
        <v>681</v>
      </c>
      <c r="E114" s="692" t="s">
        <v>700</v>
      </c>
      <c r="F114" s="692" t="s">
        <v>29</v>
      </c>
      <c r="G114" s="692"/>
      <c r="H114" s="692">
        <v>2015</v>
      </c>
      <c r="I114" s="644" t="s">
        <v>578</v>
      </c>
      <c r="J114" s="644" t="s">
        <v>728</v>
      </c>
      <c r="K114" s="633"/>
      <c r="L114" s="696"/>
      <c r="M114" s="697"/>
      <c r="N114" s="697"/>
      <c r="O114" s="697"/>
      <c r="P114" s="697">
        <v>0</v>
      </c>
      <c r="Q114" s="697">
        <v>0</v>
      </c>
      <c r="R114" s="697">
        <v>0</v>
      </c>
      <c r="S114" s="697">
        <v>0</v>
      </c>
      <c r="T114" s="697">
        <v>0</v>
      </c>
      <c r="U114" s="697">
        <v>0</v>
      </c>
      <c r="V114" s="697">
        <v>0</v>
      </c>
      <c r="W114" s="697">
        <v>0</v>
      </c>
      <c r="X114" s="697">
        <v>0</v>
      </c>
      <c r="Y114" s="697">
        <v>0</v>
      </c>
      <c r="Z114" s="697">
        <v>0</v>
      </c>
      <c r="AA114" s="697">
        <v>0</v>
      </c>
      <c r="AB114" s="697">
        <v>0</v>
      </c>
      <c r="AC114" s="697">
        <v>0</v>
      </c>
      <c r="AD114" s="697">
        <v>0</v>
      </c>
      <c r="AE114" s="697">
        <v>0</v>
      </c>
      <c r="AF114" s="697">
        <v>0</v>
      </c>
      <c r="AG114" s="697">
        <v>0</v>
      </c>
      <c r="AH114" s="697">
        <v>0</v>
      </c>
      <c r="AI114" s="697">
        <v>0</v>
      </c>
      <c r="AJ114" s="697">
        <v>0</v>
      </c>
      <c r="AK114" s="697">
        <v>0</v>
      </c>
      <c r="AL114" s="697">
        <v>0</v>
      </c>
      <c r="AM114" s="697">
        <v>0</v>
      </c>
      <c r="AN114" s="697">
        <v>0</v>
      </c>
      <c r="AO114" s="698">
        <v>0</v>
      </c>
      <c r="AP114" s="633"/>
      <c r="AQ114" s="696"/>
      <c r="AR114" s="697"/>
      <c r="AS114" s="697"/>
      <c r="AT114" s="697"/>
      <c r="AU114" s="697">
        <v>0</v>
      </c>
      <c r="AV114" s="697">
        <v>0</v>
      </c>
      <c r="AW114" s="697">
        <v>0</v>
      </c>
      <c r="AX114" s="697">
        <v>0</v>
      </c>
      <c r="AY114" s="697">
        <v>0</v>
      </c>
      <c r="AZ114" s="697">
        <v>0</v>
      </c>
      <c r="BA114" s="697">
        <v>0</v>
      </c>
      <c r="BB114" s="697">
        <v>0</v>
      </c>
      <c r="BC114" s="697">
        <v>0</v>
      </c>
      <c r="BD114" s="697">
        <v>0</v>
      </c>
      <c r="BE114" s="697">
        <v>0</v>
      </c>
      <c r="BF114" s="697">
        <v>0</v>
      </c>
      <c r="BG114" s="697">
        <v>0</v>
      </c>
      <c r="BH114" s="697">
        <v>0</v>
      </c>
      <c r="BI114" s="697">
        <v>0</v>
      </c>
      <c r="BJ114" s="697">
        <v>0</v>
      </c>
      <c r="BK114" s="697">
        <v>0</v>
      </c>
      <c r="BL114" s="697">
        <v>0</v>
      </c>
      <c r="BM114" s="697">
        <v>0</v>
      </c>
      <c r="BN114" s="697">
        <v>0</v>
      </c>
      <c r="BO114" s="697">
        <v>0</v>
      </c>
      <c r="BP114" s="697">
        <v>0</v>
      </c>
      <c r="BQ114" s="697">
        <v>0</v>
      </c>
      <c r="BR114" s="697">
        <v>0</v>
      </c>
      <c r="BS114" s="697">
        <v>0</v>
      </c>
      <c r="BT114" s="698">
        <v>0</v>
      </c>
    </row>
    <row r="115" spans="2:73" ht="15.75" hidden="1">
      <c r="B115" s="692" t="s">
        <v>208</v>
      </c>
      <c r="C115" s="692" t="s">
        <v>708</v>
      </c>
      <c r="D115" s="692" t="s">
        <v>98</v>
      </c>
      <c r="E115" s="692" t="s">
        <v>700</v>
      </c>
      <c r="F115" s="692" t="s">
        <v>29</v>
      </c>
      <c r="G115" s="692"/>
      <c r="H115" s="692">
        <v>2015</v>
      </c>
      <c r="I115" s="644" t="s">
        <v>578</v>
      </c>
      <c r="J115" s="644" t="s">
        <v>728</v>
      </c>
      <c r="K115" s="633"/>
      <c r="L115" s="696"/>
      <c r="M115" s="697"/>
      <c r="N115" s="697"/>
      <c r="O115" s="697"/>
      <c r="P115" s="697">
        <v>0</v>
      </c>
      <c r="Q115" s="697">
        <v>0</v>
      </c>
      <c r="R115" s="697">
        <v>0</v>
      </c>
      <c r="S115" s="697">
        <v>0</v>
      </c>
      <c r="T115" s="697">
        <v>0</v>
      </c>
      <c r="U115" s="697">
        <v>0</v>
      </c>
      <c r="V115" s="697">
        <v>0</v>
      </c>
      <c r="W115" s="697">
        <v>0</v>
      </c>
      <c r="X115" s="697">
        <v>0</v>
      </c>
      <c r="Y115" s="697">
        <v>0</v>
      </c>
      <c r="Z115" s="697">
        <v>0</v>
      </c>
      <c r="AA115" s="697">
        <v>0</v>
      </c>
      <c r="AB115" s="697">
        <v>0</v>
      </c>
      <c r="AC115" s="697">
        <v>0</v>
      </c>
      <c r="AD115" s="697">
        <v>0</v>
      </c>
      <c r="AE115" s="697">
        <v>0</v>
      </c>
      <c r="AF115" s="697">
        <v>0</v>
      </c>
      <c r="AG115" s="697">
        <v>0</v>
      </c>
      <c r="AH115" s="697">
        <v>0</v>
      </c>
      <c r="AI115" s="697">
        <v>0</v>
      </c>
      <c r="AJ115" s="697">
        <v>0</v>
      </c>
      <c r="AK115" s="697">
        <v>0</v>
      </c>
      <c r="AL115" s="697">
        <v>0</v>
      </c>
      <c r="AM115" s="697">
        <v>0</v>
      </c>
      <c r="AN115" s="697">
        <v>0</v>
      </c>
      <c r="AO115" s="698">
        <v>0</v>
      </c>
      <c r="AP115" s="633"/>
      <c r="AQ115" s="696"/>
      <c r="AR115" s="697"/>
      <c r="AS115" s="697"/>
      <c r="AT115" s="697"/>
      <c r="AU115" s="697">
        <v>7078</v>
      </c>
      <c r="AV115" s="697">
        <v>7078</v>
      </c>
      <c r="AW115" s="697">
        <v>7078</v>
      </c>
      <c r="AX115" s="697">
        <v>7078</v>
      </c>
      <c r="AY115" s="697">
        <v>7078</v>
      </c>
      <c r="AZ115" s="697">
        <v>7078</v>
      </c>
      <c r="BA115" s="697">
        <v>7078</v>
      </c>
      <c r="BB115" s="697">
        <v>7078</v>
      </c>
      <c r="BC115" s="697">
        <v>7078</v>
      </c>
      <c r="BD115" s="697">
        <v>7078</v>
      </c>
      <c r="BE115" s="697">
        <v>7078</v>
      </c>
      <c r="BF115" s="697">
        <v>7078</v>
      </c>
      <c r="BG115" s="697">
        <v>7078</v>
      </c>
      <c r="BH115" s="697">
        <v>7078</v>
      </c>
      <c r="BI115" s="697">
        <v>7078</v>
      </c>
      <c r="BJ115" s="697">
        <v>7078</v>
      </c>
      <c r="BK115" s="697">
        <v>7078</v>
      </c>
      <c r="BL115" s="697">
        <v>7078</v>
      </c>
      <c r="BM115" s="697">
        <v>7078</v>
      </c>
      <c r="BN115" s="697">
        <v>7078</v>
      </c>
      <c r="BO115" s="697">
        <v>5542</v>
      </c>
      <c r="BP115" s="697">
        <v>5542</v>
      </c>
      <c r="BQ115" s="697">
        <v>5542</v>
      </c>
      <c r="BR115" s="697">
        <v>0</v>
      </c>
      <c r="BS115" s="697">
        <v>0</v>
      </c>
      <c r="BT115" s="698">
        <v>0</v>
      </c>
      <c r="BU115" s="163"/>
    </row>
    <row r="116" spans="2:73" ht="15.75" hidden="1">
      <c r="B116" s="692" t="s">
        <v>208</v>
      </c>
      <c r="C116" s="692" t="s">
        <v>709</v>
      </c>
      <c r="D116" s="692" t="s">
        <v>99</v>
      </c>
      <c r="E116" s="692" t="s">
        <v>700</v>
      </c>
      <c r="F116" s="692" t="s">
        <v>725</v>
      </c>
      <c r="G116" s="692"/>
      <c r="H116" s="692">
        <v>2015</v>
      </c>
      <c r="I116" s="644" t="s">
        <v>578</v>
      </c>
      <c r="J116" s="644" t="s">
        <v>728</v>
      </c>
      <c r="K116" s="633"/>
      <c r="L116" s="696"/>
      <c r="M116" s="697"/>
      <c r="N116" s="697"/>
      <c r="O116" s="697"/>
      <c r="P116" s="697">
        <v>17</v>
      </c>
      <c r="Q116" s="697">
        <v>17</v>
      </c>
      <c r="R116" s="697">
        <v>17</v>
      </c>
      <c r="S116" s="697">
        <v>17</v>
      </c>
      <c r="T116" s="697">
        <v>18</v>
      </c>
      <c r="U116" s="697">
        <v>18</v>
      </c>
      <c r="V116" s="697">
        <v>18</v>
      </c>
      <c r="W116" s="697">
        <v>18</v>
      </c>
      <c r="X116" s="697">
        <v>18</v>
      </c>
      <c r="Y116" s="697">
        <v>18</v>
      </c>
      <c r="Z116" s="697">
        <v>18</v>
      </c>
      <c r="AA116" s="697">
        <v>18</v>
      </c>
      <c r="AB116" s="697">
        <v>18</v>
      </c>
      <c r="AC116" s="697">
        <v>13</v>
      </c>
      <c r="AD116" s="697">
        <v>0</v>
      </c>
      <c r="AE116" s="697">
        <v>0</v>
      </c>
      <c r="AF116" s="697">
        <v>0</v>
      </c>
      <c r="AG116" s="697">
        <v>0</v>
      </c>
      <c r="AH116" s="697">
        <v>0</v>
      </c>
      <c r="AI116" s="697">
        <v>0</v>
      </c>
      <c r="AJ116" s="697">
        <v>0</v>
      </c>
      <c r="AK116" s="697">
        <v>0</v>
      </c>
      <c r="AL116" s="697">
        <v>0</v>
      </c>
      <c r="AM116" s="697">
        <v>0</v>
      </c>
      <c r="AN116" s="697">
        <v>0</v>
      </c>
      <c r="AO116" s="698">
        <v>0</v>
      </c>
      <c r="AP116" s="633"/>
      <c r="AQ116" s="696"/>
      <c r="AR116" s="697"/>
      <c r="AS116" s="697"/>
      <c r="AT116" s="697"/>
      <c r="AU116" s="697">
        <v>78394</v>
      </c>
      <c r="AV116" s="697">
        <v>78394</v>
      </c>
      <c r="AW116" s="697">
        <v>78394</v>
      </c>
      <c r="AX116" s="697">
        <v>78394</v>
      </c>
      <c r="AY116" s="697">
        <v>78394</v>
      </c>
      <c r="AZ116" s="697">
        <v>78394</v>
      </c>
      <c r="BA116" s="697">
        <v>78394</v>
      </c>
      <c r="BB116" s="697">
        <v>78394</v>
      </c>
      <c r="BC116" s="697">
        <v>78394</v>
      </c>
      <c r="BD116" s="697">
        <v>78394</v>
      </c>
      <c r="BE116" s="697">
        <v>78394</v>
      </c>
      <c r="BF116" s="697">
        <v>78394</v>
      </c>
      <c r="BG116" s="697">
        <v>78394</v>
      </c>
      <c r="BH116" s="697">
        <v>54876</v>
      </c>
      <c r="BI116" s="697">
        <v>0</v>
      </c>
      <c r="BJ116" s="697">
        <v>0</v>
      </c>
      <c r="BK116" s="697">
        <v>0</v>
      </c>
      <c r="BL116" s="697">
        <v>0</v>
      </c>
      <c r="BM116" s="697">
        <v>0</v>
      </c>
      <c r="BN116" s="697">
        <v>0</v>
      </c>
      <c r="BO116" s="697">
        <v>0</v>
      </c>
      <c r="BP116" s="697">
        <v>0</v>
      </c>
      <c r="BQ116" s="697">
        <v>0</v>
      </c>
      <c r="BR116" s="697">
        <v>0</v>
      </c>
      <c r="BS116" s="697">
        <v>0</v>
      </c>
      <c r="BT116" s="698">
        <v>0</v>
      </c>
      <c r="BU116" s="163"/>
    </row>
    <row r="117" spans="2:73" ht="15.75" hidden="1">
      <c r="B117" s="692" t="s">
        <v>208</v>
      </c>
      <c r="C117" s="692" t="s">
        <v>709</v>
      </c>
      <c r="D117" s="692" t="s">
        <v>100</v>
      </c>
      <c r="E117" s="692" t="s">
        <v>700</v>
      </c>
      <c r="F117" s="692"/>
      <c r="G117" s="692"/>
      <c r="H117" s="692">
        <v>2015</v>
      </c>
      <c r="I117" s="644" t="s">
        <v>578</v>
      </c>
      <c r="J117" s="644" t="s">
        <v>728</v>
      </c>
      <c r="K117" s="633"/>
      <c r="L117" s="696"/>
      <c r="M117" s="697"/>
      <c r="N117" s="697"/>
      <c r="O117" s="697"/>
      <c r="P117" s="697">
        <v>0</v>
      </c>
      <c r="Q117" s="697">
        <v>0</v>
      </c>
      <c r="R117" s="697">
        <v>0</v>
      </c>
      <c r="S117" s="697">
        <v>0</v>
      </c>
      <c r="T117" s="697">
        <v>0</v>
      </c>
      <c r="U117" s="697">
        <v>0</v>
      </c>
      <c r="V117" s="697">
        <v>0</v>
      </c>
      <c r="W117" s="697">
        <v>0</v>
      </c>
      <c r="X117" s="697">
        <v>0</v>
      </c>
      <c r="Y117" s="697">
        <v>0</v>
      </c>
      <c r="Z117" s="697">
        <v>0</v>
      </c>
      <c r="AA117" s="697">
        <v>0</v>
      </c>
      <c r="AB117" s="697">
        <v>0</v>
      </c>
      <c r="AC117" s="697">
        <v>0</v>
      </c>
      <c r="AD117" s="697">
        <v>0</v>
      </c>
      <c r="AE117" s="697">
        <v>0</v>
      </c>
      <c r="AF117" s="697">
        <v>0</v>
      </c>
      <c r="AG117" s="697">
        <v>0</v>
      </c>
      <c r="AH117" s="697">
        <v>0</v>
      </c>
      <c r="AI117" s="697">
        <v>0</v>
      </c>
      <c r="AJ117" s="697">
        <v>0</v>
      </c>
      <c r="AK117" s="697">
        <v>0</v>
      </c>
      <c r="AL117" s="697">
        <v>0</v>
      </c>
      <c r="AM117" s="697">
        <v>0</v>
      </c>
      <c r="AN117" s="697">
        <v>0</v>
      </c>
      <c r="AO117" s="698">
        <v>0</v>
      </c>
      <c r="AP117" s="633"/>
      <c r="AQ117" s="696"/>
      <c r="AR117" s="697"/>
      <c r="AS117" s="697"/>
      <c r="AT117" s="697"/>
      <c r="AU117" s="697">
        <v>0</v>
      </c>
      <c r="AV117" s="697">
        <v>0</v>
      </c>
      <c r="AW117" s="697">
        <v>0</v>
      </c>
      <c r="AX117" s="697">
        <v>0</v>
      </c>
      <c r="AY117" s="697">
        <v>0</v>
      </c>
      <c r="AZ117" s="697">
        <v>0</v>
      </c>
      <c r="BA117" s="697">
        <v>0</v>
      </c>
      <c r="BB117" s="697">
        <v>0</v>
      </c>
      <c r="BC117" s="697">
        <v>0</v>
      </c>
      <c r="BD117" s="697">
        <v>0</v>
      </c>
      <c r="BE117" s="697">
        <v>0</v>
      </c>
      <c r="BF117" s="697">
        <v>0</v>
      </c>
      <c r="BG117" s="697">
        <v>0</v>
      </c>
      <c r="BH117" s="697">
        <v>0</v>
      </c>
      <c r="BI117" s="697">
        <v>0</v>
      </c>
      <c r="BJ117" s="697">
        <v>0</v>
      </c>
      <c r="BK117" s="697">
        <v>0</v>
      </c>
      <c r="BL117" s="697">
        <v>0</v>
      </c>
      <c r="BM117" s="697">
        <v>0</v>
      </c>
      <c r="BN117" s="697">
        <v>0</v>
      </c>
      <c r="BO117" s="697">
        <v>0</v>
      </c>
      <c r="BP117" s="697">
        <v>0</v>
      </c>
      <c r="BQ117" s="697">
        <v>0</v>
      </c>
      <c r="BR117" s="697">
        <v>0</v>
      </c>
      <c r="BS117" s="697">
        <v>0</v>
      </c>
      <c r="BT117" s="698">
        <v>0</v>
      </c>
      <c r="BU117" s="163"/>
    </row>
    <row r="118" spans="2:73" ht="15.75" hidden="1">
      <c r="B118" s="692" t="s">
        <v>208</v>
      </c>
      <c r="C118" s="692" t="s">
        <v>709</v>
      </c>
      <c r="D118" s="692" t="s">
        <v>101</v>
      </c>
      <c r="E118" s="692" t="s">
        <v>700</v>
      </c>
      <c r="F118" s="692"/>
      <c r="G118" s="692"/>
      <c r="H118" s="692">
        <v>2015</v>
      </c>
      <c r="I118" s="644" t="s">
        <v>578</v>
      </c>
      <c r="J118" s="644" t="s">
        <v>728</v>
      </c>
      <c r="K118" s="633"/>
      <c r="L118" s="696"/>
      <c r="M118" s="697"/>
      <c r="N118" s="697"/>
      <c r="O118" s="697"/>
      <c r="P118" s="697">
        <v>0</v>
      </c>
      <c r="Q118" s="697">
        <v>0</v>
      </c>
      <c r="R118" s="697">
        <v>0</v>
      </c>
      <c r="S118" s="697">
        <v>0</v>
      </c>
      <c r="T118" s="697">
        <v>0</v>
      </c>
      <c r="U118" s="697">
        <v>0</v>
      </c>
      <c r="V118" s="697">
        <v>0</v>
      </c>
      <c r="W118" s="697">
        <v>0</v>
      </c>
      <c r="X118" s="697">
        <v>0</v>
      </c>
      <c r="Y118" s="697">
        <v>0</v>
      </c>
      <c r="Z118" s="697">
        <v>0</v>
      </c>
      <c r="AA118" s="697">
        <v>0</v>
      </c>
      <c r="AB118" s="697">
        <v>0</v>
      </c>
      <c r="AC118" s="697">
        <v>0</v>
      </c>
      <c r="AD118" s="697">
        <v>0</v>
      </c>
      <c r="AE118" s="697">
        <v>0</v>
      </c>
      <c r="AF118" s="697">
        <v>0</v>
      </c>
      <c r="AG118" s="697">
        <v>0</v>
      </c>
      <c r="AH118" s="697">
        <v>0</v>
      </c>
      <c r="AI118" s="697">
        <v>0</v>
      </c>
      <c r="AJ118" s="697">
        <v>0</v>
      </c>
      <c r="AK118" s="697">
        <v>0</v>
      </c>
      <c r="AL118" s="697">
        <v>0</v>
      </c>
      <c r="AM118" s="697">
        <v>0</v>
      </c>
      <c r="AN118" s="697">
        <v>0</v>
      </c>
      <c r="AO118" s="698">
        <v>0</v>
      </c>
      <c r="AP118" s="633"/>
      <c r="AQ118" s="696"/>
      <c r="AR118" s="697"/>
      <c r="AS118" s="697"/>
      <c r="AT118" s="697"/>
      <c r="AU118" s="697">
        <v>0</v>
      </c>
      <c r="AV118" s="697">
        <v>0</v>
      </c>
      <c r="AW118" s="697">
        <v>0</v>
      </c>
      <c r="AX118" s="697">
        <v>0</v>
      </c>
      <c r="AY118" s="697">
        <v>0</v>
      </c>
      <c r="AZ118" s="697">
        <v>0</v>
      </c>
      <c r="BA118" s="697">
        <v>0</v>
      </c>
      <c r="BB118" s="697">
        <v>0</v>
      </c>
      <c r="BC118" s="697">
        <v>0</v>
      </c>
      <c r="BD118" s="697">
        <v>0</v>
      </c>
      <c r="BE118" s="697">
        <v>0</v>
      </c>
      <c r="BF118" s="697">
        <v>0</v>
      </c>
      <c r="BG118" s="697">
        <v>0</v>
      </c>
      <c r="BH118" s="697">
        <v>0</v>
      </c>
      <c r="BI118" s="697">
        <v>0</v>
      </c>
      <c r="BJ118" s="697">
        <v>0</v>
      </c>
      <c r="BK118" s="697">
        <v>0</v>
      </c>
      <c r="BL118" s="697">
        <v>0</v>
      </c>
      <c r="BM118" s="697">
        <v>0</v>
      </c>
      <c r="BN118" s="697">
        <v>0</v>
      </c>
      <c r="BO118" s="697">
        <v>0</v>
      </c>
      <c r="BP118" s="697">
        <v>0</v>
      </c>
      <c r="BQ118" s="697">
        <v>0</v>
      </c>
      <c r="BR118" s="697">
        <v>0</v>
      </c>
      <c r="BS118" s="697">
        <v>0</v>
      </c>
      <c r="BT118" s="698">
        <v>0</v>
      </c>
      <c r="BU118" s="163"/>
    </row>
    <row r="119" spans="2:73" ht="15.75" hidden="1">
      <c r="B119" s="692" t="s">
        <v>208</v>
      </c>
      <c r="C119" s="692" t="s">
        <v>709</v>
      </c>
      <c r="D119" s="692" t="s">
        <v>102</v>
      </c>
      <c r="E119" s="692" t="s">
        <v>700</v>
      </c>
      <c r="F119" s="692"/>
      <c r="G119" s="692"/>
      <c r="H119" s="692">
        <v>2015</v>
      </c>
      <c r="I119" s="644" t="s">
        <v>578</v>
      </c>
      <c r="J119" s="644" t="s">
        <v>728</v>
      </c>
      <c r="K119" s="633"/>
      <c r="L119" s="696"/>
      <c r="M119" s="697"/>
      <c r="N119" s="697"/>
      <c r="O119" s="697"/>
      <c r="P119" s="697">
        <v>0</v>
      </c>
      <c r="Q119" s="697">
        <v>0</v>
      </c>
      <c r="R119" s="697">
        <v>0</v>
      </c>
      <c r="S119" s="697">
        <v>0</v>
      </c>
      <c r="T119" s="697">
        <v>0</v>
      </c>
      <c r="U119" s="697">
        <v>0</v>
      </c>
      <c r="V119" s="697">
        <v>0</v>
      </c>
      <c r="W119" s="697">
        <v>0</v>
      </c>
      <c r="X119" s="697">
        <v>0</v>
      </c>
      <c r="Y119" s="697">
        <v>0</v>
      </c>
      <c r="Z119" s="697">
        <v>0</v>
      </c>
      <c r="AA119" s="697">
        <v>0</v>
      </c>
      <c r="AB119" s="697">
        <v>0</v>
      </c>
      <c r="AC119" s="697">
        <v>0</v>
      </c>
      <c r="AD119" s="697">
        <v>0</v>
      </c>
      <c r="AE119" s="697">
        <v>0</v>
      </c>
      <c r="AF119" s="697">
        <v>0</v>
      </c>
      <c r="AG119" s="697">
        <v>0</v>
      </c>
      <c r="AH119" s="697">
        <v>0</v>
      </c>
      <c r="AI119" s="697">
        <v>0</v>
      </c>
      <c r="AJ119" s="697">
        <v>0</v>
      </c>
      <c r="AK119" s="697">
        <v>0</v>
      </c>
      <c r="AL119" s="697">
        <v>0</v>
      </c>
      <c r="AM119" s="697">
        <v>0</v>
      </c>
      <c r="AN119" s="697">
        <v>0</v>
      </c>
      <c r="AO119" s="698">
        <v>0</v>
      </c>
      <c r="AP119" s="633"/>
      <c r="AQ119" s="696"/>
      <c r="AR119" s="697"/>
      <c r="AS119" s="697"/>
      <c r="AT119" s="697"/>
      <c r="AU119" s="697">
        <v>0</v>
      </c>
      <c r="AV119" s="697">
        <v>0</v>
      </c>
      <c r="AW119" s="697">
        <v>0</v>
      </c>
      <c r="AX119" s="697">
        <v>0</v>
      </c>
      <c r="AY119" s="697">
        <v>0</v>
      </c>
      <c r="AZ119" s="697">
        <v>0</v>
      </c>
      <c r="BA119" s="697">
        <v>0</v>
      </c>
      <c r="BB119" s="697">
        <v>0</v>
      </c>
      <c r="BC119" s="697">
        <v>0</v>
      </c>
      <c r="BD119" s="697">
        <v>0</v>
      </c>
      <c r="BE119" s="697">
        <v>0</v>
      </c>
      <c r="BF119" s="697">
        <v>0</v>
      </c>
      <c r="BG119" s="697">
        <v>0</v>
      </c>
      <c r="BH119" s="697">
        <v>0</v>
      </c>
      <c r="BI119" s="697">
        <v>0</v>
      </c>
      <c r="BJ119" s="697">
        <v>0</v>
      </c>
      <c r="BK119" s="697">
        <v>0</v>
      </c>
      <c r="BL119" s="697">
        <v>0</v>
      </c>
      <c r="BM119" s="697">
        <v>0</v>
      </c>
      <c r="BN119" s="697">
        <v>0</v>
      </c>
      <c r="BO119" s="697">
        <v>0</v>
      </c>
      <c r="BP119" s="697">
        <v>0</v>
      </c>
      <c r="BQ119" s="697">
        <v>0</v>
      </c>
      <c r="BR119" s="697">
        <v>0</v>
      </c>
      <c r="BS119" s="697">
        <v>0</v>
      </c>
      <c r="BT119" s="698">
        <v>0</v>
      </c>
      <c r="BU119" s="163"/>
    </row>
    <row r="120" spans="2:73" hidden="1">
      <c r="B120" s="692" t="s">
        <v>208</v>
      </c>
      <c r="C120" s="692" t="s">
        <v>709</v>
      </c>
      <c r="D120" s="692" t="s">
        <v>103</v>
      </c>
      <c r="E120" s="692" t="s">
        <v>700</v>
      </c>
      <c r="F120" s="692"/>
      <c r="G120" s="692"/>
      <c r="H120" s="692">
        <v>2015</v>
      </c>
      <c r="I120" s="644" t="s">
        <v>578</v>
      </c>
      <c r="J120" s="644" t="s">
        <v>728</v>
      </c>
      <c r="K120" s="633"/>
      <c r="L120" s="696"/>
      <c r="M120" s="697"/>
      <c r="N120" s="697"/>
      <c r="O120" s="697"/>
      <c r="P120" s="697">
        <v>0</v>
      </c>
      <c r="Q120" s="697">
        <v>0</v>
      </c>
      <c r="R120" s="697">
        <v>0</v>
      </c>
      <c r="S120" s="697">
        <v>0</v>
      </c>
      <c r="T120" s="697">
        <v>0</v>
      </c>
      <c r="U120" s="697">
        <v>0</v>
      </c>
      <c r="V120" s="697">
        <v>0</v>
      </c>
      <c r="W120" s="697">
        <v>0</v>
      </c>
      <c r="X120" s="697">
        <v>0</v>
      </c>
      <c r="Y120" s="697">
        <v>0</v>
      </c>
      <c r="Z120" s="697">
        <v>0</v>
      </c>
      <c r="AA120" s="697">
        <v>0</v>
      </c>
      <c r="AB120" s="697">
        <v>0</v>
      </c>
      <c r="AC120" s="697">
        <v>0</v>
      </c>
      <c r="AD120" s="697">
        <v>0</v>
      </c>
      <c r="AE120" s="697">
        <v>0</v>
      </c>
      <c r="AF120" s="697">
        <v>0</v>
      </c>
      <c r="AG120" s="697">
        <v>0</v>
      </c>
      <c r="AH120" s="697">
        <v>0</v>
      </c>
      <c r="AI120" s="697">
        <v>0</v>
      </c>
      <c r="AJ120" s="697">
        <v>0</v>
      </c>
      <c r="AK120" s="697">
        <v>0</v>
      </c>
      <c r="AL120" s="697">
        <v>0</v>
      </c>
      <c r="AM120" s="697">
        <v>0</v>
      </c>
      <c r="AN120" s="697">
        <v>0</v>
      </c>
      <c r="AO120" s="698">
        <v>0</v>
      </c>
      <c r="AP120" s="633"/>
      <c r="AQ120" s="696"/>
      <c r="AR120" s="697"/>
      <c r="AS120" s="697"/>
      <c r="AT120" s="697"/>
      <c r="AU120" s="697">
        <v>0</v>
      </c>
      <c r="AV120" s="697">
        <v>0</v>
      </c>
      <c r="AW120" s="697">
        <v>0</v>
      </c>
      <c r="AX120" s="697">
        <v>0</v>
      </c>
      <c r="AY120" s="697">
        <v>0</v>
      </c>
      <c r="AZ120" s="697">
        <v>0</v>
      </c>
      <c r="BA120" s="697">
        <v>0</v>
      </c>
      <c r="BB120" s="697">
        <v>0</v>
      </c>
      <c r="BC120" s="697">
        <v>0</v>
      </c>
      <c r="BD120" s="697">
        <v>0</v>
      </c>
      <c r="BE120" s="697">
        <v>0</v>
      </c>
      <c r="BF120" s="697">
        <v>0</v>
      </c>
      <c r="BG120" s="697">
        <v>0</v>
      </c>
      <c r="BH120" s="697">
        <v>0</v>
      </c>
      <c r="BI120" s="697">
        <v>0</v>
      </c>
      <c r="BJ120" s="697">
        <v>0</v>
      </c>
      <c r="BK120" s="697">
        <v>0</v>
      </c>
      <c r="BL120" s="697">
        <v>0</v>
      </c>
      <c r="BM120" s="697">
        <v>0</v>
      </c>
      <c r="BN120" s="697">
        <v>0</v>
      </c>
      <c r="BO120" s="697">
        <v>0</v>
      </c>
      <c r="BP120" s="697">
        <v>0</v>
      </c>
      <c r="BQ120" s="697">
        <v>0</v>
      </c>
      <c r="BR120" s="697">
        <v>0</v>
      </c>
      <c r="BS120" s="697">
        <v>0</v>
      </c>
      <c r="BT120" s="698">
        <v>0</v>
      </c>
    </row>
    <row r="121" spans="2:73" hidden="1">
      <c r="B121" s="692" t="s">
        <v>208</v>
      </c>
      <c r="C121" s="692" t="s">
        <v>709</v>
      </c>
      <c r="D121" s="692" t="s">
        <v>100</v>
      </c>
      <c r="E121" s="692" t="s">
        <v>700</v>
      </c>
      <c r="F121" s="692"/>
      <c r="G121" s="692"/>
      <c r="H121" s="692">
        <v>2015</v>
      </c>
      <c r="I121" s="644" t="s">
        <v>579</v>
      </c>
      <c r="J121" s="644" t="s">
        <v>728</v>
      </c>
      <c r="K121" s="633"/>
      <c r="L121" s="696"/>
      <c r="M121" s="697"/>
      <c r="N121" s="697"/>
      <c r="O121" s="697"/>
      <c r="P121" s="697">
        <v>-4</v>
      </c>
      <c r="Q121" s="697">
        <v>-4</v>
      </c>
      <c r="R121" s="697">
        <v>-3</v>
      </c>
      <c r="S121" s="697">
        <v>-3</v>
      </c>
      <c r="T121" s="697">
        <v>-3</v>
      </c>
      <c r="U121" s="697">
        <v>-3</v>
      </c>
      <c r="V121" s="697">
        <v>2</v>
      </c>
      <c r="W121" s="697">
        <v>2</v>
      </c>
      <c r="X121" s="697">
        <v>2</v>
      </c>
      <c r="Y121" s="697">
        <v>0</v>
      </c>
      <c r="Z121" s="697">
        <v>-3</v>
      </c>
      <c r="AA121" s="697">
        <v>-3</v>
      </c>
      <c r="AB121" s="697">
        <v>-2</v>
      </c>
      <c r="AC121" s="697">
        <v>-2</v>
      </c>
      <c r="AD121" s="697">
        <v>-2</v>
      </c>
      <c r="AE121" s="697">
        <v>-2</v>
      </c>
      <c r="AF121" s="697">
        <v>-2</v>
      </c>
      <c r="AG121" s="697">
        <v>-2</v>
      </c>
      <c r="AH121" s="697">
        <v>-2</v>
      </c>
      <c r="AI121" s="697">
        <v>-2</v>
      </c>
      <c r="AJ121" s="697">
        <v>0</v>
      </c>
      <c r="AK121" s="697">
        <v>0</v>
      </c>
      <c r="AL121" s="697"/>
      <c r="AM121" s="697"/>
      <c r="AN121" s="697"/>
      <c r="AO121" s="698"/>
      <c r="AP121" s="633"/>
      <c r="AQ121" s="696">
        <v>-13610</v>
      </c>
      <c r="AR121" s="697">
        <v>-13610</v>
      </c>
      <c r="AS121" s="697">
        <v>-12812</v>
      </c>
      <c r="AT121" s="697">
        <v>-11195</v>
      </c>
      <c r="AU121" s="697">
        <v>-13610</v>
      </c>
      <c r="AV121" s="697">
        <v>-13610</v>
      </c>
      <c r="AW121" s="697">
        <v>-12812</v>
      </c>
      <c r="AX121" s="697">
        <v>-11195</v>
      </c>
      <c r="AY121" s="697">
        <v>-11195</v>
      </c>
      <c r="AZ121" s="697">
        <v>-11195</v>
      </c>
      <c r="BA121" s="697">
        <v>14247</v>
      </c>
      <c r="BB121" s="697">
        <v>14247</v>
      </c>
      <c r="BC121" s="697">
        <v>15822</v>
      </c>
      <c r="BD121" s="697">
        <v>8912</v>
      </c>
      <c r="BE121" s="697">
        <v>-10278</v>
      </c>
      <c r="BF121" s="697">
        <v>-11195</v>
      </c>
      <c r="BG121" s="697">
        <v>-6368</v>
      </c>
      <c r="BH121" s="697">
        <v>-6368</v>
      </c>
      <c r="BI121" s="697">
        <v>-6368</v>
      </c>
      <c r="BJ121" s="697">
        <v>-6368</v>
      </c>
      <c r="BK121" s="697">
        <v>-6368</v>
      </c>
      <c r="BL121" s="697">
        <v>-6368</v>
      </c>
      <c r="BM121" s="697">
        <v>-6368</v>
      </c>
      <c r="BN121" s="697">
        <v>-6368</v>
      </c>
      <c r="BO121" s="697"/>
      <c r="BP121" s="697"/>
      <c r="BQ121" s="697"/>
      <c r="BR121" s="697"/>
      <c r="BS121" s="697"/>
      <c r="BT121" s="698"/>
    </row>
    <row r="122" spans="2:73" hidden="1">
      <c r="B122" s="692" t="s">
        <v>208</v>
      </c>
      <c r="C122" s="692" t="s">
        <v>709</v>
      </c>
      <c r="D122" s="692" t="s">
        <v>101</v>
      </c>
      <c r="E122" s="692" t="s">
        <v>700</v>
      </c>
      <c r="F122" s="692"/>
      <c r="G122" s="692"/>
      <c r="H122" s="692">
        <v>2015</v>
      </c>
      <c r="I122" s="644" t="s">
        <v>579</v>
      </c>
      <c r="J122" s="644" t="s">
        <v>728</v>
      </c>
      <c r="K122" s="633"/>
      <c r="L122" s="696"/>
      <c r="M122" s="697"/>
      <c r="N122" s="697"/>
      <c r="O122" s="697"/>
      <c r="P122" s="697">
        <v>-10</v>
      </c>
      <c r="Q122" s="697">
        <v>-2</v>
      </c>
      <c r="R122" s="697">
        <v>1</v>
      </c>
      <c r="S122" s="697">
        <v>2</v>
      </c>
      <c r="T122" s="697">
        <v>2</v>
      </c>
      <c r="U122" s="697">
        <v>2</v>
      </c>
      <c r="V122" s="697">
        <v>2</v>
      </c>
      <c r="W122" s="697">
        <v>2</v>
      </c>
      <c r="X122" s="697">
        <v>2</v>
      </c>
      <c r="Y122" s="697">
        <v>2</v>
      </c>
      <c r="Z122" s="697">
        <v>2</v>
      </c>
      <c r="AA122" s="697">
        <v>1</v>
      </c>
      <c r="AB122" s="697">
        <v>0</v>
      </c>
      <c r="AC122" s="697">
        <v>0</v>
      </c>
      <c r="AD122" s="697">
        <v>0</v>
      </c>
      <c r="AE122" s="697">
        <v>0</v>
      </c>
      <c r="AF122" s="697">
        <v>0</v>
      </c>
      <c r="AG122" s="697">
        <v>0</v>
      </c>
      <c r="AH122" s="697">
        <v>0</v>
      </c>
      <c r="AI122" s="697">
        <v>0</v>
      </c>
      <c r="AJ122" s="697">
        <v>0</v>
      </c>
      <c r="AK122" s="697">
        <v>0</v>
      </c>
      <c r="AL122" s="697"/>
      <c r="AM122" s="697"/>
      <c r="AN122" s="697"/>
      <c r="AO122" s="698"/>
      <c r="AP122" s="633"/>
      <c r="AQ122" s="696">
        <v>-43843</v>
      </c>
      <c r="AR122" s="697">
        <v>-7809</v>
      </c>
      <c r="AS122" s="697">
        <v>3390</v>
      </c>
      <c r="AT122" s="697">
        <v>10767</v>
      </c>
      <c r="AU122" s="697">
        <v>-43843</v>
      </c>
      <c r="AV122" s="697">
        <v>-7809</v>
      </c>
      <c r="AW122" s="697">
        <v>3390</v>
      </c>
      <c r="AX122" s="697">
        <v>10767</v>
      </c>
      <c r="AY122" s="697">
        <v>10767</v>
      </c>
      <c r="AZ122" s="697">
        <v>10767</v>
      </c>
      <c r="BA122" s="697">
        <v>10767</v>
      </c>
      <c r="BB122" s="697">
        <v>10767</v>
      </c>
      <c r="BC122" s="697">
        <v>10767</v>
      </c>
      <c r="BD122" s="697">
        <v>10767</v>
      </c>
      <c r="BE122" s="697">
        <v>10767</v>
      </c>
      <c r="BF122" s="697">
        <v>3888</v>
      </c>
      <c r="BG122" s="697">
        <v>0</v>
      </c>
      <c r="BH122" s="697">
        <v>0</v>
      </c>
      <c r="BI122" s="697">
        <v>0</v>
      </c>
      <c r="BJ122" s="697">
        <v>0</v>
      </c>
      <c r="BK122" s="697">
        <v>0</v>
      </c>
      <c r="BL122" s="697">
        <v>0</v>
      </c>
      <c r="BM122" s="697">
        <v>0</v>
      </c>
      <c r="BN122" s="697">
        <v>0</v>
      </c>
      <c r="BO122" s="697"/>
      <c r="BP122" s="697"/>
      <c r="BQ122" s="697"/>
      <c r="BR122" s="697"/>
      <c r="BS122" s="697"/>
      <c r="BT122" s="698"/>
    </row>
    <row r="123" spans="2:73" ht="15.75">
      <c r="B123" s="692" t="s">
        <v>208</v>
      </c>
      <c r="C123" s="692" t="s">
        <v>708</v>
      </c>
      <c r="D123" s="692" t="s">
        <v>113</v>
      </c>
      <c r="E123" s="692" t="s">
        <v>700</v>
      </c>
      <c r="F123" s="692" t="s">
        <v>29</v>
      </c>
      <c r="G123" s="692"/>
      <c r="H123" s="692">
        <v>2016</v>
      </c>
      <c r="I123" s="644" t="s">
        <v>578</v>
      </c>
      <c r="J123" s="644" t="s">
        <v>591</v>
      </c>
      <c r="K123" s="633"/>
      <c r="L123" s="696"/>
      <c r="M123" s="697"/>
      <c r="N123" s="697"/>
      <c r="O123" s="697"/>
      <c r="P123" s="697"/>
      <c r="Q123" s="697">
        <v>18</v>
      </c>
      <c r="R123" s="697">
        <v>18</v>
      </c>
      <c r="S123" s="697">
        <v>18</v>
      </c>
      <c r="T123" s="697">
        <v>18</v>
      </c>
      <c r="U123" s="697">
        <v>18</v>
      </c>
      <c r="V123" s="697">
        <v>18</v>
      </c>
      <c r="W123" s="697">
        <v>18</v>
      </c>
      <c r="X123" s="697">
        <v>18</v>
      </c>
      <c r="Y123" s="697">
        <v>18</v>
      </c>
      <c r="Z123" s="697">
        <v>17</v>
      </c>
      <c r="AA123" s="697">
        <v>17</v>
      </c>
      <c r="AB123" s="697">
        <v>17</v>
      </c>
      <c r="AC123" s="697">
        <v>17</v>
      </c>
      <c r="AD123" s="697">
        <v>17</v>
      </c>
      <c r="AE123" s="697">
        <v>15</v>
      </c>
      <c r="AF123" s="697">
        <v>15</v>
      </c>
      <c r="AG123" s="697">
        <v>6</v>
      </c>
      <c r="AH123" s="697">
        <v>0</v>
      </c>
      <c r="AI123" s="697">
        <v>0</v>
      </c>
      <c r="AJ123" s="697">
        <v>0</v>
      </c>
      <c r="AK123" s="697">
        <v>0</v>
      </c>
      <c r="AL123" s="697">
        <v>0</v>
      </c>
      <c r="AM123" s="697">
        <v>0</v>
      </c>
      <c r="AN123" s="697">
        <v>0</v>
      </c>
      <c r="AO123" s="698">
        <v>0</v>
      </c>
      <c r="AP123" s="633"/>
      <c r="AQ123" s="696"/>
      <c r="AR123" s="697"/>
      <c r="AS123" s="697"/>
      <c r="AT123" s="697"/>
      <c r="AU123" s="697"/>
      <c r="AV123" s="697">
        <v>270246</v>
      </c>
      <c r="AW123" s="697">
        <v>270246</v>
      </c>
      <c r="AX123" s="697">
        <v>270246</v>
      </c>
      <c r="AY123" s="697">
        <v>270246</v>
      </c>
      <c r="AZ123" s="697">
        <v>270246</v>
      </c>
      <c r="BA123" s="697">
        <v>270246</v>
      </c>
      <c r="BB123" s="697">
        <v>270246</v>
      </c>
      <c r="BC123" s="697">
        <v>270211</v>
      </c>
      <c r="BD123" s="697">
        <v>270211</v>
      </c>
      <c r="BE123" s="697">
        <v>268909</v>
      </c>
      <c r="BF123" s="697">
        <v>265692</v>
      </c>
      <c r="BG123" s="697">
        <v>265541</v>
      </c>
      <c r="BH123" s="697">
        <v>265541</v>
      </c>
      <c r="BI123" s="697">
        <v>264125</v>
      </c>
      <c r="BJ123" s="697">
        <v>227245</v>
      </c>
      <c r="BK123" s="697">
        <v>227245</v>
      </c>
      <c r="BL123" s="697">
        <v>100572</v>
      </c>
      <c r="BM123" s="697">
        <v>0</v>
      </c>
      <c r="BN123" s="697">
        <v>0</v>
      </c>
      <c r="BO123" s="697">
        <v>0</v>
      </c>
      <c r="BP123" s="697">
        <v>0</v>
      </c>
      <c r="BQ123" s="697">
        <v>0</v>
      </c>
      <c r="BR123" s="697">
        <v>0</v>
      </c>
      <c r="BS123" s="697">
        <v>0</v>
      </c>
      <c r="BT123" s="698">
        <v>0</v>
      </c>
      <c r="BU123" s="163"/>
    </row>
    <row r="124" spans="2:73" ht="15.75">
      <c r="B124" s="692" t="s">
        <v>208</v>
      </c>
      <c r="C124" s="692" t="s">
        <v>708</v>
      </c>
      <c r="D124" s="692" t="s">
        <v>729</v>
      </c>
      <c r="E124" s="692" t="s">
        <v>700</v>
      </c>
      <c r="F124" s="692" t="s">
        <v>29</v>
      </c>
      <c r="G124" s="692"/>
      <c r="H124" s="692">
        <v>2016</v>
      </c>
      <c r="I124" s="644" t="s">
        <v>578</v>
      </c>
      <c r="J124" s="644" t="s">
        <v>591</v>
      </c>
      <c r="K124" s="633"/>
      <c r="L124" s="699"/>
      <c r="M124" s="700"/>
      <c r="N124" s="700"/>
      <c r="O124" s="700"/>
      <c r="P124" s="700"/>
      <c r="Q124" s="700">
        <v>18</v>
      </c>
      <c r="R124" s="700">
        <v>18</v>
      </c>
      <c r="S124" s="700">
        <v>18</v>
      </c>
      <c r="T124" s="700">
        <v>18</v>
      </c>
      <c r="U124" s="700">
        <v>18</v>
      </c>
      <c r="V124" s="700">
        <v>18</v>
      </c>
      <c r="W124" s="700">
        <v>18</v>
      </c>
      <c r="X124" s="700">
        <v>18</v>
      </c>
      <c r="Y124" s="700">
        <v>18</v>
      </c>
      <c r="Z124" s="700">
        <v>18</v>
      </c>
      <c r="AA124" s="700">
        <v>18</v>
      </c>
      <c r="AB124" s="700">
        <v>18</v>
      </c>
      <c r="AC124" s="700">
        <v>18</v>
      </c>
      <c r="AD124" s="700">
        <v>18</v>
      </c>
      <c r="AE124" s="700">
        <v>18</v>
      </c>
      <c r="AF124" s="700">
        <v>18</v>
      </c>
      <c r="AG124" s="700">
        <v>18</v>
      </c>
      <c r="AH124" s="700">
        <v>18</v>
      </c>
      <c r="AI124" s="700">
        <v>17</v>
      </c>
      <c r="AJ124" s="700">
        <v>0</v>
      </c>
      <c r="AK124" s="700">
        <v>0</v>
      </c>
      <c r="AL124" s="700">
        <v>0</v>
      </c>
      <c r="AM124" s="700">
        <v>0</v>
      </c>
      <c r="AN124" s="700">
        <v>0</v>
      </c>
      <c r="AO124" s="701">
        <v>0</v>
      </c>
      <c r="AP124" s="633"/>
      <c r="AQ124" s="699"/>
      <c r="AR124" s="700"/>
      <c r="AS124" s="700"/>
      <c r="AT124" s="700"/>
      <c r="AU124" s="700"/>
      <c r="AV124" s="700">
        <v>64103</v>
      </c>
      <c r="AW124" s="700">
        <v>64103</v>
      </c>
      <c r="AX124" s="700">
        <v>64103</v>
      </c>
      <c r="AY124" s="700">
        <v>64103</v>
      </c>
      <c r="AZ124" s="700">
        <v>64103</v>
      </c>
      <c r="BA124" s="700">
        <v>64103</v>
      </c>
      <c r="BB124" s="700">
        <v>64103</v>
      </c>
      <c r="BC124" s="700">
        <v>64103</v>
      </c>
      <c r="BD124" s="700">
        <v>64103</v>
      </c>
      <c r="BE124" s="700">
        <v>64103</v>
      </c>
      <c r="BF124" s="700">
        <v>64103</v>
      </c>
      <c r="BG124" s="700">
        <v>64103</v>
      </c>
      <c r="BH124" s="700">
        <v>64103</v>
      </c>
      <c r="BI124" s="700">
        <v>64103</v>
      </c>
      <c r="BJ124" s="700">
        <v>64103</v>
      </c>
      <c r="BK124" s="700">
        <v>64103</v>
      </c>
      <c r="BL124" s="700">
        <v>64103</v>
      </c>
      <c r="BM124" s="700">
        <v>64103</v>
      </c>
      <c r="BN124" s="700">
        <v>63149</v>
      </c>
      <c r="BO124" s="700">
        <v>0</v>
      </c>
      <c r="BP124" s="700">
        <v>0</v>
      </c>
      <c r="BQ124" s="700">
        <v>0</v>
      </c>
      <c r="BR124" s="700">
        <v>0</v>
      </c>
      <c r="BS124" s="700">
        <v>0</v>
      </c>
      <c r="BT124" s="701">
        <v>0</v>
      </c>
      <c r="BU124" s="163"/>
    </row>
    <row r="125" spans="2:73" ht="15.75">
      <c r="B125" s="692" t="s">
        <v>208</v>
      </c>
      <c r="C125" s="692"/>
      <c r="D125" s="692" t="s">
        <v>115</v>
      </c>
      <c r="E125" s="692" t="s">
        <v>700</v>
      </c>
      <c r="F125" s="692"/>
      <c r="G125" s="692"/>
      <c r="H125" s="692">
        <v>2016</v>
      </c>
      <c r="I125" s="644" t="s">
        <v>578</v>
      </c>
      <c r="J125" s="644" t="s">
        <v>591</v>
      </c>
      <c r="K125" s="633"/>
      <c r="L125" s="696"/>
      <c r="M125" s="697"/>
      <c r="N125" s="697"/>
      <c r="O125" s="697"/>
      <c r="P125" s="697"/>
      <c r="Q125" s="697">
        <v>0</v>
      </c>
      <c r="R125" s="697">
        <v>0</v>
      </c>
      <c r="S125" s="697">
        <v>0</v>
      </c>
      <c r="T125" s="697">
        <v>0</v>
      </c>
      <c r="U125" s="697">
        <v>0</v>
      </c>
      <c r="V125" s="697">
        <v>0</v>
      </c>
      <c r="W125" s="697">
        <v>0</v>
      </c>
      <c r="X125" s="697">
        <v>0</v>
      </c>
      <c r="Y125" s="697">
        <v>0</v>
      </c>
      <c r="Z125" s="697">
        <v>0</v>
      </c>
      <c r="AA125" s="697">
        <v>0</v>
      </c>
      <c r="AB125" s="697">
        <v>0</v>
      </c>
      <c r="AC125" s="697">
        <v>0</v>
      </c>
      <c r="AD125" s="697">
        <v>0</v>
      </c>
      <c r="AE125" s="697">
        <v>0</v>
      </c>
      <c r="AF125" s="697">
        <v>0</v>
      </c>
      <c r="AG125" s="697">
        <v>0</v>
      </c>
      <c r="AH125" s="697">
        <v>0</v>
      </c>
      <c r="AI125" s="697">
        <v>0</v>
      </c>
      <c r="AJ125" s="697">
        <v>0</v>
      </c>
      <c r="AK125" s="697">
        <v>0</v>
      </c>
      <c r="AL125" s="697">
        <v>0</v>
      </c>
      <c r="AM125" s="697">
        <v>0</v>
      </c>
      <c r="AN125" s="697">
        <v>0</v>
      </c>
      <c r="AO125" s="698">
        <v>0</v>
      </c>
      <c r="AP125" s="633"/>
      <c r="AQ125" s="696"/>
      <c r="AR125" s="697"/>
      <c r="AS125" s="697"/>
      <c r="AT125" s="697"/>
      <c r="AU125" s="697"/>
      <c r="AV125" s="697">
        <v>0</v>
      </c>
      <c r="AW125" s="697">
        <v>0</v>
      </c>
      <c r="AX125" s="697">
        <v>0</v>
      </c>
      <c r="AY125" s="697">
        <v>0</v>
      </c>
      <c r="AZ125" s="697">
        <v>0</v>
      </c>
      <c r="BA125" s="697">
        <v>0</v>
      </c>
      <c r="BB125" s="697">
        <v>0</v>
      </c>
      <c r="BC125" s="697">
        <v>0</v>
      </c>
      <c r="BD125" s="697">
        <v>0</v>
      </c>
      <c r="BE125" s="697">
        <v>0</v>
      </c>
      <c r="BF125" s="697">
        <v>0</v>
      </c>
      <c r="BG125" s="697">
        <v>0</v>
      </c>
      <c r="BH125" s="697">
        <v>0</v>
      </c>
      <c r="BI125" s="697">
        <v>0</v>
      </c>
      <c r="BJ125" s="697">
        <v>0</v>
      </c>
      <c r="BK125" s="697">
        <v>0</v>
      </c>
      <c r="BL125" s="697">
        <v>0</v>
      </c>
      <c r="BM125" s="697">
        <v>0</v>
      </c>
      <c r="BN125" s="697">
        <v>0</v>
      </c>
      <c r="BO125" s="697">
        <v>0</v>
      </c>
      <c r="BP125" s="697">
        <v>0</v>
      </c>
      <c r="BQ125" s="697">
        <v>0</v>
      </c>
      <c r="BR125" s="697">
        <v>0</v>
      </c>
      <c r="BS125" s="697">
        <v>0</v>
      </c>
      <c r="BT125" s="698">
        <v>0</v>
      </c>
      <c r="BU125" s="163"/>
    </row>
    <row r="126" spans="2:73" ht="15.75">
      <c r="B126" s="692" t="s">
        <v>208</v>
      </c>
      <c r="C126" s="692"/>
      <c r="D126" s="692" t="s">
        <v>116</v>
      </c>
      <c r="E126" s="692" t="s">
        <v>700</v>
      </c>
      <c r="F126" s="692"/>
      <c r="G126" s="692"/>
      <c r="H126" s="692">
        <v>2016</v>
      </c>
      <c r="I126" s="644" t="s">
        <v>578</v>
      </c>
      <c r="J126" s="644" t="s">
        <v>591</v>
      </c>
      <c r="K126" s="633"/>
      <c r="L126" s="696"/>
      <c r="M126" s="697"/>
      <c r="N126" s="697"/>
      <c r="O126" s="697"/>
      <c r="P126" s="697"/>
      <c r="Q126" s="697">
        <v>0</v>
      </c>
      <c r="R126" s="697">
        <v>0</v>
      </c>
      <c r="S126" s="697">
        <v>0</v>
      </c>
      <c r="T126" s="697">
        <v>0</v>
      </c>
      <c r="U126" s="697">
        <v>0</v>
      </c>
      <c r="V126" s="697">
        <v>0</v>
      </c>
      <c r="W126" s="697">
        <v>0</v>
      </c>
      <c r="X126" s="697">
        <v>0</v>
      </c>
      <c r="Y126" s="697">
        <v>0</v>
      </c>
      <c r="Z126" s="697">
        <v>0</v>
      </c>
      <c r="AA126" s="697">
        <v>0</v>
      </c>
      <c r="AB126" s="697">
        <v>0</v>
      </c>
      <c r="AC126" s="697">
        <v>0</v>
      </c>
      <c r="AD126" s="697">
        <v>0</v>
      </c>
      <c r="AE126" s="697">
        <v>0</v>
      </c>
      <c r="AF126" s="697">
        <v>0</v>
      </c>
      <c r="AG126" s="697">
        <v>0</v>
      </c>
      <c r="AH126" s="697">
        <v>0</v>
      </c>
      <c r="AI126" s="697">
        <v>0</v>
      </c>
      <c r="AJ126" s="697">
        <v>0</v>
      </c>
      <c r="AK126" s="697">
        <v>0</v>
      </c>
      <c r="AL126" s="697">
        <v>0</v>
      </c>
      <c r="AM126" s="697">
        <v>0</v>
      </c>
      <c r="AN126" s="697">
        <v>0</v>
      </c>
      <c r="AO126" s="698">
        <v>0</v>
      </c>
      <c r="AP126" s="633"/>
      <c r="AQ126" s="696"/>
      <c r="AR126" s="697"/>
      <c r="AS126" s="697"/>
      <c r="AT126" s="697"/>
      <c r="AU126" s="697"/>
      <c r="AV126" s="697">
        <v>0</v>
      </c>
      <c r="AW126" s="697">
        <v>0</v>
      </c>
      <c r="AX126" s="697">
        <v>0</v>
      </c>
      <c r="AY126" s="697">
        <v>0</v>
      </c>
      <c r="AZ126" s="697">
        <v>0</v>
      </c>
      <c r="BA126" s="697">
        <v>0</v>
      </c>
      <c r="BB126" s="697">
        <v>0</v>
      </c>
      <c r="BC126" s="697">
        <v>0</v>
      </c>
      <c r="BD126" s="697">
        <v>0</v>
      </c>
      <c r="BE126" s="697">
        <v>0</v>
      </c>
      <c r="BF126" s="697">
        <v>0</v>
      </c>
      <c r="BG126" s="697">
        <v>0</v>
      </c>
      <c r="BH126" s="697">
        <v>0</v>
      </c>
      <c r="BI126" s="697">
        <v>0</v>
      </c>
      <c r="BJ126" s="697">
        <v>0</v>
      </c>
      <c r="BK126" s="697">
        <v>0</v>
      </c>
      <c r="BL126" s="697">
        <v>0</v>
      </c>
      <c r="BM126" s="697">
        <v>0</v>
      </c>
      <c r="BN126" s="697">
        <v>0</v>
      </c>
      <c r="BO126" s="697">
        <v>0</v>
      </c>
      <c r="BP126" s="697">
        <v>0</v>
      </c>
      <c r="BQ126" s="697">
        <v>0</v>
      </c>
      <c r="BR126" s="697">
        <v>0</v>
      </c>
      <c r="BS126" s="697">
        <v>0</v>
      </c>
      <c r="BT126" s="698">
        <v>0</v>
      </c>
      <c r="BU126" s="163"/>
    </row>
    <row r="127" spans="2:73">
      <c r="B127" s="692" t="s">
        <v>208</v>
      </c>
      <c r="C127" s="692"/>
      <c r="D127" s="692" t="s">
        <v>117</v>
      </c>
      <c r="E127" s="692" t="s">
        <v>700</v>
      </c>
      <c r="F127" s="692"/>
      <c r="G127" s="692"/>
      <c r="H127" s="692">
        <v>2016</v>
      </c>
      <c r="I127" s="644" t="s">
        <v>578</v>
      </c>
      <c r="J127" s="644" t="s">
        <v>591</v>
      </c>
      <c r="K127" s="633"/>
      <c r="L127" s="696"/>
      <c r="M127" s="697"/>
      <c r="N127" s="697"/>
      <c r="O127" s="697"/>
      <c r="P127" s="697"/>
      <c r="Q127" s="697">
        <v>0</v>
      </c>
      <c r="R127" s="697">
        <v>0</v>
      </c>
      <c r="S127" s="697">
        <v>0</v>
      </c>
      <c r="T127" s="697">
        <v>0</v>
      </c>
      <c r="U127" s="697">
        <v>0</v>
      </c>
      <c r="V127" s="697">
        <v>0</v>
      </c>
      <c r="W127" s="697">
        <v>0</v>
      </c>
      <c r="X127" s="697">
        <v>0</v>
      </c>
      <c r="Y127" s="697">
        <v>0</v>
      </c>
      <c r="Z127" s="697">
        <v>0</v>
      </c>
      <c r="AA127" s="697">
        <v>0</v>
      </c>
      <c r="AB127" s="697">
        <v>0</v>
      </c>
      <c r="AC127" s="697">
        <v>0</v>
      </c>
      <c r="AD127" s="697">
        <v>0</v>
      </c>
      <c r="AE127" s="697">
        <v>0</v>
      </c>
      <c r="AF127" s="697">
        <v>0</v>
      </c>
      <c r="AG127" s="697">
        <v>0</v>
      </c>
      <c r="AH127" s="697">
        <v>0</v>
      </c>
      <c r="AI127" s="697">
        <v>0</v>
      </c>
      <c r="AJ127" s="697">
        <v>0</v>
      </c>
      <c r="AK127" s="697">
        <v>0</v>
      </c>
      <c r="AL127" s="697">
        <v>0</v>
      </c>
      <c r="AM127" s="697">
        <v>0</v>
      </c>
      <c r="AN127" s="697">
        <v>0</v>
      </c>
      <c r="AO127" s="698">
        <v>0</v>
      </c>
      <c r="AP127" s="633"/>
      <c r="AQ127" s="696"/>
      <c r="AR127" s="697"/>
      <c r="AS127" s="697"/>
      <c r="AT127" s="697"/>
      <c r="AU127" s="697"/>
      <c r="AV127" s="697">
        <v>0</v>
      </c>
      <c r="AW127" s="697">
        <v>0</v>
      </c>
      <c r="AX127" s="697">
        <v>0</v>
      </c>
      <c r="AY127" s="697">
        <v>0</v>
      </c>
      <c r="AZ127" s="697">
        <v>0</v>
      </c>
      <c r="BA127" s="697">
        <v>0</v>
      </c>
      <c r="BB127" s="697">
        <v>0</v>
      </c>
      <c r="BC127" s="697">
        <v>0</v>
      </c>
      <c r="BD127" s="697">
        <v>0</v>
      </c>
      <c r="BE127" s="697">
        <v>0</v>
      </c>
      <c r="BF127" s="697">
        <v>0</v>
      </c>
      <c r="BG127" s="697">
        <v>0</v>
      </c>
      <c r="BH127" s="697">
        <v>0</v>
      </c>
      <c r="BI127" s="697">
        <v>0</v>
      </c>
      <c r="BJ127" s="697">
        <v>0</v>
      </c>
      <c r="BK127" s="697">
        <v>0</v>
      </c>
      <c r="BL127" s="697">
        <v>0</v>
      </c>
      <c r="BM127" s="697">
        <v>0</v>
      </c>
      <c r="BN127" s="697">
        <v>0</v>
      </c>
      <c r="BO127" s="697">
        <v>0</v>
      </c>
      <c r="BP127" s="697">
        <v>0</v>
      </c>
      <c r="BQ127" s="697">
        <v>0</v>
      </c>
      <c r="BR127" s="697">
        <v>0</v>
      </c>
      <c r="BS127" s="697">
        <v>0</v>
      </c>
      <c r="BT127" s="698">
        <v>0</v>
      </c>
    </row>
    <row r="128" spans="2:73" ht="15.75">
      <c r="B128" s="692" t="s">
        <v>208</v>
      </c>
      <c r="C128" s="692" t="s">
        <v>709</v>
      </c>
      <c r="D128" s="692" t="s">
        <v>118</v>
      </c>
      <c r="E128" s="692" t="s">
        <v>700</v>
      </c>
      <c r="F128" s="692" t="s">
        <v>725</v>
      </c>
      <c r="G128" s="692"/>
      <c r="H128" s="692">
        <v>2016</v>
      </c>
      <c r="I128" s="644" t="s">
        <v>578</v>
      </c>
      <c r="J128" s="644" t="s">
        <v>591</v>
      </c>
      <c r="K128" s="633"/>
      <c r="L128" s="696"/>
      <c r="M128" s="697"/>
      <c r="N128" s="697"/>
      <c r="O128" s="697"/>
      <c r="P128" s="697"/>
      <c r="Q128" s="697">
        <v>13</v>
      </c>
      <c r="R128" s="697">
        <v>13</v>
      </c>
      <c r="S128" s="697">
        <v>13</v>
      </c>
      <c r="T128" s="697">
        <v>13</v>
      </c>
      <c r="U128" s="697">
        <v>13</v>
      </c>
      <c r="V128" s="697">
        <v>13</v>
      </c>
      <c r="W128" s="697">
        <v>13</v>
      </c>
      <c r="X128" s="697">
        <v>13</v>
      </c>
      <c r="Y128" s="697">
        <v>13</v>
      </c>
      <c r="Z128" s="697">
        <v>13</v>
      </c>
      <c r="AA128" s="697">
        <v>13</v>
      </c>
      <c r="AB128" s="697">
        <v>8</v>
      </c>
      <c r="AC128" s="697">
        <v>0</v>
      </c>
      <c r="AD128" s="697">
        <v>0</v>
      </c>
      <c r="AE128" s="697">
        <v>0</v>
      </c>
      <c r="AF128" s="697">
        <v>0</v>
      </c>
      <c r="AG128" s="697">
        <v>0</v>
      </c>
      <c r="AH128" s="697">
        <v>0</v>
      </c>
      <c r="AI128" s="697">
        <v>0</v>
      </c>
      <c r="AJ128" s="697">
        <v>0</v>
      </c>
      <c r="AK128" s="697">
        <v>0</v>
      </c>
      <c r="AL128" s="697">
        <v>0</v>
      </c>
      <c r="AM128" s="697">
        <v>0</v>
      </c>
      <c r="AN128" s="697">
        <v>0</v>
      </c>
      <c r="AO128" s="698">
        <v>0</v>
      </c>
      <c r="AP128" s="633"/>
      <c r="AQ128" s="696"/>
      <c r="AR128" s="697"/>
      <c r="AS128" s="697"/>
      <c r="AT128" s="697"/>
      <c r="AU128" s="697"/>
      <c r="AV128" s="697">
        <v>208227</v>
      </c>
      <c r="AW128" s="697">
        <v>205663</v>
      </c>
      <c r="AX128" s="697">
        <v>205663</v>
      </c>
      <c r="AY128" s="697">
        <v>205663</v>
      </c>
      <c r="AZ128" s="697">
        <v>205663</v>
      </c>
      <c r="BA128" s="697">
        <v>205663</v>
      </c>
      <c r="BB128" s="697">
        <v>205663</v>
      </c>
      <c r="BC128" s="697">
        <v>205663</v>
      </c>
      <c r="BD128" s="697">
        <v>205663</v>
      </c>
      <c r="BE128" s="697">
        <v>205663</v>
      </c>
      <c r="BF128" s="697">
        <v>202619</v>
      </c>
      <c r="BG128" s="697">
        <v>180492</v>
      </c>
      <c r="BH128" s="697">
        <v>0</v>
      </c>
      <c r="BI128" s="697">
        <v>0</v>
      </c>
      <c r="BJ128" s="697">
        <v>0</v>
      </c>
      <c r="BK128" s="697">
        <v>0</v>
      </c>
      <c r="BL128" s="697">
        <v>0</v>
      </c>
      <c r="BM128" s="697">
        <v>0</v>
      </c>
      <c r="BN128" s="697">
        <v>0</v>
      </c>
      <c r="BO128" s="697">
        <v>0</v>
      </c>
      <c r="BP128" s="697">
        <v>0</v>
      </c>
      <c r="BQ128" s="697">
        <v>0</v>
      </c>
      <c r="BR128" s="697">
        <v>0</v>
      </c>
      <c r="BS128" s="697">
        <v>0</v>
      </c>
      <c r="BT128" s="698">
        <v>0</v>
      </c>
      <c r="BU128" s="163"/>
    </row>
    <row r="129" spans="2:73" ht="15.75">
      <c r="B129" s="692" t="s">
        <v>208</v>
      </c>
      <c r="C129" s="692" t="s">
        <v>709</v>
      </c>
      <c r="D129" s="692" t="s">
        <v>119</v>
      </c>
      <c r="E129" s="692" t="s">
        <v>700</v>
      </c>
      <c r="F129" s="692" t="s">
        <v>725</v>
      </c>
      <c r="G129" s="692"/>
      <c r="H129" s="692">
        <v>2016</v>
      </c>
      <c r="I129" s="644" t="s">
        <v>578</v>
      </c>
      <c r="J129" s="644" t="s">
        <v>591</v>
      </c>
      <c r="K129" s="633"/>
      <c r="L129" s="699"/>
      <c r="M129" s="700"/>
      <c r="N129" s="700"/>
      <c r="O129" s="700"/>
      <c r="P129" s="700"/>
      <c r="Q129" s="700">
        <v>7</v>
      </c>
      <c r="R129" s="700">
        <v>7</v>
      </c>
      <c r="S129" s="700">
        <v>7</v>
      </c>
      <c r="T129" s="700">
        <v>6</v>
      </c>
      <c r="U129" s="700">
        <v>6</v>
      </c>
      <c r="V129" s="700">
        <v>5</v>
      </c>
      <c r="W129" s="700">
        <v>4</v>
      </c>
      <c r="X129" s="700">
        <v>4</v>
      </c>
      <c r="Y129" s="700">
        <v>4</v>
      </c>
      <c r="Z129" s="700">
        <v>3</v>
      </c>
      <c r="AA129" s="700">
        <v>2</v>
      </c>
      <c r="AB129" s="700">
        <v>1</v>
      </c>
      <c r="AC129" s="700">
        <v>0</v>
      </c>
      <c r="AD129" s="700">
        <v>0</v>
      </c>
      <c r="AE129" s="700">
        <v>0</v>
      </c>
      <c r="AF129" s="700">
        <v>0</v>
      </c>
      <c r="AG129" s="700">
        <v>0</v>
      </c>
      <c r="AH129" s="700">
        <v>0</v>
      </c>
      <c r="AI129" s="700">
        <v>0</v>
      </c>
      <c r="AJ129" s="700">
        <v>0</v>
      </c>
      <c r="AK129" s="700">
        <v>0</v>
      </c>
      <c r="AL129" s="700">
        <v>0</v>
      </c>
      <c r="AM129" s="700">
        <v>0</v>
      </c>
      <c r="AN129" s="700">
        <v>0</v>
      </c>
      <c r="AO129" s="701">
        <v>0</v>
      </c>
      <c r="AP129" s="633"/>
      <c r="AQ129" s="699"/>
      <c r="AR129" s="700"/>
      <c r="AS129" s="700"/>
      <c r="AT129" s="700"/>
      <c r="AU129" s="700"/>
      <c r="AV129" s="700">
        <v>34968</v>
      </c>
      <c r="AW129" s="700">
        <v>34968</v>
      </c>
      <c r="AX129" s="700">
        <v>34373</v>
      </c>
      <c r="AY129" s="700">
        <v>30951</v>
      </c>
      <c r="AZ129" s="700">
        <v>30951</v>
      </c>
      <c r="BA129" s="700">
        <v>17867</v>
      </c>
      <c r="BB129" s="700">
        <v>15822</v>
      </c>
      <c r="BC129" s="700">
        <v>15822</v>
      </c>
      <c r="BD129" s="700">
        <v>15082</v>
      </c>
      <c r="BE129" s="700">
        <v>9914</v>
      </c>
      <c r="BF129" s="700">
        <v>5883</v>
      </c>
      <c r="BG129" s="700">
        <v>2941</v>
      </c>
      <c r="BH129" s="700">
        <v>0</v>
      </c>
      <c r="BI129" s="700">
        <v>0</v>
      </c>
      <c r="BJ129" s="700">
        <v>0</v>
      </c>
      <c r="BK129" s="700">
        <v>0</v>
      </c>
      <c r="BL129" s="700">
        <v>0</v>
      </c>
      <c r="BM129" s="700">
        <v>0</v>
      </c>
      <c r="BN129" s="700">
        <v>0</v>
      </c>
      <c r="BO129" s="700">
        <v>0</v>
      </c>
      <c r="BP129" s="700">
        <v>0</v>
      </c>
      <c r="BQ129" s="700">
        <v>0</v>
      </c>
      <c r="BR129" s="700">
        <v>0</v>
      </c>
      <c r="BS129" s="700">
        <v>0</v>
      </c>
      <c r="BT129" s="701">
        <v>0</v>
      </c>
      <c r="BU129" s="163"/>
    </row>
    <row r="130" spans="2:73" ht="15.75">
      <c r="B130" s="692" t="s">
        <v>208</v>
      </c>
      <c r="C130" s="692" t="s">
        <v>709</v>
      </c>
      <c r="D130" s="692" t="s">
        <v>120</v>
      </c>
      <c r="E130" s="692" t="s">
        <v>700</v>
      </c>
      <c r="F130" s="692"/>
      <c r="G130" s="692"/>
      <c r="H130" s="692">
        <v>2016</v>
      </c>
      <c r="I130" s="644" t="s">
        <v>578</v>
      </c>
      <c r="J130" s="644" t="s">
        <v>591</v>
      </c>
      <c r="K130" s="633"/>
      <c r="L130" s="696"/>
      <c r="M130" s="697"/>
      <c r="N130" s="697"/>
      <c r="O130" s="697"/>
      <c r="P130" s="697"/>
      <c r="Q130" s="697">
        <v>0</v>
      </c>
      <c r="R130" s="697">
        <v>0</v>
      </c>
      <c r="S130" s="697">
        <v>0</v>
      </c>
      <c r="T130" s="697">
        <v>0</v>
      </c>
      <c r="U130" s="697">
        <v>0</v>
      </c>
      <c r="V130" s="697">
        <v>0</v>
      </c>
      <c r="W130" s="697">
        <v>0</v>
      </c>
      <c r="X130" s="697">
        <v>0</v>
      </c>
      <c r="Y130" s="697">
        <v>0</v>
      </c>
      <c r="Z130" s="697">
        <v>0</v>
      </c>
      <c r="AA130" s="697">
        <v>0</v>
      </c>
      <c r="AB130" s="697">
        <v>0</v>
      </c>
      <c r="AC130" s="697">
        <v>0</v>
      </c>
      <c r="AD130" s="697">
        <v>0</v>
      </c>
      <c r="AE130" s="697">
        <v>0</v>
      </c>
      <c r="AF130" s="697">
        <v>0</v>
      </c>
      <c r="AG130" s="697">
        <v>0</v>
      </c>
      <c r="AH130" s="697">
        <v>0</v>
      </c>
      <c r="AI130" s="697">
        <v>0</v>
      </c>
      <c r="AJ130" s="697">
        <v>0</v>
      </c>
      <c r="AK130" s="697">
        <v>0</v>
      </c>
      <c r="AL130" s="697">
        <v>0</v>
      </c>
      <c r="AM130" s="697">
        <v>0</v>
      </c>
      <c r="AN130" s="697">
        <v>0</v>
      </c>
      <c r="AO130" s="698">
        <v>0</v>
      </c>
      <c r="AP130" s="633"/>
      <c r="AQ130" s="696"/>
      <c r="AR130" s="697"/>
      <c r="AS130" s="697"/>
      <c r="AT130" s="697"/>
      <c r="AU130" s="697"/>
      <c r="AV130" s="697">
        <v>0</v>
      </c>
      <c r="AW130" s="697">
        <v>0</v>
      </c>
      <c r="AX130" s="697">
        <v>0</v>
      </c>
      <c r="AY130" s="697">
        <v>0</v>
      </c>
      <c r="AZ130" s="697">
        <v>0</v>
      </c>
      <c r="BA130" s="697">
        <v>0</v>
      </c>
      <c r="BB130" s="697">
        <v>0</v>
      </c>
      <c r="BC130" s="697">
        <v>0</v>
      </c>
      <c r="BD130" s="697">
        <v>0</v>
      </c>
      <c r="BE130" s="697">
        <v>0</v>
      </c>
      <c r="BF130" s="697">
        <v>0</v>
      </c>
      <c r="BG130" s="697">
        <v>0</v>
      </c>
      <c r="BH130" s="697">
        <v>0</v>
      </c>
      <c r="BI130" s="697">
        <v>0</v>
      </c>
      <c r="BJ130" s="697">
        <v>0</v>
      </c>
      <c r="BK130" s="697">
        <v>0</v>
      </c>
      <c r="BL130" s="697">
        <v>0</v>
      </c>
      <c r="BM130" s="697">
        <v>0</v>
      </c>
      <c r="BN130" s="697">
        <v>0</v>
      </c>
      <c r="BO130" s="697">
        <v>0</v>
      </c>
      <c r="BP130" s="697">
        <v>0</v>
      </c>
      <c r="BQ130" s="697">
        <v>0</v>
      </c>
      <c r="BR130" s="697">
        <v>0</v>
      </c>
      <c r="BS130" s="697">
        <v>0</v>
      </c>
      <c r="BT130" s="698">
        <v>0</v>
      </c>
      <c r="BU130" s="163"/>
    </row>
    <row r="131" spans="2:73" ht="15.75">
      <c r="B131" s="692" t="s">
        <v>208</v>
      </c>
      <c r="C131" s="692" t="s">
        <v>709</v>
      </c>
      <c r="D131" s="692" t="s">
        <v>121</v>
      </c>
      <c r="E131" s="692" t="s">
        <v>700</v>
      </c>
      <c r="F131" s="692"/>
      <c r="G131" s="692"/>
      <c r="H131" s="692">
        <v>2016</v>
      </c>
      <c r="I131" s="644" t="s">
        <v>578</v>
      </c>
      <c r="J131" s="644" t="s">
        <v>591</v>
      </c>
      <c r="K131" s="633"/>
      <c r="L131" s="696"/>
      <c r="M131" s="697"/>
      <c r="N131" s="697"/>
      <c r="O131" s="697"/>
      <c r="P131" s="697"/>
      <c r="Q131" s="697">
        <v>0</v>
      </c>
      <c r="R131" s="697">
        <v>0</v>
      </c>
      <c r="S131" s="697">
        <v>0</v>
      </c>
      <c r="T131" s="697">
        <v>0</v>
      </c>
      <c r="U131" s="697">
        <v>0</v>
      </c>
      <c r="V131" s="697">
        <v>0</v>
      </c>
      <c r="W131" s="697">
        <v>0</v>
      </c>
      <c r="X131" s="697">
        <v>0</v>
      </c>
      <c r="Y131" s="697">
        <v>0</v>
      </c>
      <c r="Z131" s="697">
        <v>0</v>
      </c>
      <c r="AA131" s="697">
        <v>0</v>
      </c>
      <c r="AB131" s="697">
        <v>0</v>
      </c>
      <c r="AC131" s="697">
        <v>0</v>
      </c>
      <c r="AD131" s="697">
        <v>0</v>
      </c>
      <c r="AE131" s="697">
        <v>0</v>
      </c>
      <c r="AF131" s="697">
        <v>0</v>
      </c>
      <c r="AG131" s="697">
        <v>0</v>
      </c>
      <c r="AH131" s="697">
        <v>0</v>
      </c>
      <c r="AI131" s="697">
        <v>0</v>
      </c>
      <c r="AJ131" s="697">
        <v>0</v>
      </c>
      <c r="AK131" s="697">
        <v>0</v>
      </c>
      <c r="AL131" s="697">
        <v>0</v>
      </c>
      <c r="AM131" s="697">
        <v>0</v>
      </c>
      <c r="AN131" s="697">
        <v>0</v>
      </c>
      <c r="AO131" s="698">
        <v>0</v>
      </c>
      <c r="AP131" s="633"/>
      <c r="AQ131" s="696"/>
      <c r="AR131" s="697"/>
      <c r="AS131" s="697"/>
      <c r="AT131" s="697"/>
      <c r="AU131" s="697"/>
      <c r="AV131" s="697">
        <v>0</v>
      </c>
      <c r="AW131" s="697">
        <v>0</v>
      </c>
      <c r="AX131" s="697">
        <v>0</v>
      </c>
      <c r="AY131" s="697">
        <v>0</v>
      </c>
      <c r="AZ131" s="697">
        <v>0</v>
      </c>
      <c r="BA131" s="697">
        <v>0</v>
      </c>
      <c r="BB131" s="697">
        <v>0</v>
      </c>
      <c r="BC131" s="697">
        <v>0</v>
      </c>
      <c r="BD131" s="697">
        <v>0</v>
      </c>
      <c r="BE131" s="697">
        <v>0</v>
      </c>
      <c r="BF131" s="697">
        <v>0</v>
      </c>
      <c r="BG131" s="697">
        <v>0</v>
      </c>
      <c r="BH131" s="697">
        <v>0</v>
      </c>
      <c r="BI131" s="697">
        <v>0</v>
      </c>
      <c r="BJ131" s="697">
        <v>0</v>
      </c>
      <c r="BK131" s="697">
        <v>0</v>
      </c>
      <c r="BL131" s="697">
        <v>0</v>
      </c>
      <c r="BM131" s="697">
        <v>0</v>
      </c>
      <c r="BN131" s="697">
        <v>0</v>
      </c>
      <c r="BO131" s="697">
        <v>0</v>
      </c>
      <c r="BP131" s="697">
        <v>0</v>
      </c>
      <c r="BQ131" s="697">
        <v>0</v>
      </c>
      <c r="BR131" s="697">
        <v>0</v>
      </c>
      <c r="BS131" s="697">
        <v>0</v>
      </c>
      <c r="BT131" s="698">
        <v>0</v>
      </c>
      <c r="BU131" s="163"/>
    </row>
    <row r="132" spans="2:73">
      <c r="B132" s="692" t="s">
        <v>208</v>
      </c>
      <c r="C132" s="692" t="s">
        <v>709</v>
      </c>
      <c r="D132" s="692" t="s">
        <v>122</v>
      </c>
      <c r="E132" s="692" t="s">
        <v>700</v>
      </c>
      <c r="F132" s="692"/>
      <c r="G132" s="692"/>
      <c r="H132" s="692">
        <v>2016</v>
      </c>
      <c r="I132" s="644" t="s">
        <v>578</v>
      </c>
      <c r="J132" s="644" t="s">
        <v>591</v>
      </c>
      <c r="K132" s="633"/>
      <c r="L132" s="696"/>
      <c r="M132" s="697"/>
      <c r="N132" s="697"/>
      <c r="O132" s="697"/>
      <c r="P132" s="697"/>
      <c r="Q132" s="697">
        <v>0</v>
      </c>
      <c r="R132" s="697">
        <v>0</v>
      </c>
      <c r="S132" s="697">
        <v>0</v>
      </c>
      <c r="T132" s="697">
        <v>0</v>
      </c>
      <c r="U132" s="697">
        <v>0</v>
      </c>
      <c r="V132" s="697">
        <v>0</v>
      </c>
      <c r="W132" s="697">
        <v>0</v>
      </c>
      <c r="X132" s="697">
        <v>0</v>
      </c>
      <c r="Y132" s="697">
        <v>0</v>
      </c>
      <c r="Z132" s="697">
        <v>0</v>
      </c>
      <c r="AA132" s="697">
        <v>0</v>
      </c>
      <c r="AB132" s="697">
        <v>0</v>
      </c>
      <c r="AC132" s="697">
        <v>0</v>
      </c>
      <c r="AD132" s="697">
        <v>0</v>
      </c>
      <c r="AE132" s="697">
        <v>0</v>
      </c>
      <c r="AF132" s="697">
        <v>0</v>
      </c>
      <c r="AG132" s="697">
        <v>0</v>
      </c>
      <c r="AH132" s="697">
        <v>0</v>
      </c>
      <c r="AI132" s="697">
        <v>0</v>
      </c>
      <c r="AJ132" s="697">
        <v>0</v>
      </c>
      <c r="AK132" s="697">
        <v>0</v>
      </c>
      <c r="AL132" s="697">
        <v>0</v>
      </c>
      <c r="AM132" s="697">
        <v>0</v>
      </c>
      <c r="AN132" s="697">
        <v>0</v>
      </c>
      <c r="AO132" s="698">
        <v>0</v>
      </c>
      <c r="AP132" s="633"/>
      <c r="AQ132" s="696"/>
      <c r="AR132" s="697"/>
      <c r="AS132" s="697"/>
      <c r="AT132" s="697"/>
      <c r="AU132" s="697"/>
      <c r="AV132" s="697">
        <v>0</v>
      </c>
      <c r="AW132" s="697">
        <v>0</v>
      </c>
      <c r="AX132" s="697">
        <v>0</v>
      </c>
      <c r="AY132" s="697">
        <v>0</v>
      </c>
      <c r="AZ132" s="697">
        <v>0</v>
      </c>
      <c r="BA132" s="697">
        <v>0</v>
      </c>
      <c r="BB132" s="697">
        <v>0</v>
      </c>
      <c r="BC132" s="697">
        <v>0</v>
      </c>
      <c r="BD132" s="697">
        <v>0</v>
      </c>
      <c r="BE132" s="697">
        <v>0</v>
      </c>
      <c r="BF132" s="697">
        <v>0</v>
      </c>
      <c r="BG132" s="697">
        <v>0</v>
      </c>
      <c r="BH132" s="697">
        <v>0</v>
      </c>
      <c r="BI132" s="697">
        <v>0</v>
      </c>
      <c r="BJ132" s="697">
        <v>0</v>
      </c>
      <c r="BK132" s="697">
        <v>0</v>
      </c>
      <c r="BL132" s="697">
        <v>0</v>
      </c>
      <c r="BM132" s="697">
        <v>0</v>
      </c>
      <c r="BN132" s="697">
        <v>0</v>
      </c>
      <c r="BO132" s="697">
        <v>0</v>
      </c>
      <c r="BP132" s="697">
        <v>0</v>
      </c>
      <c r="BQ132" s="697">
        <v>0</v>
      </c>
      <c r="BR132" s="697">
        <v>0</v>
      </c>
      <c r="BS132" s="697">
        <v>0</v>
      </c>
      <c r="BT132" s="698">
        <v>0</v>
      </c>
    </row>
    <row r="133" spans="2:73" ht="15.75">
      <c r="B133" s="692" t="s">
        <v>208</v>
      </c>
      <c r="C133" s="692" t="s">
        <v>709</v>
      </c>
      <c r="D133" s="692" t="s">
        <v>124</v>
      </c>
      <c r="E133" s="692" t="s">
        <v>700</v>
      </c>
      <c r="F133" s="692"/>
      <c r="G133" s="692"/>
      <c r="H133" s="692">
        <v>2016</v>
      </c>
      <c r="I133" s="644" t="s">
        <v>578</v>
      </c>
      <c r="J133" s="644" t="s">
        <v>591</v>
      </c>
      <c r="K133" s="633"/>
      <c r="L133" s="696"/>
      <c r="M133" s="697"/>
      <c r="N133" s="697"/>
      <c r="O133" s="697"/>
      <c r="P133" s="697"/>
      <c r="Q133" s="697">
        <v>0</v>
      </c>
      <c r="R133" s="697">
        <v>0</v>
      </c>
      <c r="S133" s="697">
        <v>0</v>
      </c>
      <c r="T133" s="697">
        <v>0</v>
      </c>
      <c r="U133" s="697">
        <v>0</v>
      </c>
      <c r="V133" s="697">
        <v>0</v>
      </c>
      <c r="W133" s="697">
        <v>0</v>
      </c>
      <c r="X133" s="697">
        <v>0</v>
      </c>
      <c r="Y133" s="697">
        <v>0</v>
      </c>
      <c r="Z133" s="697">
        <v>0</v>
      </c>
      <c r="AA133" s="697">
        <v>0</v>
      </c>
      <c r="AB133" s="697">
        <v>0</v>
      </c>
      <c r="AC133" s="697">
        <v>0</v>
      </c>
      <c r="AD133" s="697">
        <v>0</v>
      </c>
      <c r="AE133" s="697">
        <v>0</v>
      </c>
      <c r="AF133" s="697">
        <v>0</v>
      </c>
      <c r="AG133" s="697">
        <v>0</v>
      </c>
      <c r="AH133" s="697">
        <v>0</v>
      </c>
      <c r="AI133" s="697">
        <v>0</v>
      </c>
      <c r="AJ133" s="697">
        <v>0</v>
      </c>
      <c r="AK133" s="697">
        <v>0</v>
      </c>
      <c r="AL133" s="697">
        <v>0</v>
      </c>
      <c r="AM133" s="697">
        <v>0</v>
      </c>
      <c r="AN133" s="697">
        <v>0</v>
      </c>
      <c r="AO133" s="698">
        <v>0</v>
      </c>
      <c r="AP133" s="633"/>
      <c r="AQ133" s="696"/>
      <c r="AR133" s="697"/>
      <c r="AS133" s="697"/>
      <c r="AT133" s="697"/>
      <c r="AU133" s="697"/>
      <c r="AV133" s="697">
        <v>0</v>
      </c>
      <c r="AW133" s="697">
        <v>0</v>
      </c>
      <c r="AX133" s="697">
        <v>0</v>
      </c>
      <c r="AY133" s="697">
        <v>0</v>
      </c>
      <c r="AZ133" s="697">
        <v>0</v>
      </c>
      <c r="BA133" s="697">
        <v>0</v>
      </c>
      <c r="BB133" s="697">
        <v>0</v>
      </c>
      <c r="BC133" s="697">
        <v>0</v>
      </c>
      <c r="BD133" s="697">
        <v>0</v>
      </c>
      <c r="BE133" s="697">
        <v>0</v>
      </c>
      <c r="BF133" s="697">
        <v>0</v>
      </c>
      <c r="BG133" s="697">
        <v>0</v>
      </c>
      <c r="BH133" s="697">
        <v>0</v>
      </c>
      <c r="BI133" s="697">
        <v>0</v>
      </c>
      <c r="BJ133" s="697">
        <v>0</v>
      </c>
      <c r="BK133" s="697">
        <v>0</v>
      </c>
      <c r="BL133" s="697">
        <v>0</v>
      </c>
      <c r="BM133" s="697">
        <v>0</v>
      </c>
      <c r="BN133" s="697">
        <v>0</v>
      </c>
      <c r="BO133" s="697">
        <v>0</v>
      </c>
      <c r="BP133" s="697">
        <v>0</v>
      </c>
      <c r="BQ133" s="697">
        <v>0</v>
      </c>
      <c r="BR133" s="697">
        <v>0</v>
      </c>
      <c r="BS133" s="697">
        <v>0</v>
      </c>
      <c r="BT133" s="698">
        <v>0</v>
      </c>
      <c r="BU133" s="163"/>
    </row>
    <row r="134" spans="2:73">
      <c r="C134" s="692" t="s">
        <v>708</v>
      </c>
      <c r="D134" s="692" t="s">
        <v>113</v>
      </c>
      <c r="E134" s="692"/>
      <c r="F134" s="644"/>
      <c r="G134" s="644"/>
      <c r="H134" s="692">
        <v>2016</v>
      </c>
      <c r="I134" s="644" t="s">
        <v>579</v>
      </c>
      <c r="J134" s="644" t="s">
        <v>584</v>
      </c>
      <c r="K134" s="633"/>
      <c r="L134" s="644"/>
      <c r="P134" s="697">
        <v>0</v>
      </c>
      <c r="Q134" s="697">
        <v>2</v>
      </c>
      <c r="R134" s="697">
        <v>2</v>
      </c>
      <c r="S134" s="697">
        <v>2</v>
      </c>
      <c r="T134" s="697">
        <v>2</v>
      </c>
      <c r="U134" s="697">
        <v>2</v>
      </c>
      <c r="V134" s="697">
        <v>2</v>
      </c>
      <c r="W134" s="697">
        <v>2</v>
      </c>
      <c r="X134" s="697">
        <v>2</v>
      </c>
      <c r="Y134" s="697">
        <v>2</v>
      </c>
      <c r="Z134" s="697">
        <v>2</v>
      </c>
      <c r="AA134" s="697">
        <v>2</v>
      </c>
      <c r="AB134" s="697">
        <v>2</v>
      </c>
      <c r="AC134" s="697">
        <v>2</v>
      </c>
      <c r="AD134" s="697">
        <v>2</v>
      </c>
      <c r="AE134" s="697">
        <v>2</v>
      </c>
      <c r="AF134" s="697">
        <v>2</v>
      </c>
      <c r="AG134" s="697">
        <v>1</v>
      </c>
      <c r="AH134" s="697"/>
      <c r="AI134" s="697"/>
      <c r="AJ134" s="697"/>
      <c r="AK134" s="697"/>
      <c r="AL134" s="697"/>
      <c r="AM134" s="697"/>
      <c r="AN134" s="697"/>
      <c r="AO134" s="698"/>
      <c r="AU134" s="697"/>
      <c r="AV134" s="697">
        <v>29546</v>
      </c>
      <c r="AW134" s="697">
        <v>29546</v>
      </c>
      <c r="AX134" s="697">
        <v>29546</v>
      </c>
      <c r="AY134" s="697">
        <v>29546</v>
      </c>
      <c r="AZ134" s="697">
        <v>29546</v>
      </c>
      <c r="BA134" s="697">
        <v>29546</v>
      </c>
      <c r="BB134" s="697">
        <v>29546</v>
      </c>
      <c r="BC134" s="697">
        <v>29544</v>
      </c>
      <c r="BD134" s="697">
        <v>29544</v>
      </c>
      <c r="BE134" s="697">
        <v>29587</v>
      </c>
      <c r="BF134" s="697">
        <v>29611</v>
      </c>
      <c r="BG134" s="697">
        <v>29642</v>
      </c>
      <c r="BH134" s="697">
        <v>29642</v>
      </c>
      <c r="BI134" s="697">
        <v>29565</v>
      </c>
      <c r="BJ134" s="697">
        <v>25598</v>
      </c>
      <c r="BK134" s="697">
        <v>25598</v>
      </c>
      <c r="BL134" s="697">
        <v>10548</v>
      </c>
      <c r="BM134" s="697">
        <v>0</v>
      </c>
      <c r="BN134" s="697"/>
      <c r="BO134" s="697"/>
      <c r="BP134" s="697"/>
      <c r="BQ134" s="697"/>
      <c r="BR134" s="697"/>
      <c r="BS134" s="697"/>
      <c r="BT134" s="698"/>
    </row>
    <row r="135" spans="2:73">
      <c r="C135" s="692" t="s">
        <v>709</v>
      </c>
      <c r="D135" s="692" t="s">
        <v>729</v>
      </c>
      <c r="E135" s="692"/>
      <c r="F135" s="644"/>
      <c r="G135" s="644"/>
      <c r="H135" s="692">
        <v>2016</v>
      </c>
      <c r="I135" s="644" t="s">
        <v>579</v>
      </c>
      <c r="J135" s="644" t="s">
        <v>584</v>
      </c>
      <c r="K135" s="633"/>
      <c r="L135" s="644"/>
      <c r="P135" s="697">
        <v>0</v>
      </c>
      <c r="Q135" s="697">
        <v>0</v>
      </c>
      <c r="R135" s="697">
        <v>0</v>
      </c>
      <c r="S135" s="697">
        <v>0</v>
      </c>
      <c r="T135" s="697">
        <v>0</v>
      </c>
      <c r="U135" s="697">
        <v>0</v>
      </c>
      <c r="V135" s="697">
        <v>0</v>
      </c>
      <c r="W135" s="697">
        <v>0</v>
      </c>
      <c r="X135" s="697">
        <v>0</v>
      </c>
      <c r="Y135" s="697">
        <v>0</v>
      </c>
      <c r="Z135" s="697">
        <v>0</v>
      </c>
      <c r="AA135" s="697">
        <v>0</v>
      </c>
      <c r="AB135" s="697">
        <v>0</v>
      </c>
      <c r="AC135" s="697">
        <v>0</v>
      </c>
      <c r="AD135" s="697">
        <v>0</v>
      </c>
      <c r="AE135" s="697">
        <v>0</v>
      </c>
      <c r="AF135" s="697">
        <v>0</v>
      </c>
      <c r="AG135" s="697">
        <v>0</v>
      </c>
      <c r="AH135" s="697"/>
      <c r="AI135" s="697"/>
      <c r="AJ135" s="697"/>
      <c r="AK135" s="697"/>
      <c r="AL135" s="697"/>
      <c r="AM135" s="697"/>
      <c r="AN135" s="697"/>
      <c r="AO135" s="698"/>
      <c r="AU135" s="697"/>
      <c r="AV135" s="697">
        <v>32</v>
      </c>
      <c r="AW135" s="697">
        <v>32</v>
      </c>
      <c r="AX135" s="697">
        <v>32</v>
      </c>
      <c r="AY135" s="697">
        <v>32</v>
      </c>
      <c r="AZ135" s="697">
        <v>32</v>
      </c>
      <c r="BA135" s="697">
        <v>32</v>
      </c>
      <c r="BB135" s="697">
        <v>32</v>
      </c>
      <c r="BC135" s="697">
        <v>32</v>
      </c>
      <c r="BD135" s="697">
        <v>32</v>
      </c>
      <c r="BE135" s="697">
        <v>32</v>
      </c>
      <c r="BF135" s="697">
        <v>32</v>
      </c>
      <c r="BG135" s="697">
        <v>32</v>
      </c>
      <c r="BH135" s="697">
        <v>32</v>
      </c>
      <c r="BI135" s="697">
        <v>32</v>
      </c>
      <c r="BJ135" s="697">
        <v>32</v>
      </c>
      <c r="BK135" s="697">
        <v>32</v>
      </c>
      <c r="BL135" s="697">
        <v>32</v>
      </c>
      <c r="BM135" s="697">
        <v>32</v>
      </c>
      <c r="BN135" s="697"/>
      <c r="BO135" s="697"/>
      <c r="BP135" s="697"/>
      <c r="BQ135" s="697"/>
      <c r="BR135" s="697"/>
      <c r="BS135" s="697"/>
      <c r="BT135" s="698"/>
    </row>
    <row r="136" spans="2:73">
      <c r="C136" s="692" t="s">
        <v>709</v>
      </c>
      <c r="D136" s="692" t="s">
        <v>118</v>
      </c>
      <c r="E136" s="692"/>
      <c r="F136" s="644"/>
      <c r="G136" s="644"/>
      <c r="H136" s="692">
        <v>2016</v>
      </c>
      <c r="I136" s="644" t="s">
        <v>579</v>
      </c>
      <c r="J136" s="644" t="s">
        <v>584</v>
      </c>
      <c r="K136" s="633"/>
      <c r="L136" s="644"/>
      <c r="P136" s="697">
        <v>0</v>
      </c>
      <c r="Q136" s="697">
        <v>4</v>
      </c>
      <c r="R136" s="697">
        <v>4</v>
      </c>
      <c r="S136" s="697">
        <v>4</v>
      </c>
      <c r="T136" s="697">
        <v>4</v>
      </c>
      <c r="U136" s="697">
        <v>4</v>
      </c>
      <c r="V136" s="697">
        <v>4</v>
      </c>
      <c r="W136" s="697">
        <v>4</v>
      </c>
      <c r="X136" s="697">
        <v>4</v>
      </c>
      <c r="Y136" s="697">
        <v>4</v>
      </c>
      <c r="Z136" s="697">
        <v>4</v>
      </c>
      <c r="AA136" s="697">
        <v>4</v>
      </c>
      <c r="AB136" s="697">
        <v>3</v>
      </c>
      <c r="AC136" s="697">
        <v>0</v>
      </c>
      <c r="AD136" s="697">
        <v>0</v>
      </c>
      <c r="AE136" s="697">
        <v>0</v>
      </c>
      <c r="AF136" s="697">
        <v>0</v>
      </c>
      <c r="AG136" s="697">
        <v>0</v>
      </c>
      <c r="AH136" s="697"/>
      <c r="AI136" s="697"/>
      <c r="AJ136" s="697"/>
      <c r="AK136" s="697"/>
      <c r="AL136" s="697"/>
      <c r="AM136" s="697"/>
      <c r="AN136" s="697"/>
      <c r="AO136" s="698"/>
      <c r="AU136" s="697"/>
      <c r="AV136" s="697">
        <v>34755</v>
      </c>
      <c r="AW136" s="697">
        <v>37320</v>
      </c>
      <c r="AX136" s="697">
        <v>37320</v>
      </c>
      <c r="AY136" s="697">
        <v>37320</v>
      </c>
      <c r="AZ136" s="697">
        <v>37320</v>
      </c>
      <c r="BA136" s="697">
        <v>37320</v>
      </c>
      <c r="BB136" s="697">
        <v>37320</v>
      </c>
      <c r="BC136" s="697">
        <v>37320</v>
      </c>
      <c r="BD136" s="697">
        <v>37320</v>
      </c>
      <c r="BE136" s="697">
        <v>37320</v>
      </c>
      <c r="BF136" s="697">
        <v>34470</v>
      </c>
      <c r="BG136" s="697">
        <v>27785</v>
      </c>
      <c r="BH136" s="697">
        <v>0</v>
      </c>
      <c r="BI136" s="697">
        <v>0</v>
      </c>
      <c r="BJ136" s="697">
        <v>0</v>
      </c>
      <c r="BK136" s="697">
        <v>0</v>
      </c>
      <c r="BL136" s="697">
        <v>0</v>
      </c>
      <c r="BM136" s="697">
        <v>0</v>
      </c>
      <c r="BN136" s="697"/>
      <c r="BO136" s="697"/>
      <c r="BP136" s="697"/>
      <c r="BQ136" s="697"/>
      <c r="BR136" s="697"/>
      <c r="BS136" s="697"/>
      <c r="BT136" s="698"/>
    </row>
    <row r="137" spans="2:73">
      <c r="C137" s="692" t="s">
        <v>709</v>
      </c>
      <c r="D137" s="692" t="s">
        <v>119</v>
      </c>
      <c r="E137" s="692"/>
      <c r="F137" s="644"/>
      <c r="G137" s="644"/>
      <c r="H137" s="692">
        <v>2016</v>
      </c>
      <c r="I137" s="644" t="s">
        <v>579</v>
      </c>
      <c r="J137" s="644" t="s">
        <v>584</v>
      </c>
      <c r="K137" s="633"/>
      <c r="L137" s="644"/>
      <c r="P137" s="697">
        <v>0</v>
      </c>
      <c r="Q137" s="697">
        <v>2</v>
      </c>
      <c r="R137" s="697">
        <v>2</v>
      </c>
      <c r="S137" s="697">
        <v>2</v>
      </c>
      <c r="T137" s="697">
        <v>2</v>
      </c>
      <c r="U137" s="697">
        <v>2</v>
      </c>
      <c r="V137" s="697">
        <v>1</v>
      </c>
      <c r="W137" s="697">
        <v>1</v>
      </c>
      <c r="X137" s="697">
        <v>1</v>
      </c>
      <c r="Y137" s="697">
        <v>1</v>
      </c>
      <c r="Z137" s="697">
        <v>1</v>
      </c>
      <c r="AA137" s="697">
        <v>1</v>
      </c>
      <c r="AB137" s="697">
        <v>0</v>
      </c>
      <c r="AC137" s="697">
        <v>0</v>
      </c>
      <c r="AD137" s="697">
        <v>0</v>
      </c>
      <c r="AE137" s="697">
        <v>0</v>
      </c>
      <c r="AF137" s="697">
        <v>0</v>
      </c>
      <c r="AG137" s="697">
        <v>0</v>
      </c>
      <c r="AH137" s="697"/>
      <c r="AI137" s="697"/>
      <c r="AJ137" s="697"/>
      <c r="AK137" s="697"/>
      <c r="AL137" s="697"/>
      <c r="AM137" s="697"/>
      <c r="AN137" s="697"/>
      <c r="AO137" s="698"/>
      <c r="AU137" s="697"/>
      <c r="AV137" s="697">
        <v>8459</v>
      </c>
      <c r="AW137" s="697">
        <v>8459</v>
      </c>
      <c r="AX137" s="697">
        <v>8248</v>
      </c>
      <c r="AY137" s="697">
        <v>7037</v>
      </c>
      <c r="AZ137" s="697">
        <v>7037</v>
      </c>
      <c r="BA137" s="697">
        <v>4834</v>
      </c>
      <c r="BB137" s="697">
        <v>4730</v>
      </c>
      <c r="BC137" s="697">
        <v>4730</v>
      </c>
      <c r="BD137" s="697">
        <v>4559</v>
      </c>
      <c r="BE137" s="697">
        <v>3369</v>
      </c>
      <c r="BF137" s="697">
        <v>1947</v>
      </c>
      <c r="BG137" s="697">
        <v>912</v>
      </c>
      <c r="BH137" s="697">
        <v>0</v>
      </c>
      <c r="BI137" s="697">
        <v>0</v>
      </c>
      <c r="BJ137" s="697">
        <v>0</v>
      </c>
      <c r="BK137" s="697">
        <v>0</v>
      </c>
      <c r="BL137" s="697">
        <v>0</v>
      </c>
      <c r="BM137" s="697">
        <v>0</v>
      </c>
      <c r="BN137" s="697"/>
      <c r="BO137" s="697"/>
      <c r="BP137" s="697"/>
      <c r="BQ137" s="697"/>
      <c r="BR137" s="697"/>
      <c r="BS137" s="697"/>
      <c r="BT137" s="698"/>
    </row>
    <row r="299" spans="9:11">
      <c r="I299" s="12"/>
      <c r="J299" s="12"/>
      <c r="K299" s="12"/>
    </row>
    <row r="300" spans="9:11">
      <c r="I300" s="12"/>
      <c r="J300" s="12"/>
      <c r="K300" s="12"/>
    </row>
    <row r="301" spans="9:11">
      <c r="I301" s="12"/>
      <c r="J301" s="12"/>
      <c r="K301" s="12"/>
    </row>
    <row r="302" spans="9:11">
      <c r="I302" s="12"/>
      <c r="J302" s="12"/>
      <c r="K302" s="12"/>
    </row>
    <row r="303" spans="9:11">
      <c r="I303" s="12"/>
      <c r="J303" s="12"/>
      <c r="K303" s="12"/>
    </row>
    <row r="304" spans="9:11">
      <c r="I304" s="12"/>
      <c r="J304" s="12"/>
      <c r="K304" s="12"/>
    </row>
    <row r="305" spans="9:11">
      <c r="I305" s="12"/>
      <c r="J305" s="12"/>
      <c r="K305" s="12"/>
    </row>
    <row r="306" spans="9:11">
      <c r="I306" s="12"/>
      <c r="J306" s="12"/>
      <c r="K306" s="12"/>
    </row>
    <row r="307" spans="9:11">
      <c r="I307" s="12"/>
      <c r="J307" s="12"/>
      <c r="K307" s="12"/>
    </row>
    <row r="308" spans="9:11">
      <c r="I308" s="12"/>
      <c r="J308" s="12"/>
      <c r="K308" s="12"/>
    </row>
    <row r="309" spans="9:11">
      <c r="I309" s="12"/>
      <c r="J309" s="12"/>
      <c r="K309" s="12"/>
    </row>
    <row r="310" spans="9:11">
      <c r="I310" s="12"/>
      <c r="J310" s="12"/>
      <c r="K310" s="12"/>
    </row>
    <row r="311" spans="9:11">
      <c r="I311" s="12"/>
      <c r="J311" s="12"/>
      <c r="K311" s="12"/>
    </row>
    <row r="312" spans="9:11">
      <c r="I312" s="12"/>
      <c r="J312" s="12"/>
      <c r="K312" s="12"/>
    </row>
    <row r="313" spans="9:11">
      <c r="I313" s="12"/>
      <c r="J313" s="12"/>
      <c r="K313" s="12"/>
    </row>
    <row r="314" spans="9:11">
      <c r="I314" s="12"/>
      <c r="J314" s="12"/>
      <c r="K314" s="12"/>
    </row>
    <row r="315" spans="9:11">
      <c r="I315" s="12"/>
      <c r="J315" s="12"/>
      <c r="K315" s="12"/>
    </row>
    <row r="316" spans="9:11">
      <c r="I316" s="12"/>
      <c r="J316" s="12"/>
      <c r="K316" s="12"/>
    </row>
    <row r="317" spans="9:11">
      <c r="I317" s="12"/>
      <c r="J317" s="12"/>
      <c r="K317" s="12"/>
    </row>
    <row r="318" spans="9:11">
      <c r="I318" s="12"/>
      <c r="J318" s="12"/>
      <c r="K318" s="12"/>
    </row>
    <row r="319" spans="9:11">
      <c r="I319" s="12"/>
      <c r="J319" s="12"/>
      <c r="K319" s="12"/>
    </row>
    <row r="320" spans="9:11">
      <c r="I320" s="12"/>
      <c r="J320" s="12"/>
      <c r="K320" s="12"/>
    </row>
    <row r="321" spans="9:11">
      <c r="I321" s="12"/>
      <c r="J321" s="12"/>
      <c r="K321" s="12"/>
    </row>
    <row r="322" spans="9:11">
      <c r="I322" s="12"/>
      <c r="J322" s="12"/>
      <c r="K322" s="12"/>
    </row>
    <row r="323" spans="9:11">
      <c r="I323" s="12"/>
      <c r="J323" s="12"/>
      <c r="K323" s="12"/>
    </row>
    <row r="324" spans="9:11">
      <c r="I324" s="12"/>
      <c r="J324" s="12"/>
      <c r="K324" s="12"/>
    </row>
    <row r="325" spans="9:11">
      <c r="I325" s="12"/>
      <c r="J325" s="12"/>
      <c r="K325" s="12"/>
    </row>
    <row r="326" spans="9:11">
      <c r="I326" s="12"/>
      <c r="J326" s="12"/>
      <c r="K326" s="12"/>
    </row>
    <row r="327" spans="9:11">
      <c r="I327" s="12"/>
      <c r="J327" s="12"/>
      <c r="K327" s="12"/>
    </row>
    <row r="328" spans="9:11">
      <c r="I328" s="12"/>
      <c r="J328" s="12"/>
      <c r="K328" s="12"/>
    </row>
    <row r="329" spans="9:11">
      <c r="I329" s="12"/>
      <c r="J329" s="12"/>
      <c r="K329" s="12"/>
    </row>
    <row r="330" spans="9:11">
      <c r="I330" s="12"/>
      <c r="J330" s="12"/>
      <c r="K330" s="12"/>
    </row>
    <row r="331" spans="9:11">
      <c r="I331" s="12"/>
      <c r="J331" s="12"/>
      <c r="K331" s="12"/>
    </row>
    <row r="332" spans="9:11">
      <c r="I332" s="12"/>
      <c r="J332" s="12"/>
      <c r="K332" s="12"/>
    </row>
    <row r="333" spans="9:11">
      <c r="I333" s="12"/>
      <c r="J333" s="12"/>
      <c r="K333" s="12"/>
    </row>
    <row r="334" spans="9:11">
      <c r="I334" s="12"/>
      <c r="J334" s="12"/>
      <c r="K334" s="12"/>
    </row>
    <row r="335" spans="9:11">
      <c r="I335" s="12"/>
      <c r="J335" s="12"/>
      <c r="K335" s="12"/>
    </row>
    <row r="336" spans="9:11">
      <c r="I336" s="12"/>
      <c r="J336" s="12"/>
      <c r="K336" s="12"/>
    </row>
    <row r="477" spans="9:10">
      <c r="I477" s="12"/>
      <c r="J477" s="12"/>
    </row>
  </sheetData>
  <autoFilter ref="C26:BT137">
    <filterColumn colId="5">
      <filters>
        <filter val="2016"/>
      </filters>
    </filterColumn>
    <sortState ref="C26:BT42">
      <sortCondition ref="H25"/>
    </sortState>
  </autoFilter>
  <mergeCells count="1">
    <mergeCell ref="C24:G24"/>
  </mergeCells>
  <conditionalFormatting sqref="L27:AO69 AQ37:BT71">
    <cfRule type="cellIs" dxfId="13" priority="15" operator="equal">
      <formula>0</formula>
    </cfRule>
  </conditionalFormatting>
  <conditionalFormatting sqref="L110:AO124 AQ108:BT124">
    <cfRule type="cellIs" dxfId="12" priority="12" operator="equal">
      <formula>0</formula>
    </cfRule>
  </conditionalFormatting>
  <conditionalFormatting sqref="L74:AO86 AQ72:BT88">
    <cfRule type="cellIs" dxfId="11" priority="14" operator="equal">
      <formula>0</formula>
    </cfRule>
  </conditionalFormatting>
  <conditionalFormatting sqref="L91:AO105 AQ89:BT107">
    <cfRule type="cellIs" dxfId="10" priority="13" operator="equal">
      <formula>0</formula>
    </cfRule>
  </conditionalFormatting>
  <conditionalFormatting sqref="L27:AO32">
    <cfRule type="cellIs" dxfId="9" priority="11" operator="equal">
      <formula>0</formula>
    </cfRule>
  </conditionalFormatting>
  <conditionalFormatting sqref="L33:AO43 AQ41:BT43">
    <cfRule type="cellIs" dxfId="8" priority="10" operator="equal">
      <formula>0</formula>
    </cfRule>
  </conditionalFormatting>
  <conditionalFormatting sqref="L70:AO73">
    <cfRule type="cellIs" dxfId="7" priority="9" operator="equal">
      <formula>0</formula>
    </cfRule>
  </conditionalFormatting>
  <conditionalFormatting sqref="L87:AO90">
    <cfRule type="cellIs" dxfId="6" priority="8" operator="equal">
      <formula>0</formula>
    </cfRule>
  </conditionalFormatting>
  <conditionalFormatting sqref="L106:AO109">
    <cfRule type="cellIs" dxfId="5" priority="7" operator="equal">
      <formula>0</formula>
    </cfRule>
  </conditionalFormatting>
  <conditionalFormatting sqref="AQ27:BT28">
    <cfRule type="cellIs" dxfId="4" priority="6" operator="equal">
      <formula>0</formula>
    </cfRule>
  </conditionalFormatting>
  <conditionalFormatting sqref="AQ29:BT40">
    <cfRule type="cellIs" dxfId="3" priority="4" operator="equal">
      <formula>0</formula>
    </cfRule>
  </conditionalFormatting>
  <conditionalFormatting sqref="L125:AO133 AQ125:BT133">
    <cfRule type="cellIs" dxfId="2" priority="3" operator="equal">
      <formula>0</formula>
    </cfRule>
  </conditionalFormatting>
  <conditionalFormatting sqref="AU134:BT137">
    <cfRule type="cellIs" dxfId="1" priority="1" operator="equal">
      <formula>0</formula>
    </cfRule>
  </conditionalFormatting>
  <conditionalFormatting sqref="P134:AO137">
    <cfRule type="cellIs" dxfId="0" priority="2"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I27:I298 I337:I476 I478:I1048576</xm:sqref>
        </x14:dataValidation>
        <x14:dataValidation type="list" allowBlank="1" showInputMessage="1" showErrorMessage="1">
          <x14:formula1>
            <xm:f>DropDownList!$H$2:$H$3</xm:f>
          </x14:formula1>
          <xm:sqref>J27:J298 J337:J476 J478:J1048576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2:V44"/>
  <sheetViews>
    <sheetView topLeftCell="A25" zoomScaleNormal="100" workbookViewId="0">
      <selection activeCell="I39" sqref="I39"/>
    </sheetView>
  </sheetViews>
  <sheetFormatPr defaultColWidth="9.140625" defaultRowHeight="15"/>
  <cols>
    <col min="1" max="1" width="9.140625" style="12"/>
    <col min="2" max="2" width="17" style="12" customWidth="1"/>
    <col min="3" max="16384" width="9.140625" style="12"/>
  </cols>
  <sheetData>
    <row r="12" spans="2:22" ht="24" customHeight="1"/>
    <row r="13" spans="2:22" ht="15.75">
      <c r="B13" s="588" t="s">
        <v>504</v>
      </c>
    </row>
    <row r="14" spans="2:22" ht="15.75">
      <c r="B14" s="588"/>
    </row>
    <row r="15" spans="2:22" s="668" customFormat="1" ht="27" customHeight="1">
      <c r="B15" s="666" t="s">
        <v>668</v>
      </c>
      <c r="C15" s="667"/>
      <c r="D15" s="667"/>
      <c r="E15" s="667"/>
      <c r="F15" s="667"/>
      <c r="G15" s="667"/>
      <c r="H15" s="667"/>
      <c r="I15" s="667"/>
      <c r="J15" s="667"/>
      <c r="K15" s="667"/>
      <c r="L15" s="667"/>
      <c r="M15" s="667"/>
      <c r="N15" s="667"/>
      <c r="O15" s="667"/>
      <c r="P15" s="667"/>
      <c r="Q15" s="667"/>
      <c r="R15" s="667"/>
      <c r="S15" s="667"/>
      <c r="T15" s="667"/>
      <c r="U15" s="667"/>
      <c r="V15" s="667"/>
    </row>
    <row r="17" spans="2:11" ht="15.75">
      <c r="C17" s="17" t="s">
        <v>730</v>
      </c>
    </row>
    <row r="18" spans="2:11">
      <c r="B18"/>
    </row>
    <row r="19" spans="2:11">
      <c r="B19" s="742"/>
      <c r="C19" s="743"/>
      <c r="D19" s="743"/>
      <c r="E19" s="743"/>
      <c r="F19" s="743"/>
      <c r="G19" s="743"/>
      <c r="H19" s="743" t="s">
        <v>731</v>
      </c>
      <c r="I19" s="744"/>
      <c r="J19" s="743"/>
      <c r="K19" s="745"/>
    </row>
    <row r="20" spans="2:11">
      <c r="B20" s="746" t="s">
        <v>732</v>
      </c>
      <c r="C20" s="747"/>
      <c r="D20" s="748">
        <v>99000</v>
      </c>
      <c r="E20" s="748" t="s">
        <v>733</v>
      </c>
      <c r="F20" s="749"/>
      <c r="G20" s="748">
        <v>7270</v>
      </c>
      <c r="H20" s="748" t="s">
        <v>734</v>
      </c>
      <c r="I20" s="749"/>
      <c r="J20" s="748">
        <v>101125</v>
      </c>
      <c r="K20" s="750" t="s">
        <v>735</v>
      </c>
    </row>
    <row r="21" spans="2:11">
      <c r="B21" s="751"/>
      <c r="C21" s="752"/>
      <c r="D21" s="753"/>
      <c r="E21" s="753"/>
      <c r="F21" s="754"/>
      <c r="G21" s="753"/>
      <c r="H21" s="753"/>
      <c r="I21" s="754"/>
      <c r="J21" s="748"/>
      <c r="K21" s="755"/>
    </row>
    <row r="22" spans="2:11">
      <c r="B22" s="751" t="s">
        <v>234</v>
      </c>
      <c r="C22" s="752">
        <v>2013</v>
      </c>
      <c r="D22" s="753">
        <v>2014</v>
      </c>
      <c r="E22" s="753">
        <v>2015</v>
      </c>
      <c r="F22" s="754">
        <v>2016</v>
      </c>
      <c r="G22" s="748">
        <v>2014</v>
      </c>
      <c r="H22" s="753">
        <v>2015</v>
      </c>
      <c r="I22" s="754">
        <v>2016</v>
      </c>
      <c r="J22" s="747">
        <v>2015</v>
      </c>
      <c r="K22" s="755">
        <v>2016</v>
      </c>
    </row>
    <row r="23" spans="2:11">
      <c r="B23" s="756"/>
      <c r="C23" s="757"/>
      <c r="D23" s="758"/>
      <c r="E23" s="758"/>
      <c r="F23" s="759"/>
      <c r="G23" s="758"/>
      <c r="H23" s="758"/>
      <c r="I23" s="759"/>
      <c r="J23" s="757"/>
      <c r="K23" s="760"/>
    </row>
    <row r="24" spans="2:11">
      <c r="B24" s="761" t="s">
        <v>736</v>
      </c>
      <c r="C24" s="757">
        <v>137.4</v>
      </c>
      <c r="D24" s="758">
        <v>137.4</v>
      </c>
      <c r="E24" s="758">
        <v>61.7</v>
      </c>
      <c r="F24" s="759">
        <v>62.02</v>
      </c>
      <c r="G24" s="758">
        <v>43.04</v>
      </c>
      <c r="H24" s="758">
        <v>43.34</v>
      </c>
      <c r="I24" s="759">
        <v>16.059999999999999</v>
      </c>
      <c r="J24" s="757">
        <v>111.76</v>
      </c>
      <c r="K24" s="760">
        <v>111.76</v>
      </c>
    </row>
    <row r="25" spans="2:11">
      <c r="B25" s="761" t="s">
        <v>737</v>
      </c>
      <c r="C25" s="757">
        <v>137.4</v>
      </c>
      <c r="D25" s="758">
        <v>137.4</v>
      </c>
      <c r="E25" s="758">
        <v>61.71</v>
      </c>
      <c r="F25" s="759">
        <v>62.02</v>
      </c>
      <c r="G25" s="758">
        <v>43.04</v>
      </c>
      <c r="H25" s="758">
        <v>43.34</v>
      </c>
      <c r="I25" s="759">
        <v>16.059999999999999</v>
      </c>
      <c r="J25" s="757">
        <v>111.76</v>
      </c>
      <c r="K25" s="760">
        <v>111.76</v>
      </c>
    </row>
    <row r="26" spans="2:11">
      <c r="B26" s="761" t="s">
        <v>738</v>
      </c>
      <c r="C26" s="757">
        <v>137.4</v>
      </c>
      <c r="D26" s="758">
        <v>137.4</v>
      </c>
      <c r="E26" s="758">
        <v>62.02</v>
      </c>
      <c r="F26" s="759">
        <v>62.02</v>
      </c>
      <c r="G26" s="758">
        <v>43.04</v>
      </c>
      <c r="H26" s="758">
        <v>43.34</v>
      </c>
      <c r="I26" s="759">
        <v>16.059999999999999</v>
      </c>
      <c r="J26" s="757">
        <v>111.76</v>
      </c>
      <c r="K26" s="760">
        <v>111.76</v>
      </c>
    </row>
    <row r="27" spans="2:11">
      <c r="B27" s="761" t="s">
        <v>739</v>
      </c>
      <c r="C27" s="757">
        <v>137.4</v>
      </c>
      <c r="D27" s="758">
        <v>137.4</v>
      </c>
      <c r="E27" s="758">
        <v>61.71</v>
      </c>
      <c r="F27" s="759">
        <v>62.02</v>
      </c>
      <c r="G27" s="758">
        <v>43.04</v>
      </c>
      <c r="H27" s="758">
        <v>43.34</v>
      </c>
      <c r="I27" s="759">
        <v>16.059999999999999</v>
      </c>
      <c r="J27" s="757">
        <v>111.76</v>
      </c>
      <c r="K27" s="762">
        <v>48.93</v>
      </c>
    </row>
    <row r="28" spans="2:11">
      <c r="B28" s="761" t="s">
        <v>740</v>
      </c>
      <c r="C28" s="757">
        <v>137.4</v>
      </c>
      <c r="D28" s="758">
        <v>137.4</v>
      </c>
      <c r="E28" s="758">
        <v>62.02</v>
      </c>
      <c r="F28" s="759">
        <v>62.02</v>
      </c>
      <c r="G28" s="758">
        <v>43.04</v>
      </c>
      <c r="H28" s="758">
        <v>43.34</v>
      </c>
      <c r="I28" s="759">
        <v>16.059999999999999</v>
      </c>
      <c r="J28" s="757">
        <v>111.76</v>
      </c>
      <c r="K28" s="760">
        <v>48.93</v>
      </c>
    </row>
    <row r="29" spans="2:11">
      <c r="B29" s="761" t="s">
        <v>741</v>
      </c>
      <c r="C29" s="757">
        <v>137.4</v>
      </c>
      <c r="D29" s="758">
        <v>137.4</v>
      </c>
      <c r="E29" s="758">
        <v>62.02</v>
      </c>
      <c r="F29" s="759">
        <v>62.02</v>
      </c>
      <c r="G29" s="758">
        <v>43.04</v>
      </c>
      <c r="H29" s="758">
        <v>43.34</v>
      </c>
      <c r="I29" s="759">
        <v>16.059999999999999</v>
      </c>
      <c r="J29" s="757">
        <v>111.76</v>
      </c>
      <c r="K29" s="760">
        <v>48.93</v>
      </c>
    </row>
    <row r="30" spans="2:11">
      <c r="B30" s="761" t="s">
        <v>742</v>
      </c>
      <c r="C30" s="757">
        <v>137.4</v>
      </c>
      <c r="D30" s="758">
        <v>137.4</v>
      </c>
      <c r="E30" s="758">
        <v>62.02</v>
      </c>
      <c r="F30" s="759">
        <v>62.02</v>
      </c>
      <c r="G30" s="758">
        <v>43.04</v>
      </c>
      <c r="H30" s="758">
        <v>43.34</v>
      </c>
      <c r="I30" s="759">
        <v>16.059999999999999</v>
      </c>
      <c r="J30" s="757">
        <v>111.76</v>
      </c>
      <c r="K30" s="760">
        <v>48.93</v>
      </c>
    </row>
    <row r="31" spans="2:11">
      <c r="B31" s="761" t="s">
        <v>743</v>
      </c>
      <c r="C31" s="757">
        <v>137.4</v>
      </c>
      <c r="D31" s="758">
        <v>137.4</v>
      </c>
      <c r="E31" s="758">
        <v>62.02</v>
      </c>
      <c r="F31" s="759">
        <v>62.02</v>
      </c>
      <c r="G31" s="758">
        <v>43.34</v>
      </c>
      <c r="H31" s="763">
        <v>16.059999999999999</v>
      </c>
      <c r="I31" s="759">
        <v>16.059999999999999</v>
      </c>
      <c r="J31" s="757">
        <v>111.76</v>
      </c>
      <c r="K31" s="760">
        <v>48.93</v>
      </c>
    </row>
    <row r="32" spans="2:11">
      <c r="B32" s="761" t="s">
        <v>744</v>
      </c>
      <c r="C32" s="757">
        <v>137.4</v>
      </c>
      <c r="D32" s="758">
        <v>137.4</v>
      </c>
      <c r="E32" s="758">
        <v>62.02</v>
      </c>
      <c r="F32" s="759">
        <v>62.02</v>
      </c>
      <c r="G32" s="758">
        <v>43.34</v>
      </c>
      <c r="H32" s="758">
        <v>16.059999999999999</v>
      </c>
      <c r="I32" s="759">
        <v>16.059999999999999</v>
      </c>
      <c r="J32" s="757">
        <v>111.76</v>
      </c>
      <c r="K32" s="760">
        <v>48.93</v>
      </c>
    </row>
    <row r="33" spans="2:11">
      <c r="B33" s="761" t="s">
        <v>745</v>
      </c>
      <c r="C33" s="757">
        <v>137.4</v>
      </c>
      <c r="D33" s="763">
        <v>61.7</v>
      </c>
      <c r="E33" s="758">
        <v>62.02</v>
      </c>
      <c r="F33" s="759">
        <v>62.02</v>
      </c>
      <c r="G33" s="758">
        <v>43.34</v>
      </c>
      <c r="H33" s="758">
        <v>16.059999999999999</v>
      </c>
      <c r="I33" s="759">
        <v>16.059999999999999</v>
      </c>
      <c r="J33" s="757">
        <v>111.76</v>
      </c>
      <c r="K33" s="760">
        <v>48.93</v>
      </c>
    </row>
    <row r="34" spans="2:11">
      <c r="B34" s="761" t="s">
        <v>746</v>
      </c>
      <c r="C34" s="757">
        <v>137.4</v>
      </c>
      <c r="D34" s="758">
        <v>61.7</v>
      </c>
      <c r="E34" s="758">
        <v>62.02</v>
      </c>
      <c r="F34" s="759">
        <v>62.02</v>
      </c>
      <c r="G34" s="758">
        <v>43.34</v>
      </c>
      <c r="H34" s="758">
        <v>16.059999999999999</v>
      </c>
      <c r="I34" s="759">
        <v>16.059999999999999</v>
      </c>
      <c r="J34" s="757">
        <v>111.76</v>
      </c>
      <c r="K34" s="760">
        <v>48.93</v>
      </c>
    </row>
    <row r="35" spans="2:11">
      <c r="B35" s="761" t="s">
        <v>747</v>
      </c>
      <c r="C35" s="757">
        <v>137.4</v>
      </c>
      <c r="D35" s="758">
        <v>61.7</v>
      </c>
      <c r="E35" s="758">
        <v>62.02</v>
      </c>
      <c r="F35" s="759">
        <v>62.02</v>
      </c>
      <c r="G35" s="758">
        <v>43.34</v>
      </c>
      <c r="H35" s="758">
        <v>16.059999999999999</v>
      </c>
      <c r="I35" s="759">
        <v>16.059999999999999</v>
      </c>
      <c r="J35" s="757">
        <v>111.76</v>
      </c>
      <c r="K35" s="760">
        <v>48.93</v>
      </c>
    </row>
    <row r="36" spans="2:11">
      <c r="B36" s="756"/>
      <c r="C36" s="757"/>
      <c r="D36" s="764"/>
      <c r="E36" s="764"/>
      <c r="F36" s="759"/>
      <c r="G36" s="765"/>
      <c r="H36" s="764"/>
      <c r="I36" s="759"/>
      <c r="J36" s="766"/>
      <c r="K36" s="767"/>
    </row>
    <row r="37" spans="2:11">
      <c r="B37" s="768" t="s">
        <v>26</v>
      </c>
      <c r="C37" s="769">
        <f t="shared" ref="C37:K37" si="0">SUM(C24:C36)</f>
        <v>1648.8000000000004</v>
      </c>
      <c r="D37" s="770">
        <f t="shared" si="0"/>
        <v>1421.7000000000003</v>
      </c>
      <c r="E37" s="770">
        <f t="shared" si="0"/>
        <v>743.3</v>
      </c>
      <c r="F37" s="771">
        <f t="shared" si="0"/>
        <v>744.2399999999999</v>
      </c>
      <c r="G37" s="770">
        <f t="shared" si="0"/>
        <v>517.98000000000013</v>
      </c>
      <c r="H37" s="770">
        <f t="shared" si="0"/>
        <v>383.68</v>
      </c>
      <c r="I37" s="771">
        <f t="shared" si="0"/>
        <v>192.72</v>
      </c>
      <c r="J37" s="769">
        <f t="shared" si="0"/>
        <v>1341.1200000000001</v>
      </c>
      <c r="K37" s="772">
        <f t="shared" si="0"/>
        <v>775.64999999999975</v>
      </c>
    </row>
    <row r="38" spans="2:11">
      <c r="B38" s="773"/>
      <c r="C38" s="774"/>
      <c r="D38" s="774"/>
      <c r="E38" s="774"/>
      <c r="F38" s="775"/>
      <c r="G38" s="776"/>
      <c r="H38" s="776"/>
      <c r="I38" s="775"/>
      <c r="J38" s="777"/>
      <c r="K38" s="778"/>
    </row>
    <row r="39" spans="2:11">
      <c r="B39" s="779" t="s">
        <v>748</v>
      </c>
      <c r="C39" s="780"/>
      <c r="D39" s="780">
        <f>C37-D37</f>
        <v>227.10000000000014</v>
      </c>
      <c r="E39" s="780">
        <f>C37-E37</f>
        <v>905.50000000000045</v>
      </c>
      <c r="F39" s="794">
        <f>C37-F37</f>
        <v>904.56000000000051</v>
      </c>
      <c r="G39" s="780"/>
      <c r="H39" s="780">
        <f>SUM(G31:G35)-SUM(H31:H35)</f>
        <v>136.40000000000003</v>
      </c>
      <c r="I39" s="794">
        <f>G37-I37</f>
        <v>325.2600000000001</v>
      </c>
      <c r="J39" s="781"/>
      <c r="K39" s="799">
        <f>J37-K37</f>
        <v>565.47000000000037</v>
      </c>
    </row>
    <row r="40" spans="2:11">
      <c r="B40" s="782"/>
      <c r="C40" s="783"/>
      <c r="D40" s="783"/>
      <c r="E40" s="783"/>
      <c r="F40" s="783"/>
      <c r="G40" s="783"/>
      <c r="H40" s="783"/>
      <c r="I40" s="783"/>
      <c r="J40" s="783"/>
      <c r="K40" s="784"/>
    </row>
    <row r="41" spans="2:11">
      <c r="B41" s="785"/>
      <c r="C41" s="786"/>
      <c r="D41" s="787"/>
      <c r="E41" s="788"/>
      <c r="F41" s="788"/>
      <c r="G41" s="758"/>
      <c r="H41" s="783"/>
      <c r="I41" s="783"/>
      <c r="J41" s="789"/>
      <c r="K41" s="784"/>
    </row>
    <row r="42" spans="2:11">
      <c r="B42" s="782" t="s">
        <v>750</v>
      </c>
      <c r="C42" s="788"/>
      <c r="D42" s="790">
        <f>F39+I39+K39</f>
        <v>1795.2900000000009</v>
      </c>
      <c r="E42" s="788"/>
      <c r="F42" s="788"/>
      <c r="G42" s="758"/>
      <c r="H42" s="783"/>
      <c r="I42" s="783"/>
      <c r="J42" s="783"/>
      <c r="K42" s="760"/>
    </row>
    <row r="43" spans="2:11">
      <c r="B43" s="782" t="s">
        <v>749</v>
      </c>
      <c r="C43" s="788"/>
      <c r="D43" s="791">
        <v>0.74</v>
      </c>
      <c r="E43" s="788"/>
      <c r="F43" s="788"/>
      <c r="G43" s="758"/>
      <c r="H43" s="783"/>
      <c r="I43" s="783"/>
      <c r="J43" s="783"/>
      <c r="K43" s="760"/>
    </row>
    <row r="44" spans="2:11">
      <c r="B44" s="785" t="s">
        <v>751</v>
      </c>
      <c r="C44" s="786"/>
      <c r="D44" s="792">
        <f>D42*D43</f>
        <v>1328.5146000000007</v>
      </c>
      <c r="E44" s="786"/>
      <c r="F44" s="786"/>
      <c r="G44" s="753"/>
      <c r="H44" s="793"/>
      <c r="I44" s="793"/>
      <c r="J44" s="793"/>
      <c r="K44" s="755"/>
    </row>
  </sheetData>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44" activePane="bottomLeft" state="frozen"/>
      <selection pane="bottomLeft" activeCell="J21" sqref="J21"/>
    </sheetView>
  </sheetViews>
  <sheetFormatPr defaultColWidth="9.140625" defaultRowHeight="15"/>
  <cols>
    <col min="1" max="1" width="9.140625" style="12"/>
    <col min="2" max="2" width="36.85546875" style="704" customWidth="1"/>
    <col min="3" max="3" width="9.140625" style="10"/>
    <col min="4" max="16384" width="9.140625" style="12"/>
  </cols>
  <sheetData>
    <row r="16" spans="2:21" ht="26.25" customHeight="1">
      <c r="B16" s="705" t="s">
        <v>561</v>
      </c>
      <c r="C16" s="807" t="s">
        <v>504</v>
      </c>
      <c r="D16" s="808"/>
      <c r="E16" s="808"/>
      <c r="F16" s="808"/>
      <c r="G16" s="808"/>
      <c r="H16" s="808"/>
      <c r="I16" s="808"/>
      <c r="J16" s="808"/>
      <c r="K16" s="808"/>
      <c r="L16" s="808"/>
      <c r="M16" s="808"/>
      <c r="N16" s="808"/>
      <c r="O16" s="808"/>
      <c r="P16" s="808"/>
      <c r="Q16" s="808"/>
      <c r="R16" s="808"/>
      <c r="S16" s="808"/>
      <c r="T16" s="808"/>
      <c r="U16" s="808"/>
    </row>
    <row r="17" spans="2:21" ht="55.5" customHeight="1">
      <c r="B17" s="706" t="s">
        <v>636</v>
      </c>
      <c r="C17" s="809" t="s">
        <v>637</v>
      </c>
      <c r="D17" s="809"/>
      <c r="E17" s="809"/>
      <c r="F17" s="809"/>
      <c r="G17" s="809"/>
      <c r="H17" s="809"/>
      <c r="I17" s="809"/>
      <c r="J17" s="809"/>
      <c r="K17" s="809"/>
      <c r="L17" s="809"/>
      <c r="M17" s="809"/>
      <c r="N17" s="809"/>
      <c r="O17" s="809"/>
      <c r="P17" s="809"/>
      <c r="Q17" s="809"/>
      <c r="R17" s="809"/>
      <c r="S17" s="809"/>
      <c r="T17" s="809"/>
      <c r="U17" s="810"/>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641</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638</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803" t="s">
        <v>639</v>
      </c>
      <c r="D23" s="803"/>
      <c r="E23" s="803"/>
      <c r="F23" s="803"/>
      <c r="G23" s="803"/>
      <c r="H23" s="803"/>
      <c r="I23" s="803"/>
      <c r="J23" s="803"/>
      <c r="K23" s="803"/>
      <c r="L23" s="803"/>
      <c r="M23" s="803"/>
      <c r="N23" s="803"/>
      <c r="O23" s="803"/>
      <c r="P23" s="803"/>
      <c r="Q23" s="803"/>
      <c r="R23" s="803"/>
      <c r="S23" s="803"/>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642</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803" t="s">
        <v>640</v>
      </c>
      <c r="D27" s="803"/>
      <c r="E27" s="803"/>
      <c r="F27" s="803"/>
      <c r="G27" s="803"/>
      <c r="H27" s="803"/>
      <c r="I27" s="803"/>
      <c r="J27" s="803"/>
      <c r="K27" s="803"/>
      <c r="L27" s="803"/>
      <c r="M27" s="803"/>
      <c r="N27" s="803"/>
      <c r="O27" s="803"/>
      <c r="P27" s="803"/>
      <c r="Q27" s="803"/>
      <c r="R27" s="803"/>
      <c r="S27" s="803"/>
      <c r="T27" s="803"/>
      <c r="U27" s="804"/>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803" t="s">
        <v>643</v>
      </c>
      <c r="D29" s="803"/>
      <c r="E29" s="803"/>
      <c r="F29" s="803"/>
      <c r="G29" s="803"/>
      <c r="H29" s="803"/>
      <c r="I29" s="803"/>
      <c r="J29" s="803"/>
      <c r="K29" s="803"/>
      <c r="L29" s="803"/>
      <c r="M29" s="803"/>
      <c r="N29" s="803"/>
      <c r="O29" s="803"/>
      <c r="P29" s="803"/>
      <c r="Q29" s="803"/>
      <c r="R29" s="803"/>
      <c r="S29" s="803"/>
      <c r="T29" s="803"/>
      <c r="U29" s="804"/>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644</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645</v>
      </c>
      <c r="C33" s="811" t="s">
        <v>646</v>
      </c>
      <c r="D33" s="811"/>
      <c r="E33" s="811"/>
      <c r="F33" s="811"/>
      <c r="G33" s="811"/>
      <c r="H33" s="811"/>
      <c r="I33" s="811"/>
      <c r="J33" s="811"/>
      <c r="K33" s="811"/>
      <c r="L33" s="811"/>
      <c r="M33" s="811"/>
      <c r="N33" s="811"/>
      <c r="O33" s="811"/>
      <c r="P33" s="811"/>
      <c r="Q33" s="811"/>
      <c r="R33" s="811"/>
      <c r="S33" s="811"/>
      <c r="T33" s="811"/>
      <c r="U33" s="812"/>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647</v>
      </c>
      <c r="C35" s="720" t="s">
        <v>648</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649</v>
      </c>
      <c r="C37" s="805" t="s">
        <v>650</v>
      </c>
      <c r="D37" s="805"/>
      <c r="E37" s="805"/>
      <c r="F37" s="805"/>
      <c r="G37" s="805"/>
      <c r="H37" s="805"/>
      <c r="I37" s="805"/>
      <c r="J37" s="805"/>
      <c r="K37" s="805"/>
      <c r="L37" s="805"/>
      <c r="M37" s="805"/>
      <c r="N37" s="805"/>
      <c r="O37" s="805"/>
      <c r="P37" s="805"/>
      <c r="Q37" s="805"/>
      <c r="R37" s="805"/>
      <c r="S37" s="805"/>
      <c r="T37" s="805"/>
      <c r="U37" s="806"/>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651</v>
      </c>
      <c r="C39" s="722" t="s">
        <v>652</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653</v>
      </c>
      <c r="C41" s="813" t="s">
        <v>654</v>
      </c>
      <c r="D41" s="813"/>
      <c r="E41" s="813"/>
      <c r="F41" s="813"/>
      <c r="G41" s="813"/>
      <c r="H41" s="813"/>
      <c r="I41" s="813"/>
      <c r="J41" s="813"/>
      <c r="K41" s="813"/>
      <c r="L41" s="813"/>
      <c r="M41" s="813"/>
      <c r="N41" s="813"/>
      <c r="O41" s="813"/>
      <c r="P41" s="813"/>
      <c r="Q41" s="813"/>
      <c r="R41" s="813"/>
      <c r="S41" s="813"/>
      <c r="T41" s="813"/>
      <c r="U41" s="814"/>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655</v>
      </c>
      <c r="C43" s="720" t="s">
        <v>656</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801" t="s">
        <v>673</v>
      </c>
      <c r="D45" s="801"/>
      <c r="E45" s="801"/>
      <c r="F45" s="801"/>
      <c r="G45" s="801"/>
      <c r="H45" s="801"/>
      <c r="I45" s="801"/>
      <c r="J45" s="801"/>
      <c r="K45" s="801"/>
      <c r="L45" s="801"/>
      <c r="M45" s="801"/>
      <c r="N45" s="801"/>
      <c r="O45" s="801"/>
      <c r="P45" s="801"/>
      <c r="Q45" s="801"/>
      <c r="R45" s="801"/>
      <c r="S45" s="801"/>
      <c r="T45" s="801"/>
      <c r="U45" s="802"/>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801" t="s">
        <v>657</v>
      </c>
      <c r="D47" s="801"/>
      <c r="E47" s="801"/>
      <c r="F47" s="801"/>
      <c r="G47" s="801"/>
      <c r="H47" s="801"/>
      <c r="I47" s="801"/>
      <c r="J47" s="801"/>
      <c r="K47" s="801"/>
      <c r="L47" s="801"/>
      <c r="M47" s="801"/>
      <c r="N47" s="801"/>
      <c r="O47" s="801"/>
      <c r="P47" s="801"/>
      <c r="Q47" s="801"/>
      <c r="R47" s="801"/>
      <c r="S47" s="801"/>
      <c r="T47" s="801"/>
      <c r="U47" s="802"/>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801" t="s">
        <v>658</v>
      </c>
      <c r="D49" s="801"/>
      <c r="E49" s="801"/>
      <c r="F49" s="801"/>
      <c r="G49" s="801"/>
      <c r="H49" s="801"/>
      <c r="I49" s="801"/>
      <c r="J49" s="801"/>
      <c r="K49" s="801"/>
      <c r="L49" s="801"/>
      <c r="M49" s="801"/>
      <c r="N49" s="801"/>
      <c r="O49" s="801"/>
      <c r="P49" s="801"/>
      <c r="Q49" s="801"/>
      <c r="R49" s="801"/>
      <c r="S49" s="801"/>
      <c r="T49" s="801"/>
      <c r="U49" s="802"/>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801" t="s">
        <v>659</v>
      </c>
      <c r="D51" s="801"/>
      <c r="E51" s="801"/>
      <c r="F51" s="801"/>
      <c r="G51" s="801"/>
      <c r="H51" s="801"/>
      <c r="I51" s="801"/>
      <c r="J51" s="801"/>
      <c r="K51" s="801"/>
      <c r="L51" s="801"/>
      <c r="M51" s="801"/>
      <c r="N51" s="801"/>
      <c r="O51" s="801"/>
      <c r="P51" s="801"/>
      <c r="Q51" s="801"/>
      <c r="R51" s="801"/>
      <c r="S51" s="801"/>
      <c r="T51" s="801"/>
      <c r="U51" s="802"/>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803" t="s">
        <v>672</v>
      </c>
      <c r="D53" s="803"/>
      <c r="E53" s="803"/>
      <c r="F53" s="803"/>
      <c r="G53" s="803"/>
      <c r="H53" s="803"/>
      <c r="I53" s="803"/>
      <c r="J53" s="803"/>
      <c r="K53" s="803"/>
      <c r="L53" s="803"/>
      <c r="M53" s="803"/>
      <c r="N53" s="803"/>
      <c r="O53" s="803"/>
      <c r="P53" s="803"/>
      <c r="Q53" s="803"/>
      <c r="R53" s="803"/>
      <c r="S53" s="803"/>
      <c r="T53" s="803"/>
      <c r="U53" s="804"/>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660</v>
      </c>
      <c r="C55" s="805" t="s">
        <v>661</v>
      </c>
      <c r="D55" s="805"/>
      <c r="E55" s="805"/>
      <c r="F55" s="805"/>
      <c r="G55" s="805"/>
      <c r="H55" s="805"/>
      <c r="I55" s="805"/>
      <c r="J55" s="805"/>
      <c r="K55" s="805"/>
      <c r="L55" s="805"/>
      <c r="M55" s="805"/>
      <c r="N55" s="805"/>
      <c r="O55" s="805"/>
      <c r="P55" s="805"/>
      <c r="Q55" s="805"/>
      <c r="R55" s="805"/>
      <c r="S55" s="805"/>
      <c r="T55" s="805"/>
      <c r="U55" s="806"/>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662</v>
      </c>
      <c r="C57" s="805" t="s">
        <v>663</v>
      </c>
      <c r="D57" s="805"/>
      <c r="E57" s="805"/>
      <c r="F57" s="805"/>
      <c r="G57" s="805"/>
      <c r="H57" s="805"/>
      <c r="I57" s="805"/>
      <c r="J57" s="805"/>
      <c r="K57" s="805"/>
      <c r="L57" s="805"/>
      <c r="M57" s="805"/>
      <c r="N57" s="805"/>
      <c r="O57" s="805"/>
      <c r="P57" s="805"/>
      <c r="Q57" s="805"/>
      <c r="R57" s="805"/>
      <c r="S57" s="805"/>
      <c r="T57" s="805"/>
      <c r="U57" s="806"/>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664</v>
      </c>
      <c r="C59" s="727" t="s">
        <v>665</v>
      </c>
      <c r="D59" s="728"/>
      <c r="E59" s="728"/>
      <c r="F59" s="728"/>
      <c r="G59" s="728"/>
      <c r="H59" s="728"/>
      <c r="I59" s="728"/>
      <c r="J59" s="728"/>
      <c r="K59" s="728"/>
      <c r="L59" s="728"/>
      <c r="M59" s="728"/>
      <c r="N59" s="728"/>
      <c r="O59" s="728"/>
      <c r="P59" s="728"/>
      <c r="Q59" s="728"/>
      <c r="R59" s="728"/>
      <c r="S59" s="728"/>
      <c r="T59" s="728"/>
      <c r="U59" s="729"/>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9" zoomScale="80" zoomScaleNormal="80" workbookViewId="0">
      <selection activeCell="C14" sqref="C14"/>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16" t="s">
        <v>675</v>
      </c>
      <c r="C3" s="817"/>
      <c r="D3" s="817"/>
      <c r="E3" s="817"/>
      <c r="F3" s="818"/>
      <c r="G3" s="122"/>
    </row>
    <row r="4" spans="2:20" ht="16.5" customHeight="1">
      <c r="B4" s="819"/>
      <c r="C4" s="820"/>
      <c r="D4" s="820"/>
      <c r="E4" s="820"/>
      <c r="F4" s="821"/>
      <c r="G4" s="122"/>
    </row>
    <row r="5" spans="2:20" ht="71.25" customHeight="1">
      <c r="B5" s="819"/>
      <c r="C5" s="820"/>
      <c r="D5" s="820"/>
      <c r="E5" s="820"/>
      <c r="F5" s="821"/>
      <c r="G5" s="122"/>
    </row>
    <row r="6" spans="2:20" ht="21.75" customHeight="1">
      <c r="B6" s="822"/>
      <c r="C6" s="823"/>
      <c r="D6" s="823"/>
      <c r="E6" s="823"/>
      <c r="F6" s="824"/>
      <c r="G6" s="122"/>
    </row>
    <row r="8" spans="2:20" ht="21">
      <c r="B8" s="815" t="s">
        <v>480</v>
      </c>
      <c r="C8" s="815"/>
      <c r="D8" s="815"/>
      <c r="E8" s="815"/>
      <c r="F8" s="815"/>
      <c r="G8" s="815"/>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590</v>
      </c>
      <c r="G12" s="28"/>
      <c r="L12" s="33"/>
      <c r="M12" s="33"/>
      <c r="N12" s="33"/>
      <c r="O12" s="33"/>
      <c r="P12" s="33"/>
      <c r="Q12" s="68"/>
      <c r="S12" s="8"/>
      <c r="T12" s="8"/>
    </row>
    <row r="13" spans="2:20" s="9" customFormat="1" ht="26.25" customHeight="1" thickBot="1">
      <c r="B13" s="102"/>
      <c r="C13" s="124" t="s">
        <v>629</v>
      </c>
      <c r="G13" s="109"/>
      <c r="L13" s="33"/>
      <c r="M13" s="33"/>
      <c r="N13" s="33"/>
      <c r="O13" s="33"/>
      <c r="P13" s="33"/>
      <c r="Q13" s="68"/>
      <c r="S13" s="8"/>
      <c r="T13" s="8"/>
    </row>
    <row r="14" spans="2:20" s="9" customFormat="1" ht="26.25" customHeight="1" thickBot="1">
      <c r="B14" s="102"/>
      <c r="C14" s="172" t="s">
        <v>624</v>
      </c>
      <c r="G14" s="123"/>
      <c r="L14" s="33"/>
      <c r="M14" s="33"/>
      <c r="N14" s="33"/>
      <c r="O14" s="33"/>
      <c r="P14" s="33"/>
      <c r="Q14" s="68"/>
      <c r="S14" s="8"/>
      <c r="T14" s="8"/>
    </row>
    <row r="15" spans="2:20" s="9" customFormat="1" ht="26.25" customHeight="1" thickBot="1">
      <c r="B15" s="102"/>
      <c r="C15" s="172" t="s">
        <v>625</v>
      </c>
      <c r="G15" s="123"/>
      <c r="L15" s="33"/>
      <c r="M15" s="33"/>
      <c r="N15" s="33"/>
      <c r="O15" s="33"/>
      <c r="P15" s="33"/>
      <c r="Q15" s="68"/>
      <c r="S15" s="8"/>
      <c r="T15" s="8"/>
    </row>
    <row r="16" spans="2:20" s="9" customFormat="1" ht="26.25" customHeight="1" thickBot="1">
      <c r="B16" s="102"/>
      <c r="C16" s="172" t="s">
        <v>626</v>
      </c>
      <c r="G16" s="123"/>
      <c r="L16" s="33"/>
      <c r="M16" s="33"/>
      <c r="N16" s="33"/>
      <c r="O16" s="33"/>
      <c r="P16" s="33"/>
      <c r="Q16" s="68"/>
      <c r="S16" s="8"/>
      <c r="T16" s="8"/>
    </row>
    <row r="17" spans="2:20" s="9" customFormat="1" ht="26.25" customHeight="1" thickBot="1">
      <c r="B17" s="102"/>
      <c r="C17" s="124" t="s">
        <v>627</v>
      </c>
      <c r="G17" s="109"/>
      <c r="L17" s="33"/>
      <c r="M17" s="33"/>
      <c r="N17" s="33"/>
      <c r="O17" s="33"/>
      <c r="P17" s="33"/>
      <c r="Q17" s="68"/>
      <c r="S17" s="8"/>
      <c r="T17" s="8"/>
    </row>
    <row r="18" spans="2:20" s="9" customFormat="1" ht="26.25" customHeight="1" thickBot="1">
      <c r="B18" s="102"/>
      <c r="C18" s="124" t="s">
        <v>628</v>
      </c>
      <c r="G18" s="123"/>
      <c r="L18" s="33"/>
      <c r="M18" s="33"/>
      <c r="N18" s="33"/>
      <c r="O18" s="33"/>
      <c r="P18" s="33"/>
      <c r="Q18" s="68"/>
      <c r="S18" s="8"/>
      <c r="T18" s="8"/>
    </row>
    <row r="19" spans="2:20" s="9" customFormat="1" ht="26.25" customHeight="1" thickBot="1">
      <c r="B19" s="102"/>
      <c r="C19" s="124" t="s">
        <v>630</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470</v>
      </c>
      <c r="D21" s="243" t="s">
        <v>446</v>
      </c>
      <c r="E21" s="243" t="s">
        <v>438</v>
      </c>
      <c r="F21" s="243" t="s">
        <v>553</v>
      </c>
      <c r="G21" s="40"/>
      <c r="M21" s="25"/>
      <c r="T21" s="25"/>
    </row>
    <row r="22" spans="2:20" s="103" customFormat="1" ht="36" customHeight="1">
      <c r="B22" s="647" t="s">
        <v>543</v>
      </c>
      <c r="C22" s="653" t="s">
        <v>436</v>
      </c>
      <c r="D22" s="656" t="s">
        <v>442</v>
      </c>
      <c r="E22" s="660" t="s">
        <v>589</v>
      </c>
      <c r="F22" s="656" t="s">
        <v>447</v>
      </c>
      <c r="G22" s="174"/>
      <c r="M22" s="645"/>
      <c r="T22" s="645"/>
    </row>
    <row r="23" spans="2:20" s="103" customFormat="1" ht="35.25" customHeight="1">
      <c r="B23" s="648" t="s">
        <v>457</v>
      </c>
      <c r="C23" s="654" t="s">
        <v>437</v>
      </c>
      <c r="D23" s="657" t="s">
        <v>443</v>
      </c>
      <c r="E23" s="661" t="s">
        <v>589</v>
      </c>
      <c r="F23" s="657" t="s">
        <v>447</v>
      </c>
      <c r="G23" s="174"/>
      <c r="M23" s="645"/>
      <c r="T23" s="645"/>
    </row>
    <row r="24" spans="2:20" s="103" customFormat="1" ht="34.5" customHeight="1">
      <c r="B24" s="648" t="s">
        <v>454</v>
      </c>
      <c r="C24" s="654" t="s">
        <v>437</v>
      </c>
      <c r="D24" s="657" t="s">
        <v>444</v>
      </c>
      <c r="E24" s="661" t="s">
        <v>589</v>
      </c>
      <c r="F24" s="657" t="s">
        <v>447</v>
      </c>
      <c r="G24" s="174"/>
      <c r="M24" s="645"/>
      <c r="T24" s="645"/>
    </row>
    <row r="25" spans="2:20" s="103" customFormat="1" ht="32.25" customHeight="1">
      <c r="B25" s="649" t="s">
        <v>455</v>
      </c>
      <c r="C25" s="654" t="s">
        <v>436</v>
      </c>
      <c r="D25" s="657" t="s">
        <v>445</v>
      </c>
      <c r="E25" s="662" t="s">
        <v>608</v>
      </c>
      <c r="F25" s="665"/>
      <c r="G25" s="174"/>
      <c r="M25" s="645"/>
      <c r="T25" s="645"/>
    </row>
    <row r="26" spans="2:20" s="103" customFormat="1" ht="30.75" customHeight="1">
      <c r="B26" s="650" t="s">
        <v>541</v>
      </c>
      <c r="C26" s="654" t="s">
        <v>436</v>
      </c>
      <c r="D26" s="657"/>
      <c r="E26" s="662"/>
      <c r="F26" s="665"/>
      <c r="G26" s="174"/>
      <c r="M26" s="645"/>
      <c r="T26" s="645"/>
    </row>
    <row r="27" spans="2:20" s="103" customFormat="1" ht="32.25" customHeight="1">
      <c r="B27" s="651" t="s">
        <v>542</v>
      </c>
      <c r="C27" s="654" t="s">
        <v>436</v>
      </c>
      <c r="D27" s="658" t="s">
        <v>538</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555</v>
      </c>
      <c r="E30" s="663"/>
      <c r="F30" s="657" t="s">
        <v>554</v>
      </c>
      <c r="G30" s="646"/>
      <c r="M30" s="645"/>
    </row>
    <row r="31" spans="2:20" s="103" customFormat="1" ht="27.75" customHeight="1">
      <c r="B31" s="652" t="s">
        <v>539</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414</v>
      </c>
      <c r="E1" s="120" t="s">
        <v>449</v>
      </c>
      <c r="F1" s="120" t="s">
        <v>549</v>
      </c>
      <c r="G1" s="120" t="s">
        <v>572</v>
      </c>
      <c r="H1" s="120" t="s">
        <v>583</v>
      </c>
    </row>
    <row r="2" spans="1:8">
      <c r="A2" s="12" t="s">
        <v>29</v>
      </c>
      <c r="B2" s="12" t="s">
        <v>27</v>
      </c>
      <c r="C2" s="10">
        <v>2006</v>
      </c>
      <c r="D2" s="12" t="s">
        <v>415</v>
      </c>
      <c r="E2" s="10">
        <f>'2. LRAMVA Threshold'!D9</f>
        <v>2008</v>
      </c>
      <c r="F2" s="26" t="s">
        <v>170</v>
      </c>
      <c r="G2" s="12" t="s">
        <v>573</v>
      </c>
      <c r="H2" s="12" t="s">
        <v>591</v>
      </c>
    </row>
    <row r="3" spans="1:8">
      <c r="A3" s="12" t="s">
        <v>371</v>
      </c>
      <c r="B3" s="12" t="s">
        <v>27</v>
      </c>
      <c r="C3" s="10">
        <v>2007</v>
      </c>
      <c r="D3" s="12" t="s">
        <v>416</v>
      </c>
      <c r="E3" s="10">
        <f>'2. LRAMVA Threshold'!D24</f>
        <v>2012</v>
      </c>
      <c r="F3" s="12" t="s">
        <v>550</v>
      </c>
      <c r="G3" s="12" t="s">
        <v>574</v>
      </c>
      <c r="H3" s="12" t="s">
        <v>584</v>
      </c>
    </row>
    <row r="4" spans="1:8">
      <c r="A4" s="12" t="s">
        <v>372</v>
      </c>
      <c r="B4" s="12" t="s">
        <v>28</v>
      </c>
      <c r="C4" s="10">
        <v>2008</v>
      </c>
      <c r="D4" s="12" t="s">
        <v>417</v>
      </c>
      <c r="F4" s="12" t="s">
        <v>169</v>
      </c>
      <c r="G4" s="12" t="s">
        <v>575</v>
      </c>
    </row>
    <row r="5" spans="1:8">
      <c r="A5" s="12" t="s">
        <v>373</v>
      </c>
      <c r="B5" s="12" t="s">
        <v>28</v>
      </c>
      <c r="C5" s="10">
        <v>2009</v>
      </c>
      <c r="F5" s="12" t="s">
        <v>368</v>
      </c>
      <c r="G5" s="12" t="s">
        <v>576</v>
      </c>
    </row>
    <row r="6" spans="1:8">
      <c r="A6" s="12" t="s">
        <v>374</v>
      </c>
      <c r="B6" s="12" t="s">
        <v>28</v>
      </c>
      <c r="C6" s="10">
        <v>2010</v>
      </c>
      <c r="F6" s="12" t="s">
        <v>369</v>
      </c>
      <c r="G6" s="12" t="s">
        <v>577</v>
      </c>
    </row>
    <row r="7" spans="1:8">
      <c r="A7" s="12" t="s">
        <v>375</v>
      </c>
      <c r="B7" s="12" t="s">
        <v>28</v>
      </c>
      <c r="C7" s="10">
        <v>2011</v>
      </c>
      <c r="F7" s="12" t="s">
        <v>370</v>
      </c>
      <c r="G7" s="12" t="s">
        <v>578</v>
      </c>
    </row>
    <row r="8" spans="1:8">
      <c r="A8" s="12" t="s">
        <v>376</v>
      </c>
      <c r="B8" s="12" t="s">
        <v>28</v>
      </c>
      <c r="C8" s="10">
        <v>2012</v>
      </c>
      <c r="F8" s="12" t="s">
        <v>558</v>
      </c>
      <c r="G8" s="12" t="s">
        <v>579</v>
      </c>
    </row>
    <row r="9" spans="1:8">
      <c r="A9" s="12" t="s">
        <v>377</v>
      </c>
      <c r="B9" s="12" t="s">
        <v>28</v>
      </c>
      <c r="C9" s="10">
        <v>2013</v>
      </c>
      <c r="G9" s="12" t="s">
        <v>580</v>
      </c>
    </row>
    <row r="10" spans="1:8">
      <c r="A10" s="12" t="s">
        <v>378</v>
      </c>
      <c r="B10" s="12" t="s">
        <v>28</v>
      </c>
      <c r="C10" s="10">
        <v>2014</v>
      </c>
      <c r="G10" s="12" t="s">
        <v>581</v>
      </c>
    </row>
    <row r="11" spans="1:8">
      <c r="A11" s="12" t="s">
        <v>379</v>
      </c>
      <c r="B11" s="12" t="s">
        <v>28</v>
      </c>
      <c r="C11" s="10">
        <v>2015</v>
      </c>
      <c r="G11" s="12" t="s">
        <v>582</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opLeftCell="A40" zoomScale="85" zoomScaleNormal="85" workbookViewId="0">
      <selection activeCell="F76" sqref="F76"/>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685</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547</v>
      </c>
      <c r="D14" s="542" t="s">
        <v>686</v>
      </c>
      <c r="E14" s="130"/>
      <c r="F14" s="124" t="s">
        <v>548</v>
      </c>
      <c r="H14" s="542" t="s">
        <v>510</v>
      </c>
      <c r="J14" s="124" t="s">
        <v>515</v>
      </c>
      <c r="L14" s="132"/>
      <c r="N14" s="103"/>
      <c r="Q14" s="99"/>
      <c r="R14" s="96"/>
    </row>
    <row r="15" spans="2:22" ht="26.25" customHeight="1" thickBot="1">
      <c r="B15" s="124" t="s">
        <v>423</v>
      </c>
      <c r="C15" s="106"/>
      <c r="D15" s="542" t="s">
        <v>687</v>
      </c>
      <c r="F15" s="124" t="s">
        <v>413</v>
      </c>
      <c r="G15" s="127"/>
      <c r="H15" s="542" t="s">
        <v>688</v>
      </c>
      <c r="I15" s="17"/>
      <c r="J15" s="124" t="s">
        <v>516</v>
      </c>
      <c r="L15" s="132"/>
      <c r="M15" s="103"/>
      <c r="Q15" s="108"/>
      <c r="R15" s="96"/>
    </row>
    <row r="16" spans="2:22" ht="28.5" customHeight="1" thickBot="1">
      <c r="B16" s="124" t="s">
        <v>453</v>
      </c>
      <c r="C16" s="106"/>
      <c r="D16" s="543">
        <v>2015</v>
      </c>
      <c r="E16" s="103"/>
      <c r="F16" s="124" t="s">
        <v>433</v>
      </c>
      <c r="G16" s="125"/>
      <c r="H16" s="543">
        <v>2016</v>
      </c>
      <c r="I16" s="103"/>
      <c r="K16" s="195"/>
      <c r="L16" s="195"/>
      <c r="M16" s="195"/>
      <c r="N16" s="195"/>
      <c r="Q16" s="115"/>
      <c r="R16" s="96"/>
    </row>
    <row r="17" spans="1:21" ht="29.25" customHeight="1">
      <c r="B17" s="124" t="s">
        <v>420</v>
      </c>
      <c r="C17" s="106"/>
      <c r="D17" s="733">
        <v>32042.571106613483</v>
      </c>
      <c r="E17" s="121"/>
      <c r="F17" s="740" t="s">
        <v>677</v>
      </c>
      <c r="G17" s="195"/>
      <c r="H17" s="734"/>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434</v>
      </c>
      <c r="G19" s="603" t="s">
        <v>363</v>
      </c>
      <c r="H19" s="242">
        <f>SUM(R54,R57,R60,R63,R66,R69,R72)</f>
        <v>55993.027566800636</v>
      </c>
      <c r="I19" s="17"/>
      <c r="J19" s="115"/>
      <c r="K19" s="115"/>
      <c r="L19" s="115"/>
      <c r="M19" s="115"/>
      <c r="N19" s="115"/>
      <c r="P19" s="115"/>
      <c r="Q19" s="115"/>
      <c r="R19" s="96"/>
    </row>
    <row r="20" spans="1:21" ht="27.75" customHeight="1" thickBot="1">
      <c r="E20" s="9"/>
      <c r="F20" s="124" t="s">
        <v>435</v>
      </c>
      <c r="G20" s="603" t="s">
        <v>364</v>
      </c>
      <c r="H20" s="131">
        <f>-SUM(R55,R58,R61,R64,R67,R70,R73)</f>
        <v>11202.696</v>
      </c>
      <c r="I20" s="17"/>
      <c r="J20" s="115"/>
      <c r="P20" s="115"/>
      <c r="Q20" s="115"/>
      <c r="R20" s="96"/>
    </row>
    <row r="21" spans="1:21" ht="27.75" customHeight="1" thickBot="1">
      <c r="C21" s="32"/>
      <c r="D21" s="32"/>
      <c r="E21" s="32"/>
      <c r="F21" s="124" t="s">
        <v>408</v>
      </c>
      <c r="G21" s="603" t="s">
        <v>365</v>
      </c>
      <c r="H21" s="188">
        <f>R84</f>
        <v>1921.5052242157478</v>
      </c>
      <c r="I21" s="103"/>
      <c r="P21" s="115"/>
      <c r="Q21" s="115"/>
      <c r="R21" s="96"/>
    </row>
    <row r="22" spans="1:21" ht="27.75" customHeight="1">
      <c r="C22" s="32"/>
      <c r="D22" s="32"/>
      <c r="E22" s="32"/>
      <c r="F22" s="124" t="s">
        <v>509</v>
      </c>
      <c r="G22" s="603" t="s">
        <v>448</v>
      </c>
      <c r="H22" s="188">
        <f>H19-H20+H21</f>
        <v>46711.836791016387</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827" t="s">
        <v>684</v>
      </c>
      <c r="C26" s="827"/>
      <c r="D26" s="827"/>
      <c r="E26" s="827"/>
      <c r="F26" s="827"/>
      <c r="G26" s="827"/>
    </row>
    <row r="27" spans="1:21" ht="14.25" customHeight="1">
      <c r="A27" s="28"/>
      <c r="B27" s="548"/>
      <c r="C27" s="548"/>
      <c r="D27" s="538"/>
      <c r="E27" s="538"/>
      <c r="F27" s="538"/>
      <c r="G27" s="548"/>
    </row>
    <row r="28" spans="1:21" s="17" customFormat="1" ht="27" customHeight="1">
      <c r="B28" s="830" t="s">
        <v>506</v>
      </c>
      <c r="C28" s="831"/>
      <c r="D28" s="133" t="s">
        <v>41</v>
      </c>
      <c r="E28" s="134" t="s">
        <v>674</v>
      </c>
      <c r="F28" s="134" t="s">
        <v>408</v>
      </c>
      <c r="G28" s="135" t="s">
        <v>409</v>
      </c>
      <c r="T28" s="136"/>
      <c r="U28" s="136"/>
    </row>
    <row r="29" spans="1:21" ht="20.25" customHeight="1">
      <c r="B29" s="825" t="s">
        <v>29</v>
      </c>
      <c r="C29" s="826"/>
      <c r="D29" s="638" t="s">
        <v>27</v>
      </c>
      <c r="E29" s="138">
        <f>SUM(D54:D83)</f>
        <v>11048.364364544368</v>
      </c>
      <c r="F29" s="139">
        <f>D84</f>
        <v>473.9748312389533</v>
      </c>
      <c r="G29" s="138">
        <f>E29+F29</f>
        <v>11522.339195783321</v>
      </c>
    </row>
    <row r="30" spans="1:21" ht="20.25" customHeight="1">
      <c r="B30" s="825" t="s">
        <v>371</v>
      </c>
      <c r="C30" s="826"/>
      <c r="D30" s="638" t="s">
        <v>27</v>
      </c>
      <c r="E30" s="140">
        <f>SUM(E54:E83)</f>
        <v>11533.194219841811</v>
      </c>
      <c r="F30" s="141">
        <f>E84</f>
        <v>494.77403203121366</v>
      </c>
      <c r="G30" s="140">
        <f>E30+F30</f>
        <v>12027.968251873024</v>
      </c>
    </row>
    <row r="31" spans="1:21" ht="20.25" customHeight="1">
      <c r="B31" s="825" t="s">
        <v>690</v>
      </c>
      <c r="C31" s="826"/>
      <c r="D31" s="638" t="s">
        <v>28</v>
      </c>
      <c r="E31" s="140">
        <f>SUM(F54:F83)</f>
        <v>4760.3279289344537</v>
      </c>
      <c r="F31" s="141">
        <f>F84</f>
        <v>204.21806815128807</v>
      </c>
      <c r="G31" s="140">
        <f t="shared" ref="G31:G34" si="0">E31+F31</f>
        <v>4964.5459970857419</v>
      </c>
    </row>
    <row r="32" spans="1:21" ht="20.25" customHeight="1">
      <c r="B32" s="825" t="s">
        <v>31</v>
      </c>
      <c r="C32" s="826"/>
      <c r="D32" s="638" t="s">
        <v>28</v>
      </c>
      <c r="E32" s="140">
        <f>SUM(G54:G83)</f>
        <v>17448.445053480009</v>
      </c>
      <c r="F32" s="141">
        <f>G84</f>
        <v>748.53829279429283</v>
      </c>
      <c r="G32" s="140">
        <f t="shared" si="0"/>
        <v>18196.983346274301</v>
      </c>
    </row>
    <row r="33" spans="2:22" ht="20.25" customHeight="1">
      <c r="B33" s="825"/>
      <c r="C33" s="826"/>
      <c r="D33" s="638"/>
      <c r="E33" s="140">
        <f>SUM(H54:H83)</f>
        <v>0</v>
      </c>
      <c r="F33" s="141">
        <f>H84</f>
        <v>0</v>
      </c>
      <c r="G33" s="140">
        <f>E33+F33</f>
        <v>0</v>
      </c>
    </row>
    <row r="34" spans="2:22" ht="20.25" customHeight="1">
      <c r="B34" s="825"/>
      <c r="C34" s="826"/>
      <c r="D34" s="638"/>
      <c r="E34" s="140">
        <f>SUM(I54:I83)</f>
        <v>0</v>
      </c>
      <c r="F34" s="141">
        <f>I84</f>
        <v>0</v>
      </c>
      <c r="G34" s="140">
        <f t="shared" si="0"/>
        <v>0</v>
      </c>
    </row>
    <row r="35" spans="2:22" ht="20.25" customHeight="1">
      <c r="B35" s="825"/>
      <c r="C35" s="826"/>
      <c r="D35" s="638"/>
      <c r="E35" s="140">
        <f>SUM(J54:J83)</f>
        <v>0</v>
      </c>
      <c r="F35" s="141">
        <f>J84</f>
        <v>0</v>
      </c>
      <c r="G35" s="140">
        <f>E35+F35</f>
        <v>0</v>
      </c>
    </row>
    <row r="36" spans="2:22" ht="20.25" customHeight="1">
      <c r="B36" s="825"/>
      <c r="C36" s="826"/>
      <c r="D36" s="638"/>
      <c r="E36" s="140">
        <f>SUM(K54:K83)</f>
        <v>0</v>
      </c>
      <c r="F36" s="141">
        <f>K84</f>
        <v>0</v>
      </c>
      <c r="G36" s="140">
        <f t="shared" ref="G36:G42" si="1">E36+F36</f>
        <v>0</v>
      </c>
    </row>
    <row r="37" spans="2:22" ht="20.25" customHeight="1">
      <c r="B37" s="825"/>
      <c r="C37" s="826"/>
      <c r="D37" s="638"/>
      <c r="E37" s="140">
        <f>SUM(L54:L83)</f>
        <v>0</v>
      </c>
      <c r="F37" s="141">
        <f>L84</f>
        <v>0</v>
      </c>
      <c r="G37" s="140">
        <f t="shared" si="1"/>
        <v>0</v>
      </c>
    </row>
    <row r="38" spans="2:22" ht="20.25" customHeight="1">
      <c r="B38" s="825"/>
      <c r="C38" s="826"/>
      <c r="D38" s="638"/>
      <c r="E38" s="140">
        <f>SUM(M54:M83)</f>
        <v>0</v>
      </c>
      <c r="F38" s="141">
        <f>M84</f>
        <v>0</v>
      </c>
      <c r="G38" s="140">
        <f t="shared" si="1"/>
        <v>0</v>
      </c>
    </row>
    <row r="39" spans="2:22" ht="20.25" customHeight="1">
      <c r="B39" s="825"/>
      <c r="C39" s="826"/>
      <c r="D39" s="638"/>
      <c r="E39" s="140">
        <f>SUM(N54:N83)</f>
        <v>0</v>
      </c>
      <c r="F39" s="141">
        <f>N84</f>
        <v>0</v>
      </c>
      <c r="G39" s="140">
        <f t="shared" si="1"/>
        <v>0</v>
      </c>
    </row>
    <row r="40" spans="2:22" ht="20.25" customHeight="1">
      <c r="B40" s="825"/>
      <c r="C40" s="826"/>
      <c r="D40" s="638"/>
      <c r="E40" s="140">
        <f>SUM(O54:O83)</f>
        <v>0</v>
      </c>
      <c r="F40" s="141">
        <f>O84</f>
        <v>0</v>
      </c>
      <c r="G40" s="140">
        <f t="shared" si="1"/>
        <v>0</v>
      </c>
    </row>
    <row r="41" spans="2:22" ht="20.25" customHeight="1">
      <c r="B41" s="825"/>
      <c r="C41" s="826"/>
      <c r="D41" s="638"/>
      <c r="E41" s="140">
        <f>SUM(P54:P83)</f>
        <v>0</v>
      </c>
      <c r="F41" s="141">
        <f>P84</f>
        <v>0</v>
      </c>
      <c r="G41" s="140">
        <f t="shared" si="1"/>
        <v>0</v>
      </c>
    </row>
    <row r="42" spans="2:22" ht="20.25" customHeight="1">
      <c r="B42" s="825"/>
      <c r="C42" s="826"/>
      <c r="D42" s="639"/>
      <c r="E42" s="142">
        <f>SUM(Q54:Q83)</f>
        <v>0</v>
      </c>
      <c r="F42" s="143">
        <f>Q84</f>
        <v>0</v>
      </c>
      <c r="G42" s="142">
        <f t="shared" si="1"/>
        <v>0</v>
      </c>
    </row>
    <row r="43" spans="2:22" s="8" customFormat="1" ht="21" customHeight="1">
      <c r="B43" s="828" t="s">
        <v>26</v>
      </c>
      <c r="C43" s="829"/>
      <c r="D43" s="137"/>
      <c r="E43" s="144">
        <f>SUM(E29:E42)</f>
        <v>44790.33156680064</v>
      </c>
      <c r="F43" s="144">
        <f>SUM(F29:F42)</f>
        <v>1921.5052242157478</v>
      </c>
      <c r="G43" s="144">
        <f>SUM(G29:G42)</f>
        <v>46711.836791016387</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27" t="s">
        <v>611</v>
      </c>
      <c r="C48" s="827"/>
      <c r="D48" s="827"/>
      <c r="E48" s="827"/>
      <c r="F48" s="827"/>
      <c r="G48" s="827"/>
      <c r="H48" s="827"/>
      <c r="I48" s="827"/>
      <c r="J48" s="827"/>
      <c r="K48" s="827"/>
      <c r="L48" s="827"/>
      <c r="M48" s="617"/>
      <c r="N48" s="105"/>
      <c r="O48" s="105"/>
      <c r="P48" s="105"/>
      <c r="Q48" s="105"/>
      <c r="R48" s="105"/>
      <c r="T48" s="37"/>
      <c r="U48" s="19"/>
      <c r="V48" s="38"/>
    </row>
    <row r="49" spans="2:22" s="28" customFormat="1" ht="40.9" customHeight="1">
      <c r="B49" s="827" t="s">
        <v>564</v>
      </c>
      <c r="C49" s="827"/>
      <c r="D49" s="827"/>
      <c r="E49" s="827"/>
      <c r="F49" s="827"/>
      <c r="G49" s="827"/>
      <c r="H49" s="827"/>
      <c r="I49" s="827"/>
      <c r="J49" s="827"/>
      <c r="K49" s="827"/>
      <c r="L49" s="827"/>
      <c r="M49" s="617"/>
      <c r="N49" s="105"/>
      <c r="O49" s="105"/>
      <c r="P49" s="105"/>
      <c r="Q49" s="105"/>
      <c r="R49" s="105"/>
      <c r="T49" s="37"/>
      <c r="U49" s="19"/>
      <c r="V49" s="38"/>
    </row>
    <row r="50" spans="2:22" s="28" customFormat="1" ht="18" customHeight="1">
      <c r="B50" s="827" t="s">
        <v>683</v>
      </c>
      <c r="C50" s="827"/>
      <c r="D50" s="827"/>
      <c r="E50" s="827"/>
      <c r="F50" s="827"/>
      <c r="G50" s="827"/>
      <c r="H50" s="827"/>
      <c r="I50" s="827"/>
      <c r="J50" s="827"/>
      <c r="K50" s="827"/>
      <c r="L50" s="827"/>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 50 TO 4,999 KW</v>
      </c>
      <c r="G52" s="135" t="str">
        <f>IF($B32&lt;&gt;"",$B32,"")</f>
        <v>Street Lighting</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f>D33</f>
        <v>0</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c r="E54" s="150"/>
      <c r="F54" s="150"/>
      <c r="G54" s="150"/>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c r="E55" s="156"/>
      <c r="F55" s="156"/>
      <c r="G55" s="156"/>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c r="E57" s="156"/>
      <c r="F57" s="156"/>
      <c r="G57" s="156"/>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c r="E58" s="156"/>
      <c r="F58" s="156"/>
      <c r="G58" s="156"/>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c r="E60" s="156"/>
      <c r="F60" s="156"/>
      <c r="G60" s="156"/>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c r="E61" s="156"/>
      <c r="F61" s="156"/>
      <c r="G61" s="156"/>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c r="E63" s="156"/>
      <c r="F63" s="156"/>
      <c r="G63" s="156"/>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c r="E64" s="156"/>
      <c r="F64" s="156"/>
      <c r="G64" s="156"/>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c r="E66" s="164"/>
      <c r="F66" s="164"/>
      <c r="G66" s="164"/>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c r="E67" s="164"/>
      <c r="F67" s="164"/>
      <c r="G67" s="164"/>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18883.389364544368</v>
      </c>
      <c r="E69" s="156">
        <f>'5.  2015-2020 LRAM'!Z388</f>
        <v>13668.01741984181</v>
      </c>
      <c r="F69" s="156">
        <f>'5.  2015-2020 LRAM'!AA388</f>
        <v>5993.1757289344541</v>
      </c>
      <c r="G69" s="156">
        <f>'3.  Distribution Rates'!F129*'8.  Streetlighting'!D44</f>
        <v>17448.445053480009</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55993.027566800636</v>
      </c>
      <c r="U69" s="152"/>
      <c r="V69" s="153"/>
    </row>
    <row r="70" spans="2:22" s="163" customFormat="1">
      <c r="B70" s="154" t="s">
        <v>224</v>
      </c>
      <c r="C70" s="155"/>
      <c r="D70" s="156">
        <f>-'5.  2015-2020 LRAM'!Y389</f>
        <v>-7835.0249999999996</v>
      </c>
      <c r="E70" s="156">
        <f>-'5.  2015-2020 LRAM'!Z389</f>
        <v>-2134.8231999999998</v>
      </c>
      <c r="F70" s="156">
        <f>-'5.  2015-2020 LRAM'!AA389</f>
        <v>-1232.8478</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-11202.696</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c r="E72" s="156"/>
      <c r="F72" s="156"/>
      <c r="G72" s="156"/>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c r="E73" s="156"/>
      <c r="F73" s="156"/>
      <c r="G73" s="156"/>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473.9748312389533</v>
      </c>
      <c r="E84" s="679">
        <f>'6.  Carrying Charges'!J162</f>
        <v>494.77403203121366</v>
      </c>
      <c r="F84" s="679">
        <f>'6.  Carrying Charges'!K162</f>
        <v>204.21806815128807</v>
      </c>
      <c r="G84" s="679">
        <f>'6.  Carrying Charges'!L162</f>
        <v>748.53829279429283</v>
      </c>
      <c r="H84" s="679">
        <f>'6.  Carrying Charges'!M162</f>
        <v>0</v>
      </c>
      <c r="I84" s="679">
        <f>'6.  Carrying Charges'!N162</f>
        <v>0</v>
      </c>
      <c r="J84" s="679">
        <f>'6.  Carrying Charges'!O162</f>
        <v>0</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1921.5052242157478</v>
      </c>
      <c r="U84" s="152"/>
      <c r="V84" s="153"/>
    </row>
    <row r="85" spans="2:22" s="163" customFormat="1" ht="21.75" customHeight="1">
      <c r="B85" s="623" t="s">
        <v>240</v>
      </c>
      <c r="C85" s="624"/>
      <c r="D85" s="623">
        <f>SUM(D54:D74)+D84</f>
        <v>11522.339195783321</v>
      </c>
      <c r="E85" s="623">
        <f>SUM(E54:E74)+E84</f>
        <v>12027.968251873024</v>
      </c>
      <c r="F85" s="623">
        <f>SUM(F54:F74)+F84</f>
        <v>4964.5459970857419</v>
      </c>
      <c r="G85" s="623">
        <f>SUM(G54:G74)+G84</f>
        <v>18196.983346274301</v>
      </c>
      <c r="H85" s="623">
        <f>SUM(H54:H74)+H84</f>
        <v>0</v>
      </c>
      <c r="I85" s="623">
        <f t="shared" ref="I85:O85" si="2">SUM(I54:I74)+I84</f>
        <v>0</v>
      </c>
      <c r="J85" s="623">
        <f t="shared" si="2"/>
        <v>0</v>
      </c>
      <c r="K85" s="623">
        <f t="shared" si="2"/>
        <v>0</v>
      </c>
      <c r="L85" s="623">
        <f t="shared" si="2"/>
        <v>0</v>
      </c>
      <c r="M85" s="623">
        <f t="shared" si="2"/>
        <v>0</v>
      </c>
      <c r="N85" s="623">
        <f t="shared" si="2"/>
        <v>0</v>
      </c>
      <c r="O85" s="623">
        <f t="shared" si="2"/>
        <v>0</v>
      </c>
      <c r="P85" s="623">
        <f>SUM(P54:P74)+P84</f>
        <v>0</v>
      </c>
      <c r="Q85" s="623">
        <f>SUM(Q54:Q74)+Q84</f>
        <v>0</v>
      </c>
      <c r="R85" s="623">
        <f>SUM(R54:R74)+R84</f>
        <v>46711.836791016387</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v>46638.67924945728</v>
      </c>
      <c r="V86" s="13"/>
    </row>
    <row r="87" spans="2:22" ht="20.25" customHeight="1">
      <c r="B87" s="620"/>
      <c r="C87" s="66"/>
      <c r="E87" s="9"/>
      <c r="V87" s="13"/>
    </row>
    <row r="88" spans="2:22" ht="1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6275.536293795948</v>
      </c>
      <c r="D93" s="556">
        <f>SUM('4.  2011-2014 LRAM'!Y259:AL259)</f>
        <v>7044.2178826499057</v>
      </c>
      <c r="E93" s="556">
        <f>SUM('4.  2011-2014 LRAM'!Y388:AL388)</f>
        <v>7830.123207456455</v>
      </c>
      <c r="F93" s="557">
        <f>SUM('4.  2011-2014 LRAM'!Y517:AL517)</f>
        <v>7115.2284958605042</v>
      </c>
      <c r="G93" s="557">
        <f>SUM('5.  2015-2020 LRAM'!Y199:AL199)</f>
        <v>6927.6231820465255</v>
      </c>
      <c r="H93" s="556">
        <f>SUM('5.  2015-2020 LRAM'!Y382:AL382)</f>
        <v>6420.6391888303515</v>
      </c>
      <c r="I93" s="557">
        <f>SUM('5.  2015-2020 LRAM'!Y565:AL565)</f>
        <v>4902.5742534307255</v>
      </c>
      <c r="J93" s="556">
        <f>SUM('5.  2015-2020 LRAM'!Y748:AL748)</f>
        <v>0</v>
      </c>
      <c r="K93" s="556">
        <f>SUM('5.  2015-2020 LRAM'!Y931:AL931)</f>
        <v>0</v>
      </c>
      <c r="L93" s="556">
        <f>SUM('5.  2015-2020 LRAM'!Y1114:AL1114)</f>
        <v>0</v>
      </c>
      <c r="M93" s="556">
        <f>SUM(C93:L93)</f>
        <v>46515.942504070415</v>
      </c>
      <c r="T93" s="197"/>
      <c r="U93" s="197"/>
    </row>
    <row r="94" spans="2:22" s="90" customFormat="1" ht="23.25" hidden="1" customHeight="1">
      <c r="B94" s="198">
        <v>2012</v>
      </c>
      <c r="C94" s="558"/>
      <c r="D94" s="557">
        <f>SUM('4.  2011-2014 LRAM'!Y260:AL260)</f>
        <v>6158.6392500549518</v>
      </c>
      <c r="E94" s="556">
        <f>SUM('4.  2011-2014 LRAM'!Y389:AL389)</f>
        <v>6982.986008162592</v>
      </c>
      <c r="F94" s="557">
        <f>SUM('4.  2011-2014 LRAM'!Y518:AL518)</f>
        <v>7054.1714740544894</v>
      </c>
      <c r="G94" s="557">
        <f>SUM('5.  2015-2020 LRAM'!Y200:AL200)</f>
        <v>6561.4232907198275</v>
      </c>
      <c r="H94" s="556">
        <f>SUM('5.  2015-2020 LRAM'!Y383:AL383)</f>
        <v>6222.942914742327</v>
      </c>
      <c r="I94" s="557">
        <f>SUM('5.  2015-2020 LRAM'!Y566:AL566)</f>
        <v>4559.173592966592</v>
      </c>
      <c r="J94" s="556">
        <f>SUM('5.  2015-2020 LRAM'!Y749:AL749)</f>
        <v>0</v>
      </c>
      <c r="K94" s="556">
        <f>SUM('5.  2015-2020 LRAM'!Y932:AL932)</f>
        <v>0</v>
      </c>
      <c r="L94" s="556">
        <f>SUM('5.  2015-2020 LRAM'!Y1115:AL1115)</f>
        <v>0</v>
      </c>
      <c r="M94" s="556">
        <f>SUM(D94:L94)</f>
        <v>37539.336530700777</v>
      </c>
      <c r="T94" s="197"/>
      <c r="U94" s="197"/>
    </row>
    <row r="95" spans="2:22" s="90" customFormat="1" ht="23.25" hidden="1" customHeight="1">
      <c r="B95" s="198">
        <v>2013</v>
      </c>
      <c r="C95" s="559"/>
      <c r="D95" s="559"/>
      <c r="E95" s="557">
        <f>SUM('4.  2011-2014 LRAM'!Y390:AL390)</f>
        <v>2814.8935389812405</v>
      </c>
      <c r="F95" s="557">
        <f>SUM('4.  2011-2014 LRAM'!Y519:AL519)</f>
        <v>2826.2431246559186</v>
      </c>
      <c r="G95" s="557">
        <f>SUM('5.  2015-2020 LRAM'!Y201:AL201)</f>
        <v>2840.7187722609806</v>
      </c>
      <c r="H95" s="556">
        <f>SUM('5.  2015-2020 LRAM'!Y384:AL384)</f>
        <v>2710.0221907295022</v>
      </c>
      <c r="I95" s="557">
        <f>SUM('5.  2015-2020 LRAM'!Y567:AL567)</f>
        <v>2382.2660442857627</v>
      </c>
      <c r="J95" s="556">
        <f>SUM('5.  2015-2020 LRAM'!Y750:AL750)</f>
        <v>0</v>
      </c>
      <c r="K95" s="556">
        <f>SUM('5.  2015-2020 LRAM'!Y933:AL933)</f>
        <v>0</v>
      </c>
      <c r="L95" s="556">
        <f>SUM('5.  2015-2020 LRAM'!Y1116:AL1116)</f>
        <v>0</v>
      </c>
      <c r="M95" s="556">
        <f>SUM(C95:L95)</f>
        <v>13574.143670913403</v>
      </c>
      <c r="T95" s="197"/>
      <c r="U95" s="197"/>
    </row>
    <row r="96" spans="2:22" s="90" customFormat="1" ht="23.25" hidden="1" customHeight="1">
      <c r="B96" s="198">
        <v>2014</v>
      </c>
      <c r="C96" s="559"/>
      <c r="D96" s="559"/>
      <c r="E96" s="559"/>
      <c r="F96" s="557">
        <f>SUM('4.  2011-2014 LRAM'!Y520:AL520)</f>
        <v>9868.1954154962514</v>
      </c>
      <c r="G96" s="557">
        <f>SUM('5.  2015-2020 LRAM'!Y202:AL202)</f>
        <v>9668.0900307522534</v>
      </c>
      <c r="H96" s="556">
        <f>SUM('5.  2015-2020 LRAM'!Y385:AL385)</f>
        <v>8790.3171149092104</v>
      </c>
      <c r="I96" s="557">
        <f>SUM('5.  2015-2020 LRAM'!Y568:AL568)</f>
        <v>7926.8618650663138</v>
      </c>
      <c r="J96" s="556">
        <f>SUM('5.  2015-2020 LRAM'!Y751:AL751)</f>
        <v>0</v>
      </c>
      <c r="K96" s="556">
        <f>SUM('5.  2015-2020 LRAM'!Y934:AL934)</f>
        <v>0</v>
      </c>
      <c r="L96" s="556">
        <f>SUM('5.  2015-2020 LRAM'!Y1117:AL1117)</f>
        <v>0</v>
      </c>
      <c r="M96" s="556">
        <f>SUM(F96:L96)</f>
        <v>36253.464426224025</v>
      </c>
      <c r="T96" s="197"/>
      <c r="U96" s="197"/>
    </row>
    <row r="97" spans="2:21" s="90" customFormat="1" ht="23.25" hidden="1" customHeight="1">
      <c r="B97" s="198">
        <v>2015</v>
      </c>
      <c r="C97" s="559"/>
      <c r="D97" s="559"/>
      <c r="E97" s="559"/>
      <c r="F97" s="559"/>
      <c r="G97" s="557">
        <f>SUM('5.  2015-2020 LRAM'!Y203:AL203)</f>
        <v>13057.178786407298</v>
      </c>
      <c r="H97" s="556">
        <f>SUM('5.  2015-2020 LRAM'!Y386:AL386)</f>
        <v>13066.691493686016</v>
      </c>
      <c r="I97" s="557">
        <f>SUM('5.  2015-2020 LRAM'!Y569:AL569)</f>
        <v>13077.863974509857</v>
      </c>
      <c r="J97" s="556">
        <f>SUM('5.  2015-2020 LRAM'!Y752:AL752)</f>
        <v>0</v>
      </c>
      <c r="K97" s="556">
        <f>SUM('5.  2015-2020 LRAM'!Y935:AL935)</f>
        <v>0</v>
      </c>
      <c r="L97" s="556">
        <f>SUM('5.  2015-2020 LRAM'!Y1118:AL1118)</f>
        <v>0</v>
      </c>
      <c r="M97" s="556">
        <f>SUM(G97:L97)</f>
        <v>39201.734254603172</v>
      </c>
      <c r="T97" s="197"/>
      <c r="U97" s="197"/>
    </row>
    <row r="98" spans="2:21" s="90" customFormat="1" ht="23.25" hidden="1" customHeight="1">
      <c r="B98" s="198">
        <v>2016</v>
      </c>
      <c r="C98" s="559"/>
      <c r="D98" s="559"/>
      <c r="E98" s="559"/>
      <c r="F98" s="559"/>
      <c r="G98" s="559"/>
      <c r="H98" s="556">
        <f>SUM('5.  2015-2020 LRAM'!Y387:AL387)</f>
        <v>8164.7499637599994</v>
      </c>
      <c r="I98" s="557">
        <f>SUM('5.  2015-2020 LRAM'!Y570:AL570)</f>
        <v>7824.7351153199997</v>
      </c>
      <c r="J98" s="556">
        <f>SUM('5.  2015-2020 LRAM'!Y753:AL753)</f>
        <v>0</v>
      </c>
      <c r="K98" s="556">
        <f>SUM('5.  2015-2020 LRAM'!Y936:AL936)</f>
        <v>0</v>
      </c>
      <c r="L98" s="556">
        <f>SUM('5.  2015-2020 LRAM'!Y1119:AL1119)</f>
        <v>0</v>
      </c>
      <c r="M98" s="556">
        <f>SUM(H98:L98)</f>
        <v>15989.485079079999</v>
      </c>
      <c r="T98" s="197"/>
      <c r="U98" s="197"/>
    </row>
    <row r="99" spans="2:21" s="90" customFormat="1" ht="23.25" hidden="1" customHeight="1">
      <c r="B99" s="198">
        <v>2017</v>
      </c>
      <c r="C99" s="559"/>
      <c r="D99" s="559"/>
      <c r="E99" s="559"/>
      <c r="F99" s="559"/>
      <c r="G99" s="559"/>
      <c r="H99" s="559"/>
      <c r="I99" s="556">
        <f>SUM('5.  2015-2020 LRAM'!Y571:AL571)</f>
        <v>0</v>
      </c>
      <c r="J99" s="556">
        <f>SUM('5.  2015-2020 LRAM'!Y754:AL754)</f>
        <v>0</v>
      </c>
      <c r="K99" s="556">
        <f>SUM('5.  2015-2020 LRAM'!Y937:AL937)</f>
        <v>0</v>
      </c>
      <c r="L99" s="556">
        <f>SUM('5.  2015-2020 LRAM'!Y1120:AL1120)</f>
        <v>0</v>
      </c>
      <c r="M99" s="556">
        <f>SUM(I99:L99)</f>
        <v>0</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0</v>
      </c>
      <c r="L100" s="556">
        <f>SUM('5.  2015-2020 LRAM'!Y1121:AL1121)</f>
        <v>0</v>
      </c>
      <c r="M100" s="556">
        <f>SUM(J100:L100)</f>
        <v>0</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519</v>
      </c>
      <c r="C103" s="555">
        <f>C93</f>
        <v>6275.536293795948</v>
      </c>
      <c r="D103" s="556">
        <f>D93+D94</f>
        <v>13202.857132704858</v>
      </c>
      <c r="E103" s="556">
        <f>E93+E94+E95</f>
        <v>17628.002754600286</v>
      </c>
      <c r="F103" s="556">
        <f>F93+F94+F95+F96</f>
        <v>26863.838510067162</v>
      </c>
      <c r="G103" s="556">
        <f>G93+G94+G95+G96+G97</f>
        <v>39055.034062186882</v>
      </c>
      <c r="H103" s="556">
        <f>H93+H94+H95+H96+H97+H98</f>
        <v>45375.362866657408</v>
      </c>
      <c r="I103" s="556">
        <f>I93+I94+I95+I96+I97+I98+I99</f>
        <v>40673.474845579251</v>
      </c>
      <c r="J103" s="556">
        <f>J93+J94+J95+J96+J97+J98+J99+J100</f>
        <v>0</v>
      </c>
      <c r="K103" s="556">
        <f>K93+K94+K95+K96+K97+K98+K99+K100+K101</f>
        <v>0</v>
      </c>
      <c r="L103" s="556">
        <f>SUM(L93:L102)</f>
        <v>0</v>
      </c>
      <c r="M103" s="556">
        <f>SUM(M93:M102)</f>
        <v>189074.10646559179</v>
      </c>
      <c r="T103" s="199"/>
      <c r="U103" s="199"/>
    </row>
    <row r="104" spans="2:21" s="27" customFormat="1" ht="24.75" hidden="1" customHeight="1">
      <c r="B104" s="572" t="s">
        <v>518</v>
      </c>
      <c r="C104" s="554">
        <f>'4.  2011-2014 LRAM'!AM132</f>
        <v>0</v>
      </c>
      <c r="D104" s="554">
        <f>'4.  2011-2014 LRAM'!AM262</f>
        <v>9735.2785000000003</v>
      </c>
      <c r="E104" s="554">
        <f>'4.  2011-2014 LRAM'!AM392</f>
        <v>10911.070300000001</v>
      </c>
      <c r="F104" s="554">
        <f>'4.  2011-2014 LRAM'!AM522</f>
        <v>11000.769</v>
      </c>
      <c r="G104" s="554">
        <f>'5.  2015-2020 LRAM'!AM205</f>
        <v>11145.1621</v>
      </c>
      <c r="H104" s="554">
        <f>'5.  2015-2020 LRAM'!AM389</f>
        <v>11202.696</v>
      </c>
      <c r="I104" s="554">
        <f>'5.  2015-2020 LRAM'!AM573</f>
        <v>0</v>
      </c>
      <c r="J104" s="554">
        <f>'5.  2015-2020 LRAM'!AM757</f>
        <v>0</v>
      </c>
      <c r="K104" s="554">
        <f>'5.  2015-2020 LRAM'!AM941</f>
        <v>0</v>
      </c>
      <c r="L104" s="554">
        <f>'5.  2015-2020 LRAM'!AM1125</f>
        <v>0</v>
      </c>
      <c r="M104" s="556">
        <f>SUM(C104:L104)</f>
        <v>53994.975900000005</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225.81792164928657</v>
      </c>
      <c r="I105" s="554">
        <f>'6.  Carrying Charges'!W117</f>
        <v>763.30190045089421</v>
      </c>
      <c r="J105" s="554">
        <f>'6.  Carrying Charges'!W132</f>
        <v>1597.5218258825555</v>
      </c>
      <c r="K105" s="554">
        <f>'6.  Carrying Charges'!W147</f>
        <v>1921.5052242157465</v>
      </c>
      <c r="L105" s="554">
        <f>'6.  Carrying Charges'!W162</f>
        <v>1921.5052242157465</v>
      </c>
      <c r="M105" s="556">
        <f>SUM(C105:L105)</f>
        <v>6429.6520964142292</v>
      </c>
    </row>
    <row r="106" spans="2:21" ht="23.25" hidden="1" customHeight="1">
      <c r="B106" s="571" t="s">
        <v>26</v>
      </c>
      <c r="C106" s="554">
        <f>C103-C104+C105</f>
        <v>6275.536293795948</v>
      </c>
      <c r="D106" s="554">
        <f t="shared" ref="D106:J106" si="3">D103-D104+D105</f>
        <v>3467.5786327048572</v>
      </c>
      <c r="E106" s="554">
        <f t="shared" si="3"/>
        <v>6716.9324546002845</v>
      </c>
      <c r="F106" s="554">
        <f t="shared" si="3"/>
        <v>15863.069510067162</v>
      </c>
      <c r="G106" s="554">
        <f t="shared" si="3"/>
        <v>27909.87196218688</v>
      </c>
      <c r="H106" s="554">
        <f t="shared" si="3"/>
        <v>34398.484788306698</v>
      </c>
      <c r="I106" s="554">
        <f t="shared" si="3"/>
        <v>41436.776746030147</v>
      </c>
      <c r="J106" s="554">
        <f t="shared" si="3"/>
        <v>1597.5218258825555</v>
      </c>
      <c r="K106" s="554">
        <f>K103-K104+K105</f>
        <v>1921.5052242157465</v>
      </c>
      <c r="L106" s="554">
        <f>L103-L104+L105</f>
        <v>1921.5052242157465</v>
      </c>
      <c r="M106" s="554">
        <f>M103-M104+M105</f>
        <v>141508.78266200604</v>
      </c>
    </row>
    <row r="107" spans="2:21" hidden="1"/>
    <row r="108" spans="2:21">
      <c r="B108" s="589"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161925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19050</xdr:rowOff>
                  </from>
                  <to>
                    <xdr:col>2</xdr:col>
                    <xdr:colOff>1381125</xdr:colOff>
                    <xdr:row>72</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B18" zoomScaleNormal="100" workbookViewId="0">
      <selection activeCell="B35" sqref="B35"/>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551</v>
      </c>
    </row>
    <row r="19" spans="2:8" ht="15.75">
      <c r="B19" s="537" t="s">
        <v>616</v>
      </c>
    </row>
    <row r="20" spans="2:8" ht="13.5" customHeight="1"/>
    <row r="21" spans="2:8" ht="40.9" customHeight="1">
      <c r="B21" s="827" t="s">
        <v>682</v>
      </c>
      <c r="C21" s="827"/>
      <c r="D21" s="827"/>
      <c r="E21" s="827"/>
      <c r="F21" s="827"/>
      <c r="G21" s="827"/>
      <c r="H21" s="827"/>
    </row>
    <row r="23" spans="2:8" s="609" customFormat="1" ht="15.75">
      <c r="B23" s="619" t="s">
        <v>546</v>
      </c>
      <c r="C23" s="619" t="s">
        <v>561</v>
      </c>
      <c r="D23" s="619" t="s">
        <v>545</v>
      </c>
      <c r="E23" s="840" t="s">
        <v>34</v>
      </c>
      <c r="F23" s="841"/>
      <c r="G23" s="840" t="s">
        <v>544</v>
      </c>
      <c r="H23" s="841"/>
    </row>
    <row r="24" spans="2:8" ht="34.5" customHeight="1">
      <c r="B24" s="608">
        <v>1</v>
      </c>
      <c r="C24" s="644" t="s">
        <v>170</v>
      </c>
      <c r="D24" s="607" t="s">
        <v>761</v>
      </c>
      <c r="E24" s="832" t="s">
        <v>762</v>
      </c>
      <c r="F24" s="833"/>
      <c r="G24" s="834" t="s">
        <v>760</v>
      </c>
      <c r="H24" s="835"/>
    </row>
    <row r="25" spans="2:8" ht="47.25" customHeight="1">
      <c r="B25" s="608">
        <v>2</v>
      </c>
      <c r="C25" s="644" t="s">
        <v>370</v>
      </c>
      <c r="D25" s="607" t="s">
        <v>763</v>
      </c>
      <c r="E25" s="836" t="s">
        <v>769</v>
      </c>
      <c r="F25" s="837"/>
      <c r="G25" s="836" t="s">
        <v>770</v>
      </c>
      <c r="H25" s="837"/>
    </row>
    <row r="26" spans="2:8">
      <c r="B26" s="608">
        <v>3</v>
      </c>
      <c r="C26" s="644" t="s">
        <v>370</v>
      </c>
      <c r="D26" s="607" t="s">
        <v>764</v>
      </c>
      <c r="E26" s="836" t="s">
        <v>765</v>
      </c>
      <c r="F26" s="837"/>
      <c r="G26" s="838" t="s">
        <v>766</v>
      </c>
      <c r="H26" s="839"/>
    </row>
    <row r="27" spans="2:8" ht="29.25" customHeight="1">
      <c r="B27" s="608">
        <v>4</v>
      </c>
      <c r="C27" s="644" t="s">
        <v>369</v>
      </c>
      <c r="D27" s="607" t="s">
        <v>767</v>
      </c>
      <c r="E27" s="836" t="s">
        <v>768</v>
      </c>
      <c r="F27" s="837"/>
      <c r="G27" s="836" t="s">
        <v>771</v>
      </c>
      <c r="H27" s="842"/>
    </row>
    <row r="28" spans="2:8">
      <c r="B28" s="608">
        <v>5</v>
      </c>
      <c r="C28" s="644"/>
      <c r="D28" s="607"/>
      <c r="E28" s="836"/>
      <c r="F28" s="837"/>
      <c r="G28" s="838"/>
      <c r="H28" s="839"/>
    </row>
    <row r="29" spans="2:8">
      <c r="B29" s="608">
        <v>6</v>
      </c>
      <c r="C29" s="644"/>
      <c r="D29" s="607"/>
      <c r="E29" s="836"/>
      <c r="F29" s="837"/>
      <c r="G29" s="838"/>
      <c r="H29" s="839"/>
    </row>
    <row r="30" spans="2:8">
      <c r="B30" s="608">
        <v>7</v>
      </c>
      <c r="C30" s="644"/>
      <c r="D30" s="607"/>
      <c r="E30" s="836"/>
      <c r="F30" s="837"/>
      <c r="G30" s="838"/>
      <c r="H30" s="839"/>
    </row>
    <row r="31" spans="2:8">
      <c r="B31" s="608">
        <v>8</v>
      </c>
      <c r="C31" s="644"/>
      <c r="D31" s="607"/>
      <c r="E31" s="836"/>
      <c r="F31" s="837"/>
      <c r="G31" s="838"/>
      <c r="H31" s="839"/>
    </row>
    <row r="32" spans="2:8">
      <c r="B32" s="608">
        <v>9</v>
      </c>
      <c r="C32" s="644"/>
      <c r="D32" s="607"/>
      <c r="E32" s="836"/>
      <c r="F32" s="837"/>
      <c r="G32" s="838"/>
      <c r="H32" s="839"/>
    </row>
    <row r="33" spans="2:8">
      <c r="B33" s="608">
        <v>10</v>
      </c>
      <c r="C33" s="644"/>
      <c r="D33" s="607"/>
      <c r="E33" s="836"/>
      <c r="F33" s="837"/>
      <c r="G33" s="838"/>
      <c r="H33" s="839"/>
    </row>
    <row r="34" spans="2:8">
      <c r="B34" s="608" t="s">
        <v>479</v>
      </c>
      <c r="C34" s="644"/>
      <c r="D34" s="607"/>
      <c r="E34" s="836"/>
      <c r="F34" s="837"/>
      <c r="G34" s="838"/>
      <c r="H34" s="839"/>
    </row>
    <row r="36" spans="2:8" ht="30.75" customHeight="1">
      <c r="B36" s="537" t="s">
        <v>612</v>
      </c>
    </row>
    <row r="37" spans="2:8" ht="23.25" customHeight="1">
      <c r="B37" s="568" t="s">
        <v>617</v>
      </c>
      <c r="C37" s="605"/>
      <c r="D37" s="605"/>
      <c r="E37" s="605"/>
      <c r="F37" s="605"/>
      <c r="G37" s="605"/>
      <c r="H37" s="605"/>
    </row>
    <row r="39" spans="2:8" s="90" customFormat="1" ht="15.75">
      <c r="B39" s="619" t="s">
        <v>546</v>
      </c>
      <c r="C39" s="619" t="s">
        <v>561</v>
      </c>
      <c r="D39" s="619" t="s">
        <v>545</v>
      </c>
      <c r="E39" s="840" t="s">
        <v>34</v>
      </c>
      <c r="F39" s="841"/>
      <c r="G39" s="840" t="s">
        <v>544</v>
      </c>
      <c r="H39" s="841"/>
    </row>
    <row r="40" spans="2:8">
      <c r="B40" s="608">
        <v>1</v>
      </c>
      <c r="C40" s="644"/>
      <c r="D40" s="607"/>
      <c r="E40" s="836"/>
      <c r="F40" s="837"/>
      <c r="G40" s="838"/>
      <c r="H40" s="839"/>
    </row>
    <row r="41" spans="2:8">
      <c r="B41" s="608">
        <v>2</v>
      </c>
      <c r="C41" s="644"/>
      <c r="D41" s="607"/>
      <c r="E41" s="836"/>
      <c r="F41" s="837"/>
      <c r="G41" s="838"/>
      <c r="H41" s="839"/>
    </row>
    <row r="42" spans="2:8">
      <c r="B42" s="608">
        <v>3</v>
      </c>
      <c r="C42" s="644"/>
      <c r="D42" s="607"/>
      <c r="E42" s="836"/>
      <c r="F42" s="837"/>
      <c r="G42" s="838"/>
      <c r="H42" s="839"/>
    </row>
    <row r="43" spans="2:8">
      <c r="B43" s="608">
        <v>4</v>
      </c>
      <c r="C43" s="644"/>
      <c r="D43" s="607"/>
      <c r="E43" s="836"/>
      <c r="F43" s="837"/>
      <c r="G43" s="838"/>
      <c r="H43" s="839"/>
    </row>
    <row r="44" spans="2:8">
      <c r="B44" s="608">
        <v>5</v>
      </c>
      <c r="C44" s="644"/>
      <c r="D44" s="607"/>
      <c r="E44" s="836"/>
      <c r="F44" s="837"/>
      <c r="G44" s="838"/>
      <c r="H44" s="839"/>
    </row>
    <row r="45" spans="2:8">
      <c r="B45" s="608">
        <v>6</v>
      </c>
      <c r="C45" s="644"/>
      <c r="D45" s="607"/>
      <c r="E45" s="836"/>
      <c r="F45" s="837"/>
      <c r="G45" s="838"/>
      <c r="H45" s="839"/>
    </row>
    <row r="46" spans="2:8">
      <c r="B46" s="608">
        <v>7</v>
      </c>
      <c r="C46" s="644"/>
      <c r="D46" s="607"/>
      <c r="E46" s="836"/>
      <c r="F46" s="837"/>
      <c r="G46" s="838"/>
      <c r="H46" s="839"/>
    </row>
    <row r="47" spans="2:8">
      <c r="B47" s="608">
        <v>8</v>
      </c>
      <c r="C47" s="644"/>
      <c r="D47" s="607"/>
      <c r="E47" s="836"/>
      <c r="F47" s="837"/>
      <c r="G47" s="838"/>
      <c r="H47" s="839"/>
    </row>
    <row r="48" spans="2:8">
      <c r="B48" s="608">
        <v>9</v>
      </c>
      <c r="C48" s="644"/>
      <c r="D48" s="607"/>
      <c r="E48" s="836"/>
      <c r="F48" s="837"/>
      <c r="G48" s="838"/>
      <c r="H48" s="839"/>
    </row>
    <row r="49" spans="2:8">
      <c r="B49" s="608">
        <v>10</v>
      </c>
      <c r="C49" s="644"/>
      <c r="D49" s="607"/>
      <c r="E49" s="836"/>
      <c r="F49" s="837"/>
      <c r="G49" s="838"/>
      <c r="H49" s="839"/>
    </row>
    <row r="50" spans="2:8">
      <c r="B50" s="608" t="s">
        <v>479</v>
      </c>
      <c r="C50" s="644"/>
      <c r="D50" s="607"/>
      <c r="E50" s="836"/>
      <c r="F50" s="837"/>
      <c r="G50" s="838"/>
      <c r="H50" s="839"/>
    </row>
  </sheetData>
  <mergeCells count="49">
    <mergeCell ref="B21:H21"/>
    <mergeCell ref="E33:F33"/>
    <mergeCell ref="G23:H23"/>
    <mergeCell ref="E23:F23"/>
    <mergeCell ref="E25:F25"/>
    <mergeCell ref="E26:F26"/>
    <mergeCell ref="E27:F27"/>
    <mergeCell ref="E28:F28"/>
    <mergeCell ref="E29:F29"/>
    <mergeCell ref="E30:F30"/>
    <mergeCell ref="E31:F31"/>
    <mergeCell ref="E32:F32"/>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24:F24"/>
    <mergeCell ref="G24:H24"/>
    <mergeCell ref="E50:F50"/>
    <mergeCell ref="G50:H50"/>
    <mergeCell ref="E46:F46"/>
    <mergeCell ref="G46:H46"/>
    <mergeCell ref="E47:F47"/>
    <mergeCell ref="G47:H47"/>
    <mergeCell ref="E48:F48"/>
    <mergeCell ref="G48:H48"/>
    <mergeCell ref="E44:F44"/>
    <mergeCell ref="G44:H44"/>
    <mergeCell ref="E45:F45"/>
    <mergeCell ref="G45:H45"/>
    <mergeCell ref="E49:F49"/>
    <mergeCell ref="G49:H49"/>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34" zoomScale="80" zoomScaleNormal="80" workbookViewId="0">
      <selection activeCell="C62" sqref="C62"/>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2008</v>
      </c>
    </row>
    <row r="10" spans="2:17" s="17" customFormat="1" ht="16.5" customHeight="1"/>
    <row r="11" spans="2:17" s="17" customFormat="1" ht="36.75" customHeight="1">
      <c r="B11" s="843" t="s">
        <v>563</v>
      </c>
      <c r="C11" s="843"/>
      <c r="D11" s="843"/>
      <c r="E11" s="843"/>
      <c r="F11" s="843"/>
      <c r="G11" s="843"/>
      <c r="H11" s="843"/>
      <c r="I11" s="843"/>
      <c r="J11" s="843"/>
      <c r="K11" s="843"/>
      <c r="L11" s="843"/>
      <c r="M11" s="843"/>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TO 4,999 KW</v>
      </c>
      <c r="G13" s="243" t="str">
        <f>'1.  LRAMVA Summary'!G52</f>
        <v>Street Lighting</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f>'1.  LRAMVA Summary'!H53</f>
        <v>0</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0</v>
      </c>
      <c r="D15" s="451">
        <v>0</v>
      </c>
      <c r="E15" s="451">
        <v>0</v>
      </c>
      <c r="F15" s="451"/>
      <c r="G15" s="451"/>
      <c r="H15" s="451"/>
      <c r="I15" s="451"/>
      <c r="J15" s="451"/>
      <c r="K15" s="451"/>
      <c r="L15" s="451"/>
      <c r="M15" s="451"/>
      <c r="N15" s="451"/>
      <c r="O15" s="451"/>
      <c r="P15" s="452"/>
      <c r="Q15" s="452"/>
    </row>
    <row r="16" spans="2:17" s="456" customFormat="1" ht="15.75" customHeight="1">
      <c r="B16" s="461" t="s">
        <v>28</v>
      </c>
      <c r="C16" s="626">
        <f>SUM(D16:Q16)</f>
        <v>0</v>
      </c>
      <c r="D16" s="450"/>
      <c r="E16" s="450"/>
      <c r="F16" s="450">
        <v>0</v>
      </c>
      <c r="G16" s="450"/>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676</v>
      </c>
      <c r="C20" s="453" t="s">
        <v>756</v>
      </c>
      <c r="D20" s="454"/>
    </row>
    <row r="21" spans="2:17" s="438" customFormat="1" ht="21" customHeight="1">
      <c r="B21" s="460" t="s">
        <v>366</v>
      </c>
      <c r="C21" s="453" t="s">
        <v>757</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2012</v>
      </c>
    </row>
    <row r="25" spans="2:17" s="2" customFormat="1" ht="15.75" customHeight="1">
      <c r="D25" s="20"/>
    </row>
    <row r="26" spans="2:17" s="2" customFormat="1" ht="42" customHeight="1">
      <c r="B26" s="843" t="s">
        <v>562</v>
      </c>
      <c r="C26" s="843"/>
      <c r="D26" s="843"/>
      <c r="E26" s="843"/>
      <c r="F26" s="843"/>
      <c r="G26" s="843"/>
      <c r="H26" s="843"/>
      <c r="I26" s="843"/>
      <c r="J26" s="843"/>
      <c r="K26" s="843"/>
      <c r="L26" s="843"/>
      <c r="M26" s="843"/>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TO 4,999 KW</v>
      </c>
      <c r="G28" s="243" t="str">
        <f>'1.  LRAMVA Summary'!G52</f>
        <v>Street Lighting</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f>'1.  LRAMVA Summary'!H53</f>
        <v>0</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754381</v>
      </c>
      <c r="D30" s="462">
        <v>522335</v>
      </c>
      <c r="E30" s="462">
        <v>232046</v>
      </c>
      <c r="F30" s="462"/>
      <c r="G30" s="462"/>
      <c r="H30" s="462"/>
      <c r="I30" s="462"/>
      <c r="J30" s="462"/>
      <c r="K30" s="462"/>
      <c r="L30" s="462"/>
      <c r="M30" s="462"/>
      <c r="N30" s="462"/>
      <c r="O30" s="462"/>
      <c r="P30" s="462"/>
      <c r="Q30" s="452"/>
    </row>
    <row r="31" spans="2:17" s="463" customFormat="1" ht="15" customHeight="1">
      <c r="B31" s="461" t="s">
        <v>28</v>
      </c>
      <c r="C31" s="626">
        <f>SUM(D31:Q31)</f>
        <v>631</v>
      </c>
      <c r="D31" s="450"/>
      <c r="E31" s="450"/>
      <c r="F31" s="450">
        <v>631</v>
      </c>
      <c r="G31" s="450"/>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522335</v>
      </c>
      <c r="E33" s="192">
        <f>IF(E29="kw",HLOOKUP(E29,E29:E31,3,FALSE),HLOOKUP(E29,E29:E31,2,FALSE))</f>
        <v>232046</v>
      </c>
      <c r="F33" s="192">
        <f>IF(F29="kw",HLOOKUP(F29,F29:F31,3,FALSE),HLOOKUP(F29,F29:F31,2,FALSE))</f>
        <v>631</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676</v>
      </c>
      <c r="C35" s="453">
        <v>2012</v>
      </c>
      <c r="D35" s="454"/>
      <c r="E35" s="93"/>
      <c r="F35" s="93"/>
      <c r="G35" s="93"/>
      <c r="H35" s="93"/>
      <c r="I35" s="93"/>
      <c r="J35" s="93"/>
      <c r="K35" s="93"/>
      <c r="L35" s="93"/>
      <c r="M35" s="93"/>
      <c r="N35" s="93"/>
      <c r="O35" s="93"/>
      <c r="P35" s="93"/>
      <c r="Q35" s="93"/>
    </row>
    <row r="36" spans="2:32" s="438" customFormat="1" ht="21" customHeight="1">
      <c r="B36" s="460" t="s">
        <v>366</v>
      </c>
      <c r="C36" s="453" t="s">
        <v>689</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843" t="s">
        <v>610</v>
      </c>
      <c r="C40" s="843"/>
      <c r="D40" s="843"/>
      <c r="E40" s="843"/>
      <c r="F40" s="843"/>
      <c r="G40" s="843"/>
      <c r="H40" s="843"/>
      <c r="I40" s="843"/>
      <c r="J40" s="843"/>
      <c r="K40" s="843"/>
      <c r="L40" s="843"/>
      <c r="M40" s="843"/>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607</v>
      </c>
      <c r="D42" s="243" t="str">
        <f>'1.  LRAMVA Summary'!D52</f>
        <v>Residential</v>
      </c>
      <c r="E42" s="243" t="str">
        <f>'1.  LRAMVA Summary'!E52</f>
        <v>GS&lt;50 kW</v>
      </c>
      <c r="F42" s="243" t="str">
        <f>'1.  LRAMVA Summary'!F52</f>
        <v>GS 50 TO 4,999 KW</v>
      </c>
      <c r="G42" s="243" t="str">
        <f>'1.  LRAMVA Summary'!G52</f>
        <v>Street Lighting</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f>'1.  LRAMVA Summary'!H53</f>
        <v>0</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v>2008</v>
      </c>
      <c r="D44" s="798">
        <f t="shared" ref="D44:F44" si="3">IF(ISBLANK($C$44),0,IF($C44=$D$9,HLOOKUP(D43,D14:D18,5,FALSE),HLOOKUP(D43,D29:D33,5,FALSE)))</f>
        <v>0</v>
      </c>
      <c r="E44" s="798">
        <f>IF(ISBLANK($C$44),0,IF($C44=$D$9,HLOOKUP(E43,E14:E18,5,FALSE),HLOOKUP(E43,E29:E33,5,FALSE)))</f>
        <v>0</v>
      </c>
      <c r="F44" s="798">
        <f t="shared" si="3"/>
        <v>0</v>
      </c>
      <c r="G44" s="190">
        <f t="shared" ref="G44:Q44" si="4">IF(ISBLANK($C$44),0,IF($C44=$D$9,HLOOKUP(G43,G14:G18,5,FALSE),HLOOKUP(G43,G29:G33,5,FALSE)))</f>
        <v>0</v>
      </c>
      <c r="H44" s="190">
        <f t="shared" si="4"/>
        <v>0</v>
      </c>
      <c r="I44" s="190">
        <f t="shared" si="4"/>
        <v>0</v>
      </c>
      <c r="J44" s="190">
        <f t="shared" si="4"/>
        <v>0</v>
      </c>
      <c r="K44" s="190">
        <f t="shared" si="4"/>
        <v>0</v>
      </c>
      <c r="L44" s="190">
        <f t="shared" si="4"/>
        <v>0</v>
      </c>
      <c r="M44" s="190">
        <f t="shared" si="4"/>
        <v>0</v>
      </c>
      <c r="N44" s="190">
        <f t="shared" si="4"/>
        <v>0</v>
      </c>
      <c r="O44" s="190">
        <f t="shared" si="4"/>
        <v>0</v>
      </c>
      <c r="P44" s="190">
        <f t="shared" si="4"/>
        <v>0</v>
      </c>
      <c r="Q44" s="190">
        <f t="shared" si="4"/>
        <v>0</v>
      </c>
      <c r="R44" s="194"/>
    </row>
    <row r="45" spans="2:32" s="17" customFormat="1" ht="15.75">
      <c r="B45" s="170">
        <v>2012</v>
      </c>
      <c r="C45" s="534">
        <v>2012</v>
      </c>
      <c r="D45" s="190">
        <f t="shared" ref="D45:Q45" si="5">IF(ISBLANK($C$45),0,IF($C$45=$D$9,HLOOKUP(D43,D14:D18,5,FALSE),HLOOKUP(D43,D29:D33,5,FALSE)))</f>
        <v>522335</v>
      </c>
      <c r="E45" s="190">
        <f t="shared" si="5"/>
        <v>232046</v>
      </c>
      <c r="F45" s="190">
        <f t="shared" si="5"/>
        <v>631</v>
      </c>
      <c r="G45" s="190">
        <f t="shared" si="5"/>
        <v>0</v>
      </c>
      <c r="H45" s="190">
        <f t="shared" si="5"/>
        <v>0</v>
      </c>
      <c r="I45" s="190">
        <f t="shared" si="5"/>
        <v>0</v>
      </c>
      <c r="J45" s="190">
        <f t="shared" si="5"/>
        <v>0</v>
      </c>
      <c r="K45" s="190">
        <f t="shared" si="5"/>
        <v>0</v>
      </c>
      <c r="L45" s="190">
        <f t="shared" si="5"/>
        <v>0</v>
      </c>
      <c r="M45" s="190">
        <f t="shared" si="5"/>
        <v>0</v>
      </c>
      <c r="N45" s="190">
        <f t="shared" si="5"/>
        <v>0</v>
      </c>
      <c r="O45" s="190">
        <f t="shared" si="5"/>
        <v>0</v>
      </c>
      <c r="P45" s="190">
        <f t="shared" si="5"/>
        <v>0</v>
      </c>
      <c r="Q45" s="190">
        <f t="shared" si="5"/>
        <v>0</v>
      </c>
      <c r="R45" s="163"/>
    </row>
    <row r="46" spans="2:32" s="17" customFormat="1" ht="15.75">
      <c r="B46" s="171">
        <v>2013</v>
      </c>
      <c r="C46" s="534">
        <v>2012</v>
      </c>
      <c r="D46" s="190">
        <f t="shared" ref="D46:Q46" si="6">IF(ISBLANK($C$46),0,IF($C$46=$D$9,HLOOKUP(D43,D14:D18,5,FALSE),HLOOKUP(D43,D29:D33,5,FALSE)))</f>
        <v>522335</v>
      </c>
      <c r="E46" s="190">
        <f t="shared" si="6"/>
        <v>232046</v>
      </c>
      <c r="F46" s="190">
        <f t="shared" ref="F46" si="7">IF(ISBLANK($C$46),0,IF($C$46=$D$9,HLOOKUP(F43,F14:F18,5,FALSE),HLOOKUP(F43,F29:F33,5,FALSE)))</f>
        <v>631</v>
      </c>
      <c r="G46" s="190">
        <f t="shared" si="6"/>
        <v>0</v>
      </c>
      <c r="H46" s="190">
        <f t="shared" si="6"/>
        <v>0</v>
      </c>
      <c r="I46" s="190">
        <f t="shared" si="6"/>
        <v>0</v>
      </c>
      <c r="J46" s="190">
        <f t="shared" si="6"/>
        <v>0</v>
      </c>
      <c r="K46" s="190">
        <f t="shared" si="6"/>
        <v>0</v>
      </c>
      <c r="L46" s="190">
        <f t="shared" si="6"/>
        <v>0</v>
      </c>
      <c r="M46" s="190">
        <f t="shared" si="6"/>
        <v>0</v>
      </c>
      <c r="N46" s="190">
        <f t="shared" si="6"/>
        <v>0</v>
      </c>
      <c r="O46" s="190">
        <f t="shared" si="6"/>
        <v>0</v>
      </c>
      <c r="P46" s="190">
        <f t="shared" si="6"/>
        <v>0</v>
      </c>
      <c r="Q46" s="190">
        <f t="shared" si="6"/>
        <v>0</v>
      </c>
      <c r="R46" s="163"/>
    </row>
    <row r="47" spans="2:32" s="17" customFormat="1" ht="15.75">
      <c r="B47" s="171">
        <v>2014</v>
      </c>
      <c r="C47" s="534">
        <v>2012</v>
      </c>
      <c r="D47" s="190">
        <f t="shared" ref="D47:Q47" si="8">IF(ISBLANK($C$47),0,IF($C$47=$D$9,HLOOKUP(D43,D14:D18,5,FALSE),HLOOKUP(D43,D29:D33,5,FALSE)))</f>
        <v>522335</v>
      </c>
      <c r="E47" s="190">
        <f t="shared" si="8"/>
        <v>232046</v>
      </c>
      <c r="F47" s="190">
        <f t="shared" ref="F47" si="9">IF(ISBLANK($C$47),0,IF($C$47=$D$9,HLOOKUP(F43,F14:F18,5,FALSE),HLOOKUP(F43,F29:F33,5,FALSE)))</f>
        <v>631</v>
      </c>
      <c r="G47" s="190">
        <f t="shared" si="8"/>
        <v>0</v>
      </c>
      <c r="H47" s="190">
        <f t="shared" si="8"/>
        <v>0</v>
      </c>
      <c r="I47" s="190">
        <f t="shared" si="8"/>
        <v>0</v>
      </c>
      <c r="J47" s="190">
        <f t="shared" si="8"/>
        <v>0</v>
      </c>
      <c r="K47" s="190">
        <f t="shared" si="8"/>
        <v>0</v>
      </c>
      <c r="L47" s="190">
        <f t="shared" si="8"/>
        <v>0</v>
      </c>
      <c r="M47" s="190">
        <f t="shared" si="8"/>
        <v>0</v>
      </c>
      <c r="N47" s="190">
        <f t="shared" si="8"/>
        <v>0</v>
      </c>
      <c r="O47" s="190">
        <f t="shared" si="8"/>
        <v>0</v>
      </c>
      <c r="P47" s="190">
        <f t="shared" si="8"/>
        <v>0</v>
      </c>
      <c r="Q47" s="190">
        <f t="shared" si="8"/>
        <v>0</v>
      </c>
      <c r="R47" s="163"/>
    </row>
    <row r="48" spans="2:32" s="17" customFormat="1" ht="15.75">
      <c r="B48" s="171">
        <v>2015</v>
      </c>
      <c r="C48" s="534">
        <v>2012</v>
      </c>
      <c r="D48" s="190">
        <f t="shared" ref="D48:Q48" si="10">IF(ISBLANK($C$48),0,IF($C$48=$D$9,HLOOKUP(D43,D14:D18,5,FALSE),HLOOKUP(D43,D29:D33,5,FALSE)))</f>
        <v>522335</v>
      </c>
      <c r="E48" s="190">
        <f t="shared" si="10"/>
        <v>232046</v>
      </c>
      <c r="F48" s="190">
        <f t="shared" ref="F48" si="11">IF(ISBLANK($C$48),0,IF($C$48=$D$9,HLOOKUP(F43,F14:F18,5,FALSE),HLOOKUP(F43,F29:F33,5,FALSE)))</f>
        <v>631</v>
      </c>
      <c r="G48" s="190">
        <f t="shared" si="10"/>
        <v>0</v>
      </c>
      <c r="H48" s="190">
        <f t="shared" si="10"/>
        <v>0</v>
      </c>
      <c r="I48" s="190">
        <f t="shared" si="10"/>
        <v>0</v>
      </c>
      <c r="J48" s="190">
        <f t="shared" si="10"/>
        <v>0</v>
      </c>
      <c r="K48" s="190">
        <f t="shared" si="10"/>
        <v>0</v>
      </c>
      <c r="L48" s="190">
        <f t="shared" si="10"/>
        <v>0</v>
      </c>
      <c r="M48" s="190">
        <f t="shared" si="10"/>
        <v>0</v>
      </c>
      <c r="N48" s="190">
        <f t="shared" si="10"/>
        <v>0</v>
      </c>
      <c r="O48" s="190">
        <f t="shared" si="10"/>
        <v>0</v>
      </c>
      <c r="P48" s="190">
        <f t="shared" si="10"/>
        <v>0</v>
      </c>
      <c r="Q48" s="190">
        <f t="shared" si="10"/>
        <v>0</v>
      </c>
      <c r="R48" s="163"/>
      <c r="AF48" s="163"/>
    </row>
    <row r="49" spans="2:32" s="17" customFormat="1" ht="15.75">
      <c r="B49" s="171">
        <v>2016</v>
      </c>
      <c r="C49" s="534">
        <v>2012</v>
      </c>
      <c r="D49" s="190">
        <f t="shared" ref="D49:Q49" si="12">IF(ISBLANK($C$49),0,IF($C$49=$D$9,HLOOKUP(D43,D14:D18,5,FALSE),HLOOKUP(D43,D29:D33,5,FALSE)))</f>
        <v>522335</v>
      </c>
      <c r="E49" s="190">
        <f t="shared" si="12"/>
        <v>232046</v>
      </c>
      <c r="F49" s="190">
        <f t="shared" ref="F49" si="13">IF(ISBLANK($C$49),0,IF($C$49=$D$9,HLOOKUP(F43,F14:F18,5,FALSE),HLOOKUP(F43,F29:F33,5,FALSE)))</f>
        <v>631</v>
      </c>
      <c r="G49" s="190">
        <f t="shared" si="12"/>
        <v>0</v>
      </c>
      <c r="H49" s="190">
        <f t="shared" si="12"/>
        <v>0</v>
      </c>
      <c r="I49" s="190">
        <f t="shared" si="12"/>
        <v>0</v>
      </c>
      <c r="J49" s="190">
        <f t="shared" si="12"/>
        <v>0</v>
      </c>
      <c r="K49" s="190">
        <f t="shared" si="12"/>
        <v>0</v>
      </c>
      <c r="L49" s="190">
        <f t="shared" si="12"/>
        <v>0</v>
      </c>
      <c r="M49" s="190">
        <f t="shared" si="12"/>
        <v>0</v>
      </c>
      <c r="N49" s="190">
        <f t="shared" si="12"/>
        <v>0</v>
      </c>
      <c r="O49" s="190">
        <f t="shared" si="12"/>
        <v>0</v>
      </c>
      <c r="P49" s="190">
        <f t="shared" si="12"/>
        <v>0</v>
      </c>
      <c r="Q49" s="190">
        <f t="shared" si="12"/>
        <v>0</v>
      </c>
      <c r="R49" s="163"/>
      <c r="AF49" s="163"/>
    </row>
    <row r="50" spans="2:32" s="17" customFormat="1" ht="15.75" hidden="1">
      <c r="B50" s="171">
        <v>2017</v>
      </c>
      <c r="C50" s="534"/>
      <c r="D50" s="190">
        <f t="shared" ref="D50" si="14">IF(ISBLANK($C$50),0,IF($C$50=$D$9,HLOOKUP(D43,D14:D18,5,FALSE),HLOOKUP(D43,D29:D33,5,FALSE)))</f>
        <v>0</v>
      </c>
      <c r="E50" s="190">
        <f t="shared" ref="E50:I50" si="15">IF(ISBLANK($C$50),0,IF($C$50=$D$9,HLOOKUP(E43,E14:E18,5,FALSE),HLOOKUP(E43,E29:E33,5,FALSE)))</f>
        <v>0</v>
      </c>
      <c r="F50" s="190">
        <f t="shared" ref="F50" si="16">IF(ISBLANK($C$50),0,IF($C$50=$D$9,HLOOKUP(F43,F14:F18,5,FALSE),HLOOKUP(F43,F29:F33,5,FALSE)))</f>
        <v>0</v>
      </c>
      <c r="G50" s="190">
        <f t="shared" si="15"/>
        <v>0</v>
      </c>
      <c r="H50" s="190">
        <f t="shared" si="15"/>
        <v>0</v>
      </c>
      <c r="I50" s="190">
        <f t="shared" si="15"/>
        <v>0</v>
      </c>
      <c r="J50" s="190">
        <f t="shared" ref="J50:Q50" si="17">IF(ISBLANK($C$50),0,IF($C$50=$D$9,HLOOKUP(J43,J14:J18,5,FALSE),HLOOKUP(J43,J29:J33,5,FALSE)))</f>
        <v>0</v>
      </c>
      <c r="K50" s="190">
        <f t="shared" si="17"/>
        <v>0</v>
      </c>
      <c r="L50" s="190">
        <f t="shared" si="17"/>
        <v>0</v>
      </c>
      <c r="M50" s="190">
        <f t="shared" si="17"/>
        <v>0</v>
      </c>
      <c r="N50" s="190">
        <f t="shared" si="17"/>
        <v>0</v>
      </c>
      <c r="O50" s="190">
        <f t="shared" si="17"/>
        <v>0</v>
      </c>
      <c r="P50" s="190">
        <f t="shared" si="17"/>
        <v>0</v>
      </c>
      <c r="Q50" s="190">
        <f t="shared" si="17"/>
        <v>0</v>
      </c>
      <c r="R50" s="163"/>
      <c r="AF50" s="163"/>
    </row>
    <row r="51" spans="2:32" s="17" customFormat="1" ht="15.75" hidden="1">
      <c r="B51" s="171">
        <v>2018</v>
      </c>
      <c r="C51" s="534"/>
      <c r="D51" s="190">
        <f t="shared" ref="D51" si="18">IF(ISBLANK($C$50),0,IF($C$50=$D$9,HLOOKUP(D44,D15:D19,5,FALSE),HLOOKUP(D44,D30:D34,5,FALSE)))</f>
        <v>0</v>
      </c>
      <c r="E51" s="190">
        <f t="shared" ref="E51" si="19">IF(ISBLANK($C$50),0,IF($C$50=$D$9,HLOOKUP(E44,E15:E19,5,FALSE),HLOOKUP(E44,E30:E34,5,FALSE)))</f>
        <v>0</v>
      </c>
      <c r="F51" s="190">
        <f t="shared" ref="F51" si="20">IF(ISBLANK($C$50),0,IF($C$50=$D$9,HLOOKUP(F44,F15:F19,5,FALSE),HLOOKUP(F44,F30:F34,5,FALSE)))</f>
        <v>0</v>
      </c>
      <c r="G51" s="190">
        <f t="shared" ref="G51:Q51" si="21">IF(ISBLANK($C$51),0,IF($C$51=$D$9,HLOOKUP(G43,G14:G18,5,FALSE),HLOOKUP(G43,G29:G33,5,FALSE)))</f>
        <v>0</v>
      </c>
      <c r="H51" s="190">
        <f t="shared" si="21"/>
        <v>0</v>
      </c>
      <c r="I51" s="190">
        <f t="shared" si="21"/>
        <v>0</v>
      </c>
      <c r="J51" s="190">
        <f t="shared" si="21"/>
        <v>0</v>
      </c>
      <c r="K51" s="190">
        <f t="shared" si="21"/>
        <v>0</v>
      </c>
      <c r="L51" s="190">
        <f t="shared" si="21"/>
        <v>0</v>
      </c>
      <c r="M51" s="190">
        <f t="shared" si="21"/>
        <v>0</v>
      </c>
      <c r="N51" s="190">
        <f t="shared" si="21"/>
        <v>0</v>
      </c>
      <c r="O51" s="190">
        <f t="shared" si="21"/>
        <v>0</v>
      </c>
      <c r="P51" s="190">
        <f t="shared" si="21"/>
        <v>0</v>
      </c>
      <c r="Q51" s="190">
        <f t="shared" si="21"/>
        <v>0</v>
      </c>
      <c r="R51" s="163"/>
      <c r="AF51" s="163"/>
    </row>
    <row r="52" spans="2:32" s="17" customFormat="1" ht="15.75" hidden="1">
      <c r="B52" s="171">
        <v>2019</v>
      </c>
      <c r="C52" s="534"/>
      <c r="D52" s="190">
        <f t="shared" ref="D52" si="22">IF(ISBLANK($C$50),0,IF($C$50=$D$9,HLOOKUP(D45,D16:D20,5,FALSE),HLOOKUP(D45,D31:D35,5,FALSE)))</f>
        <v>0</v>
      </c>
      <c r="E52" s="190">
        <f t="shared" ref="E52" si="23">IF(ISBLANK($C$50),0,IF($C$50=$D$9,HLOOKUP(E45,E16:E20,5,FALSE),HLOOKUP(E45,E31:E35,5,FALSE)))</f>
        <v>0</v>
      </c>
      <c r="F52" s="190">
        <f t="shared" ref="F52" si="24">IF(ISBLANK($C$50),0,IF($C$50=$D$9,HLOOKUP(F45,F16:F20,5,FALSE),HLOOKUP(F45,F31:F35,5,FALSE)))</f>
        <v>0</v>
      </c>
      <c r="G52" s="190">
        <f t="shared" ref="G52:Q52" si="25">IF(ISBLANK($C$52),0,IF($C$52=$D$9,HLOOKUP(G43,G14:G18,5,FALSE),HLOOKUP(G43,G29:G33,5,FALSE)))</f>
        <v>0</v>
      </c>
      <c r="H52" s="190">
        <f t="shared" si="25"/>
        <v>0</v>
      </c>
      <c r="I52" s="190">
        <f t="shared" si="25"/>
        <v>0</v>
      </c>
      <c r="J52" s="190">
        <f t="shared" si="25"/>
        <v>0</v>
      </c>
      <c r="K52" s="190">
        <f t="shared" si="25"/>
        <v>0</v>
      </c>
      <c r="L52" s="190">
        <f t="shared" si="25"/>
        <v>0</v>
      </c>
      <c r="M52" s="190">
        <f t="shared" si="25"/>
        <v>0</v>
      </c>
      <c r="N52" s="190">
        <f t="shared" si="25"/>
        <v>0</v>
      </c>
      <c r="O52" s="190">
        <f t="shared" si="25"/>
        <v>0</v>
      </c>
      <c r="P52" s="190">
        <f t="shared" si="25"/>
        <v>0</v>
      </c>
      <c r="Q52" s="190">
        <f t="shared" si="25"/>
        <v>0</v>
      </c>
      <c r="R52" s="163"/>
      <c r="AF52" s="163"/>
    </row>
    <row r="53" spans="2:32" s="17" customFormat="1" ht="15.75" hidden="1">
      <c r="B53" s="171">
        <v>2020</v>
      </c>
      <c r="C53" s="534"/>
      <c r="D53" s="190">
        <f t="shared" ref="D53" si="26">IF(ISBLANK($C$49),0,IF($C$49=$D$9,HLOOKUP(D47,D18:D22,5,FALSE),HLOOKUP(D47,D33:D37,5,FALSE)))</f>
        <v>0</v>
      </c>
      <c r="E53" s="190">
        <f t="shared" ref="E53" si="27">IF(ISBLANK($C$49),0,IF($C$49=$D$9,HLOOKUP(E47,E18:E22,5,FALSE),HLOOKUP(E47,E33:E37,5,FALSE)))</f>
        <v>0</v>
      </c>
      <c r="F53" s="190">
        <f t="shared" ref="F53" si="28">IF(ISBLANK($C$49),0,IF($C$49=$D$9,HLOOKUP(F47,F18:F22,5,FALSE),HLOOKUP(F47,F33:F37,5,FALSE)))</f>
        <v>0</v>
      </c>
      <c r="G53" s="190">
        <f t="shared" ref="G53:Q53" si="29">IF(ISBLANK($C$53),0,IF($C$53=$D$9,HLOOKUP(G43,G14:G18,5,FALSE),HLOOKUP(G43,G29:G33,5,FALSE)))</f>
        <v>0</v>
      </c>
      <c r="H53" s="190">
        <f t="shared" si="29"/>
        <v>0</v>
      </c>
      <c r="I53" s="190">
        <f t="shared" si="29"/>
        <v>0</v>
      </c>
      <c r="J53" s="190">
        <f t="shared" si="29"/>
        <v>0</v>
      </c>
      <c r="K53" s="190">
        <f t="shared" si="29"/>
        <v>0</v>
      </c>
      <c r="L53" s="190">
        <f t="shared" si="29"/>
        <v>0</v>
      </c>
      <c r="M53" s="190">
        <f t="shared" si="29"/>
        <v>0</v>
      </c>
      <c r="N53" s="190">
        <f t="shared" si="29"/>
        <v>0</v>
      </c>
      <c r="O53" s="190">
        <f t="shared" si="29"/>
        <v>0</v>
      </c>
      <c r="P53" s="190">
        <f t="shared" si="29"/>
        <v>0</v>
      </c>
      <c r="Q53" s="190">
        <f t="shared" si="29"/>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tabSelected="1" zoomScale="90" zoomScaleNormal="90" workbookViewId="0">
      <pane ySplit="14" topLeftCell="A128" activePane="bottomLeft" state="frozen"/>
      <selection pane="bottomLeft" activeCell="C141" sqref="C141"/>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49" t="s">
        <v>171</v>
      </c>
      <c r="C4" s="85" t="s">
        <v>175</v>
      </c>
      <c r="D4" s="85"/>
      <c r="E4" s="49"/>
    </row>
    <row r="5" spans="1:26" s="18" customFormat="1" ht="26.25" hidden="1" customHeight="1" outlineLevel="1" thickBot="1">
      <c r="A5" s="4"/>
      <c r="B5" s="849"/>
      <c r="C5" s="86" t="s">
        <v>172</v>
      </c>
      <c r="D5" s="86"/>
      <c r="E5" s="49"/>
    </row>
    <row r="6" spans="1:26" ht="26.25" hidden="1" customHeight="1" outlineLevel="1" thickBot="1">
      <c r="B6" s="849"/>
      <c r="C6" s="852" t="s">
        <v>551</v>
      </c>
      <c r="D6" s="853"/>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847" t="s">
        <v>618</v>
      </c>
      <c r="C12" s="847"/>
      <c r="D12" s="847"/>
      <c r="E12" s="847"/>
      <c r="F12" s="847"/>
      <c r="G12" s="847"/>
      <c r="H12" s="847"/>
      <c r="I12" s="847"/>
      <c r="J12" s="847"/>
      <c r="K12" s="847"/>
      <c r="L12" s="847"/>
      <c r="M12" s="847"/>
      <c r="N12" s="847"/>
      <c r="O12" s="847"/>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691</v>
      </c>
      <c r="E14" s="472" t="s">
        <v>692</v>
      </c>
      <c r="F14" s="472" t="s">
        <v>693</v>
      </c>
      <c r="G14" s="472" t="s">
        <v>694</v>
      </c>
      <c r="H14" s="472" t="s">
        <v>695</v>
      </c>
      <c r="I14" s="472" t="s">
        <v>696</v>
      </c>
      <c r="J14" s="472" t="s">
        <v>696</v>
      </c>
      <c r="K14" s="472" t="s">
        <v>697</v>
      </c>
      <c r="L14" s="472" t="s">
        <v>565</v>
      </c>
      <c r="M14" s="472" t="s">
        <v>566</v>
      </c>
      <c r="N14" s="472" t="s">
        <v>567</v>
      </c>
      <c r="O14" s="472" t="s">
        <v>568</v>
      </c>
      <c r="P14" s="7"/>
    </row>
    <row r="15" spans="1:26" s="7" customFormat="1" ht="18.75" customHeight="1">
      <c r="B15" s="473" t="s">
        <v>188</v>
      </c>
      <c r="C15" s="850"/>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45"/>
      <c r="D16" s="477">
        <v>4</v>
      </c>
      <c r="E16" s="477">
        <v>4</v>
      </c>
      <c r="F16" s="477">
        <v>6</v>
      </c>
      <c r="G16" s="477">
        <v>4</v>
      </c>
      <c r="H16" s="477">
        <v>4</v>
      </c>
      <c r="I16" s="477">
        <v>4</v>
      </c>
      <c r="J16" s="477">
        <v>12</v>
      </c>
      <c r="K16" s="477">
        <v>6</v>
      </c>
      <c r="L16" s="477"/>
      <c r="M16" s="477"/>
      <c r="N16" s="477"/>
      <c r="O16" s="478"/>
    </row>
    <row r="17" spans="1:15" s="111" customFormat="1" ht="17.25" customHeight="1">
      <c r="B17" s="479" t="s">
        <v>560</v>
      </c>
      <c r="C17" s="851"/>
      <c r="D17" s="112">
        <f>12-D16</f>
        <v>8</v>
      </c>
      <c r="E17" s="112">
        <f>12-E16</f>
        <v>8</v>
      </c>
      <c r="F17" s="112">
        <f t="shared" ref="F17:K17" si="0">12-F16</f>
        <v>6</v>
      </c>
      <c r="G17" s="112">
        <f t="shared" si="0"/>
        <v>8</v>
      </c>
      <c r="H17" s="112">
        <f t="shared" si="0"/>
        <v>8</v>
      </c>
      <c r="I17" s="112">
        <f t="shared" si="0"/>
        <v>8</v>
      </c>
      <c r="J17" s="112">
        <f t="shared" si="0"/>
        <v>0</v>
      </c>
      <c r="K17" s="112">
        <f t="shared" si="0"/>
        <v>6</v>
      </c>
      <c r="L17" s="112">
        <f t="shared" ref="L17:O17" si="1">12-L16</f>
        <v>12</v>
      </c>
      <c r="M17" s="112">
        <f t="shared" si="1"/>
        <v>12</v>
      </c>
      <c r="N17" s="112">
        <f t="shared" si="1"/>
        <v>12</v>
      </c>
      <c r="O17" s="113">
        <f t="shared" si="1"/>
        <v>12</v>
      </c>
    </row>
    <row r="18" spans="1:15" s="7" customFormat="1" ht="17.25" customHeight="1">
      <c r="B18" s="480" t="str">
        <f>'1.  LRAMVA Summary'!B29</f>
        <v>Residential</v>
      </c>
      <c r="C18" s="844" t="str">
        <f>'2. LRAMVA Threshold'!D43</f>
        <v>kWh</v>
      </c>
      <c r="D18" s="46">
        <v>1.17E-2</v>
      </c>
      <c r="E18" s="46">
        <v>1.17E-2</v>
      </c>
      <c r="F18" s="46">
        <v>1.4500000000000001E-2</v>
      </c>
      <c r="G18" s="46">
        <v>1.46E-2</v>
      </c>
      <c r="H18" s="46">
        <v>1.4800000000000001E-2</v>
      </c>
      <c r="I18" s="46">
        <v>1.4999999999999999E-2</v>
      </c>
      <c r="J18" s="46">
        <v>1.4999999999999999E-2</v>
      </c>
      <c r="K18" s="46">
        <v>1.2200000000000001E-2</v>
      </c>
      <c r="L18" s="46"/>
      <c r="M18" s="46"/>
      <c r="N18" s="46"/>
      <c r="O18" s="69"/>
    </row>
    <row r="19" spans="1:15" s="7" customFormat="1" ht="15" customHeight="1" outlineLevel="1">
      <c r="B19" s="536" t="s">
        <v>511</v>
      </c>
      <c r="C19" s="845"/>
      <c r="D19" s="46"/>
      <c r="E19" s="46"/>
      <c r="F19" s="46"/>
      <c r="G19" s="46"/>
      <c r="H19" s="46"/>
      <c r="I19" s="46"/>
      <c r="J19" s="46"/>
      <c r="K19" s="46"/>
      <c r="L19" s="46"/>
      <c r="M19" s="46"/>
      <c r="N19" s="46"/>
      <c r="O19" s="69"/>
    </row>
    <row r="20" spans="1:15" s="7" customFormat="1" ht="15" customHeight="1" outlineLevel="1">
      <c r="B20" s="536" t="s">
        <v>512</v>
      </c>
      <c r="C20" s="845"/>
      <c r="D20" s="46"/>
      <c r="E20" s="46"/>
      <c r="F20" s="46"/>
      <c r="G20" s="46"/>
      <c r="H20" s="46"/>
      <c r="I20" s="46"/>
      <c r="J20" s="46"/>
      <c r="K20" s="46"/>
      <c r="L20" s="46"/>
      <c r="M20" s="46"/>
      <c r="N20" s="46"/>
      <c r="O20" s="69"/>
    </row>
    <row r="21" spans="1:15" s="7" customFormat="1" ht="15" customHeight="1" outlineLevel="1">
      <c r="B21" s="536" t="s">
        <v>489</v>
      </c>
      <c r="C21" s="845"/>
      <c r="D21" s="46"/>
      <c r="E21" s="46"/>
      <c r="F21" s="46"/>
      <c r="G21" s="46"/>
      <c r="H21" s="46"/>
      <c r="I21" s="46"/>
      <c r="J21" s="46"/>
      <c r="K21" s="46"/>
      <c r="L21" s="46"/>
      <c r="M21" s="46"/>
      <c r="N21" s="46"/>
      <c r="O21" s="69"/>
    </row>
    <row r="22" spans="1:15" s="7" customFormat="1" ht="14.25" customHeight="1">
      <c r="B22" s="536" t="s">
        <v>513</v>
      </c>
      <c r="C22" s="846"/>
      <c r="D22" s="65">
        <f>SUM(D18:D21)</f>
        <v>1.17E-2</v>
      </c>
      <c r="E22" s="65">
        <f>SUM(E18:E21)</f>
        <v>1.17E-2</v>
      </c>
      <c r="F22" s="65">
        <f>SUM(F18:F21)</f>
        <v>1.4500000000000001E-2</v>
      </c>
      <c r="G22" s="65">
        <f t="shared" ref="G22:N22" si="2">SUM(G18:G21)</f>
        <v>1.46E-2</v>
      </c>
      <c r="H22" s="65">
        <f t="shared" si="2"/>
        <v>1.4800000000000001E-2</v>
      </c>
      <c r="I22" s="65">
        <f t="shared" si="2"/>
        <v>1.4999999999999999E-2</v>
      </c>
      <c r="J22" s="65">
        <f t="shared" si="2"/>
        <v>1.4999999999999999E-2</v>
      </c>
      <c r="K22" s="65">
        <f t="shared" si="2"/>
        <v>1.2200000000000001E-2</v>
      </c>
      <c r="L22" s="65">
        <f t="shared" si="2"/>
        <v>0</v>
      </c>
      <c r="M22" s="65">
        <f t="shared" si="2"/>
        <v>0</v>
      </c>
      <c r="N22" s="65">
        <f t="shared" si="2"/>
        <v>0</v>
      </c>
      <c r="O22" s="76"/>
    </row>
    <row r="23" spans="1:15" s="63" customFormat="1">
      <c r="A23" s="62"/>
      <c r="B23" s="492" t="s">
        <v>514</v>
      </c>
      <c r="C23" s="482"/>
      <c r="D23" s="483"/>
      <c r="E23" s="484">
        <f>ROUND(SUM(D22*E16+E22*E17)/12,4)</f>
        <v>1.17E-2</v>
      </c>
      <c r="F23" s="484">
        <f>ROUND(SUM(E22*F16+F22*F17)/12,4)</f>
        <v>1.3100000000000001E-2</v>
      </c>
      <c r="G23" s="484">
        <f>ROUND(SUM(F22*G16+G22*G17)/12,4)</f>
        <v>1.46E-2</v>
      </c>
      <c r="H23" s="484">
        <f>ROUND(SUM(G22*H16+H22*H17)/12,4)</f>
        <v>1.47E-2</v>
      </c>
      <c r="I23" s="484">
        <f>ROUND(SUM(H22*I16+I22*I17)/12,4)</f>
        <v>1.49E-2</v>
      </c>
      <c r="J23" s="484">
        <f t="shared" ref="J23:N23" si="3">ROUND(SUM(I22*J16+J22*J17)/12,4)</f>
        <v>1.4999999999999999E-2</v>
      </c>
      <c r="K23" s="484">
        <f t="shared" si="3"/>
        <v>1.3599999999999999E-2</v>
      </c>
      <c r="L23" s="484">
        <f t="shared" si="3"/>
        <v>0</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44" t="str">
        <f>'2. LRAMVA Threshold'!E43</f>
        <v>kWh</v>
      </c>
      <c r="D25" s="46">
        <v>7.4000000000000003E-3</v>
      </c>
      <c r="E25" s="46">
        <v>7.4000000000000003E-3</v>
      </c>
      <c r="F25" s="46">
        <v>8.9999999999999993E-3</v>
      </c>
      <c r="G25" s="46">
        <v>8.9999999999999993E-3</v>
      </c>
      <c r="H25" s="46">
        <v>9.1000000000000004E-3</v>
      </c>
      <c r="I25" s="46">
        <v>9.1999999999999998E-3</v>
      </c>
      <c r="J25" s="46">
        <v>9.1999999999999998E-3</v>
      </c>
      <c r="K25" s="46">
        <v>1.0999999999999999E-2</v>
      </c>
      <c r="L25" s="46"/>
      <c r="M25" s="46"/>
      <c r="N25" s="46"/>
      <c r="O25" s="69"/>
    </row>
    <row r="26" spans="1:15" s="18" customFormat="1" outlineLevel="1">
      <c r="A26" s="4"/>
      <c r="B26" s="536" t="s">
        <v>511</v>
      </c>
      <c r="C26" s="845"/>
      <c r="D26" s="46"/>
      <c r="E26" s="46"/>
      <c r="F26" s="46"/>
      <c r="G26" s="46"/>
      <c r="H26" s="46"/>
      <c r="I26" s="46"/>
      <c r="J26" s="46"/>
      <c r="K26" s="46"/>
      <c r="L26" s="46"/>
      <c r="M26" s="46"/>
      <c r="N26" s="46"/>
      <c r="O26" s="69"/>
    </row>
    <row r="27" spans="1:15" s="18" customFormat="1" outlineLevel="1">
      <c r="A27" s="4"/>
      <c r="B27" s="536" t="s">
        <v>512</v>
      </c>
      <c r="C27" s="845"/>
      <c r="D27" s="46"/>
      <c r="E27" s="46"/>
      <c r="F27" s="46"/>
      <c r="G27" s="46"/>
      <c r="H27" s="46"/>
      <c r="I27" s="46"/>
      <c r="J27" s="46"/>
      <c r="K27" s="46"/>
      <c r="L27" s="46"/>
      <c r="M27" s="46"/>
      <c r="N27" s="46"/>
      <c r="O27" s="69"/>
    </row>
    <row r="28" spans="1:15" s="18" customFormat="1" outlineLevel="1">
      <c r="A28" s="4"/>
      <c r="B28" s="536" t="s">
        <v>489</v>
      </c>
      <c r="C28" s="845"/>
      <c r="D28" s="46"/>
      <c r="E28" s="46"/>
      <c r="F28" s="46"/>
      <c r="G28" s="46"/>
      <c r="H28" s="46"/>
      <c r="I28" s="46"/>
      <c r="J28" s="46"/>
      <c r="K28" s="46"/>
      <c r="L28" s="46"/>
      <c r="M28" s="46"/>
      <c r="N28" s="46"/>
      <c r="O28" s="69"/>
    </row>
    <row r="29" spans="1:15" s="18" customFormat="1">
      <c r="A29" s="4"/>
      <c r="B29" s="536" t="s">
        <v>513</v>
      </c>
      <c r="C29" s="846"/>
      <c r="D29" s="65">
        <f>SUM(D25:D28)</f>
        <v>7.4000000000000003E-3</v>
      </c>
      <c r="E29" s="65">
        <f t="shared" ref="E29:N29" si="4">SUM(E25:E28)</f>
        <v>7.4000000000000003E-3</v>
      </c>
      <c r="F29" s="65">
        <f t="shared" si="4"/>
        <v>8.9999999999999993E-3</v>
      </c>
      <c r="G29" s="65">
        <f t="shared" si="4"/>
        <v>8.9999999999999993E-3</v>
      </c>
      <c r="H29" s="65">
        <f t="shared" si="4"/>
        <v>9.1000000000000004E-3</v>
      </c>
      <c r="I29" s="65">
        <f t="shared" si="4"/>
        <v>9.1999999999999998E-3</v>
      </c>
      <c r="J29" s="65">
        <f t="shared" si="4"/>
        <v>9.1999999999999998E-3</v>
      </c>
      <c r="K29" s="65">
        <f t="shared" si="4"/>
        <v>1.0999999999999999E-2</v>
      </c>
      <c r="L29" s="65">
        <f t="shared" si="4"/>
        <v>0</v>
      </c>
      <c r="M29" s="65">
        <f t="shared" si="4"/>
        <v>0</v>
      </c>
      <c r="N29" s="65">
        <f t="shared" si="4"/>
        <v>0</v>
      </c>
      <c r="O29" s="76"/>
    </row>
    <row r="30" spans="1:15" s="18" customFormat="1">
      <c r="A30" s="4"/>
      <c r="B30" s="492" t="s">
        <v>514</v>
      </c>
      <c r="C30" s="488"/>
      <c r="D30" s="71"/>
      <c r="E30" s="484">
        <f>ROUND(SUM(D29*E16+E29*E17)/12,4)</f>
        <v>7.4000000000000003E-3</v>
      </c>
      <c r="F30" s="484">
        <f t="shared" ref="F30:N30" si="5">ROUND(SUM(E29*F16+F29*F17)/12,4)</f>
        <v>8.2000000000000007E-3</v>
      </c>
      <c r="G30" s="484">
        <f t="shared" si="5"/>
        <v>8.9999999999999993E-3</v>
      </c>
      <c r="H30" s="484">
        <f t="shared" si="5"/>
        <v>9.1000000000000004E-3</v>
      </c>
      <c r="I30" s="484">
        <f t="shared" si="5"/>
        <v>9.1999999999999998E-3</v>
      </c>
      <c r="J30" s="484">
        <f>ROUND(SUM(I29*J16+J29*J17)/12,4)</f>
        <v>9.1999999999999998E-3</v>
      </c>
      <c r="K30" s="484">
        <f t="shared" si="5"/>
        <v>1.01E-2</v>
      </c>
      <c r="L30" s="484">
        <f t="shared" si="5"/>
        <v>0</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 50 TO 4,999 KW</v>
      </c>
      <c r="C32" s="844" t="str">
        <f>'2. LRAMVA Threshold'!F43</f>
        <v>kW</v>
      </c>
      <c r="D32" s="46">
        <v>1.2451000000000001</v>
      </c>
      <c r="E32" s="46">
        <v>1.2473000000000001</v>
      </c>
      <c r="F32" s="46">
        <v>1.8902000000000001</v>
      </c>
      <c r="G32" s="46">
        <v>1.8993</v>
      </c>
      <c r="H32" s="46">
        <v>1.9287000000000001</v>
      </c>
      <c r="I32" s="46">
        <v>1.9538</v>
      </c>
      <c r="J32" s="46">
        <v>1.9538</v>
      </c>
      <c r="K32" s="46">
        <v>2.2393999999999998</v>
      </c>
      <c r="L32" s="46"/>
      <c r="M32" s="46"/>
      <c r="N32" s="46"/>
      <c r="O32" s="69"/>
    </row>
    <row r="33" spans="1:15" s="18" customFormat="1" outlineLevel="1">
      <c r="A33" s="4"/>
      <c r="B33" s="536" t="s">
        <v>511</v>
      </c>
      <c r="C33" s="845"/>
      <c r="D33" s="46"/>
      <c r="E33" s="46"/>
      <c r="F33" s="46"/>
      <c r="G33" s="46"/>
      <c r="H33" s="46"/>
      <c r="I33" s="46"/>
      <c r="J33" s="46"/>
      <c r="K33" s="46"/>
      <c r="L33" s="46"/>
      <c r="M33" s="46"/>
      <c r="N33" s="46"/>
      <c r="O33" s="69"/>
    </row>
    <row r="34" spans="1:15" s="18" customFormat="1" outlineLevel="1">
      <c r="A34" s="4"/>
      <c r="B34" s="536" t="s">
        <v>512</v>
      </c>
      <c r="C34" s="845"/>
      <c r="D34" s="46"/>
      <c r="E34" s="46"/>
      <c r="F34" s="46"/>
      <c r="G34" s="46"/>
      <c r="H34" s="46"/>
      <c r="I34" s="46"/>
      <c r="J34" s="46"/>
      <c r="K34" s="46"/>
      <c r="L34" s="46"/>
      <c r="M34" s="46"/>
      <c r="N34" s="46"/>
      <c r="O34" s="69"/>
    </row>
    <row r="35" spans="1:15" s="18" customFormat="1" outlineLevel="1">
      <c r="A35" s="4"/>
      <c r="B35" s="536" t="s">
        <v>489</v>
      </c>
      <c r="C35" s="845"/>
      <c r="D35" s="46"/>
      <c r="E35" s="46"/>
      <c r="F35" s="46"/>
      <c r="G35" s="46"/>
      <c r="H35" s="46"/>
      <c r="I35" s="46"/>
      <c r="J35" s="46"/>
      <c r="K35" s="46"/>
      <c r="L35" s="46"/>
      <c r="M35" s="46"/>
      <c r="N35" s="46"/>
      <c r="O35" s="69"/>
    </row>
    <row r="36" spans="1:15" s="18" customFormat="1">
      <c r="A36" s="4"/>
      <c r="B36" s="536" t="s">
        <v>513</v>
      </c>
      <c r="C36" s="846"/>
      <c r="D36" s="65">
        <f>SUM(D32:D35)</f>
        <v>1.2451000000000001</v>
      </c>
      <c r="E36" s="65">
        <f>SUM(E32:E35)</f>
        <v>1.2473000000000001</v>
      </c>
      <c r="F36" s="65">
        <f t="shared" ref="F36:M36" si="6">SUM(F32:F35)</f>
        <v>1.8902000000000001</v>
      </c>
      <c r="G36" s="65">
        <f t="shared" si="6"/>
        <v>1.8993</v>
      </c>
      <c r="H36" s="65">
        <f t="shared" si="6"/>
        <v>1.9287000000000001</v>
      </c>
      <c r="I36" s="65">
        <f t="shared" si="6"/>
        <v>1.9538</v>
      </c>
      <c r="J36" s="65">
        <f t="shared" si="6"/>
        <v>1.9538</v>
      </c>
      <c r="K36" s="65">
        <f t="shared" si="6"/>
        <v>2.2393999999999998</v>
      </c>
      <c r="L36" s="65">
        <f t="shared" si="6"/>
        <v>0</v>
      </c>
      <c r="M36" s="65">
        <f t="shared" si="6"/>
        <v>0</v>
      </c>
      <c r="N36" s="65">
        <f>SUM(N32:N35)</f>
        <v>0</v>
      </c>
      <c r="O36" s="76"/>
    </row>
    <row r="37" spans="1:15" s="18" customFormat="1">
      <c r="A37" s="4"/>
      <c r="B37" s="492" t="s">
        <v>514</v>
      </c>
      <c r="C37" s="488"/>
      <c r="D37" s="71"/>
      <c r="E37" s="484">
        <f t="shared" ref="E37:N37" si="7">ROUND(SUM(D36*E16+E36*E17)/12,4)</f>
        <v>1.2465999999999999</v>
      </c>
      <c r="F37" s="484">
        <f t="shared" si="7"/>
        <v>1.5688</v>
      </c>
      <c r="G37" s="484">
        <f t="shared" si="7"/>
        <v>1.8963000000000001</v>
      </c>
      <c r="H37" s="484">
        <f t="shared" si="7"/>
        <v>1.9189000000000001</v>
      </c>
      <c r="I37" s="484">
        <f t="shared" si="7"/>
        <v>1.9454</v>
      </c>
      <c r="J37" s="484">
        <f t="shared" si="7"/>
        <v>1.9538</v>
      </c>
      <c r="K37" s="484">
        <f t="shared" si="7"/>
        <v>2.0966</v>
      </c>
      <c r="L37" s="484">
        <f t="shared" si="7"/>
        <v>0</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Street Lighting</v>
      </c>
      <c r="C39" s="844" t="str">
        <f>'2. LRAMVA Threshold'!G43</f>
        <v>kW</v>
      </c>
      <c r="D39" s="46">
        <v>8.7235999999999994</v>
      </c>
      <c r="E39" s="46">
        <v>8.7393000000000001</v>
      </c>
      <c r="F39" s="46">
        <v>12.7064</v>
      </c>
      <c r="G39" s="46">
        <v>12.7674</v>
      </c>
      <c r="H39" s="46">
        <v>12.965299999999999</v>
      </c>
      <c r="I39" s="46">
        <v>13.133800000000001</v>
      </c>
      <c r="J39" s="46">
        <v>13.133800000000001</v>
      </c>
      <c r="K39" s="46">
        <v>12.7431</v>
      </c>
      <c r="L39" s="46"/>
      <c r="M39" s="46"/>
      <c r="N39" s="46"/>
      <c r="O39" s="69"/>
    </row>
    <row r="40" spans="1:15" s="18" customFormat="1" outlineLevel="1">
      <c r="A40" s="4"/>
      <c r="B40" s="536" t="s">
        <v>511</v>
      </c>
      <c r="C40" s="845"/>
      <c r="D40" s="46"/>
      <c r="E40" s="46"/>
      <c r="F40" s="46"/>
      <c r="G40" s="46"/>
      <c r="H40" s="46"/>
      <c r="I40" s="46"/>
      <c r="J40" s="46"/>
      <c r="K40" s="46"/>
      <c r="L40" s="46"/>
      <c r="M40" s="46"/>
      <c r="N40" s="46"/>
      <c r="O40" s="69"/>
    </row>
    <row r="41" spans="1:15" s="18" customFormat="1" outlineLevel="1">
      <c r="A41" s="4"/>
      <c r="B41" s="536" t="s">
        <v>512</v>
      </c>
      <c r="C41" s="845"/>
      <c r="D41" s="46"/>
      <c r="E41" s="46"/>
      <c r="F41" s="46"/>
      <c r="G41" s="46"/>
      <c r="H41" s="46"/>
      <c r="I41" s="46"/>
      <c r="J41" s="46"/>
      <c r="K41" s="46"/>
      <c r="L41" s="46"/>
      <c r="M41" s="46"/>
      <c r="N41" s="46"/>
      <c r="O41" s="69"/>
    </row>
    <row r="42" spans="1:15" s="18" customFormat="1" outlineLevel="1">
      <c r="A42" s="4"/>
      <c r="B42" s="536" t="s">
        <v>489</v>
      </c>
      <c r="C42" s="845"/>
      <c r="D42" s="46"/>
      <c r="E42" s="46"/>
      <c r="F42" s="46"/>
      <c r="G42" s="46"/>
      <c r="H42" s="46"/>
      <c r="I42" s="46"/>
      <c r="J42" s="46"/>
      <c r="K42" s="46"/>
      <c r="L42" s="46"/>
      <c r="M42" s="46"/>
      <c r="N42" s="46"/>
      <c r="O42" s="69"/>
    </row>
    <row r="43" spans="1:15" s="18" customFormat="1">
      <c r="A43" s="4"/>
      <c r="B43" s="536" t="s">
        <v>513</v>
      </c>
      <c r="C43" s="846"/>
      <c r="D43" s="65">
        <f>SUM(D39:D42)</f>
        <v>8.7235999999999994</v>
      </c>
      <c r="E43" s="65">
        <f t="shared" ref="E43:N43" si="8">SUM(E39:E42)</f>
        <v>8.7393000000000001</v>
      </c>
      <c r="F43" s="65">
        <f t="shared" si="8"/>
        <v>12.7064</v>
      </c>
      <c r="G43" s="65">
        <f t="shared" si="8"/>
        <v>12.7674</v>
      </c>
      <c r="H43" s="65">
        <f t="shared" si="8"/>
        <v>12.965299999999999</v>
      </c>
      <c r="I43" s="65">
        <f t="shared" si="8"/>
        <v>13.133800000000001</v>
      </c>
      <c r="J43" s="65">
        <f t="shared" si="8"/>
        <v>13.133800000000001</v>
      </c>
      <c r="K43" s="65">
        <f t="shared" si="8"/>
        <v>12.7431</v>
      </c>
      <c r="L43" s="65">
        <f t="shared" si="8"/>
        <v>0</v>
      </c>
      <c r="M43" s="65">
        <f t="shared" si="8"/>
        <v>0</v>
      </c>
      <c r="N43" s="65">
        <f t="shared" si="8"/>
        <v>0</v>
      </c>
      <c r="O43" s="76"/>
    </row>
    <row r="44" spans="1:15" s="14" customFormat="1">
      <c r="A44" s="72"/>
      <c r="B44" s="492" t="s">
        <v>514</v>
      </c>
      <c r="C44" s="488"/>
      <c r="D44" s="71"/>
      <c r="E44" s="484">
        <f t="shared" ref="E44:N44" si="9">ROUND(SUM(D43*E16+E43*E17)/12,4)</f>
        <v>8.7340999999999998</v>
      </c>
      <c r="F44" s="484">
        <f t="shared" si="9"/>
        <v>10.722899999999999</v>
      </c>
      <c r="G44" s="484">
        <f t="shared" si="9"/>
        <v>12.7471</v>
      </c>
      <c r="H44" s="484">
        <f t="shared" si="9"/>
        <v>12.8993</v>
      </c>
      <c r="I44" s="484">
        <f t="shared" si="9"/>
        <v>13.0776</v>
      </c>
      <c r="J44" s="484">
        <f t="shared" si="9"/>
        <v>13.133800000000001</v>
      </c>
      <c r="K44" s="484">
        <f t="shared" si="9"/>
        <v>12.938499999999999</v>
      </c>
      <c r="L44" s="484">
        <f t="shared" si="9"/>
        <v>0</v>
      </c>
      <c r="M44" s="484">
        <f t="shared" si="9"/>
        <v>0</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f>'1.  LRAMVA Summary'!B33</f>
        <v>0</v>
      </c>
      <c r="C46" s="844">
        <f>'2. LRAMVA Threshold'!H43</f>
        <v>0</v>
      </c>
      <c r="D46" s="46"/>
      <c r="E46" s="46"/>
      <c r="F46" s="46"/>
      <c r="G46" s="46"/>
      <c r="H46" s="46"/>
      <c r="I46" s="46"/>
      <c r="J46" s="46"/>
      <c r="K46" s="46"/>
      <c r="L46" s="46"/>
      <c r="M46" s="46"/>
      <c r="N46" s="46"/>
      <c r="O46" s="69"/>
    </row>
    <row r="47" spans="1:15" s="18" customFormat="1" outlineLevel="1">
      <c r="A47" s="4"/>
      <c r="B47" s="536" t="s">
        <v>511</v>
      </c>
      <c r="C47" s="845"/>
      <c r="D47" s="46"/>
      <c r="E47" s="46"/>
      <c r="F47" s="46"/>
      <c r="G47" s="46"/>
      <c r="H47" s="46"/>
      <c r="I47" s="46"/>
      <c r="J47" s="46"/>
      <c r="K47" s="46"/>
      <c r="L47" s="46"/>
      <c r="M47" s="46"/>
      <c r="N47" s="46"/>
      <c r="O47" s="69"/>
    </row>
    <row r="48" spans="1:15" s="18" customFormat="1" outlineLevel="1">
      <c r="A48" s="4"/>
      <c r="B48" s="536" t="s">
        <v>512</v>
      </c>
      <c r="C48" s="845"/>
      <c r="D48" s="46"/>
      <c r="E48" s="46"/>
      <c r="F48" s="46"/>
      <c r="G48" s="46"/>
      <c r="H48" s="46"/>
      <c r="I48" s="46"/>
      <c r="J48" s="46"/>
      <c r="K48" s="46"/>
      <c r="L48" s="46"/>
      <c r="M48" s="46"/>
      <c r="N48" s="46"/>
      <c r="O48" s="69"/>
    </row>
    <row r="49" spans="1:15" s="18" customFormat="1" outlineLevel="1">
      <c r="A49" s="4"/>
      <c r="B49" s="536" t="s">
        <v>489</v>
      </c>
      <c r="C49" s="845"/>
      <c r="D49" s="46"/>
      <c r="E49" s="46"/>
      <c r="F49" s="46"/>
      <c r="G49" s="46"/>
      <c r="H49" s="46"/>
      <c r="I49" s="46"/>
      <c r="J49" s="46"/>
      <c r="K49" s="46"/>
      <c r="L49" s="46"/>
      <c r="M49" s="46"/>
      <c r="N49" s="46"/>
      <c r="O49" s="69"/>
    </row>
    <row r="50" spans="1:15" s="18" customFormat="1">
      <c r="A50" s="4"/>
      <c r="B50" s="536" t="s">
        <v>513</v>
      </c>
      <c r="C50" s="846"/>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c r="A51" s="72"/>
      <c r="B51" s="492" t="s">
        <v>514</v>
      </c>
      <c r="C51" s="488"/>
      <c r="D51" s="71"/>
      <c r="E51" s="484">
        <f t="shared" ref="E51:N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0</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f>'1.  LRAMVA Summary'!B34</f>
        <v>0</v>
      </c>
      <c r="C53" s="844">
        <f>'2. LRAMVA Threshold'!I43</f>
        <v>0</v>
      </c>
      <c r="D53" s="46"/>
      <c r="E53" s="46"/>
      <c r="F53" s="46"/>
      <c r="G53" s="46"/>
      <c r="H53" s="46"/>
      <c r="I53" s="46"/>
      <c r="J53" s="46"/>
      <c r="K53" s="46"/>
      <c r="L53" s="46"/>
      <c r="M53" s="46"/>
      <c r="N53" s="46"/>
      <c r="O53" s="69"/>
    </row>
    <row r="54" spans="1:15" s="18" customFormat="1" outlineLevel="1">
      <c r="A54" s="4"/>
      <c r="B54" s="536" t="s">
        <v>511</v>
      </c>
      <c r="C54" s="845"/>
      <c r="D54" s="46"/>
      <c r="E54" s="46"/>
      <c r="F54" s="46"/>
      <c r="G54" s="46"/>
      <c r="H54" s="46"/>
      <c r="I54" s="46"/>
      <c r="J54" s="46"/>
      <c r="K54" s="46"/>
      <c r="L54" s="46"/>
      <c r="M54" s="46"/>
      <c r="N54" s="46"/>
      <c r="O54" s="69"/>
    </row>
    <row r="55" spans="1:15" s="18" customFormat="1" outlineLevel="1">
      <c r="A55" s="4"/>
      <c r="B55" s="536" t="s">
        <v>512</v>
      </c>
      <c r="C55" s="845"/>
      <c r="D55" s="46"/>
      <c r="E55" s="46"/>
      <c r="F55" s="46"/>
      <c r="G55" s="46"/>
      <c r="H55" s="46"/>
      <c r="I55" s="46"/>
      <c r="J55" s="46"/>
      <c r="K55" s="46"/>
      <c r="L55" s="46"/>
      <c r="M55" s="46"/>
      <c r="N55" s="46"/>
      <c r="O55" s="69"/>
    </row>
    <row r="56" spans="1:15" s="18" customFormat="1" outlineLevel="1">
      <c r="A56" s="4"/>
      <c r="B56" s="536" t="s">
        <v>489</v>
      </c>
      <c r="C56" s="845"/>
      <c r="D56" s="46"/>
      <c r="E56" s="46"/>
      <c r="F56" s="46"/>
      <c r="G56" s="46"/>
      <c r="H56" s="46"/>
      <c r="I56" s="46"/>
      <c r="J56" s="46"/>
      <c r="K56" s="46"/>
      <c r="L56" s="46"/>
      <c r="M56" s="46"/>
      <c r="N56" s="46"/>
      <c r="O56" s="69"/>
    </row>
    <row r="57" spans="1:15" s="18" customFormat="1">
      <c r="A57" s="4"/>
      <c r="B57" s="536" t="s">
        <v>513</v>
      </c>
      <c r="C57" s="846"/>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514</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f>'1.  LRAMVA Summary'!B35</f>
        <v>0</v>
      </c>
      <c r="C60" s="844">
        <f>'2. LRAMVA Threshold'!J43</f>
        <v>0</v>
      </c>
      <c r="D60" s="46"/>
      <c r="E60" s="46"/>
      <c r="F60" s="46"/>
      <c r="G60" s="46"/>
      <c r="H60" s="46"/>
      <c r="I60" s="46"/>
      <c r="J60" s="46"/>
      <c r="K60" s="46"/>
      <c r="L60" s="46"/>
      <c r="M60" s="46"/>
      <c r="N60" s="46"/>
      <c r="O60" s="69"/>
    </row>
    <row r="61" spans="1:15" s="18" customFormat="1" outlineLevel="1">
      <c r="A61" s="4"/>
      <c r="B61" s="536" t="s">
        <v>511</v>
      </c>
      <c r="C61" s="845"/>
      <c r="D61" s="46"/>
      <c r="E61" s="46"/>
      <c r="F61" s="46"/>
      <c r="G61" s="46"/>
      <c r="H61" s="46"/>
      <c r="I61" s="46"/>
      <c r="J61" s="46"/>
      <c r="K61" s="46"/>
      <c r="L61" s="46"/>
      <c r="M61" s="46"/>
      <c r="N61" s="46"/>
      <c r="O61" s="69"/>
    </row>
    <row r="62" spans="1:15" s="18" customFormat="1" outlineLevel="1">
      <c r="A62" s="4"/>
      <c r="B62" s="536" t="s">
        <v>512</v>
      </c>
      <c r="C62" s="845"/>
      <c r="D62" s="46"/>
      <c r="E62" s="46"/>
      <c r="F62" s="46"/>
      <c r="G62" s="46"/>
      <c r="H62" s="46"/>
      <c r="I62" s="46"/>
      <c r="J62" s="46"/>
      <c r="K62" s="46"/>
      <c r="L62" s="46"/>
      <c r="M62" s="46"/>
      <c r="N62" s="46"/>
      <c r="O62" s="69"/>
    </row>
    <row r="63" spans="1:15" s="18" customFormat="1" outlineLevel="1">
      <c r="A63" s="4"/>
      <c r="B63" s="536" t="s">
        <v>489</v>
      </c>
      <c r="C63" s="845"/>
      <c r="D63" s="46"/>
      <c r="E63" s="46"/>
      <c r="F63" s="46"/>
      <c r="G63" s="46"/>
      <c r="H63" s="46"/>
      <c r="I63" s="46"/>
      <c r="J63" s="46"/>
      <c r="K63" s="46"/>
      <c r="L63" s="46"/>
      <c r="M63" s="46"/>
      <c r="N63" s="46"/>
      <c r="O63" s="69"/>
    </row>
    <row r="64" spans="1:15" s="18" customFormat="1">
      <c r="A64" s="4"/>
      <c r="B64" s="536" t="s">
        <v>513</v>
      </c>
      <c r="C64" s="846"/>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514</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844">
        <f>'2. LRAMVA Threshold'!K43</f>
        <v>0</v>
      </c>
      <c r="D67" s="46"/>
      <c r="E67" s="46"/>
      <c r="F67" s="46"/>
      <c r="G67" s="46"/>
      <c r="H67" s="46"/>
      <c r="I67" s="46"/>
      <c r="J67" s="46"/>
      <c r="K67" s="46"/>
      <c r="L67" s="46"/>
      <c r="M67" s="46"/>
      <c r="N67" s="46"/>
      <c r="O67" s="69"/>
    </row>
    <row r="68" spans="1:15" s="18" customFormat="1" outlineLevel="1">
      <c r="A68" s="4"/>
      <c r="B68" s="536" t="s">
        <v>511</v>
      </c>
      <c r="C68" s="845"/>
      <c r="D68" s="46"/>
      <c r="E68" s="46"/>
      <c r="F68" s="46"/>
      <c r="G68" s="46"/>
      <c r="H68" s="46"/>
      <c r="I68" s="46"/>
      <c r="J68" s="46"/>
      <c r="K68" s="46"/>
      <c r="L68" s="46"/>
      <c r="M68" s="46"/>
      <c r="N68" s="46"/>
      <c r="O68" s="69"/>
    </row>
    <row r="69" spans="1:15" s="18" customFormat="1" outlineLevel="1">
      <c r="A69" s="4"/>
      <c r="B69" s="536" t="s">
        <v>512</v>
      </c>
      <c r="C69" s="845"/>
      <c r="D69" s="46"/>
      <c r="E69" s="46"/>
      <c r="F69" s="46"/>
      <c r="G69" s="46"/>
      <c r="H69" s="46"/>
      <c r="I69" s="46"/>
      <c r="J69" s="46"/>
      <c r="K69" s="46"/>
      <c r="L69" s="46"/>
      <c r="M69" s="46"/>
      <c r="N69" s="46"/>
      <c r="O69" s="69"/>
    </row>
    <row r="70" spans="1:15" s="18" customFormat="1" outlineLevel="1">
      <c r="A70" s="4"/>
      <c r="B70" s="536" t="s">
        <v>489</v>
      </c>
      <c r="C70" s="845"/>
      <c r="D70" s="46"/>
      <c r="E70" s="46"/>
      <c r="F70" s="46"/>
      <c r="G70" s="46"/>
      <c r="H70" s="46"/>
      <c r="I70" s="46"/>
      <c r="J70" s="46"/>
      <c r="K70" s="46"/>
      <c r="L70" s="46"/>
      <c r="M70" s="46"/>
      <c r="N70" s="46"/>
      <c r="O70" s="69"/>
    </row>
    <row r="71" spans="1:15" s="18" customFormat="1">
      <c r="A71" s="4"/>
      <c r="B71" s="536" t="s">
        <v>513</v>
      </c>
      <c r="C71" s="846"/>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514</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44">
        <f>'2. LRAMVA Threshold'!L43</f>
        <v>0</v>
      </c>
      <c r="D74" s="46"/>
      <c r="E74" s="46"/>
      <c r="F74" s="46"/>
      <c r="G74" s="46"/>
      <c r="H74" s="46"/>
      <c r="I74" s="46"/>
      <c r="J74" s="46"/>
      <c r="K74" s="46"/>
      <c r="L74" s="46"/>
      <c r="M74" s="46"/>
      <c r="N74" s="46"/>
      <c r="O74" s="69"/>
    </row>
    <row r="75" spans="1:15" s="18" customFormat="1" outlineLevel="1">
      <c r="A75" s="4"/>
      <c r="B75" s="536" t="s">
        <v>511</v>
      </c>
      <c r="C75" s="845"/>
      <c r="D75" s="46"/>
      <c r="E75" s="46"/>
      <c r="F75" s="46"/>
      <c r="G75" s="46"/>
      <c r="H75" s="46"/>
      <c r="I75" s="46"/>
      <c r="J75" s="46"/>
      <c r="K75" s="46"/>
      <c r="L75" s="46"/>
      <c r="M75" s="46"/>
      <c r="N75" s="46"/>
      <c r="O75" s="69"/>
    </row>
    <row r="76" spans="1:15" s="18" customFormat="1" outlineLevel="1">
      <c r="A76" s="4"/>
      <c r="B76" s="536" t="s">
        <v>512</v>
      </c>
      <c r="C76" s="845"/>
      <c r="D76" s="46"/>
      <c r="E76" s="46"/>
      <c r="F76" s="46"/>
      <c r="G76" s="46"/>
      <c r="H76" s="46"/>
      <c r="I76" s="46"/>
      <c r="J76" s="46"/>
      <c r="K76" s="46"/>
      <c r="L76" s="46"/>
      <c r="M76" s="46"/>
      <c r="N76" s="46"/>
      <c r="O76" s="69"/>
    </row>
    <row r="77" spans="1:15" s="18" customFormat="1" outlineLevel="1">
      <c r="A77" s="4"/>
      <c r="B77" s="536" t="s">
        <v>489</v>
      </c>
      <c r="C77" s="845"/>
      <c r="D77" s="46"/>
      <c r="E77" s="46"/>
      <c r="F77" s="46"/>
      <c r="G77" s="46"/>
      <c r="H77" s="46"/>
      <c r="I77" s="46"/>
      <c r="J77" s="46"/>
      <c r="K77" s="46"/>
      <c r="L77" s="46"/>
      <c r="M77" s="46"/>
      <c r="N77" s="46"/>
      <c r="O77" s="69"/>
    </row>
    <row r="78" spans="1:15" s="18" customFormat="1">
      <c r="A78" s="4"/>
      <c r="B78" s="536" t="s">
        <v>513</v>
      </c>
      <c r="C78" s="846"/>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44">
        <f>'2. LRAMVA Threshold'!M43</f>
        <v>0</v>
      </c>
      <c r="D81" s="46"/>
      <c r="E81" s="46"/>
      <c r="F81" s="46"/>
      <c r="G81" s="46"/>
      <c r="H81" s="46"/>
      <c r="I81" s="46"/>
      <c r="J81" s="46"/>
      <c r="K81" s="46"/>
      <c r="L81" s="46"/>
      <c r="M81" s="46"/>
      <c r="N81" s="46"/>
      <c r="O81" s="69"/>
    </row>
    <row r="82" spans="1:15" s="18" customFormat="1" outlineLevel="1">
      <c r="A82" s="4"/>
      <c r="B82" s="536" t="s">
        <v>511</v>
      </c>
      <c r="C82" s="845"/>
      <c r="D82" s="46"/>
      <c r="E82" s="46"/>
      <c r="F82" s="46"/>
      <c r="G82" s="46"/>
      <c r="H82" s="46"/>
      <c r="I82" s="46"/>
      <c r="J82" s="46"/>
      <c r="K82" s="46"/>
      <c r="L82" s="46"/>
      <c r="M82" s="46"/>
      <c r="N82" s="46"/>
      <c r="O82" s="69"/>
    </row>
    <row r="83" spans="1:15" s="18" customFormat="1" outlineLevel="1">
      <c r="A83" s="4"/>
      <c r="B83" s="536" t="s">
        <v>512</v>
      </c>
      <c r="C83" s="845"/>
      <c r="D83" s="46"/>
      <c r="E83" s="46"/>
      <c r="F83" s="46"/>
      <c r="G83" s="46"/>
      <c r="H83" s="46"/>
      <c r="I83" s="46"/>
      <c r="J83" s="46"/>
      <c r="K83" s="46"/>
      <c r="L83" s="46"/>
      <c r="M83" s="46"/>
      <c r="N83" s="46"/>
      <c r="O83" s="69"/>
    </row>
    <row r="84" spans="1:15" s="18" customFormat="1" outlineLevel="1">
      <c r="A84" s="4"/>
      <c r="B84" s="536" t="s">
        <v>489</v>
      </c>
      <c r="C84" s="845"/>
      <c r="D84" s="46"/>
      <c r="E84" s="46"/>
      <c r="F84" s="46"/>
      <c r="G84" s="46"/>
      <c r="H84" s="46"/>
      <c r="I84" s="46"/>
      <c r="J84" s="46"/>
      <c r="K84" s="46"/>
      <c r="L84" s="46"/>
      <c r="M84" s="46"/>
      <c r="N84" s="46"/>
      <c r="O84" s="69"/>
    </row>
    <row r="85" spans="1:15" s="18" customFormat="1">
      <c r="A85" s="4"/>
      <c r="B85" s="536" t="s">
        <v>513</v>
      </c>
      <c r="C85" s="846"/>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44">
        <f>'2. LRAMVA Threshold'!N43</f>
        <v>0</v>
      </c>
      <c r="D88" s="46"/>
      <c r="E88" s="46"/>
      <c r="F88" s="46"/>
      <c r="G88" s="46"/>
      <c r="H88" s="46"/>
      <c r="I88" s="46"/>
      <c r="J88" s="46"/>
      <c r="K88" s="46"/>
      <c r="L88" s="46"/>
      <c r="M88" s="46"/>
      <c r="N88" s="46"/>
      <c r="O88" s="69"/>
    </row>
    <row r="89" spans="1:15" s="18" customFormat="1" outlineLevel="1">
      <c r="A89" s="4"/>
      <c r="B89" s="536" t="s">
        <v>511</v>
      </c>
      <c r="C89" s="845"/>
      <c r="D89" s="46"/>
      <c r="E89" s="46"/>
      <c r="F89" s="46"/>
      <c r="G89" s="46"/>
      <c r="H89" s="46"/>
      <c r="I89" s="46"/>
      <c r="J89" s="46"/>
      <c r="K89" s="46"/>
      <c r="L89" s="46"/>
      <c r="M89" s="46"/>
      <c r="N89" s="46"/>
      <c r="O89" s="69"/>
    </row>
    <row r="90" spans="1:15" s="18" customFormat="1" outlineLevel="1">
      <c r="A90" s="4"/>
      <c r="B90" s="536" t="s">
        <v>512</v>
      </c>
      <c r="C90" s="845"/>
      <c r="D90" s="46"/>
      <c r="E90" s="46"/>
      <c r="F90" s="46"/>
      <c r="G90" s="46"/>
      <c r="H90" s="46"/>
      <c r="I90" s="46"/>
      <c r="J90" s="46"/>
      <c r="K90" s="46"/>
      <c r="L90" s="46"/>
      <c r="M90" s="46"/>
      <c r="N90" s="46"/>
      <c r="O90" s="69"/>
    </row>
    <row r="91" spans="1:15" s="18" customFormat="1" outlineLevel="1">
      <c r="A91" s="4"/>
      <c r="B91" s="536" t="s">
        <v>489</v>
      </c>
      <c r="C91" s="845"/>
      <c r="D91" s="46"/>
      <c r="E91" s="46"/>
      <c r="F91" s="46"/>
      <c r="G91" s="46"/>
      <c r="H91" s="46"/>
      <c r="I91" s="46"/>
      <c r="J91" s="46"/>
      <c r="K91" s="46"/>
      <c r="L91" s="46"/>
      <c r="M91" s="46"/>
      <c r="N91" s="46"/>
      <c r="O91" s="69"/>
    </row>
    <row r="92" spans="1:15" s="18" customFormat="1">
      <c r="A92" s="4"/>
      <c r="B92" s="536" t="s">
        <v>513</v>
      </c>
      <c r="C92" s="846"/>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44">
        <f>'2. LRAMVA Threshold'!O43</f>
        <v>0</v>
      </c>
      <c r="D95" s="46"/>
      <c r="E95" s="46"/>
      <c r="F95" s="46"/>
      <c r="G95" s="46"/>
      <c r="H95" s="46"/>
      <c r="I95" s="46"/>
      <c r="J95" s="46"/>
      <c r="K95" s="46"/>
      <c r="L95" s="46"/>
      <c r="M95" s="46"/>
      <c r="N95" s="46"/>
      <c r="O95" s="69"/>
    </row>
    <row r="96" spans="1:15" s="18" customFormat="1" outlineLevel="1">
      <c r="A96" s="4"/>
      <c r="B96" s="536" t="s">
        <v>511</v>
      </c>
      <c r="C96" s="845"/>
      <c r="D96" s="46"/>
      <c r="E96" s="46"/>
      <c r="F96" s="46"/>
      <c r="G96" s="46"/>
      <c r="H96" s="46"/>
      <c r="I96" s="46"/>
      <c r="J96" s="46"/>
      <c r="K96" s="46"/>
      <c r="L96" s="46"/>
      <c r="M96" s="46"/>
      <c r="N96" s="46"/>
      <c r="O96" s="69"/>
    </row>
    <row r="97" spans="1:15" s="18" customFormat="1" outlineLevel="1">
      <c r="A97" s="4"/>
      <c r="B97" s="536" t="s">
        <v>512</v>
      </c>
      <c r="C97" s="845"/>
      <c r="D97" s="46"/>
      <c r="E97" s="46"/>
      <c r="F97" s="46"/>
      <c r="G97" s="46"/>
      <c r="H97" s="46"/>
      <c r="I97" s="46"/>
      <c r="J97" s="46"/>
      <c r="K97" s="46"/>
      <c r="L97" s="46"/>
      <c r="M97" s="46"/>
      <c r="N97" s="46"/>
      <c r="O97" s="69"/>
    </row>
    <row r="98" spans="1:15" s="18" customFormat="1" outlineLevel="1">
      <c r="A98" s="4"/>
      <c r="B98" s="536" t="s">
        <v>489</v>
      </c>
      <c r="C98" s="845"/>
      <c r="D98" s="46"/>
      <c r="E98" s="46"/>
      <c r="F98" s="46"/>
      <c r="G98" s="46"/>
      <c r="H98" s="46"/>
      <c r="I98" s="46"/>
      <c r="J98" s="46"/>
      <c r="K98" s="46"/>
      <c r="L98" s="46"/>
      <c r="M98" s="46"/>
      <c r="N98" s="46"/>
      <c r="O98" s="69"/>
    </row>
    <row r="99" spans="1:15" s="18" customFormat="1">
      <c r="A99" s="4"/>
      <c r="B99" s="536" t="s">
        <v>513</v>
      </c>
      <c r="C99" s="846"/>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44">
        <f>'2. LRAMVA Threshold'!P43</f>
        <v>0</v>
      </c>
      <c r="D102" s="46"/>
      <c r="E102" s="46"/>
      <c r="F102" s="46"/>
      <c r="G102" s="46"/>
      <c r="H102" s="46"/>
      <c r="I102" s="46"/>
      <c r="J102" s="46"/>
      <c r="K102" s="46"/>
      <c r="L102" s="46"/>
      <c r="M102" s="46"/>
      <c r="N102" s="46"/>
      <c r="O102" s="69"/>
    </row>
    <row r="103" spans="1:15" s="18" customFormat="1" outlineLevel="1">
      <c r="A103" s="4"/>
      <c r="B103" s="536" t="s">
        <v>511</v>
      </c>
      <c r="C103" s="845"/>
      <c r="D103" s="46"/>
      <c r="E103" s="46"/>
      <c r="F103" s="46"/>
      <c r="G103" s="46"/>
      <c r="H103" s="46"/>
      <c r="I103" s="46"/>
      <c r="J103" s="46"/>
      <c r="K103" s="46"/>
      <c r="L103" s="46"/>
      <c r="M103" s="46"/>
      <c r="N103" s="46"/>
      <c r="O103" s="69"/>
    </row>
    <row r="104" spans="1:15" s="18" customFormat="1" outlineLevel="1">
      <c r="A104" s="4"/>
      <c r="B104" s="536" t="s">
        <v>512</v>
      </c>
      <c r="C104" s="845"/>
      <c r="D104" s="46"/>
      <c r="E104" s="46"/>
      <c r="F104" s="46"/>
      <c r="G104" s="46"/>
      <c r="H104" s="46"/>
      <c r="I104" s="46"/>
      <c r="J104" s="46"/>
      <c r="K104" s="46"/>
      <c r="L104" s="46"/>
      <c r="M104" s="46"/>
      <c r="N104" s="46"/>
      <c r="O104" s="69"/>
    </row>
    <row r="105" spans="1:15" s="18" customFormat="1" outlineLevel="1">
      <c r="A105" s="4"/>
      <c r="B105" s="536" t="s">
        <v>489</v>
      </c>
      <c r="C105" s="845"/>
      <c r="D105" s="46"/>
      <c r="E105" s="46"/>
      <c r="F105" s="46"/>
      <c r="G105" s="46"/>
      <c r="H105" s="46"/>
      <c r="I105" s="46"/>
      <c r="J105" s="46"/>
      <c r="K105" s="46"/>
      <c r="L105" s="46"/>
      <c r="M105" s="46"/>
      <c r="N105" s="46"/>
      <c r="O105" s="69"/>
    </row>
    <row r="106" spans="1:15" s="18" customFormat="1">
      <c r="A106" s="4"/>
      <c r="B106" s="536" t="s">
        <v>513</v>
      </c>
      <c r="C106" s="846"/>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44">
        <f>'2. LRAMVA Threshold'!Q43</f>
        <v>0</v>
      </c>
      <c r="D109" s="46"/>
      <c r="E109" s="46"/>
      <c r="F109" s="46"/>
      <c r="G109" s="46"/>
      <c r="H109" s="46"/>
      <c r="I109" s="46"/>
      <c r="J109" s="46"/>
      <c r="K109" s="46"/>
      <c r="L109" s="46"/>
      <c r="M109" s="46"/>
      <c r="N109" s="46"/>
      <c r="O109" s="69"/>
    </row>
    <row r="110" spans="1:15" s="18" customFormat="1" outlineLevel="1">
      <c r="A110" s="4"/>
      <c r="B110" s="536" t="s">
        <v>511</v>
      </c>
      <c r="C110" s="845"/>
      <c r="D110" s="46"/>
      <c r="E110" s="46"/>
      <c r="F110" s="46"/>
      <c r="G110" s="46"/>
      <c r="H110" s="46"/>
      <c r="I110" s="46"/>
      <c r="J110" s="46"/>
      <c r="K110" s="46"/>
      <c r="L110" s="46"/>
      <c r="M110" s="46"/>
      <c r="N110" s="46"/>
      <c r="O110" s="69"/>
    </row>
    <row r="111" spans="1:15" s="18" customFormat="1" outlineLevel="1">
      <c r="A111" s="4"/>
      <c r="B111" s="536" t="s">
        <v>512</v>
      </c>
      <c r="C111" s="845"/>
      <c r="D111" s="46"/>
      <c r="E111" s="46"/>
      <c r="F111" s="46"/>
      <c r="G111" s="46"/>
      <c r="H111" s="46"/>
      <c r="I111" s="46"/>
      <c r="J111" s="46"/>
      <c r="K111" s="46"/>
      <c r="L111" s="46"/>
      <c r="M111" s="46"/>
      <c r="N111" s="46"/>
      <c r="O111" s="69"/>
    </row>
    <row r="112" spans="1:15" s="18" customFormat="1" outlineLevel="1">
      <c r="A112" s="4"/>
      <c r="B112" s="536" t="s">
        <v>489</v>
      </c>
      <c r="C112" s="845"/>
      <c r="D112" s="46"/>
      <c r="E112" s="46"/>
      <c r="F112" s="46"/>
      <c r="G112" s="46"/>
      <c r="H112" s="46"/>
      <c r="I112" s="46"/>
      <c r="J112" s="46"/>
      <c r="K112" s="46"/>
      <c r="L112" s="46"/>
      <c r="M112" s="46"/>
      <c r="N112" s="46"/>
      <c r="O112" s="69"/>
    </row>
    <row r="113" spans="1:17" s="18" customFormat="1">
      <c r="A113" s="4"/>
      <c r="B113" s="536" t="s">
        <v>513</v>
      </c>
      <c r="C113" s="846"/>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614</v>
      </c>
      <c r="C116" s="98"/>
      <c r="D116" s="499"/>
      <c r="E116" s="499"/>
      <c r="F116" s="499"/>
      <c r="G116" s="499"/>
      <c r="H116" s="499"/>
      <c r="I116" s="499"/>
      <c r="J116" s="499"/>
      <c r="K116" s="499"/>
      <c r="L116" s="499"/>
      <c r="M116" s="499"/>
      <c r="N116" s="499"/>
      <c r="O116" s="499"/>
    </row>
    <row r="119" spans="1:17" ht="15.75">
      <c r="B119" s="118" t="s">
        <v>483</v>
      </c>
      <c r="J119" s="18"/>
    </row>
    <row r="120" spans="1:17" s="14" customFormat="1" ht="75.599999999999994" customHeight="1">
      <c r="A120" s="72"/>
      <c r="B120" s="848" t="s">
        <v>678</v>
      </c>
      <c r="C120" s="848"/>
      <c r="D120" s="848"/>
      <c r="E120" s="848"/>
      <c r="F120" s="848"/>
      <c r="G120" s="848"/>
      <c r="H120" s="848"/>
      <c r="I120" s="848"/>
      <c r="J120" s="848"/>
      <c r="K120" s="848"/>
      <c r="L120" s="848"/>
      <c r="M120" s="848"/>
      <c r="N120" s="848"/>
      <c r="O120" s="848"/>
      <c r="P120" s="848"/>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 TO 4,999 KW</v>
      </c>
      <c r="F122" s="244" t="str">
        <f>'1.  LRAMVA Summary'!G52</f>
        <v>Street Lighting</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f>'1.  LRAMVA Summary'!H53</f>
        <v>0</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1.17E-2</v>
      </c>
      <c r="D124" s="682">
        <f>HLOOKUP(B124,$E$15:$O$114,16,FALSE)</f>
        <v>7.4000000000000003E-3</v>
      </c>
      <c r="E124" s="683">
        <f>HLOOKUP(B124,$E$15:$O$114,23,FALSE)</f>
        <v>1.2465999999999999</v>
      </c>
      <c r="F124" s="682">
        <f>HLOOKUP(B124,$E$15:$O$114,30,FALSE)</f>
        <v>8.7340999999999998</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1.3100000000000001E-2</v>
      </c>
      <c r="D125" s="685">
        <f>HLOOKUP(B125,$E$15:$O$114,16,FALSE)</f>
        <v>8.2000000000000007E-3</v>
      </c>
      <c r="E125" s="686">
        <f>HLOOKUP(B125,$E$15:$O$114,23,FALSE)</f>
        <v>1.5688</v>
      </c>
      <c r="F125" s="685">
        <f>HLOOKUP(B125,$E$15:$O$114,30,FALSE)</f>
        <v>10.722899999999999</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1.46E-2</v>
      </c>
      <c r="D126" s="685">
        <f t="shared" ref="D126:D133" si="32">HLOOKUP(B126,$E$15:$O$114,16,FALSE)</f>
        <v>8.9999999999999993E-3</v>
      </c>
      <c r="E126" s="686">
        <f t="shared" ref="E126:E133" si="33">HLOOKUP(B126,$E$15:$O$114,23,FALSE)</f>
        <v>1.8963000000000001</v>
      </c>
      <c r="F126" s="685">
        <f t="shared" ref="F126:F133" si="34">HLOOKUP(B126,$E$15:$O$114,30,FALSE)</f>
        <v>12.7471</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1.47E-2</v>
      </c>
      <c r="D127" s="685">
        <f>HLOOKUP(B127,$E$15:$O$114,16,FALSE)</f>
        <v>9.1000000000000004E-3</v>
      </c>
      <c r="E127" s="686">
        <f>HLOOKUP(B127,$E$15:$O$114,23,FALSE)</f>
        <v>1.9189000000000001</v>
      </c>
      <c r="F127" s="685">
        <f>HLOOKUP(B127,$E$15:$O$114,30,FALSE)</f>
        <v>12.8993</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1.49E-2</v>
      </c>
      <c r="D128" s="685">
        <f t="shared" si="32"/>
        <v>9.1999999999999998E-3</v>
      </c>
      <c r="E128" s="686">
        <f t="shared" si="33"/>
        <v>1.9454</v>
      </c>
      <c r="F128" s="685">
        <f t="shared" si="34"/>
        <v>13.0776</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1.4999999999999999E-2</v>
      </c>
      <c r="D129" s="685">
        <f t="shared" si="32"/>
        <v>9.1999999999999998E-3</v>
      </c>
      <c r="E129" s="686">
        <f t="shared" si="33"/>
        <v>1.9538</v>
      </c>
      <c r="F129" s="685">
        <f t="shared" si="34"/>
        <v>13.133800000000001</v>
      </c>
      <c r="G129" s="686">
        <f t="shared" si="35"/>
        <v>0</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1.3599999999999999E-2</v>
      </c>
      <c r="D130" s="685">
        <f t="shared" si="32"/>
        <v>1.01E-2</v>
      </c>
      <c r="E130" s="686">
        <f t="shared" si="33"/>
        <v>2.0966</v>
      </c>
      <c r="F130" s="685">
        <f t="shared" si="34"/>
        <v>12.938499999999999</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hidden="1">
      <c r="B131" s="501">
        <v>2018</v>
      </c>
      <c r="C131" s="684">
        <f t="shared" ref="C131:C133" si="44">HLOOKUP(B131,$E$15:$O$114,9,FALSE)</f>
        <v>0</v>
      </c>
      <c r="D131" s="685">
        <f t="shared" si="32"/>
        <v>0</v>
      </c>
      <c r="E131" s="686">
        <f t="shared" si="33"/>
        <v>0</v>
      </c>
      <c r="F131" s="685">
        <f t="shared" si="34"/>
        <v>0</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hidden="1">
      <c r="B132" s="501">
        <v>2019</v>
      </c>
      <c r="C132" s="684">
        <f t="shared" si="44"/>
        <v>0</v>
      </c>
      <c r="D132" s="685">
        <f t="shared" si="32"/>
        <v>0</v>
      </c>
      <c r="E132" s="686">
        <f t="shared" si="33"/>
        <v>0</v>
      </c>
      <c r="F132" s="685">
        <f t="shared" si="34"/>
        <v>0</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631</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32"/>
  <sheetViews>
    <sheetView topLeftCell="B12" zoomScale="110" zoomScaleNormal="110" workbookViewId="0">
      <selection activeCell="B19" sqref="B19"/>
    </sheetView>
  </sheetViews>
  <sheetFormatPr defaultColWidth="9.140625" defaultRowHeight="15"/>
  <cols>
    <col min="1" max="9" width="9.140625" style="12"/>
    <col min="10" max="10" width="16.7109375" style="12" customWidth="1"/>
    <col min="11" max="16384" width="9.140625" style="12"/>
  </cols>
  <sheetData>
    <row r="14" spans="2:24" ht="15.75">
      <c r="B14" s="588" t="s">
        <v>504</v>
      </c>
    </row>
    <row r="15" spans="2:24" ht="15.75">
      <c r="B15" s="588"/>
    </row>
    <row r="16" spans="2:24" s="668" customFormat="1" ht="28.5" customHeight="1">
      <c r="B16" s="854" t="s">
        <v>634</v>
      </c>
      <c r="C16" s="854"/>
      <c r="D16" s="854"/>
      <c r="E16" s="854"/>
      <c r="F16" s="854"/>
      <c r="G16" s="854"/>
      <c r="H16" s="854"/>
      <c r="I16" s="854"/>
      <c r="J16" s="854"/>
      <c r="K16" s="854"/>
      <c r="L16" s="854"/>
      <c r="M16" s="854"/>
      <c r="N16" s="854"/>
      <c r="O16" s="854"/>
      <c r="P16" s="854"/>
      <c r="Q16" s="854"/>
      <c r="R16" s="854"/>
      <c r="S16" s="854"/>
      <c r="T16" s="854"/>
      <c r="U16" s="854"/>
      <c r="V16" s="854"/>
      <c r="W16" s="854"/>
      <c r="X16" s="854"/>
    </row>
    <row r="19" spans="2:10" ht="15.75">
      <c r="B19" s="17" t="s">
        <v>759</v>
      </c>
      <c r="C19" s="17"/>
      <c r="D19" s="17"/>
      <c r="E19" s="17"/>
      <c r="F19" s="17"/>
      <c r="G19" s="17"/>
      <c r="H19" s="17"/>
    </row>
    <row r="20" spans="2:10" ht="15.75">
      <c r="B20" s="17" t="s">
        <v>752</v>
      </c>
      <c r="C20" s="17"/>
      <c r="D20" s="17"/>
      <c r="E20" s="17"/>
      <c r="F20" s="17"/>
      <c r="G20" s="17"/>
      <c r="H20" s="17"/>
    </row>
    <row r="21" spans="2:10" ht="15.75">
      <c r="B21" s="17"/>
      <c r="C21" s="17"/>
      <c r="D21" s="17"/>
      <c r="E21" s="17"/>
      <c r="F21" s="17"/>
      <c r="G21" s="17"/>
      <c r="H21" s="17"/>
    </row>
    <row r="22" spans="2:10" ht="15.75">
      <c r="B22" s="17"/>
      <c r="C22" s="17"/>
      <c r="D22" s="17"/>
      <c r="E22" s="17"/>
      <c r="F22" s="17"/>
      <c r="G22" s="17"/>
      <c r="H22" s="17"/>
    </row>
    <row r="23" spans="2:10" ht="15.75">
      <c r="B23" s="17"/>
      <c r="C23" s="17"/>
      <c r="D23" s="17"/>
      <c r="E23" s="17"/>
      <c r="F23" s="17"/>
      <c r="G23" s="17"/>
      <c r="H23" s="17"/>
    </row>
    <row r="24" spans="2:10" ht="15.75">
      <c r="B24" s="17"/>
      <c r="C24" s="795" t="s">
        <v>27</v>
      </c>
      <c r="D24" s="795">
        <v>2011</v>
      </c>
      <c r="E24" s="795">
        <v>2012</v>
      </c>
      <c r="F24" s="795">
        <v>2013</v>
      </c>
      <c r="G24" s="795">
        <v>2014</v>
      </c>
      <c r="H24" s="795">
        <v>2015</v>
      </c>
      <c r="I24" s="795">
        <v>2016</v>
      </c>
      <c r="J24" s="795" t="s">
        <v>758</v>
      </c>
    </row>
    <row r="25" spans="2:10" ht="15.75">
      <c r="B25" s="17"/>
      <c r="C25" s="796" t="s">
        <v>753</v>
      </c>
      <c r="D25" s="797">
        <v>0.5</v>
      </c>
      <c r="E25" s="797">
        <v>0</v>
      </c>
      <c r="F25" s="797">
        <v>0.2566991892415445</v>
      </c>
      <c r="G25" s="797">
        <v>1.8795861021960021E-2</v>
      </c>
      <c r="H25" s="797">
        <v>0.21260388293628305</v>
      </c>
      <c r="I25" s="797">
        <v>0.82201304346627146</v>
      </c>
      <c r="J25" s="797">
        <v>0.53</v>
      </c>
    </row>
    <row r="26" spans="2:10" ht="15.75">
      <c r="B26" s="17"/>
      <c r="C26" s="796" t="s">
        <v>754</v>
      </c>
      <c r="D26" s="797">
        <v>0.5</v>
      </c>
      <c r="E26" s="797">
        <v>1</v>
      </c>
      <c r="F26" s="797">
        <v>0.74330081075845555</v>
      </c>
      <c r="G26" s="797">
        <v>0.62919657482254865</v>
      </c>
      <c r="H26" s="797">
        <v>0.36971085958109262</v>
      </c>
      <c r="I26" s="797">
        <v>0.17798695653372854</v>
      </c>
      <c r="J26" s="797">
        <v>0.47</v>
      </c>
    </row>
    <row r="27" spans="2:10" ht="15.75">
      <c r="B27" s="17"/>
      <c r="C27" s="796" t="s">
        <v>755</v>
      </c>
      <c r="D27" s="797">
        <v>0</v>
      </c>
      <c r="E27" s="797">
        <v>0</v>
      </c>
      <c r="F27" s="797">
        <v>0</v>
      </c>
      <c r="G27" s="797">
        <v>0.35200756415549134</v>
      </c>
      <c r="H27" s="797">
        <v>0.29029264776103664</v>
      </c>
      <c r="I27" s="797">
        <v>0</v>
      </c>
      <c r="J27" s="797">
        <v>0</v>
      </c>
    </row>
    <row r="28" spans="2:10" ht="15.75">
      <c r="B28" s="17"/>
      <c r="C28" s="796"/>
      <c r="D28" s="796"/>
      <c r="E28" s="796"/>
      <c r="F28" s="796"/>
      <c r="G28" s="796"/>
      <c r="H28" s="796"/>
      <c r="I28" s="796"/>
      <c r="J28" s="796"/>
    </row>
    <row r="29" spans="2:10" ht="15.75">
      <c r="B29" s="17"/>
      <c r="C29" s="795" t="s">
        <v>28</v>
      </c>
      <c r="D29" s="795">
        <v>2011</v>
      </c>
      <c r="E29" s="795">
        <v>2012</v>
      </c>
      <c r="F29" s="795">
        <v>2013</v>
      </c>
      <c r="G29" s="795">
        <v>2014</v>
      </c>
      <c r="H29" s="795">
        <v>2015</v>
      </c>
      <c r="I29" s="795">
        <v>2016</v>
      </c>
      <c r="J29" s="795" t="s">
        <v>758</v>
      </c>
    </row>
    <row r="30" spans="2:10" ht="15.75">
      <c r="B30" s="17"/>
      <c r="C30" s="796" t="s">
        <v>753</v>
      </c>
      <c r="D30" s="797">
        <v>0.5</v>
      </c>
      <c r="E30" s="797">
        <v>0</v>
      </c>
      <c r="F30" s="797">
        <v>0.2910073468955508</v>
      </c>
      <c r="G30" s="797">
        <v>3.7456946039035592E-2</v>
      </c>
      <c r="H30" s="797">
        <v>0.28725251823549841</v>
      </c>
      <c r="I30" s="797">
        <v>0.71426774258101178</v>
      </c>
      <c r="J30" s="797">
        <v>0.66</v>
      </c>
    </row>
    <row r="31" spans="2:10" ht="15.75">
      <c r="B31" s="17"/>
      <c r="C31" s="796" t="s">
        <v>754</v>
      </c>
      <c r="D31" s="797">
        <v>0.5</v>
      </c>
      <c r="E31" s="797">
        <v>1</v>
      </c>
      <c r="F31" s="797">
        <v>0.70899265310444914</v>
      </c>
      <c r="G31" s="797">
        <v>0.9625430539609644</v>
      </c>
      <c r="H31" s="797">
        <v>0.56033344911427574</v>
      </c>
      <c r="I31" s="797">
        <v>0.28573225741898822</v>
      </c>
      <c r="J31" s="797">
        <v>0.33999999999999997</v>
      </c>
    </row>
    <row r="32" spans="2:10" ht="15.75">
      <c r="B32" s="17"/>
      <c r="C32" s="796" t="s">
        <v>755</v>
      </c>
      <c r="D32" s="797">
        <v>0</v>
      </c>
      <c r="E32" s="797">
        <v>0</v>
      </c>
      <c r="F32" s="797">
        <v>0</v>
      </c>
      <c r="G32" s="797">
        <v>0</v>
      </c>
      <c r="H32" s="797">
        <v>0</v>
      </c>
      <c r="I32" s="797">
        <v>0</v>
      </c>
      <c r="J32" s="797">
        <v>0</v>
      </c>
    </row>
  </sheetData>
  <mergeCells count="1">
    <mergeCell ref="B16:X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Peter Soules</cp:lastModifiedBy>
  <cp:lastPrinted>2017-05-24T00:43:43Z</cp:lastPrinted>
  <dcterms:created xsi:type="dcterms:W3CDTF">2012-03-05T18:56:04Z</dcterms:created>
  <dcterms:modified xsi:type="dcterms:W3CDTF">2018-10-15T18:57:47Z</dcterms:modified>
</cp:coreProperties>
</file>