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1.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G:\Applications Department\Department Applications\Rates\2019 Electricity Rates\IRM\IRM Applications\Price Cap IR\Burlington\Final Decision and Model\Final Docs\"/>
    </mc:Choice>
  </mc:AlternateContent>
  <bookViews>
    <workbookView xWindow="380" yWindow="470" windowWidth="28040" windowHeight="10560" tabRatio="855" firstSheet="4" activeTab="4"/>
  </bookViews>
  <sheets>
    <sheet name="Contents" sheetId="62" r:id="rId1"/>
    <sheet name="Instructions" sheetId="87" r:id="rId2"/>
    <sheet name="LRAMVA Checklist Schematic" sheetId="63" r:id="rId3"/>
    <sheet name="DropDownList" sheetId="80" state="hidden" r:id="rId4"/>
    <sheet name="1.  LRAMVA Summary" sheetId="43" r:id="rId5"/>
    <sheet name="1-a.  Summary of Changes" sheetId="83" r:id="rId6"/>
    <sheet name="3.  Distribution Rates" sheetId="45" r:id="rId7"/>
    <sheet name="2. LRAMVA Threshold" sheetId="44" r:id="rId8"/>
    <sheet name="3-a.  Rate Class Allocations" sheetId="86" r:id="rId9"/>
    <sheet name="4.  2011-2014 LRAM" sheetId="46" r:id="rId10"/>
    <sheet name="5.  2015-2020 LRAM" sheetId="79" r:id="rId11"/>
    <sheet name="6.  Carrying Charges" sheetId="47" r:id="rId12"/>
    <sheet name="7.  Persistence Report" sheetId="68" r:id="rId13"/>
    <sheet name="8.  Streetlighting" sheetId="85" r:id="rId14"/>
    <sheet name="kWh Check vs IESO" sheetId="89" r:id="rId15"/>
    <sheet name="kW Check vs IESO" sheetId="88" r:id="rId16"/>
  </sheets>
  <externalReferences>
    <externalReference r:id="rId17"/>
  </externalReferences>
  <definedNames>
    <definedName name="_xlnm._FilterDatabase" localSheetId="12" hidden="1">'7.  Persistence Report'!$C$26:$BT$192</definedName>
    <definedName name="_xlnm._FilterDatabase" localSheetId="3" hidden="1">DropDownList!$A$1:$A$40</definedName>
    <definedName name="_xlnm.Print_Area" localSheetId="4">'1.  LRAMVA Summary'!$A$1:$R$107</definedName>
    <definedName name="_xlnm.Print_Area" localSheetId="7">'2. LRAMVA Threshold'!$A$1:$R$62</definedName>
    <definedName name="_xlnm.Print_Area" localSheetId="6">'3.  Distribution Rates'!$A$1:$P$134</definedName>
    <definedName name="_xlnm.Print_Area" localSheetId="9">'4.  2011-2014 LRAM'!$B$19:$AM$531</definedName>
    <definedName name="_xlnm.Print_Area" localSheetId="10">'5.  2015-2020 LRAM'!$B$34:$AM$578</definedName>
    <definedName name="_xlnm.Print_Area" localSheetId="11">'6.  Carrying Charges'!$A$1:$X$164</definedName>
    <definedName name="_xlnm.Print_Area" localSheetId="12">'7.  Persistence Report'!$A$1:$BT$53</definedName>
    <definedName name="_xlnm.Print_Area" localSheetId="0">Contents!$A$1:$D$27</definedName>
    <definedName name="_xlnm.Print_Area" localSheetId="2">'LRAMVA Checklist Schematic'!$A$1:$H$31</definedName>
    <definedName name="_xlnm.Print_Titles" localSheetId="9">'4.  2011-2014 LRAM'!$B:$B</definedName>
    <definedName name="_xlnm.Print_Titles" localSheetId="10">'5.  2015-2020 LRAM'!$399:$401</definedName>
    <definedName name="Table_1_b.__Annual_LRAMVA_Breakdown_by_Year_and_Rate_Class">'1.  LRAMVA Summary'!$B$46</definedName>
    <definedName name="Table_3.__Inputs_for_Distribution_Rates_and_Adjustments_by_Rate_Class">'3.  Distribution Rates'!$B$11</definedName>
    <definedName name="Table_3_a.__Distribution_Rates_by_Rate_Class">'3.  Distribution Rates'!$B$119</definedName>
    <definedName name="Table_4_a.__2011_Lost_Revenues_Work_Form">'4.  2011-2014 LRAM'!$B$18</definedName>
    <definedName name="Table_4_b.__2012_Lost_Revenues_Work_Form">'4.  2011-2014 LRAM'!$B$146</definedName>
    <definedName name="Table_4_c.__2013_Lost_Revenues_Work_Form">'4.  2011-2014 LRAM'!$B$275</definedName>
    <definedName name="Table_4_d.__2014_Lost_Revenues_Work_Form">'4.  2011-2014 LRAM'!$B$404</definedName>
    <definedName name="Table_5_a.__2015_Lost_Revenues_Work_Form">'5.  2015-2020 LRAM'!$B$33</definedName>
    <definedName name="Table_5_b.__2016_Lost_Revenues_Work_Form">'5.  2015-2020 LRAM'!$B$216</definedName>
    <definedName name="Table_5_c.__2017_Lost_Revenues_Work_Form">'5.  2015-2020 LRAM'!$B$399</definedName>
    <definedName name="Table_5_d.__2018_Lost_Revenues_Work_Form">'5.  2015-2020 LRAM'!$B$582</definedName>
    <definedName name="Table_5_e.__2019_Lost_Revenues_Work_Form">'5.  2015-2020 LRAM'!$B$765</definedName>
    <definedName name="Table_5_f.__2020_Lost_Revenues_Work_Form">'5.  2015-2020 LRAM'!$B$948</definedName>
    <definedName name="Targets">'[1]LDC Targets'!$A$3:$D$83</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37" i="85" l="1"/>
  <c r="G37" i="85"/>
  <c r="E29" i="85"/>
  <c r="G29" i="85"/>
  <c r="E23" i="85"/>
  <c r="E21" i="85"/>
  <c r="G21" i="85"/>
  <c r="H22" i="85"/>
  <c r="C40" i="85"/>
  <c r="E40" i="85"/>
  <c r="C39" i="85"/>
  <c r="E39" i="85"/>
  <c r="C38" i="85"/>
  <c r="E38" i="85"/>
  <c r="G38" i="85"/>
  <c r="C32" i="85"/>
  <c r="E32" i="85"/>
  <c r="C31" i="85"/>
  <c r="E31" i="85"/>
  <c r="C30" i="85"/>
  <c r="E30" i="85"/>
  <c r="C24" i="85"/>
  <c r="E24" i="85"/>
  <c r="C23" i="85"/>
  <c r="C22" i="85"/>
  <c r="E22" i="85"/>
  <c r="I22" i="85"/>
  <c r="H23" i="85"/>
  <c r="G24" i="85"/>
  <c r="G31" i="85"/>
  <c r="G39" i="85"/>
  <c r="G30" i="85"/>
  <c r="G23" i="85"/>
  <c r="G22" i="85"/>
  <c r="G32" i="85"/>
  <c r="G40" i="85"/>
  <c r="G41" i="85"/>
  <c r="H24" i="85"/>
  <c r="I24" i="85"/>
  <c r="I23" i="85"/>
  <c r="G25" i="85"/>
  <c r="G33" i="85"/>
  <c r="G43" i="85"/>
  <c r="I25" i="85"/>
  <c r="Y289" i="79"/>
  <c r="C47" i="47"/>
  <c r="C48" i="47"/>
  <c r="C23" i="89"/>
  <c r="I12" i="89"/>
  <c r="H12" i="89"/>
  <c r="I12" i="88"/>
  <c r="H12" i="88"/>
  <c r="E20" i="88"/>
  <c r="E20" i="89"/>
  <c r="D20" i="88"/>
  <c r="D20" i="89"/>
  <c r="C20" i="89"/>
  <c r="F20" i="88"/>
  <c r="F20" i="89"/>
  <c r="F61" i="79"/>
  <c r="G61" i="79"/>
  <c r="H61" i="79"/>
  <c r="I61" i="79"/>
  <c r="J61" i="79"/>
  <c r="K61" i="79"/>
  <c r="L61" i="79"/>
  <c r="M61" i="79"/>
  <c r="E61" i="79"/>
  <c r="I301" i="79"/>
  <c r="I304" i="79"/>
  <c r="H317" i="79"/>
  <c r="K289" i="79"/>
  <c r="E288" i="79"/>
  <c r="F288" i="79"/>
  <c r="G288" i="79"/>
  <c r="H288" i="79"/>
  <c r="I288" i="79"/>
  <c r="J288" i="79"/>
  <c r="K288" i="79"/>
  <c r="L288" i="79"/>
  <c r="M288" i="79"/>
  <c r="E291" i="79"/>
  <c r="F291" i="79"/>
  <c r="G291" i="79"/>
  <c r="H291" i="79"/>
  <c r="I291" i="79"/>
  <c r="J291" i="79"/>
  <c r="K291" i="79"/>
  <c r="L291" i="79"/>
  <c r="M291" i="79"/>
  <c r="E301" i="79"/>
  <c r="F301" i="79"/>
  <c r="G301" i="79"/>
  <c r="H301" i="79"/>
  <c r="J301" i="79"/>
  <c r="K301" i="79"/>
  <c r="L301" i="79"/>
  <c r="M301" i="79"/>
  <c r="E304" i="79"/>
  <c r="F304" i="79"/>
  <c r="G304" i="79"/>
  <c r="H304" i="79"/>
  <c r="J304" i="79"/>
  <c r="K304" i="79"/>
  <c r="L304" i="79"/>
  <c r="M304" i="79"/>
  <c r="E310" i="79"/>
  <c r="F310" i="79"/>
  <c r="G310" i="79"/>
  <c r="H310" i="79"/>
  <c r="I310" i="79"/>
  <c r="J310" i="79"/>
  <c r="K310" i="79"/>
  <c r="L310" i="79"/>
  <c r="M310" i="79"/>
  <c r="E332" i="79"/>
  <c r="F332" i="79"/>
  <c r="G332" i="79"/>
  <c r="H332" i="79"/>
  <c r="I332" i="79"/>
  <c r="J332" i="79"/>
  <c r="K332" i="79"/>
  <c r="L332" i="79"/>
  <c r="M332" i="79"/>
  <c r="E280" i="79"/>
  <c r="F280" i="79"/>
  <c r="G280" i="79"/>
  <c r="H280" i="79"/>
  <c r="I280" i="79"/>
  <c r="J280" i="79"/>
  <c r="K280" i="79"/>
  <c r="L280" i="79"/>
  <c r="M280" i="79"/>
  <c r="E289" i="79"/>
  <c r="F289" i="79"/>
  <c r="G289" i="79"/>
  <c r="H289" i="79"/>
  <c r="I289" i="79"/>
  <c r="J289" i="79"/>
  <c r="L289" i="79"/>
  <c r="M289" i="79"/>
  <c r="E292" i="79"/>
  <c r="F292" i="79"/>
  <c r="G292" i="79"/>
  <c r="H292" i="79"/>
  <c r="I292" i="79"/>
  <c r="J292" i="79"/>
  <c r="K292" i="79"/>
  <c r="L292" i="79"/>
  <c r="M292" i="79"/>
  <c r="E302" i="79"/>
  <c r="F302" i="79"/>
  <c r="G302" i="79"/>
  <c r="H302" i="79"/>
  <c r="I302" i="79"/>
  <c r="J302" i="79"/>
  <c r="K302" i="79"/>
  <c r="L302" i="79"/>
  <c r="M302" i="79"/>
  <c r="E305" i="79"/>
  <c r="F305" i="79"/>
  <c r="G305" i="79"/>
  <c r="H305" i="79"/>
  <c r="I305" i="79"/>
  <c r="J305" i="79"/>
  <c r="K305" i="79"/>
  <c r="L305" i="79"/>
  <c r="M305" i="79"/>
  <c r="E311" i="79"/>
  <c r="F311" i="79"/>
  <c r="G311" i="79"/>
  <c r="H311" i="79"/>
  <c r="I311" i="79"/>
  <c r="J311" i="79"/>
  <c r="K311" i="79"/>
  <c r="L311" i="79"/>
  <c r="M311" i="79"/>
  <c r="E317" i="79"/>
  <c r="F317" i="79"/>
  <c r="G317" i="79"/>
  <c r="I317" i="79"/>
  <c r="J317" i="79"/>
  <c r="K317" i="79"/>
  <c r="L317" i="79"/>
  <c r="M317" i="79"/>
  <c r="E323" i="79"/>
  <c r="F323" i="79"/>
  <c r="G323" i="79"/>
  <c r="H323" i="79"/>
  <c r="I323" i="79"/>
  <c r="J323" i="79"/>
  <c r="K323" i="79"/>
  <c r="L323" i="79"/>
  <c r="M323" i="79"/>
  <c r="H378" i="79"/>
  <c r="M378" i="79"/>
  <c r="I378" i="79"/>
  <c r="J378" i="79"/>
  <c r="E378" i="79"/>
  <c r="F10" i="89"/>
  <c r="F378" i="79"/>
  <c r="L378" i="79"/>
  <c r="G378" i="79"/>
  <c r="K378" i="79"/>
  <c r="P121" i="79"/>
  <c r="Q121" i="79"/>
  <c r="R121" i="79"/>
  <c r="S121" i="79"/>
  <c r="T121" i="79"/>
  <c r="U121" i="79"/>
  <c r="V121" i="79"/>
  <c r="W121" i="79"/>
  <c r="X121" i="79"/>
  <c r="P44" i="79"/>
  <c r="Q44" i="79"/>
  <c r="R44" i="79"/>
  <c r="S44" i="79"/>
  <c r="T44" i="79"/>
  <c r="U44" i="79"/>
  <c r="V44" i="79"/>
  <c r="W44" i="79"/>
  <c r="X44" i="79"/>
  <c r="P38" i="79"/>
  <c r="Q38" i="79"/>
  <c r="R38" i="79"/>
  <c r="S38" i="79"/>
  <c r="T38" i="79"/>
  <c r="U38" i="79"/>
  <c r="V38" i="79"/>
  <c r="W38" i="79"/>
  <c r="X38" i="79"/>
  <c r="P41" i="79"/>
  <c r="Q41" i="79"/>
  <c r="R41" i="79"/>
  <c r="S41" i="79"/>
  <c r="T41" i="79"/>
  <c r="U41" i="79"/>
  <c r="V41" i="79"/>
  <c r="W41" i="79"/>
  <c r="X41" i="79"/>
  <c r="P47" i="79"/>
  <c r="Q47" i="79"/>
  <c r="R47" i="79"/>
  <c r="S47" i="79"/>
  <c r="T47" i="79"/>
  <c r="U47" i="79"/>
  <c r="V47" i="79"/>
  <c r="W47" i="79"/>
  <c r="X47" i="79"/>
  <c r="P57" i="79"/>
  <c r="Q57" i="79"/>
  <c r="R57" i="79"/>
  <c r="S57" i="79"/>
  <c r="T57" i="79"/>
  <c r="U57" i="79"/>
  <c r="V57" i="79"/>
  <c r="W57" i="79"/>
  <c r="X57" i="79"/>
  <c r="P60" i="79"/>
  <c r="Q60" i="79"/>
  <c r="R60" i="79"/>
  <c r="S60" i="79"/>
  <c r="T60" i="79"/>
  <c r="U60" i="79"/>
  <c r="V60" i="79"/>
  <c r="W60" i="79"/>
  <c r="X60" i="79"/>
  <c r="P76" i="79"/>
  <c r="Q76" i="79"/>
  <c r="R76" i="79"/>
  <c r="S76" i="79"/>
  <c r="T76" i="79"/>
  <c r="U76" i="79"/>
  <c r="V76" i="79"/>
  <c r="W76" i="79"/>
  <c r="X76" i="79"/>
  <c r="P80" i="79"/>
  <c r="Q80" i="79"/>
  <c r="R80" i="79"/>
  <c r="S80" i="79"/>
  <c r="T80" i="79"/>
  <c r="U80" i="79"/>
  <c r="V80" i="79"/>
  <c r="W80" i="79"/>
  <c r="X80" i="79"/>
  <c r="P119" i="79"/>
  <c r="Q119" i="79"/>
  <c r="R119" i="79"/>
  <c r="S119" i="79"/>
  <c r="T119" i="79"/>
  <c r="U119" i="79"/>
  <c r="V119" i="79"/>
  <c r="W119" i="79"/>
  <c r="X119" i="79"/>
  <c r="P39" i="79"/>
  <c r="Q39" i="79"/>
  <c r="R39" i="79"/>
  <c r="S39" i="79"/>
  <c r="T39" i="79"/>
  <c r="U39" i="79"/>
  <c r="V39" i="79"/>
  <c r="W39" i="79"/>
  <c r="X39" i="79"/>
  <c r="P42" i="79"/>
  <c r="Q42" i="79"/>
  <c r="R42" i="79"/>
  <c r="S42" i="79"/>
  <c r="T42" i="79"/>
  <c r="U42" i="79"/>
  <c r="V42" i="79"/>
  <c r="W42" i="79"/>
  <c r="X42" i="79"/>
  <c r="P48" i="79"/>
  <c r="Q48" i="79"/>
  <c r="R48" i="79"/>
  <c r="S48" i="79"/>
  <c r="T48" i="79"/>
  <c r="U48" i="79"/>
  <c r="V48" i="79"/>
  <c r="W48" i="79"/>
  <c r="X48" i="79"/>
  <c r="P55" i="79"/>
  <c r="Q55" i="79"/>
  <c r="R55" i="79"/>
  <c r="S55" i="79"/>
  <c r="T55" i="79"/>
  <c r="U55" i="79"/>
  <c r="V55" i="79"/>
  <c r="W55" i="79"/>
  <c r="X55" i="79"/>
  <c r="P64" i="79"/>
  <c r="Q64" i="79"/>
  <c r="R64" i="79"/>
  <c r="S64" i="79"/>
  <c r="T64" i="79"/>
  <c r="U64" i="79"/>
  <c r="V64" i="79"/>
  <c r="W64" i="79"/>
  <c r="X64" i="79"/>
  <c r="P67" i="79"/>
  <c r="Q67" i="79"/>
  <c r="R67" i="79"/>
  <c r="S67" i="79"/>
  <c r="T67" i="79"/>
  <c r="U67" i="79"/>
  <c r="V67" i="79"/>
  <c r="W67" i="79"/>
  <c r="X67" i="79"/>
  <c r="P61" i="79"/>
  <c r="Q61" i="79"/>
  <c r="R61" i="79"/>
  <c r="S61" i="79"/>
  <c r="T61" i="79"/>
  <c r="U61" i="79"/>
  <c r="V61" i="79"/>
  <c r="W61" i="79"/>
  <c r="X61" i="79"/>
  <c r="O288" i="79"/>
  <c r="P288" i="79"/>
  <c r="Q288" i="79"/>
  <c r="R288" i="79"/>
  <c r="S288" i="79"/>
  <c r="T288" i="79"/>
  <c r="U288" i="79"/>
  <c r="V288" i="79"/>
  <c r="W288" i="79"/>
  <c r="X288" i="79"/>
  <c r="O291" i="79"/>
  <c r="P291" i="79"/>
  <c r="Q291" i="79"/>
  <c r="R291" i="79"/>
  <c r="S291" i="79"/>
  <c r="T291" i="79"/>
  <c r="U291" i="79"/>
  <c r="V291" i="79"/>
  <c r="W291" i="79"/>
  <c r="X291" i="79"/>
  <c r="O301" i="79"/>
  <c r="P301" i="79"/>
  <c r="Q301" i="79"/>
  <c r="R301" i="79"/>
  <c r="S301" i="79"/>
  <c r="T301" i="79"/>
  <c r="U301" i="79"/>
  <c r="V301" i="79"/>
  <c r="W301" i="79"/>
  <c r="X301" i="79"/>
  <c r="O304" i="79"/>
  <c r="P304" i="79"/>
  <c r="Q304" i="79"/>
  <c r="R304" i="79"/>
  <c r="S304" i="79"/>
  <c r="T304" i="79"/>
  <c r="U304" i="79"/>
  <c r="V304" i="79"/>
  <c r="W304" i="79"/>
  <c r="X304" i="79"/>
  <c r="O310" i="79"/>
  <c r="P310" i="79"/>
  <c r="Q310" i="79"/>
  <c r="R310" i="79"/>
  <c r="S310" i="79"/>
  <c r="T310" i="79"/>
  <c r="U310" i="79"/>
  <c r="V310" i="79"/>
  <c r="W310" i="79"/>
  <c r="X310" i="79"/>
  <c r="O332" i="79"/>
  <c r="P332" i="79"/>
  <c r="Q332" i="79"/>
  <c r="R332" i="79"/>
  <c r="S332" i="79"/>
  <c r="T332" i="79"/>
  <c r="U332" i="79"/>
  <c r="V332" i="79"/>
  <c r="W332" i="79"/>
  <c r="X332" i="79"/>
  <c r="O289" i="79"/>
  <c r="P289" i="79"/>
  <c r="Q289" i="79"/>
  <c r="R289" i="79"/>
  <c r="S289" i="79"/>
  <c r="T289" i="79"/>
  <c r="U289" i="79"/>
  <c r="V289" i="79"/>
  <c r="W289" i="79"/>
  <c r="X289" i="79"/>
  <c r="O292" i="79"/>
  <c r="P292" i="79"/>
  <c r="Q292" i="79"/>
  <c r="R292" i="79"/>
  <c r="S292" i="79"/>
  <c r="T292" i="79"/>
  <c r="U292" i="79"/>
  <c r="V292" i="79"/>
  <c r="W292" i="79"/>
  <c r="X292" i="79"/>
  <c r="O302" i="79"/>
  <c r="P302" i="79"/>
  <c r="Q302" i="79"/>
  <c r="R302" i="79"/>
  <c r="S302" i="79"/>
  <c r="T302" i="79"/>
  <c r="U302" i="79"/>
  <c r="V302" i="79"/>
  <c r="W302" i="79"/>
  <c r="X302" i="79"/>
  <c r="O305" i="79"/>
  <c r="P305" i="79"/>
  <c r="Q305" i="79"/>
  <c r="R305" i="79"/>
  <c r="S305" i="79"/>
  <c r="T305" i="79"/>
  <c r="U305" i="79"/>
  <c r="V305" i="79"/>
  <c r="W305" i="79"/>
  <c r="X305" i="79"/>
  <c r="O311" i="79"/>
  <c r="P311" i="79"/>
  <c r="Q311" i="79"/>
  <c r="R311" i="79"/>
  <c r="S311" i="79"/>
  <c r="T311" i="79"/>
  <c r="U311" i="79"/>
  <c r="V311" i="79"/>
  <c r="W311" i="79"/>
  <c r="X311" i="79"/>
  <c r="O317" i="79"/>
  <c r="P317" i="79"/>
  <c r="Q317" i="79"/>
  <c r="R317" i="79"/>
  <c r="S317" i="79"/>
  <c r="T317" i="79"/>
  <c r="U317" i="79"/>
  <c r="V317" i="79"/>
  <c r="W317" i="79"/>
  <c r="X317" i="79"/>
  <c r="O323" i="79"/>
  <c r="P323" i="79"/>
  <c r="Q323" i="79"/>
  <c r="R323" i="79"/>
  <c r="S323" i="79"/>
  <c r="T323" i="79"/>
  <c r="U323" i="79"/>
  <c r="V323" i="79"/>
  <c r="W323" i="79"/>
  <c r="X323" i="79"/>
  <c r="Q471" i="79"/>
  <c r="O474" i="79"/>
  <c r="P474" i="79"/>
  <c r="Q474" i="79"/>
  <c r="R474" i="79"/>
  <c r="S474" i="79"/>
  <c r="T474" i="79"/>
  <c r="U474" i="79"/>
  <c r="V474" i="79"/>
  <c r="W474" i="79"/>
  <c r="X474" i="79"/>
  <c r="O480" i="79"/>
  <c r="P480" i="79"/>
  <c r="Q480" i="79"/>
  <c r="R480" i="79"/>
  <c r="S480" i="79"/>
  <c r="T480" i="79"/>
  <c r="U480" i="79"/>
  <c r="V480" i="79"/>
  <c r="W480" i="79"/>
  <c r="X480" i="79"/>
  <c r="O484" i="79"/>
  <c r="P484" i="79"/>
  <c r="Q484" i="79"/>
  <c r="R484" i="79"/>
  <c r="S484" i="79"/>
  <c r="T484" i="79"/>
  <c r="U484" i="79"/>
  <c r="V484" i="79"/>
  <c r="W484" i="79"/>
  <c r="X484" i="79"/>
  <c r="O487" i="79"/>
  <c r="P487" i="79"/>
  <c r="Q487" i="79"/>
  <c r="R487" i="79"/>
  <c r="S487" i="79"/>
  <c r="T487" i="79"/>
  <c r="U487" i="79"/>
  <c r="V487" i="79"/>
  <c r="W487" i="79"/>
  <c r="X487" i="79"/>
  <c r="O490" i="79"/>
  <c r="P490" i="79"/>
  <c r="Q490" i="79"/>
  <c r="R490" i="79"/>
  <c r="S490" i="79"/>
  <c r="T490" i="79"/>
  <c r="U490" i="79"/>
  <c r="V490" i="79"/>
  <c r="W490" i="79"/>
  <c r="X490" i="79"/>
  <c r="O493" i="79"/>
  <c r="P493" i="79"/>
  <c r="Q493" i="79"/>
  <c r="R493" i="79"/>
  <c r="S493" i="79"/>
  <c r="T493" i="79"/>
  <c r="U493" i="79"/>
  <c r="V493" i="79"/>
  <c r="W493" i="79"/>
  <c r="X493" i="79"/>
  <c r="O505" i="79"/>
  <c r="P505" i="79"/>
  <c r="Q505" i="79"/>
  <c r="R505" i="79"/>
  <c r="S505" i="79"/>
  <c r="T505" i="79"/>
  <c r="U505" i="79"/>
  <c r="V505" i="79"/>
  <c r="W505" i="79"/>
  <c r="X505" i="79"/>
  <c r="O515" i="79"/>
  <c r="P515" i="79"/>
  <c r="Q515" i="79"/>
  <c r="R515" i="79"/>
  <c r="S515" i="79"/>
  <c r="T515" i="79"/>
  <c r="U515" i="79"/>
  <c r="V515" i="79"/>
  <c r="W515" i="79"/>
  <c r="X515" i="79"/>
  <c r="O519" i="79"/>
  <c r="P519" i="79"/>
  <c r="Q519" i="79"/>
  <c r="R519" i="79"/>
  <c r="S519" i="79"/>
  <c r="T519" i="79"/>
  <c r="U519" i="79"/>
  <c r="V519" i="79"/>
  <c r="W519" i="79"/>
  <c r="X519" i="79"/>
  <c r="O44" i="79"/>
  <c r="O38" i="79"/>
  <c r="O41" i="79"/>
  <c r="O47" i="79"/>
  <c r="O57" i="79"/>
  <c r="O60" i="79"/>
  <c r="O76" i="79"/>
  <c r="O80" i="79"/>
  <c r="O119" i="79"/>
  <c r="O39" i="79"/>
  <c r="O42" i="79"/>
  <c r="O48" i="79"/>
  <c r="O55" i="79"/>
  <c r="O64" i="79"/>
  <c r="O67" i="79"/>
  <c r="O61" i="79"/>
  <c r="E121" i="79"/>
  <c r="F121" i="79"/>
  <c r="G121" i="79"/>
  <c r="H121" i="79"/>
  <c r="I121" i="79"/>
  <c r="J121" i="79"/>
  <c r="K121" i="79"/>
  <c r="L121" i="79"/>
  <c r="M121" i="79"/>
  <c r="E44" i="79"/>
  <c r="F44" i="79"/>
  <c r="G44" i="79"/>
  <c r="H44" i="79"/>
  <c r="I44" i="79"/>
  <c r="J44" i="79"/>
  <c r="K44" i="79"/>
  <c r="L44" i="79"/>
  <c r="M44" i="79"/>
  <c r="E38" i="79"/>
  <c r="F38" i="79"/>
  <c r="G38" i="79"/>
  <c r="H38" i="79"/>
  <c r="I38" i="79"/>
  <c r="J38" i="79"/>
  <c r="K38" i="79"/>
  <c r="L38" i="79"/>
  <c r="M38" i="79"/>
  <c r="E41" i="79"/>
  <c r="F41" i="79"/>
  <c r="G41" i="79"/>
  <c r="H41" i="79"/>
  <c r="I41" i="79"/>
  <c r="J41" i="79"/>
  <c r="K41" i="79"/>
  <c r="L41" i="79"/>
  <c r="M41" i="79"/>
  <c r="E47" i="79"/>
  <c r="F47" i="79"/>
  <c r="G47" i="79"/>
  <c r="H47" i="79"/>
  <c r="I47" i="79"/>
  <c r="J47" i="79"/>
  <c r="K47" i="79"/>
  <c r="L47" i="79"/>
  <c r="M47" i="79"/>
  <c r="E57" i="79"/>
  <c r="F57" i="79"/>
  <c r="G57" i="79"/>
  <c r="H57" i="79"/>
  <c r="I57" i="79"/>
  <c r="J57" i="79"/>
  <c r="K57" i="79"/>
  <c r="L57" i="79"/>
  <c r="M57" i="79"/>
  <c r="E60" i="79"/>
  <c r="F60" i="79"/>
  <c r="G60" i="79"/>
  <c r="H60" i="79"/>
  <c r="I60" i="79"/>
  <c r="J60" i="79"/>
  <c r="K60" i="79"/>
  <c r="L60" i="79"/>
  <c r="M60" i="79"/>
  <c r="E76" i="79"/>
  <c r="F76" i="79"/>
  <c r="G76" i="79"/>
  <c r="H76" i="79"/>
  <c r="I76" i="79"/>
  <c r="J76" i="79"/>
  <c r="K76" i="79"/>
  <c r="L76" i="79"/>
  <c r="M76" i="79"/>
  <c r="E80" i="79"/>
  <c r="F80" i="79"/>
  <c r="G80" i="79"/>
  <c r="H80" i="79"/>
  <c r="I80" i="79"/>
  <c r="J80" i="79"/>
  <c r="K80" i="79"/>
  <c r="L80" i="79"/>
  <c r="M80" i="79"/>
  <c r="E119" i="79"/>
  <c r="F119" i="79"/>
  <c r="G119" i="79"/>
  <c r="H119" i="79"/>
  <c r="I119" i="79"/>
  <c r="J119" i="79"/>
  <c r="K119" i="79"/>
  <c r="L119" i="79"/>
  <c r="M119" i="79"/>
  <c r="E39" i="79"/>
  <c r="F39" i="79"/>
  <c r="G39" i="79"/>
  <c r="H39" i="79"/>
  <c r="I39" i="79"/>
  <c r="J39" i="79"/>
  <c r="K39" i="79"/>
  <c r="L39" i="79"/>
  <c r="M39" i="79"/>
  <c r="E42" i="79"/>
  <c r="F42" i="79"/>
  <c r="G42" i="79"/>
  <c r="H42" i="79"/>
  <c r="I42" i="79"/>
  <c r="J42" i="79"/>
  <c r="K42" i="79"/>
  <c r="L42" i="79"/>
  <c r="M42" i="79"/>
  <c r="E48" i="79"/>
  <c r="F48" i="79"/>
  <c r="G48" i="79"/>
  <c r="H48" i="79"/>
  <c r="I48" i="79"/>
  <c r="J48" i="79"/>
  <c r="K48" i="79"/>
  <c r="L48" i="79"/>
  <c r="M48" i="79"/>
  <c r="E55" i="79"/>
  <c r="F55" i="79"/>
  <c r="G55" i="79"/>
  <c r="H55" i="79"/>
  <c r="I55" i="79"/>
  <c r="J55" i="79"/>
  <c r="K55" i="79"/>
  <c r="L55" i="79"/>
  <c r="M55" i="79"/>
  <c r="E64" i="79"/>
  <c r="F64" i="79"/>
  <c r="G64" i="79"/>
  <c r="H64" i="79"/>
  <c r="I64" i="79"/>
  <c r="J64" i="79"/>
  <c r="K64" i="79"/>
  <c r="L64" i="79"/>
  <c r="M64" i="79"/>
  <c r="E67" i="79"/>
  <c r="F67" i="79"/>
  <c r="G67" i="79"/>
  <c r="H67" i="79"/>
  <c r="I67" i="79"/>
  <c r="J67" i="79"/>
  <c r="K67" i="79"/>
  <c r="L67" i="79"/>
  <c r="M67" i="79"/>
  <c r="E471" i="79"/>
  <c r="M471" i="79"/>
  <c r="D474" i="79"/>
  <c r="E474" i="79"/>
  <c r="F474" i="79"/>
  <c r="G474" i="79"/>
  <c r="H474" i="79"/>
  <c r="I474" i="79"/>
  <c r="J474" i="79"/>
  <c r="K474" i="79"/>
  <c r="L474" i="79"/>
  <c r="M474" i="79"/>
  <c r="D480" i="79"/>
  <c r="E480" i="79"/>
  <c r="F480" i="79"/>
  <c r="G480" i="79"/>
  <c r="H480" i="79"/>
  <c r="I480" i="79"/>
  <c r="J480" i="79"/>
  <c r="K480" i="79"/>
  <c r="L480" i="79"/>
  <c r="M480" i="79"/>
  <c r="D484" i="79"/>
  <c r="E484" i="79"/>
  <c r="F484" i="79"/>
  <c r="G484" i="79"/>
  <c r="H484" i="79"/>
  <c r="I484" i="79"/>
  <c r="J484" i="79"/>
  <c r="K484" i="79"/>
  <c r="L484" i="79"/>
  <c r="M484" i="79"/>
  <c r="D487" i="79"/>
  <c r="E487" i="79"/>
  <c r="F487" i="79"/>
  <c r="G487" i="79"/>
  <c r="H487" i="79"/>
  <c r="I487" i="79"/>
  <c r="J487" i="79"/>
  <c r="K487" i="79"/>
  <c r="L487" i="79"/>
  <c r="M487" i="79"/>
  <c r="D490" i="79"/>
  <c r="E490" i="79"/>
  <c r="F490" i="79"/>
  <c r="G490" i="79"/>
  <c r="H490" i="79"/>
  <c r="I490" i="79"/>
  <c r="J490" i="79"/>
  <c r="K490" i="79"/>
  <c r="L490" i="79"/>
  <c r="M490" i="79"/>
  <c r="D493" i="79"/>
  <c r="E493" i="79"/>
  <c r="F493" i="79"/>
  <c r="G493" i="79"/>
  <c r="H493" i="79"/>
  <c r="I493" i="79"/>
  <c r="J493" i="79"/>
  <c r="K493" i="79"/>
  <c r="L493" i="79"/>
  <c r="M493" i="79"/>
  <c r="D505" i="79"/>
  <c r="E505" i="79"/>
  <c r="F505" i="79"/>
  <c r="G505" i="79"/>
  <c r="H505" i="79"/>
  <c r="I505" i="79"/>
  <c r="J505" i="79"/>
  <c r="K505" i="79"/>
  <c r="L505" i="79"/>
  <c r="M505" i="79"/>
  <c r="D515" i="79"/>
  <c r="E515" i="79"/>
  <c r="F515" i="79"/>
  <c r="G515" i="79"/>
  <c r="H515" i="79"/>
  <c r="I515" i="79"/>
  <c r="J515" i="79"/>
  <c r="K515" i="79"/>
  <c r="L515" i="79"/>
  <c r="M515" i="79"/>
  <c r="D519" i="79"/>
  <c r="E519" i="79"/>
  <c r="F519" i="79"/>
  <c r="G519" i="79"/>
  <c r="H519" i="79"/>
  <c r="I519" i="79"/>
  <c r="J519" i="79"/>
  <c r="K519" i="79"/>
  <c r="L519" i="79"/>
  <c r="M519" i="79"/>
  <c r="O121" i="79"/>
  <c r="I471" i="79"/>
  <c r="U471" i="79"/>
  <c r="F58" i="79"/>
  <c r="Q561" i="79"/>
  <c r="X471" i="79"/>
  <c r="X561" i="79"/>
  <c r="W471" i="79"/>
  <c r="W561" i="79"/>
  <c r="O471" i="79"/>
  <c r="O561" i="79"/>
  <c r="F11" i="88"/>
  <c r="J471" i="79"/>
  <c r="J561" i="79"/>
  <c r="V471" i="79"/>
  <c r="V561" i="79"/>
  <c r="M561" i="79"/>
  <c r="I58" i="79"/>
  <c r="H471" i="79"/>
  <c r="H561" i="79"/>
  <c r="H58" i="79"/>
  <c r="T471" i="79"/>
  <c r="T561" i="79"/>
  <c r="R58" i="79"/>
  <c r="E561" i="79"/>
  <c r="L471" i="79"/>
  <c r="L561" i="79"/>
  <c r="P471" i="79"/>
  <c r="P561" i="79"/>
  <c r="I561" i="79"/>
  <c r="G471" i="79"/>
  <c r="G561" i="79"/>
  <c r="G58" i="79"/>
  <c r="S471" i="79"/>
  <c r="S561" i="79"/>
  <c r="Q58" i="79"/>
  <c r="D471" i="79"/>
  <c r="K471" i="79"/>
  <c r="K561" i="79"/>
  <c r="U561" i="79"/>
  <c r="S58" i="79"/>
  <c r="F471" i="79"/>
  <c r="F561" i="79"/>
  <c r="O122" i="79"/>
  <c r="R471" i="79"/>
  <c r="R561" i="79"/>
  <c r="X58" i="79"/>
  <c r="P58" i="79"/>
  <c r="P378" i="79"/>
  <c r="W378" i="79"/>
  <c r="V378" i="79"/>
  <c r="X378" i="79"/>
  <c r="U378" i="79"/>
  <c r="S378" i="79"/>
  <c r="Q378" i="79"/>
  <c r="R378" i="79"/>
  <c r="T378" i="79"/>
  <c r="X122" i="79"/>
  <c r="G122" i="79"/>
  <c r="J58" i="79"/>
  <c r="K122" i="79"/>
  <c r="T58" i="79"/>
  <c r="Q122" i="79"/>
  <c r="P122" i="79"/>
  <c r="W122" i="79"/>
  <c r="V122" i="79"/>
  <c r="M58" i="79"/>
  <c r="E58" i="79"/>
  <c r="F122" i="79"/>
  <c r="F195" i="79"/>
  <c r="F9" i="89"/>
  <c r="W58" i="79"/>
  <c r="T122" i="79"/>
  <c r="J122" i="79"/>
  <c r="I122" i="79"/>
  <c r="H122" i="79"/>
  <c r="L58" i="79"/>
  <c r="M122" i="79"/>
  <c r="E122" i="79"/>
  <c r="V58" i="79"/>
  <c r="S122" i="79"/>
  <c r="U122" i="79"/>
  <c r="K58" i="79"/>
  <c r="L122" i="79"/>
  <c r="O58" i="79"/>
  <c r="U58" i="79"/>
  <c r="R122" i="79"/>
  <c r="D311" i="46"/>
  <c r="E311" i="46"/>
  <c r="F311" i="46"/>
  <c r="G311" i="46"/>
  <c r="H311" i="46"/>
  <c r="I311" i="46"/>
  <c r="J311" i="46"/>
  <c r="K311" i="46"/>
  <c r="L311" i="46"/>
  <c r="M311" i="46"/>
  <c r="D439" i="46"/>
  <c r="E439" i="46"/>
  <c r="F439" i="46"/>
  <c r="G439" i="46"/>
  <c r="H439" i="46"/>
  <c r="I439" i="46"/>
  <c r="J439" i="46"/>
  <c r="K439" i="46"/>
  <c r="L439" i="46"/>
  <c r="M439" i="46"/>
  <c r="D448" i="46"/>
  <c r="E448" i="46"/>
  <c r="F448" i="46"/>
  <c r="G448" i="46"/>
  <c r="H448" i="46"/>
  <c r="I448" i="46"/>
  <c r="J448" i="46"/>
  <c r="K448" i="46"/>
  <c r="L448" i="46"/>
  <c r="M448" i="46"/>
  <c r="D317" i="46"/>
  <c r="E317" i="46"/>
  <c r="F317" i="46"/>
  <c r="G317" i="46"/>
  <c r="H317" i="46"/>
  <c r="I317" i="46"/>
  <c r="J317" i="46"/>
  <c r="K317" i="46"/>
  <c r="L317" i="46"/>
  <c r="M317" i="46"/>
  <c r="D308" i="46"/>
  <c r="E308" i="46"/>
  <c r="F308" i="46"/>
  <c r="G308" i="46"/>
  <c r="H308" i="46"/>
  <c r="I308" i="46"/>
  <c r="J308" i="46"/>
  <c r="K308" i="46"/>
  <c r="L308" i="46"/>
  <c r="M308" i="46"/>
  <c r="D436" i="46"/>
  <c r="E436" i="46"/>
  <c r="F436" i="46"/>
  <c r="G436" i="46"/>
  <c r="H436" i="46"/>
  <c r="I436" i="46"/>
  <c r="J436" i="46"/>
  <c r="K436" i="46"/>
  <c r="L436" i="46"/>
  <c r="M436" i="46"/>
  <c r="D411" i="46"/>
  <c r="E411" i="46"/>
  <c r="F411" i="46"/>
  <c r="G411" i="46"/>
  <c r="H411" i="46"/>
  <c r="I411" i="46"/>
  <c r="J411" i="46"/>
  <c r="K411" i="46"/>
  <c r="L411" i="46"/>
  <c r="M411" i="46"/>
  <c r="D420" i="46"/>
  <c r="E420" i="46"/>
  <c r="F420" i="46"/>
  <c r="G420" i="46"/>
  <c r="H420" i="46"/>
  <c r="I420" i="46"/>
  <c r="J420" i="46"/>
  <c r="K420" i="46"/>
  <c r="L420" i="46"/>
  <c r="M420" i="46"/>
  <c r="D289" i="46"/>
  <c r="E289" i="46"/>
  <c r="F289" i="46"/>
  <c r="G289" i="46"/>
  <c r="H289" i="46"/>
  <c r="I289" i="46"/>
  <c r="J289" i="46"/>
  <c r="K289" i="46"/>
  <c r="L289" i="46"/>
  <c r="M289" i="46"/>
  <c r="D417" i="46"/>
  <c r="E417" i="46"/>
  <c r="F417" i="46"/>
  <c r="G417" i="46"/>
  <c r="H417" i="46"/>
  <c r="I417" i="46"/>
  <c r="J417" i="46"/>
  <c r="K417" i="46"/>
  <c r="L417" i="46"/>
  <c r="M417" i="46"/>
  <c r="D349" i="46"/>
  <c r="E349" i="46"/>
  <c r="F349" i="46"/>
  <c r="G349" i="46"/>
  <c r="H349" i="46"/>
  <c r="I349" i="46"/>
  <c r="J349" i="46"/>
  <c r="K349" i="46"/>
  <c r="L349" i="46"/>
  <c r="M349" i="46"/>
  <c r="D477" i="46"/>
  <c r="E477" i="46"/>
  <c r="F477" i="46"/>
  <c r="G477" i="46"/>
  <c r="H477" i="46"/>
  <c r="I477" i="46"/>
  <c r="J477" i="46"/>
  <c r="K477" i="46"/>
  <c r="L477" i="46"/>
  <c r="M477" i="46"/>
  <c r="D286" i="46"/>
  <c r="E286" i="46"/>
  <c r="F286" i="46"/>
  <c r="G286" i="46"/>
  <c r="H286" i="46"/>
  <c r="I286" i="46"/>
  <c r="J286" i="46"/>
  <c r="K286" i="46"/>
  <c r="L286" i="46"/>
  <c r="M286" i="46"/>
  <c r="D414" i="46"/>
  <c r="E414" i="46"/>
  <c r="F414" i="46"/>
  <c r="G414" i="46"/>
  <c r="H414" i="46"/>
  <c r="I414" i="46"/>
  <c r="J414" i="46"/>
  <c r="K414" i="46"/>
  <c r="L414" i="46"/>
  <c r="M414" i="46"/>
  <c r="D504" i="46"/>
  <c r="E504" i="46"/>
  <c r="F504" i="46"/>
  <c r="G504" i="46"/>
  <c r="H504" i="46"/>
  <c r="I504" i="46"/>
  <c r="J504" i="46"/>
  <c r="K504" i="46"/>
  <c r="L504" i="46"/>
  <c r="M504" i="46"/>
  <c r="D234" i="46"/>
  <c r="E234" i="46"/>
  <c r="F234" i="46"/>
  <c r="G234" i="46"/>
  <c r="H234" i="46"/>
  <c r="I234" i="46"/>
  <c r="J234" i="46"/>
  <c r="K234" i="46"/>
  <c r="L234" i="46"/>
  <c r="M234" i="46"/>
  <c r="D363" i="46"/>
  <c r="E363" i="46"/>
  <c r="F363" i="46"/>
  <c r="G363" i="46"/>
  <c r="H363" i="46"/>
  <c r="I363" i="46"/>
  <c r="J363" i="46"/>
  <c r="K363" i="46"/>
  <c r="L363" i="46"/>
  <c r="M363" i="46"/>
  <c r="E41" i="46"/>
  <c r="F41" i="46"/>
  <c r="G41" i="46"/>
  <c r="H41" i="46"/>
  <c r="I41" i="46"/>
  <c r="J41" i="46"/>
  <c r="K41" i="46"/>
  <c r="L41" i="46"/>
  <c r="M41" i="46"/>
  <c r="D41" i="46"/>
  <c r="D119" i="46"/>
  <c r="O439" i="46"/>
  <c r="P439" i="46"/>
  <c r="Q439" i="46"/>
  <c r="R439" i="46"/>
  <c r="S439" i="46"/>
  <c r="T439" i="46"/>
  <c r="U439" i="46"/>
  <c r="V439" i="46"/>
  <c r="W439" i="46"/>
  <c r="X439" i="46"/>
  <c r="S320" i="46"/>
  <c r="O448" i="46"/>
  <c r="P448" i="46"/>
  <c r="Q448" i="46"/>
  <c r="R448" i="46"/>
  <c r="S448" i="46"/>
  <c r="T448" i="46"/>
  <c r="U448" i="46"/>
  <c r="V448" i="46"/>
  <c r="W448" i="46"/>
  <c r="X448" i="46"/>
  <c r="O317" i="46"/>
  <c r="P317" i="46"/>
  <c r="Q317" i="46"/>
  <c r="R317" i="46"/>
  <c r="S317" i="46"/>
  <c r="T317" i="46"/>
  <c r="U317" i="46"/>
  <c r="V317" i="46"/>
  <c r="W317" i="46"/>
  <c r="X317" i="46"/>
  <c r="O308" i="46"/>
  <c r="P308" i="46"/>
  <c r="Q308" i="46"/>
  <c r="R308" i="46"/>
  <c r="S308" i="46"/>
  <c r="T308" i="46"/>
  <c r="U308" i="46"/>
  <c r="V308" i="46"/>
  <c r="W308" i="46"/>
  <c r="X308" i="46"/>
  <c r="O436" i="46"/>
  <c r="P436" i="46"/>
  <c r="Q436" i="46"/>
  <c r="R436" i="46"/>
  <c r="S436" i="46"/>
  <c r="T436" i="46"/>
  <c r="U436" i="46"/>
  <c r="V436" i="46"/>
  <c r="W436" i="46"/>
  <c r="X436" i="46"/>
  <c r="O411" i="46"/>
  <c r="P411" i="46"/>
  <c r="Q411" i="46"/>
  <c r="R411" i="46"/>
  <c r="S411" i="46"/>
  <c r="T411" i="46"/>
  <c r="U411" i="46"/>
  <c r="V411" i="46"/>
  <c r="W411" i="46"/>
  <c r="X411" i="46"/>
  <c r="O420" i="46"/>
  <c r="P420" i="46"/>
  <c r="Q420" i="46"/>
  <c r="R420" i="46"/>
  <c r="S420" i="46"/>
  <c r="T420" i="46"/>
  <c r="U420" i="46"/>
  <c r="V420" i="46"/>
  <c r="W420" i="46"/>
  <c r="X420" i="46"/>
  <c r="O289" i="46"/>
  <c r="P289" i="46"/>
  <c r="Q289" i="46"/>
  <c r="R289" i="46"/>
  <c r="S289" i="46"/>
  <c r="T289" i="46"/>
  <c r="U289" i="46"/>
  <c r="V289" i="46"/>
  <c r="W289" i="46"/>
  <c r="X289" i="46"/>
  <c r="O417" i="46"/>
  <c r="P417" i="46"/>
  <c r="Q417" i="46"/>
  <c r="R417" i="46"/>
  <c r="S417" i="46"/>
  <c r="T417" i="46"/>
  <c r="U417" i="46"/>
  <c r="V417" i="46"/>
  <c r="W417" i="46"/>
  <c r="X417" i="46"/>
  <c r="O349" i="46"/>
  <c r="P349" i="46"/>
  <c r="Q349" i="46"/>
  <c r="R349" i="46"/>
  <c r="S349" i="46"/>
  <c r="T349" i="46"/>
  <c r="U349" i="46"/>
  <c r="V349" i="46"/>
  <c r="W349" i="46"/>
  <c r="X349" i="46"/>
  <c r="O477" i="46"/>
  <c r="P477" i="46"/>
  <c r="Q477" i="46"/>
  <c r="R477" i="46"/>
  <c r="S477" i="46"/>
  <c r="T477" i="46"/>
  <c r="U477" i="46"/>
  <c r="V477" i="46"/>
  <c r="W477" i="46"/>
  <c r="X477" i="46"/>
  <c r="O286" i="46"/>
  <c r="P286" i="46"/>
  <c r="Q286" i="46"/>
  <c r="R286" i="46"/>
  <c r="S286" i="46"/>
  <c r="T286" i="46"/>
  <c r="U286" i="46"/>
  <c r="V286" i="46"/>
  <c r="W286" i="46"/>
  <c r="X286" i="46"/>
  <c r="O414" i="46"/>
  <c r="P414" i="46"/>
  <c r="Q414" i="46"/>
  <c r="R414" i="46"/>
  <c r="S414" i="46"/>
  <c r="T414" i="46"/>
  <c r="U414" i="46"/>
  <c r="V414" i="46"/>
  <c r="W414" i="46"/>
  <c r="X414" i="46"/>
  <c r="O504" i="46"/>
  <c r="P504" i="46"/>
  <c r="Q504" i="46"/>
  <c r="R504" i="46"/>
  <c r="S504" i="46"/>
  <c r="T504" i="46"/>
  <c r="U504" i="46"/>
  <c r="V504" i="46"/>
  <c r="W504" i="46"/>
  <c r="X504" i="46"/>
  <c r="O507" i="46"/>
  <c r="P507" i="46"/>
  <c r="Q507" i="46"/>
  <c r="R507" i="46"/>
  <c r="S507" i="46"/>
  <c r="T507" i="46"/>
  <c r="U507" i="46"/>
  <c r="V507" i="46"/>
  <c r="W507" i="46"/>
  <c r="X507" i="46"/>
  <c r="O234" i="46"/>
  <c r="P234" i="46"/>
  <c r="Q234" i="46"/>
  <c r="R234" i="46"/>
  <c r="S234" i="46"/>
  <c r="T234" i="46"/>
  <c r="U234" i="46"/>
  <c r="V234" i="46"/>
  <c r="W234" i="46"/>
  <c r="X234" i="46"/>
  <c r="O363" i="46"/>
  <c r="P363" i="46"/>
  <c r="Q363" i="46"/>
  <c r="R363" i="46"/>
  <c r="S363" i="46"/>
  <c r="T363" i="46"/>
  <c r="U363" i="46"/>
  <c r="V363" i="46"/>
  <c r="W363" i="46"/>
  <c r="X363" i="46"/>
  <c r="O451" i="46"/>
  <c r="P451" i="46"/>
  <c r="Q451" i="46"/>
  <c r="R451" i="46"/>
  <c r="S451" i="46"/>
  <c r="T451" i="46"/>
  <c r="U451" i="46"/>
  <c r="V451" i="46"/>
  <c r="W451" i="46"/>
  <c r="X451" i="46"/>
  <c r="O44" i="46"/>
  <c r="P44" i="46"/>
  <c r="Q44" i="46"/>
  <c r="R44" i="46"/>
  <c r="S44" i="46"/>
  <c r="T44" i="46"/>
  <c r="U44" i="46"/>
  <c r="V44" i="46"/>
  <c r="W44" i="46"/>
  <c r="X44" i="46"/>
  <c r="O426" i="46"/>
  <c r="P426" i="46"/>
  <c r="Q426" i="46"/>
  <c r="R426" i="46"/>
  <c r="S426" i="46"/>
  <c r="T426" i="46"/>
  <c r="U426" i="46"/>
  <c r="V426" i="46"/>
  <c r="W426" i="46"/>
  <c r="X426" i="46"/>
  <c r="O311" i="46"/>
  <c r="P311" i="46"/>
  <c r="Q311" i="46"/>
  <c r="R311" i="46"/>
  <c r="S311" i="46"/>
  <c r="T311" i="46"/>
  <c r="U311" i="46"/>
  <c r="V311" i="46"/>
  <c r="W311" i="46"/>
  <c r="X311" i="46"/>
  <c r="T320" i="46"/>
  <c r="P195" i="79"/>
  <c r="Q195" i="79"/>
  <c r="W457" i="46"/>
  <c r="O457" i="46"/>
  <c r="W408" i="46"/>
  <c r="O408" i="46"/>
  <c r="X320" i="46"/>
  <c r="P320" i="46"/>
  <c r="J408" i="46"/>
  <c r="J513" i="46"/>
  <c r="K320" i="46"/>
  <c r="V457" i="46"/>
  <c r="V408" i="46"/>
  <c r="W320" i="46"/>
  <c r="O320" i="46"/>
  <c r="I408" i="46"/>
  <c r="I513" i="46"/>
  <c r="J320" i="46"/>
  <c r="C16" i="88"/>
  <c r="C20" i="88"/>
  <c r="U457" i="46"/>
  <c r="V320" i="46"/>
  <c r="I320" i="46"/>
  <c r="F10" i="88"/>
  <c r="E9" i="88"/>
  <c r="F9" i="88"/>
  <c r="V195" i="79"/>
  <c r="I195" i="79"/>
  <c r="G195" i="79"/>
  <c r="R195" i="79"/>
  <c r="H195" i="79"/>
  <c r="X195" i="79"/>
  <c r="S195" i="79"/>
  <c r="R473" i="46"/>
  <c r="X457" i="46"/>
  <c r="P457" i="46"/>
  <c r="X408" i="46"/>
  <c r="P408" i="46"/>
  <c r="Q320" i="46"/>
  <c r="K408" i="46"/>
  <c r="K513" i="46"/>
  <c r="L320" i="46"/>
  <c r="D320" i="46"/>
  <c r="Q473" i="46"/>
  <c r="P473" i="46"/>
  <c r="W473" i="46"/>
  <c r="U408" i="46"/>
  <c r="H408" i="46"/>
  <c r="H513" i="46"/>
  <c r="V473" i="46"/>
  <c r="T457" i="46"/>
  <c r="T408" i="46"/>
  <c r="U320" i="46"/>
  <c r="G408" i="46"/>
  <c r="G513" i="46"/>
  <c r="H320" i="46"/>
  <c r="X473" i="46"/>
  <c r="U473" i="46"/>
  <c r="S457" i="46"/>
  <c r="S408" i="46"/>
  <c r="F408" i="46"/>
  <c r="F513" i="46"/>
  <c r="G320" i="46"/>
  <c r="O473" i="46"/>
  <c r="T473" i="46"/>
  <c r="R457" i="46"/>
  <c r="R408" i="46"/>
  <c r="M408" i="46"/>
  <c r="M513" i="46"/>
  <c r="E408" i="46"/>
  <c r="E513" i="46"/>
  <c r="F320" i="46"/>
  <c r="S473" i="46"/>
  <c r="Q457" i="46"/>
  <c r="Q408" i="46"/>
  <c r="R320" i="46"/>
  <c r="L408" i="46"/>
  <c r="L513" i="46"/>
  <c r="D408" i="46"/>
  <c r="M320" i="46"/>
  <c r="E320" i="46"/>
  <c r="K195" i="79"/>
  <c r="T195" i="79"/>
  <c r="M195" i="79"/>
  <c r="J195" i="79"/>
  <c r="E195" i="79"/>
  <c r="E9" i="89"/>
  <c r="W195" i="79"/>
  <c r="L195" i="79"/>
  <c r="U195" i="79"/>
  <c r="O191" i="46"/>
  <c r="P191" i="46"/>
  <c r="Q191" i="46"/>
  <c r="R191" i="46"/>
  <c r="S191" i="46"/>
  <c r="T191" i="46"/>
  <c r="U191" i="46"/>
  <c r="V191" i="46"/>
  <c r="W191" i="46"/>
  <c r="X191" i="46"/>
  <c r="O319" i="46"/>
  <c r="P319" i="46"/>
  <c r="Q319" i="46"/>
  <c r="R319" i="46"/>
  <c r="S319" i="46"/>
  <c r="T319" i="46"/>
  <c r="U319" i="46"/>
  <c r="V319" i="46"/>
  <c r="W319" i="46"/>
  <c r="X319" i="46"/>
  <c r="O322" i="46"/>
  <c r="P322" i="46"/>
  <c r="Q322" i="46"/>
  <c r="R322" i="46"/>
  <c r="S322" i="46"/>
  <c r="T322" i="46"/>
  <c r="U322" i="46"/>
  <c r="V322" i="46"/>
  <c r="W322" i="46"/>
  <c r="X322" i="46"/>
  <c r="O325" i="46"/>
  <c r="P325" i="46"/>
  <c r="Q325" i="46"/>
  <c r="R325" i="46"/>
  <c r="S325" i="46"/>
  <c r="T325" i="46"/>
  <c r="U325" i="46"/>
  <c r="V325" i="46"/>
  <c r="W325" i="46"/>
  <c r="X325" i="46"/>
  <c r="O179" i="46"/>
  <c r="P179" i="46"/>
  <c r="Q179" i="46"/>
  <c r="R179" i="46"/>
  <c r="S179" i="46"/>
  <c r="T179" i="46"/>
  <c r="U179" i="46"/>
  <c r="V179" i="46"/>
  <c r="W179" i="46"/>
  <c r="X179" i="46"/>
  <c r="O307" i="46"/>
  <c r="P307" i="46"/>
  <c r="Q307" i="46"/>
  <c r="R307" i="46"/>
  <c r="S307" i="46"/>
  <c r="T307" i="46"/>
  <c r="U307" i="46"/>
  <c r="V307" i="46"/>
  <c r="W307" i="46"/>
  <c r="X307" i="46"/>
  <c r="O310" i="46"/>
  <c r="P310" i="46"/>
  <c r="Q310" i="46"/>
  <c r="R310" i="46"/>
  <c r="S310" i="46"/>
  <c r="T310" i="46"/>
  <c r="U310" i="46"/>
  <c r="V310" i="46"/>
  <c r="W310" i="46"/>
  <c r="X310" i="46"/>
  <c r="O288" i="46"/>
  <c r="P288" i="46"/>
  <c r="Q288" i="46"/>
  <c r="R288" i="46"/>
  <c r="S288" i="46"/>
  <c r="T288" i="46"/>
  <c r="U288" i="46"/>
  <c r="V288" i="46"/>
  <c r="W288" i="46"/>
  <c r="X288" i="46"/>
  <c r="O282" i="46"/>
  <c r="P282" i="46"/>
  <c r="Q282" i="46"/>
  <c r="R282" i="46"/>
  <c r="S282" i="46"/>
  <c r="T282" i="46"/>
  <c r="U282" i="46"/>
  <c r="V282" i="46"/>
  <c r="W282" i="46"/>
  <c r="X282" i="46"/>
  <c r="O291" i="46"/>
  <c r="P291" i="46"/>
  <c r="Q291" i="46"/>
  <c r="R291" i="46"/>
  <c r="S291" i="46"/>
  <c r="T291" i="46"/>
  <c r="U291" i="46"/>
  <c r="V291" i="46"/>
  <c r="W291" i="46"/>
  <c r="X291" i="46"/>
  <c r="O348" i="46"/>
  <c r="P348" i="46"/>
  <c r="Q348" i="46"/>
  <c r="R348" i="46"/>
  <c r="S348" i="46"/>
  <c r="T348" i="46"/>
  <c r="U348" i="46"/>
  <c r="V348" i="46"/>
  <c r="W348" i="46"/>
  <c r="X348" i="46"/>
  <c r="O285" i="46"/>
  <c r="P285" i="46"/>
  <c r="Q285" i="46"/>
  <c r="R285" i="46"/>
  <c r="S285" i="46"/>
  <c r="T285" i="46"/>
  <c r="U285" i="46"/>
  <c r="V285" i="46"/>
  <c r="W285" i="46"/>
  <c r="X285" i="46"/>
  <c r="P40" i="46"/>
  <c r="Q40" i="46"/>
  <c r="R40" i="46"/>
  <c r="S40" i="46"/>
  <c r="T40" i="46"/>
  <c r="U40" i="46"/>
  <c r="V40" i="46"/>
  <c r="W40" i="46"/>
  <c r="X40" i="46"/>
  <c r="R297" i="46"/>
  <c r="S297" i="46"/>
  <c r="Q344" i="46"/>
  <c r="O332" i="46"/>
  <c r="P332" i="46"/>
  <c r="Q332" i="46"/>
  <c r="R332" i="46"/>
  <c r="S332" i="46"/>
  <c r="T332" i="46"/>
  <c r="U332" i="46"/>
  <c r="V332" i="46"/>
  <c r="W332" i="46"/>
  <c r="X332" i="46"/>
  <c r="P119" i="46"/>
  <c r="Q119" i="46"/>
  <c r="R119" i="46"/>
  <c r="S119" i="46"/>
  <c r="T119" i="46"/>
  <c r="U119" i="46"/>
  <c r="V119" i="46"/>
  <c r="W119" i="46"/>
  <c r="X119" i="46"/>
  <c r="O247" i="46"/>
  <c r="P247" i="46"/>
  <c r="Q247" i="46"/>
  <c r="R247" i="46"/>
  <c r="S247" i="46"/>
  <c r="T247" i="46"/>
  <c r="U247" i="46"/>
  <c r="V247" i="46"/>
  <c r="W247" i="46"/>
  <c r="X247" i="46"/>
  <c r="O328" i="46"/>
  <c r="P328" i="46"/>
  <c r="Q328" i="46"/>
  <c r="R328" i="46"/>
  <c r="S328" i="46"/>
  <c r="T328" i="46"/>
  <c r="U328" i="46"/>
  <c r="V328" i="46"/>
  <c r="W328" i="46"/>
  <c r="X328" i="46"/>
  <c r="O40" i="46"/>
  <c r="O119" i="46"/>
  <c r="D191" i="46"/>
  <c r="E191" i="46"/>
  <c r="F191" i="46"/>
  <c r="G191" i="46"/>
  <c r="H191" i="46"/>
  <c r="I191" i="46"/>
  <c r="J191" i="46"/>
  <c r="K191" i="46"/>
  <c r="L191" i="46"/>
  <c r="M191" i="46"/>
  <c r="D319" i="46"/>
  <c r="E319" i="46"/>
  <c r="F319" i="46"/>
  <c r="G319" i="46"/>
  <c r="H319" i="46"/>
  <c r="I319" i="46"/>
  <c r="J319" i="46"/>
  <c r="K319" i="46"/>
  <c r="L319" i="46"/>
  <c r="M319" i="46"/>
  <c r="D322" i="46"/>
  <c r="E322" i="46"/>
  <c r="F322" i="46"/>
  <c r="G322" i="46"/>
  <c r="H322" i="46"/>
  <c r="I322" i="46"/>
  <c r="J322" i="46"/>
  <c r="K322" i="46"/>
  <c r="L322" i="46"/>
  <c r="M322" i="46"/>
  <c r="D179" i="46"/>
  <c r="E179" i="46"/>
  <c r="F179" i="46"/>
  <c r="G179" i="46"/>
  <c r="H179" i="46"/>
  <c r="I179" i="46"/>
  <c r="J179" i="46"/>
  <c r="K179" i="46"/>
  <c r="L179" i="46"/>
  <c r="M179" i="46"/>
  <c r="D307" i="46"/>
  <c r="E307" i="46"/>
  <c r="F307" i="46"/>
  <c r="G307" i="46"/>
  <c r="H307" i="46"/>
  <c r="I307" i="46"/>
  <c r="J307" i="46"/>
  <c r="K307" i="46"/>
  <c r="L307" i="46"/>
  <c r="M307" i="46"/>
  <c r="D310" i="46"/>
  <c r="E310" i="46"/>
  <c r="F310" i="46"/>
  <c r="G310" i="46"/>
  <c r="H310" i="46"/>
  <c r="I310" i="46"/>
  <c r="J310" i="46"/>
  <c r="K310" i="46"/>
  <c r="L310" i="46"/>
  <c r="M310" i="46"/>
  <c r="D288" i="46"/>
  <c r="E288" i="46"/>
  <c r="F288" i="46"/>
  <c r="G288" i="46"/>
  <c r="H288" i="46"/>
  <c r="I288" i="46"/>
  <c r="J288" i="46"/>
  <c r="K288" i="46"/>
  <c r="L288" i="46"/>
  <c r="M288" i="46"/>
  <c r="D282" i="46"/>
  <c r="E282" i="46"/>
  <c r="F282" i="46"/>
  <c r="G282" i="46"/>
  <c r="H282" i="46"/>
  <c r="I282" i="46"/>
  <c r="J282" i="46"/>
  <c r="K282" i="46"/>
  <c r="L282" i="46"/>
  <c r="M282" i="46"/>
  <c r="D291" i="46"/>
  <c r="E291" i="46"/>
  <c r="F291" i="46"/>
  <c r="G291" i="46"/>
  <c r="H291" i="46"/>
  <c r="I291" i="46"/>
  <c r="J291" i="46"/>
  <c r="K291" i="46"/>
  <c r="L291" i="46"/>
  <c r="M291" i="46"/>
  <c r="D348" i="46"/>
  <c r="E348" i="46"/>
  <c r="F348" i="46"/>
  <c r="G348" i="46"/>
  <c r="H348" i="46"/>
  <c r="I348" i="46"/>
  <c r="J348" i="46"/>
  <c r="K348" i="46"/>
  <c r="L348" i="46"/>
  <c r="M348" i="46"/>
  <c r="D285" i="46"/>
  <c r="E285" i="46"/>
  <c r="F285" i="46"/>
  <c r="G285" i="46"/>
  <c r="H285" i="46"/>
  <c r="I285" i="46"/>
  <c r="J285" i="46"/>
  <c r="K285" i="46"/>
  <c r="L285" i="46"/>
  <c r="M285" i="46"/>
  <c r="F344" i="46"/>
  <c r="D332" i="46"/>
  <c r="E332" i="46"/>
  <c r="F332" i="46"/>
  <c r="G332" i="46"/>
  <c r="H332" i="46"/>
  <c r="I332" i="46"/>
  <c r="J332" i="46"/>
  <c r="K332" i="46"/>
  <c r="L332" i="46"/>
  <c r="M332" i="46"/>
  <c r="E119" i="46"/>
  <c r="F119" i="46"/>
  <c r="G119" i="46"/>
  <c r="H119" i="46"/>
  <c r="I119" i="46"/>
  <c r="J119" i="46"/>
  <c r="K119" i="46"/>
  <c r="L119" i="46"/>
  <c r="M119" i="46"/>
  <c r="D247" i="46"/>
  <c r="E247" i="46"/>
  <c r="F247" i="46"/>
  <c r="G247" i="46"/>
  <c r="H247" i="46"/>
  <c r="I247" i="46"/>
  <c r="J247" i="46"/>
  <c r="K247" i="46"/>
  <c r="L247" i="46"/>
  <c r="M247" i="46"/>
  <c r="D328" i="46"/>
  <c r="E328" i="46"/>
  <c r="F328" i="46"/>
  <c r="G328" i="46"/>
  <c r="H328" i="46"/>
  <c r="I328" i="46"/>
  <c r="J328" i="46"/>
  <c r="K328" i="46"/>
  <c r="L328" i="46"/>
  <c r="M328" i="46"/>
  <c r="D181" i="46"/>
  <c r="E181" i="46"/>
  <c r="F181" i="46"/>
  <c r="G181" i="46"/>
  <c r="H181" i="46"/>
  <c r="I181" i="46"/>
  <c r="J181" i="46"/>
  <c r="K181" i="46"/>
  <c r="L181" i="46"/>
  <c r="M181" i="46"/>
  <c r="D178" i="46"/>
  <c r="E178" i="46"/>
  <c r="F178" i="46"/>
  <c r="G178" i="46"/>
  <c r="H178" i="46"/>
  <c r="I178" i="46"/>
  <c r="J178" i="46"/>
  <c r="K178" i="46"/>
  <c r="L178" i="46"/>
  <c r="M178" i="46"/>
  <c r="D190" i="46"/>
  <c r="E190" i="46"/>
  <c r="F190" i="46"/>
  <c r="G190" i="46"/>
  <c r="H190" i="46"/>
  <c r="I190" i="46"/>
  <c r="J190" i="46"/>
  <c r="K190" i="46"/>
  <c r="L190" i="46"/>
  <c r="M190" i="46"/>
  <c r="D153" i="46"/>
  <c r="E153" i="46"/>
  <c r="F153" i="46"/>
  <c r="G153" i="46"/>
  <c r="H153" i="46"/>
  <c r="I153" i="46"/>
  <c r="J153" i="46"/>
  <c r="K153" i="46"/>
  <c r="L153" i="46"/>
  <c r="M153" i="46"/>
  <c r="D150" i="46"/>
  <c r="E150" i="46"/>
  <c r="F150" i="46"/>
  <c r="G150" i="46"/>
  <c r="H150" i="46"/>
  <c r="I150" i="46"/>
  <c r="J150" i="46"/>
  <c r="K150" i="46"/>
  <c r="L150" i="46"/>
  <c r="M150" i="46"/>
  <c r="D162" i="46"/>
  <c r="E162" i="46"/>
  <c r="F162" i="46"/>
  <c r="G162" i="46"/>
  <c r="H162" i="46"/>
  <c r="I162" i="46"/>
  <c r="J162" i="46"/>
  <c r="K162" i="46"/>
  <c r="L162" i="46"/>
  <c r="M162" i="46"/>
  <c r="D159" i="46"/>
  <c r="E159" i="46"/>
  <c r="F159" i="46"/>
  <c r="G159" i="46"/>
  <c r="H159" i="46"/>
  <c r="I159" i="46"/>
  <c r="J159" i="46"/>
  <c r="K159" i="46"/>
  <c r="L159" i="46"/>
  <c r="M159" i="46"/>
  <c r="D156" i="46"/>
  <c r="E156" i="46"/>
  <c r="F156" i="46"/>
  <c r="G156" i="46"/>
  <c r="H156" i="46"/>
  <c r="I156" i="46"/>
  <c r="J156" i="46"/>
  <c r="K156" i="46"/>
  <c r="L156" i="46"/>
  <c r="M156" i="46"/>
  <c r="G215" i="46"/>
  <c r="I215" i="46"/>
  <c r="D233" i="46"/>
  <c r="E233" i="46"/>
  <c r="F233" i="46"/>
  <c r="G233" i="46"/>
  <c r="H233" i="46"/>
  <c r="I233" i="46"/>
  <c r="J233" i="46"/>
  <c r="K233" i="46"/>
  <c r="L233" i="46"/>
  <c r="M233" i="46"/>
  <c r="D171" i="46"/>
  <c r="E171" i="46"/>
  <c r="F171" i="46"/>
  <c r="G171" i="46"/>
  <c r="L171" i="46"/>
  <c r="M171" i="46"/>
  <c r="D199" i="46"/>
  <c r="E199" i="46"/>
  <c r="F199" i="46"/>
  <c r="G199" i="46"/>
  <c r="H199" i="46"/>
  <c r="I199" i="46"/>
  <c r="J199" i="46"/>
  <c r="K199" i="46"/>
  <c r="L199" i="46"/>
  <c r="M199" i="46"/>
  <c r="E51" i="46"/>
  <c r="F51" i="46"/>
  <c r="G51" i="46"/>
  <c r="H51" i="46"/>
  <c r="I51" i="46"/>
  <c r="J51" i="46"/>
  <c r="K51" i="46"/>
  <c r="L51" i="46"/>
  <c r="M51" i="46"/>
  <c r="E54" i="46"/>
  <c r="F54" i="46"/>
  <c r="G54" i="46"/>
  <c r="H54" i="46"/>
  <c r="I54" i="46"/>
  <c r="J54" i="46"/>
  <c r="K54" i="46"/>
  <c r="L54" i="46"/>
  <c r="M54" i="46"/>
  <c r="E63" i="46"/>
  <c r="F63" i="46"/>
  <c r="G63" i="46"/>
  <c r="H63" i="46"/>
  <c r="I63" i="46"/>
  <c r="J63" i="46"/>
  <c r="K63" i="46"/>
  <c r="L63" i="46"/>
  <c r="M63" i="46"/>
  <c r="E106" i="46"/>
  <c r="F106" i="46"/>
  <c r="G106" i="46"/>
  <c r="H106" i="46"/>
  <c r="I106" i="46"/>
  <c r="J106" i="46"/>
  <c r="K106" i="46"/>
  <c r="L106" i="46"/>
  <c r="M106" i="46"/>
  <c r="E29" i="46"/>
  <c r="F29" i="46"/>
  <c r="G29" i="46"/>
  <c r="H29" i="46"/>
  <c r="I29" i="46"/>
  <c r="J29" i="46"/>
  <c r="K29" i="46"/>
  <c r="L29" i="46"/>
  <c r="M29" i="46"/>
  <c r="E35" i="46"/>
  <c r="F35" i="46"/>
  <c r="G35" i="46"/>
  <c r="H35" i="46"/>
  <c r="I35" i="46"/>
  <c r="J35" i="46"/>
  <c r="K35" i="46"/>
  <c r="L35" i="46"/>
  <c r="M35" i="46"/>
  <c r="E32" i="46"/>
  <c r="F32" i="46"/>
  <c r="G32" i="46"/>
  <c r="H32" i="46"/>
  <c r="I32" i="46"/>
  <c r="J32" i="46"/>
  <c r="K32" i="46"/>
  <c r="L32" i="46"/>
  <c r="M32" i="46"/>
  <c r="D51" i="46"/>
  <c r="D54" i="46"/>
  <c r="D63" i="46"/>
  <c r="D106" i="46"/>
  <c r="D29" i="46"/>
  <c r="D35" i="46"/>
  <c r="D32" i="46"/>
  <c r="O181" i="46"/>
  <c r="P181" i="46"/>
  <c r="Q181" i="46"/>
  <c r="R181" i="46"/>
  <c r="S181" i="46"/>
  <c r="T181" i="46"/>
  <c r="U181" i="46"/>
  <c r="V181" i="46"/>
  <c r="W181" i="46"/>
  <c r="X181" i="46"/>
  <c r="O178" i="46"/>
  <c r="P178" i="46"/>
  <c r="Q178" i="46"/>
  <c r="R178" i="46"/>
  <c r="S178" i="46"/>
  <c r="T178" i="46"/>
  <c r="U178" i="46"/>
  <c r="V178" i="46"/>
  <c r="W178" i="46"/>
  <c r="X178" i="46"/>
  <c r="O190" i="46"/>
  <c r="P190" i="46"/>
  <c r="Q190" i="46"/>
  <c r="R190" i="46"/>
  <c r="S190" i="46"/>
  <c r="T190" i="46"/>
  <c r="U190" i="46"/>
  <c r="V190" i="46"/>
  <c r="W190" i="46"/>
  <c r="X190" i="46"/>
  <c r="O153" i="46"/>
  <c r="P153" i="46"/>
  <c r="Q153" i="46"/>
  <c r="R153" i="46"/>
  <c r="S153" i="46"/>
  <c r="T153" i="46"/>
  <c r="U153" i="46"/>
  <c r="V153" i="46"/>
  <c r="W153" i="46"/>
  <c r="X153" i="46"/>
  <c r="O150" i="46"/>
  <c r="P150" i="46"/>
  <c r="Q150" i="46"/>
  <c r="R150" i="46"/>
  <c r="S150" i="46"/>
  <c r="T150" i="46"/>
  <c r="U150" i="46"/>
  <c r="V150" i="46"/>
  <c r="W150" i="46"/>
  <c r="X150" i="46"/>
  <c r="O162" i="46"/>
  <c r="P162" i="46"/>
  <c r="Q162" i="46"/>
  <c r="R162" i="46"/>
  <c r="S162" i="46"/>
  <c r="T162" i="46"/>
  <c r="U162" i="46"/>
  <c r="V162" i="46"/>
  <c r="W162" i="46"/>
  <c r="X162" i="46"/>
  <c r="O159" i="46"/>
  <c r="P159" i="46"/>
  <c r="Q159" i="46"/>
  <c r="R159" i="46"/>
  <c r="S159" i="46"/>
  <c r="T159" i="46"/>
  <c r="U159" i="46"/>
  <c r="V159" i="46"/>
  <c r="W159" i="46"/>
  <c r="X159" i="46"/>
  <c r="O156" i="46"/>
  <c r="P156" i="46"/>
  <c r="Q156" i="46"/>
  <c r="R156" i="46"/>
  <c r="S156" i="46"/>
  <c r="T156" i="46"/>
  <c r="U156" i="46"/>
  <c r="V156" i="46"/>
  <c r="W156" i="46"/>
  <c r="X156" i="46"/>
  <c r="R168" i="46"/>
  <c r="S168" i="46"/>
  <c r="T168" i="46"/>
  <c r="U168" i="46"/>
  <c r="P215" i="46"/>
  <c r="V215" i="46"/>
  <c r="X215" i="46"/>
  <c r="O233" i="46"/>
  <c r="P233" i="46"/>
  <c r="Q233" i="46"/>
  <c r="R233" i="46"/>
  <c r="S233" i="46"/>
  <c r="T233" i="46"/>
  <c r="U233" i="46"/>
  <c r="V233" i="46"/>
  <c r="W233" i="46"/>
  <c r="X233" i="46"/>
  <c r="S171" i="46"/>
  <c r="T171" i="46"/>
  <c r="U171" i="46"/>
  <c r="V171" i="46"/>
  <c r="O199" i="46"/>
  <c r="P199" i="46"/>
  <c r="Q199" i="46"/>
  <c r="R199" i="46"/>
  <c r="S199" i="46"/>
  <c r="T199" i="46"/>
  <c r="U199" i="46"/>
  <c r="V199" i="46"/>
  <c r="W199" i="46"/>
  <c r="X199" i="46"/>
  <c r="P51" i="46"/>
  <c r="Q51" i="46"/>
  <c r="R51" i="46"/>
  <c r="S51" i="46"/>
  <c r="T51" i="46"/>
  <c r="U51" i="46"/>
  <c r="V51" i="46"/>
  <c r="W51" i="46"/>
  <c r="X51" i="46"/>
  <c r="P54" i="46"/>
  <c r="Q54" i="46"/>
  <c r="R54" i="46"/>
  <c r="S54" i="46"/>
  <c r="T54" i="46"/>
  <c r="U54" i="46"/>
  <c r="V54" i="46"/>
  <c r="W54" i="46"/>
  <c r="X54" i="46"/>
  <c r="P63" i="46"/>
  <c r="Q63" i="46"/>
  <c r="R63" i="46"/>
  <c r="S63" i="46"/>
  <c r="T63" i="46"/>
  <c r="U63" i="46"/>
  <c r="V63" i="46"/>
  <c r="W63" i="46"/>
  <c r="X63" i="46"/>
  <c r="P106" i="46"/>
  <c r="Q106" i="46"/>
  <c r="R106" i="46"/>
  <c r="S106" i="46"/>
  <c r="T106" i="46"/>
  <c r="U106" i="46"/>
  <c r="V106" i="46"/>
  <c r="W106" i="46"/>
  <c r="X106" i="46"/>
  <c r="P29" i="46"/>
  <c r="Q29" i="46"/>
  <c r="R29" i="46"/>
  <c r="S29" i="46"/>
  <c r="T29" i="46"/>
  <c r="U29" i="46"/>
  <c r="V29" i="46"/>
  <c r="W29" i="46"/>
  <c r="X29" i="46"/>
  <c r="P35" i="46"/>
  <c r="Q35" i="46"/>
  <c r="R35" i="46"/>
  <c r="S35" i="46"/>
  <c r="T35" i="46"/>
  <c r="U35" i="46"/>
  <c r="V35" i="46"/>
  <c r="W35" i="46"/>
  <c r="X35" i="46"/>
  <c r="P32" i="46"/>
  <c r="Q32" i="46"/>
  <c r="R32" i="46"/>
  <c r="S32" i="46"/>
  <c r="T32" i="46"/>
  <c r="U32" i="46"/>
  <c r="V32" i="46"/>
  <c r="W32" i="46"/>
  <c r="X32" i="46"/>
  <c r="O51" i="46"/>
  <c r="O54" i="46"/>
  <c r="O63" i="46"/>
  <c r="O106" i="46"/>
  <c r="O29" i="46"/>
  <c r="O35" i="46"/>
  <c r="O32" i="46"/>
  <c r="O22" i="46"/>
  <c r="P22" i="46"/>
  <c r="Q22" i="46"/>
  <c r="R22" i="46"/>
  <c r="S22" i="46"/>
  <c r="T22" i="46"/>
  <c r="U22" i="46"/>
  <c r="V22" i="46"/>
  <c r="W22" i="46"/>
  <c r="X22" i="46"/>
  <c r="D22" i="46"/>
  <c r="E22" i="46"/>
  <c r="F22" i="46"/>
  <c r="G22" i="46"/>
  <c r="H22" i="46"/>
  <c r="I22" i="46"/>
  <c r="J22" i="46"/>
  <c r="K22" i="46"/>
  <c r="L22" i="46"/>
  <c r="M22" i="46"/>
  <c r="O34" i="46"/>
  <c r="P34" i="46"/>
  <c r="Q34" i="46"/>
  <c r="R34" i="46"/>
  <c r="S34" i="46"/>
  <c r="T34" i="46"/>
  <c r="U34" i="46"/>
  <c r="V34" i="46"/>
  <c r="W34" i="46"/>
  <c r="X34" i="46"/>
  <c r="D34" i="46"/>
  <c r="E34" i="46"/>
  <c r="F34" i="46"/>
  <c r="G34" i="46"/>
  <c r="H34" i="46"/>
  <c r="I34" i="46"/>
  <c r="J34" i="46"/>
  <c r="K34" i="46"/>
  <c r="L34" i="46"/>
  <c r="M34" i="46"/>
  <c r="O31" i="46"/>
  <c r="P31" i="46"/>
  <c r="Q31" i="46"/>
  <c r="R31" i="46"/>
  <c r="S31" i="46"/>
  <c r="T31" i="46"/>
  <c r="U31" i="46"/>
  <c r="V31" i="46"/>
  <c r="W31" i="46"/>
  <c r="X31" i="46"/>
  <c r="D31" i="46"/>
  <c r="E31" i="46"/>
  <c r="F31" i="46"/>
  <c r="G31" i="46"/>
  <c r="H31" i="46"/>
  <c r="I31" i="46"/>
  <c r="J31" i="46"/>
  <c r="K31" i="46"/>
  <c r="L31" i="46"/>
  <c r="M31" i="46"/>
  <c r="O28" i="46"/>
  <c r="P28" i="46"/>
  <c r="Q28" i="46"/>
  <c r="R28" i="46"/>
  <c r="S28" i="46"/>
  <c r="T28" i="46"/>
  <c r="U28" i="46"/>
  <c r="V28" i="46"/>
  <c r="W28" i="46"/>
  <c r="X28" i="46"/>
  <c r="D28" i="46"/>
  <c r="E28" i="46"/>
  <c r="F28" i="46"/>
  <c r="G28" i="46"/>
  <c r="H28" i="46"/>
  <c r="I28" i="46"/>
  <c r="J28" i="46"/>
  <c r="K28" i="46"/>
  <c r="L28" i="46"/>
  <c r="M28" i="46"/>
  <c r="O53" i="46"/>
  <c r="P53" i="46"/>
  <c r="Q53" i="46"/>
  <c r="R53" i="46"/>
  <c r="S53" i="46"/>
  <c r="T53" i="46"/>
  <c r="U53" i="46"/>
  <c r="V53" i="46"/>
  <c r="W53" i="46"/>
  <c r="X53" i="46"/>
  <c r="D53" i="46"/>
  <c r="E53" i="46"/>
  <c r="F53" i="46"/>
  <c r="G53" i="46"/>
  <c r="H53" i="46"/>
  <c r="I53" i="46"/>
  <c r="J53" i="46"/>
  <c r="K53" i="46"/>
  <c r="L53" i="46"/>
  <c r="M53" i="46"/>
  <c r="O50" i="46"/>
  <c r="P50" i="46"/>
  <c r="Q50" i="46"/>
  <c r="R50" i="46"/>
  <c r="S50" i="46"/>
  <c r="T50" i="46"/>
  <c r="U50" i="46"/>
  <c r="V50" i="46"/>
  <c r="W50" i="46"/>
  <c r="X50" i="46"/>
  <c r="D50" i="46"/>
  <c r="E50" i="46"/>
  <c r="F50" i="46"/>
  <c r="G50" i="46"/>
  <c r="H50" i="46"/>
  <c r="I50" i="46"/>
  <c r="J50" i="46"/>
  <c r="K50" i="46"/>
  <c r="L50" i="46"/>
  <c r="M50" i="46"/>
  <c r="O62" i="46"/>
  <c r="P62" i="46"/>
  <c r="Q62" i="46"/>
  <c r="R62" i="46"/>
  <c r="S62" i="46"/>
  <c r="T62" i="46"/>
  <c r="U62" i="46"/>
  <c r="V62" i="46"/>
  <c r="W62" i="46"/>
  <c r="X62" i="46"/>
  <c r="D62" i="46"/>
  <c r="E62" i="46"/>
  <c r="F62" i="46"/>
  <c r="G62" i="46"/>
  <c r="H62" i="46"/>
  <c r="I62" i="46"/>
  <c r="J62" i="46"/>
  <c r="K62" i="46"/>
  <c r="L62" i="46"/>
  <c r="M62" i="46"/>
  <c r="O87" i="46"/>
  <c r="P87" i="46"/>
  <c r="Q87" i="46"/>
  <c r="R87" i="46"/>
  <c r="S87" i="46"/>
  <c r="T87" i="46"/>
  <c r="U87" i="46"/>
  <c r="V87" i="46"/>
  <c r="W87" i="46"/>
  <c r="X87" i="46"/>
  <c r="D87" i="46"/>
  <c r="E87" i="46"/>
  <c r="F87" i="46"/>
  <c r="G87" i="46"/>
  <c r="H87" i="46"/>
  <c r="I87" i="46"/>
  <c r="J87" i="46"/>
  <c r="K87" i="46"/>
  <c r="L87" i="46"/>
  <c r="M87" i="46"/>
  <c r="O84" i="46"/>
  <c r="P84" i="46"/>
  <c r="Q84" i="46"/>
  <c r="R84" i="46"/>
  <c r="S84" i="46"/>
  <c r="T84" i="46"/>
  <c r="U84" i="46"/>
  <c r="V84" i="46"/>
  <c r="W84" i="46"/>
  <c r="X84" i="46"/>
  <c r="D84" i="46"/>
  <c r="E84" i="46"/>
  <c r="F84" i="46"/>
  <c r="G84" i="46"/>
  <c r="H84" i="46"/>
  <c r="I84" i="46"/>
  <c r="J84" i="46"/>
  <c r="K84" i="46"/>
  <c r="L84" i="46"/>
  <c r="M84" i="46"/>
  <c r="O102" i="46"/>
  <c r="P102" i="46"/>
  <c r="Q102" i="46"/>
  <c r="R102" i="46"/>
  <c r="S102" i="46"/>
  <c r="T102" i="46"/>
  <c r="U102" i="46"/>
  <c r="V102" i="46"/>
  <c r="W102" i="46"/>
  <c r="X102" i="46"/>
  <c r="D102" i="46"/>
  <c r="E102" i="46"/>
  <c r="F102" i="46"/>
  <c r="G102" i="46"/>
  <c r="H102" i="46"/>
  <c r="I102" i="46"/>
  <c r="J102" i="46"/>
  <c r="K102" i="46"/>
  <c r="L102" i="46"/>
  <c r="M102" i="46"/>
  <c r="O105" i="46"/>
  <c r="P105" i="46"/>
  <c r="Q105" i="46"/>
  <c r="R105" i="46"/>
  <c r="S105" i="46"/>
  <c r="T105" i="46"/>
  <c r="U105" i="46"/>
  <c r="V105" i="46"/>
  <c r="W105" i="46"/>
  <c r="X105" i="46"/>
  <c r="D105" i="46"/>
  <c r="E105" i="46"/>
  <c r="F105" i="46"/>
  <c r="G105" i="46"/>
  <c r="H105" i="46"/>
  <c r="I105" i="46"/>
  <c r="J105" i="46"/>
  <c r="K105" i="46"/>
  <c r="L105" i="46"/>
  <c r="M105" i="46"/>
  <c r="O43" i="46"/>
  <c r="P43" i="46"/>
  <c r="Q43" i="46"/>
  <c r="R43" i="46"/>
  <c r="S43" i="46"/>
  <c r="T43" i="46"/>
  <c r="U43" i="46"/>
  <c r="V43" i="46"/>
  <c r="W43" i="46"/>
  <c r="X43" i="46"/>
  <c r="D40" i="46"/>
  <c r="E25" i="46"/>
  <c r="F25" i="46"/>
  <c r="G25" i="46"/>
  <c r="H25" i="46"/>
  <c r="I25" i="46"/>
  <c r="J25" i="46"/>
  <c r="K25" i="46"/>
  <c r="L25" i="46"/>
  <c r="M25" i="46"/>
  <c r="D25" i="46"/>
  <c r="P25" i="46"/>
  <c r="Q25" i="46"/>
  <c r="R25" i="46"/>
  <c r="S25" i="46"/>
  <c r="T25" i="46"/>
  <c r="U25" i="46"/>
  <c r="V25" i="46"/>
  <c r="W25" i="46"/>
  <c r="X25" i="46"/>
  <c r="O25" i="46"/>
  <c r="M168" i="46"/>
  <c r="I40" i="46"/>
  <c r="R171" i="46"/>
  <c r="Q168" i="46"/>
  <c r="K171" i="46"/>
  <c r="J168" i="46"/>
  <c r="H40" i="46"/>
  <c r="H127" i="46"/>
  <c r="W297" i="46"/>
  <c r="O297" i="46"/>
  <c r="K40" i="46"/>
  <c r="J40" i="46"/>
  <c r="Q297" i="46"/>
  <c r="M297" i="46"/>
  <c r="X297" i="46"/>
  <c r="Q171" i="46"/>
  <c r="S215" i="46"/>
  <c r="X168" i="46"/>
  <c r="P168" i="46"/>
  <c r="J171" i="46"/>
  <c r="L215" i="46"/>
  <c r="D215" i="46"/>
  <c r="L344" i="46"/>
  <c r="D344" i="46"/>
  <c r="I168" i="46"/>
  <c r="G40" i="46"/>
  <c r="V297" i="46"/>
  <c r="F168" i="46"/>
  <c r="E168" i="46"/>
  <c r="L168" i="46"/>
  <c r="E297" i="46"/>
  <c r="X171" i="46"/>
  <c r="P171" i="46"/>
  <c r="W168" i="46"/>
  <c r="O168" i="46"/>
  <c r="I171" i="46"/>
  <c r="H168" i="46"/>
  <c r="F40" i="46"/>
  <c r="U297" i="46"/>
  <c r="L40" i="46"/>
  <c r="L127" i="46"/>
  <c r="D168" i="46"/>
  <c r="K168" i="46"/>
  <c r="P297" i="46"/>
  <c r="W171" i="46"/>
  <c r="O171" i="46"/>
  <c r="Q215" i="46"/>
  <c r="V168" i="46"/>
  <c r="H171" i="46"/>
  <c r="J215" i="46"/>
  <c r="G168" i="46"/>
  <c r="M40" i="46"/>
  <c r="E40" i="46"/>
  <c r="E127" i="46"/>
  <c r="T297" i="46"/>
  <c r="V513" i="46"/>
  <c r="W513" i="46"/>
  <c r="O513" i="46"/>
  <c r="C8" i="88"/>
  <c r="B16" i="89"/>
  <c r="B20" i="89"/>
  <c r="B16" i="88"/>
  <c r="B20" i="88"/>
  <c r="F8" i="89"/>
  <c r="E8" i="89"/>
  <c r="D8" i="89"/>
  <c r="J344" i="46"/>
  <c r="J157" i="46"/>
  <c r="R157" i="46"/>
  <c r="I297" i="46"/>
  <c r="M157" i="46"/>
  <c r="E157" i="46"/>
  <c r="U344" i="46"/>
  <c r="X157" i="46"/>
  <c r="P157" i="46"/>
  <c r="K297" i="46"/>
  <c r="G157" i="46"/>
  <c r="G255" i="46"/>
  <c r="I344" i="46"/>
  <c r="H297" i="46"/>
  <c r="T344" i="46"/>
  <c r="R513" i="46"/>
  <c r="F8" i="88"/>
  <c r="U513" i="46"/>
  <c r="X513" i="46"/>
  <c r="J279" i="46"/>
  <c r="W344" i="46"/>
  <c r="O344" i="46"/>
  <c r="U279" i="46"/>
  <c r="R215" i="46"/>
  <c r="K215" i="46"/>
  <c r="K344" i="46"/>
  <c r="J297" i="46"/>
  <c r="F157" i="46"/>
  <c r="I279" i="46"/>
  <c r="V344" i="46"/>
  <c r="Q157" i="46"/>
  <c r="T279" i="46"/>
  <c r="P513" i="46"/>
  <c r="D8" i="88"/>
  <c r="H279" i="46"/>
  <c r="S279" i="46"/>
  <c r="W157" i="46"/>
  <c r="O157" i="46"/>
  <c r="R279" i="46"/>
  <c r="W215" i="46"/>
  <c r="O215" i="46"/>
  <c r="H215" i="46"/>
  <c r="H344" i="46"/>
  <c r="G297" i="46"/>
  <c r="K157" i="46"/>
  <c r="F279" i="46"/>
  <c r="S344" i="46"/>
  <c r="V157" i="46"/>
  <c r="Q279" i="46"/>
  <c r="S513" i="46"/>
  <c r="T513" i="46"/>
  <c r="G344" i="46"/>
  <c r="F297" i="46"/>
  <c r="M279" i="46"/>
  <c r="E279" i="46"/>
  <c r="R344" i="46"/>
  <c r="U157" i="46"/>
  <c r="X279" i="46"/>
  <c r="P279" i="46"/>
  <c r="L157" i="46"/>
  <c r="G279" i="46"/>
  <c r="U215" i="46"/>
  <c r="F215" i="46"/>
  <c r="I157" i="46"/>
  <c r="L279" i="46"/>
  <c r="D279" i="46"/>
  <c r="T157" i="46"/>
  <c r="W279" i="46"/>
  <c r="O279" i="46"/>
  <c r="D157" i="46"/>
  <c r="T215" i="46"/>
  <c r="M215" i="46"/>
  <c r="E215" i="46"/>
  <c r="M344" i="46"/>
  <c r="E344" i="46"/>
  <c r="L297" i="46"/>
  <c r="D297" i="46"/>
  <c r="H157" i="46"/>
  <c r="K279" i="46"/>
  <c r="X344" i="46"/>
  <c r="P344" i="46"/>
  <c r="S157" i="46"/>
  <c r="V279" i="46"/>
  <c r="Q513" i="46"/>
  <c r="E8" i="88"/>
  <c r="X127" i="46"/>
  <c r="O127" i="46"/>
  <c r="V127" i="46"/>
  <c r="U127" i="46"/>
  <c r="F4" i="88"/>
  <c r="K127" i="46"/>
  <c r="T127" i="46"/>
  <c r="E4" i="88"/>
  <c r="P127" i="46"/>
  <c r="W127" i="46"/>
  <c r="J127" i="46"/>
  <c r="I127" i="46"/>
  <c r="R127" i="46"/>
  <c r="C4" i="88"/>
  <c r="G127" i="46"/>
  <c r="F127" i="46"/>
  <c r="M127" i="46"/>
  <c r="S127" i="46"/>
  <c r="D4" i="88"/>
  <c r="Q127" i="46"/>
  <c r="B4" i="88"/>
  <c r="D127" i="46"/>
  <c r="D255" i="46"/>
  <c r="L255" i="46"/>
  <c r="P255" i="46"/>
  <c r="B5" i="88"/>
  <c r="S255" i="46"/>
  <c r="E5" i="88"/>
  <c r="X255" i="46"/>
  <c r="J255" i="46"/>
  <c r="I255" i="46"/>
  <c r="F5" i="89"/>
  <c r="V255" i="46"/>
  <c r="Q255" i="46"/>
  <c r="C5" i="88"/>
  <c r="R255" i="46"/>
  <c r="D5" i="88"/>
  <c r="D4" i="89"/>
  <c r="B4" i="89"/>
  <c r="D5" i="89"/>
  <c r="F4" i="89"/>
  <c r="C4" i="89"/>
  <c r="E4" i="89"/>
  <c r="E255" i="46"/>
  <c r="M255" i="46"/>
  <c r="I384" i="46"/>
  <c r="T384" i="46"/>
  <c r="F255" i="46"/>
  <c r="F384" i="46"/>
  <c r="H255" i="46"/>
  <c r="U255" i="46"/>
  <c r="J384" i="46"/>
  <c r="K255" i="46"/>
  <c r="E384" i="46"/>
  <c r="G384" i="46"/>
  <c r="K384" i="46"/>
  <c r="T255" i="46"/>
  <c r="F5" i="88"/>
  <c r="W255" i="46"/>
  <c r="S384" i="46"/>
  <c r="F7" i="88"/>
  <c r="H384" i="46"/>
  <c r="O384" i="46"/>
  <c r="B7" i="88"/>
  <c r="L384" i="46"/>
  <c r="P384" i="46"/>
  <c r="C7" i="88"/>
  <c r="X384" i="46"/>
  <c r="Q384" i="46"/>
  <c r="D7" i="88"/>
  <c r="R384" i="46"/>
  <c r="E7" i="88"/>
  <c r="U384" i="46"/>
  <c r="W384" i="46"/>
  <c r="M384" i="46"/>
  <c r="V384" i="46"/>
  <c r="F7" i="89"/>
  <c r="C5" i="89"/>
  <c r="B5" i="89"/>
  <c r="E5" i="89"/>
  <c r="D7" i="89"/>
  <c r="E7" i="89"/>
  <c r="C7" i="89"/>
  <c r="N184" i="79"/>
  <c r="D22" i="45"/>
  <c r="O927" i="79"/>
  <c r="E44" i="44"/>
  <c r="AM139" i="79"/>
  <c r="Q46" i="44"/>
  <c r="P46" i="44"/>
  <c r="O46" i="44"/>
  <c r="N46" i="44"/>
  <c r="M46" i="44"/>
  <c r="L46" i="44"/>
  <c r="K46" i="44"/>
  <c r="J46" i="44"/>
  <c r="I46" i="44"/>
  <c r="H46" i="44"/>
  <c r="G46" i="44"/>
  <c r="F46" i="44"/>
  <c r="AA385" i="46" s="1"/>
  <c r="AA392" i="46" s="1"/>
  <c r="E46" i="44"/>
  <c r="D46" i="44"/>
  <c r="O1110" i="79"/>
  <c r="O744" i="79"/>
  <c r="O378" i="79"/>
  <c r="O195" i="79"/>
  <c r="D195" i="79"/>
  <c r="D9" i="89"/>
  <c r="D12" i="89"/>
  <c r="D21" i="89"/>
  <c r="D9" i="88"/>
  <c r="D12" i="88"/>
  <c r="D21" i="88"/>
  <c r="E10" i="88"/>
  <c r="N620" i="79"/>
  <c r="N437" i="79"/>
  <c r="N254" i="79"/>
  <c r="N71" i="79"/>
  <c r="F22" i="45"/>
  <c r="Q52" i="43"/>
  <c r="N511" i="46"/>
  <c r="N508" i="46"/>
  <c r="N505" i="46"/>
  <c r="N501" i="46"/>
  <c r="N498" i="46"/>
  <c r="N495" i="46"/>
  <c r="N492" i="46"/>
  <c r="N489" i="46"/>
  <c r="N485" i="46"/>
  <c r="N471" i="46"/>
  <c r="N468" i="46"/>
  <c r="N465" i="46"/>
  <c r="N462" i="46"/>
  <c r="N449" i="46"/>
  <c r="N446" i="46"/>
  <c r="N443" i="46"/>
  <c r="N440" i="46"/>
  <c r="N437" i="46"/>
  <c r="N382" i="46"/>
  <c r="N379" i="46"/>
  <c r="N376" i="46"/>
  <c r="N372" i="46"/>
  <c r="N369" i="46"/>
  <c r="N366" i="46"/>
  <c r="N363" i="46"/>
  <c r="N360" i="46"/>
  <c r="N356" i="46"/>
  <c r="N342" i="46"/>
  <c r="N339" i="46"/>
  <c r="N336" i="46"/>
  <c r="N333" i="46"/>
  <c r="N320" i="46"/>
  <c r="N317" i="46"/>
  <c r="N314" i="46"/>
  <c r="N311" i="46"/>
  <c r="N308" i="46"/>
  <c r="N253" i="46"/>
  <c r="N250" i="46"/>
  <c r="N247" i="46"/>
  <c r="N243" i="46"/>
  <c r="N240" i="46"/>
  <c r="N237" i="46"/>
  <c r="N234" i="46"/>
  <c r="N231" i="46"/>
  <c r="N227" i="46"/>
  <c r="N213" i="46"/>
  <c r="N210" i="46"/>
  <c r="N207" i="46"/>
  <c r="N204" i="46"/>
  <c r="N191" i="46"/>
  <c r="N188" i="46"/>
  <c r="N185" i="46"/>
  <c r="N182" i="46"/>
  <c r="N179" i="46"/>
  <c r="N125" i="46"/>
  <c r="N122" i="46"/>
  <c r="N119" i="46"/>
  <c r="N115" i="46"/>
  <c r="N112" i="46"/>
  <c r="N106" i="46"/>
  <c r="N85" i="46"/>
  <c r="N63" i="46"/>
  <c r="N54" i="46"/>
  <c r="N1108" i="79"/>
  <c r="N1105" i="79"/>
  <c r="N1102" i="79"/>
  <c r="N1099" i="79"/>
  <c r="N1096" i="79"/>
  <c r="N1093" i="79"/>
  <c r="N1090" i="79"/>
  <c r="N1084" i="79"/>
  <c r="N1081" i="79"/>
  <c r="N1078" i="79"/>
  <c r="N1075" i="79"/>
  <c r="N1072" i="79"/>
  <c r="N1069" i="79"/>
  <c r="N1065" i="79"/>
  <c r="N1062" i="79"/>
  <c r="N1059" i="79"/>
  <c r="N1055" i="79"/>
  <c r="N1052" i="79"/>
  <c r="N1049" i="79"/>
  <c r="N1046" i="79"/>
  <c r="N1043" i="79"/>
  <c r="N1040" i="79"/>
  <c r="N1037" i="79"/>
  <c r="N1034" i="79"/>
  <c r="N1016" i="79"/>
  <c r="N1013" i="79"/>
  <c r="N1010" i="79"/>
  <c r="N1007" i="79"/>
  <c r="N1003" i="79"/>
  <c r="N1000" i="79"/>
  <c r="N996" i="79"/>
  <c r="N992" i="79"/>
  <c r="N989" i="79"/>
  <c r="N986" i="79"/>
  <c r="N982" i="79"/>
  <c r="N979" i="79"/>
  <c r="N976" i="79"/>
  <c r="N973" i="79"/>
  <c r="N970" i="79"/>
  <c r="N925" i="79"/>
  <c r="N922" i="79"/>
  <c r="N919" i="79"/>
  <c r="N916" i="79"/>
  <c r="N913" i="79"/>
  <c r="N910" i="79"/>
  <c r="N907" i="79"/>
  <c r="N901" i="79"/>
  <c r="N898" i="79"/>
  <c r="N895" i="79"/>
  <c r="N892" i="79"/>
  <c r="N889" i="79"/>
  <c r="N886" i="79"/>
  <c r="N882" i="79"/>
  <c r="N879" i="79"/>
  <c r="N876" i="79"/>
  <c r="N872" i="79"/>
  <c r="N869" i="79"/>
  <c r="N866" i="79"/>
  <c r="N863" i="79"/>
  <c r="N860" i="79"/>
  <c r="N857" i="79"/>
  <c r="N854" i="79"/>
  <c r="N851" i="79"/>
  <c r="N833" i="79"/>
  <c r="N830" i="79"/>
  <c r="N827" i="79"/>
  <c r="N824" i="79"/>
  <c r="N820" i="79"/>
  <c r="N817" i="79"/>
  <c r="N813" i="79"/>
  <c r="N809" i="79"/>
  <c r="N806" i="79"/>
  <c r="N803" i="79"/>
  <c r="N799" i="79"/>
  <c r="N796" i="79"/>
  <c r="N793" i="79"/>
  <c r="N790" i="79"/>
  <c r="N787" i="79"/>
  <c r="N742" i="79"/>
  <c r="N739" i="79"/>
  <c r="N736" i="79"/>
  <c r="N733" i="79"/>
  <c r="N730" i="79"/>
  <c r="N727" i="79"/>
  <c r="N724" i="79"/>
  <c r="N718" i="79"/>
  <c r="N715" i="79"/>
  <c r="N712" i="79"/>
  <c r="N709" i="79"/>
  <c r="N706" i="79"/>
  <c r="N703" i="79"/>
  <c r="N699" i="79"/>
  <c r="N696" i="79"/>
  <c r="N693" i="79"/>
  <c r="N689" i="79"/>
  <c r="N686" i="79"/>
  <c r="N683" i="79"/>
  <c r="N680" i="79"/>
  <c r="N677" i="79"/>
  <c r="N674" i="79"/>
  <c r="N671" i="79"/>
  <c r="N668" i="79"/>
  <c r="N650" i="79"/>
  <c r="N647" i="79"/>
  <c r="N644" i="79"/>
  <c r="N641" i="79"/>
  <c r="N637" i="79"/>
  <c r="N634" i="79"/>
  <c r="N630" i="79"/>
  <c r="N626" i="79"/>
  <c r="N623" i="79"/>
  <c r="N616" i="79"/>
  <c r="N613" i="79"/>
  <c r="N610" i="79"/>
  <c r="N607" i="79"/>
  <c r="N604" i="79"/>
  <c r="N559" i="79"/>
  <c r="N556" i="79"/>
  <c r="N553" i="79"/>
  <c r="N550" i="79"/>
  <c r="N547" i="79"/>
  <c r="N544" i="79"/>
  <c r="N541" i="79"/>
  <c r="N535" i="79"/>
  <c r="N532" i="79"/>
  <c r="N529" i="79"/>
  <c r="N526" i="79"/>
  <c r="N523" i="79"/>
  <c r="N520" i="79"/>
  <c r="N516" i="79"/>
  <c r="N513" i="79"/>
  <c r="N510" i="79"/>
  <c r="N506" i="79"/>
  <c r="N503" i="79"/>
  <c r="N500" i="79"/>
  <c r="N497" i="79"/>
  <c r="N494" i="79"/>
  <c r="N491" i="79"/>
  <c r="N488" i="79"/>
  <c r="N485" i="79"/>
  <c r="N467" i="79"/>
  <c r="N464" i="79"/>
  <c r="N461" i="79"/>
  <c r="N458" i="79"/>
  <c r="N454" i="79"/>
  <c r="N451" i="79"/>
  <c r="N447" i="79"/>
  <c r="N443" i="79"/>
  <c r="N440" i="79"/>
  <c r="N433" i="79"/>
  <c r="N430" i="79"/>
  <c r="N427" i="79"/>
  <c r="N424" i="79"/>
  <c r="N421" i="79"/>
  <c r="N376" i="79"/>
  <c r="N373" i="79"/>
  <c r="N370" i="79"/>
  <c r="N367" i="79"/>
  <c r="N364" i="79"/>
  <c r="N361" i="79"/>
  <c r="N358" i="79"/>
  <c r="N352" i="79"/>
  <c r="N349" i="79"/>
  <c r="N346" i="79"/>
  <c r="N343" i="79"/>
  <c r="N340" i="79"/>
  <c r="N337" i="79"/>
  <c r="N333" i="79"/>
  <c r="N330" i="79"/>
  <c r="N327" i="79"/>
  <c r="N323" i="79"/>
  <c r="N320" i="79"/>
  <c r="N317" i="79"/>
  <c r="N314" i="79"/>
  <c r="N311" i="79"/>
  <c r="N308" i="79"/>
  <c r="N305" i="79"/>
  <c r="N302" i="79"/>
  <c r="N284" i="79"/>
  <c r="N281" i="79"/>
  <c r="N278" i="79"/>
  <c r="N275" i="79"/>
  <c r="N271" i="79"/>
  <c r="N268" i="79"/>
  <c r="N264" i="79"/>
  <c r="N260" i="79"/>
  <c r="N257" i="79"/>
  <c r="N250" i="79"/>
  <c r="N247" i="79"/>
  <c r="N244" i="79"/>
  <c r="N241" i="79"/>
  <c r="N238" i="79"/>
  <c r="N193" i="79"/>
  <c r="N190" i="79"/>
  <c r="N187" i="79"/>
  <c r="N181" i="79"/>
  <c r="N178" i="79"/>
  <c r="N175" i="79"/>
  <c r="N169" i="79"/>
  <c r="N166" i="79"/>
  <c r="N163" i="79"/>
  <c r="N160" i="79"/>
  <c r="N157" i="79"/>
  <c r="N154" i="79"/>
  <c r="N150" i="79"/>
  <c r="N147" i="79"/>
  <c r="N140" i="79"/>
  <c r="N137" i="79"/>
  <c r="N128" i="79"/>
  <c r="N125" i="79"/>
  <c r="N122" i="79"/>
  <c r="N101" i="79"/>
  <c r="N98" i="79"/>
  <c r="N95" i="79"/>
  <c r="N92" i="79"/>
  <c r="N88" i="79"/>
  <c r="N74" i="79"/>
  <c r="N64" i="79"/>
  <c r="N61" i="79"/>
  <c r="N55" i="79"/>
  <c r="N58" i="79"/>
  <c r="AM1104" i="79"/>
  <c r="AM1107" i="79"/>
  <c r="AE1043" i="79"/>
  <c r="Z1043" i="79"/>
  <c r="Y1030" i="79"/>
  <c r="Y1027" i="79"/>
  <c r="AD1000" i="79"/>
  <c r="Z1000" i="79"/>
  <c r="Y1000" i="79"/>
  <c r="AM1006" i="79"/>
  <c r="Y1007" i="79"/>
  <c r="AL1003" i="79"/>
  <c r="AM1002" i="79"/>
  <c r="AK1003" i="79"/>
  <c r="AJ1003" i="79"/>
  <c r="AI1003" i="79"/>
  <c r="AH1003" i="79"/>
  <c r="AG1003" i="79"/>
  <c r="AF1003" i="79"/>
  <c r="AE1003" i="79"/>
  <c r="AD1003" i="79"/>
  <c r="AC1003" i="79"/>
  <c r="AB1003" i="79"/>
  <c r="AA1003" i="79"/>
  <c r="Z1003" i="79"/>
  <c r="Y1003" i="79"/>
  <c r="AL1000" i="79"/>
  <c r="AK1000" i="79"/>
  <c r="AJ1000" i="79"/>
  <c r="AI1000" i="79"/>
  <c r="AH1000" i="79"/>
  <c r="AG1000" i="79"/>
  <c r="AF1000" i="79"/>
  <c r="AE1000" i="79"/>
  <c r="AC1000" i="79"/>
  <c r="AB1000" i="79"/>
  <c r="AA1000" i="79"/>
  <c r="AM999" i="79"/>
  <c r="Y996" i="79"/>
  <c r="Y989" i="79"/>
  <c r="Y986" i="79"/>
  <c r="Y982" i="79"/>
  <c r="Y973" i="79"/>
  <c r="Y970" i="79"/>
  <c r="Y966" i="79"/>
  <c r="Y876" i="79"/>
  <c r="AL872" i="79"/>
  <c r="Y851" i="79"/>
  <c r="Y833" i="79"/>
  <c r="Y820" i="79"/>
  <c r="AL820" i="79"/>
  <c r="AK820" i="79"/>
  <c r="AJ820" i="79"/>
  <c r="AI820" i="79"/>
  <c r="AH820" i="79"/>
  <c r="AG820" i="79"/>
  <c r="AF820" i="79"/>
  <c r="AE820" i="79"/>
  <c r="AD820" i="79"/>
  <c r="AC820" i="79"/>
  <c r="AB820" i="79"/>
  <c r="AA820" i="79"/>
  <c r="Z820" i="79"/>
  <c r="AM819" i="79"/>
  <c r="AL817" i="79"/>
  <c r="AK817" i="79"/>
  <c r="AJ817" i="79"/>
  <c r="AI817" i="79"/>
  <c r="AH817" i="79"/>
  <c r="AG817" i="79"/>
  <c r="AF817" i="79"/>
  <c r="AE817" i="79"/>
  <c r="AD817" i="79"/>
  <c r="AC817" i="79"/>
  <c r="AB817" i="79"/>
  <c r="AA817" i="79"/>
  <c r="Z817" i="79"/>
  <c r="Y817" i="79"/>
  <c r="AM816" i="79"/>
  <c r="Y813" i="79"/>
  <c r="Y699" i="79"/>
  <c r="Y693" i="79"/>
  <c r="Y677" i="79"/>
  <c r="AM660" i="79"/>
  <c r="AM657" i="79"/>
  <c r="AM654" i="79"/>
  <c r="Y650" i="79"/>
  <c r="Y647" i="79"/>
  <c r="Y637" i="79"/>
  <c r="Y634" i="79"/>
  <c r="Y630" i="79"/>
  <c r="AL637" i="79"/>
  <c r="AK637" i="79"/>
  <c r="AJ637" i="79"/>
  <c r="AI637" i="79"/>
  <c r="AH637" i="79"/>
  <c r="AG637" i="79"/>
  <c r="AF637" i="79"/>
  <c r="AE637" i="79"/>
  <c r="AD637" i="79"/>
  <c r="AC637" i="79"/>
  <c r="AB637" i="79"/>
  <c r="AA637" i="79"/>
  <c r="Z637" i="79"/>
  <c r="AM636" i="79"/>
  <c r="AL634" i="79"/>
  <c r="AK634" i="79"/>
  <c r="AJ634" i="79"/>
  <c r="AI634" i="79"/>
  <c r="AH634" i="79"/>
  <c r="AG634" i="79"/>
  <c r="AF634" i="79"/>
  <c r="AE634" i="79"/>
  <c r="AD634" i="79"/>
  <c r="AC634" i="79"/>
  <c r="AB634" i="79"/>
  <c r="AA634" i="79"/>
  <c r="Z634" i="79"/>
  <c r="AM633" i="79"/>
  <c r="Y616" i="79"/>
  <c r="Y607" i="79"/>
  <c r="AM519" i="79"/>
  <c r="AM515" i="79"/>
  <c r="Y520" i="79"/>
  <c r="Y451" i="79"/>
  <c r="Y454" i="79"/>
  <c r="AL454" i="79"/>
  <c r="AK454" i="79"/>
  <c r="AJ454" i="79"/>
  <c r="AI454" i="79"/>
  <c r="AH454" i="79"/>
  <c r="AG454" i="79"/>
  <c r="AF454" i="79"/>
  <c r="AE454" i="79"/>
  <c r="AD454" i="79"/>
  <c r="AC454" i="79"/>
  <c r="AB454" i="79"/>
  <c r="AA454" i="79"/>
  <c r="Z454" i="79"/>
  <c r="AM453" i="79"/>
  <c r="AL451" i="79"/>
  <c r="AK451" i="79"/>
  <c r="AJ451" i="79"/>
  <c r="AI451" i="79"/>
  <c r="AH451" i="79"/>
  <c r="AG451" i="79"/>
  <c r="AF451" i="79"/>
  <c r="AE451" i="79"/>
  <c r="AD451" i="79"/>
  <c r="AC451" i="79"/>
  <c r="AB451" i="79"/>
  <c r="AA451" i="79"/>
  <c r="Z451" i="79"/>
  <c r="AM450" i="79"/>
  <c r="Y447" i="79"/>
  <c r="Y370" i="79"/>
  <c r="Y376" i="79"/>
  <c r="AL271" i="79"/>
  <c r="AK271" i="79"/>
  <c r="AJ271" i="79"/>
  <c r="AI271" i="79"/>
  <c r="AH271" i="79"/>
  <c r="AG271" i="79"/>
  <c r="AF271" i="79"/>
  <c r="AE271" i="79"/>
  <c r="AD271" i="79"/>
  <c r="AC271" i="79"/>
  <c r="AB271" i="79"/>
  <c r="AA271" i="79"/>
  <c r="Z271" i="79"/>
  <c r="Y271" i="79"/>
  <c r="AM270" i="79"/>
  <c r="AL268" i="79"/>
  <c r="AK268" i="79"/>
  <c r="AJ268" i="79"/>
  <c r="AI268" i="79"/>
  <c r="AH268" i="79"/>
  <c r="AG268" i="79"/>
  <c r="AF268" i="79"/>
  <c r="AE268" i="79"/>
  <c r="AD268" i="79"/>
  <c r="AC268" i="79"/>
  <c r="AB268" i="79"/>
  <c r="AA268" i="79"/>
  <c r="Z268" i="79"/>
  <c r="Y268" i="79"/>
  <c r="AM267" i="79"/>
  <c r="Y264" i="79"/>
  <c r="Y234" i="79"/>
  <c r="Y225" i="79"/>
  <c r="Y222" i="79"/>
  <c r="Y154" i="79"/>
  <c r="AM87" i="79"/>
  <c r="AL88" i="79"/>
  <c r="AK88" i="79"/>
  <c r="AJ88" i="79"/>
  <c r="AI88" i="79"/>
  <c r="AH88" i="79"/>
  <c r="AG88" i="79"/>
  <c r="AF88" i="79"/>
  <c r="AE88" i="79"/>
  <c r="AD88" i="79"/>
  <c r="AC88" i="79"/>
  <c r="AB88" i="79"/>
  <c r="AA88" i="79"/>
  <c r="Z88" i="79"/>
  <c r="Y88" i="79"/>
  <c r="AM80" i="79"/>
  <c r="AL85" i="79"/>
  <c r="AK85" i="79"/>
  <c r="AJ85" i="79"/>
  <c r="AI85" i="79"/>
  <c r="AH85" i="79"/>
  <c r="AG85" i="79"/>
  <c r="AF85" i="79"/>
  <c r="AE85" i="79"/>
  <c r="AD85" i="79"/>
  <c r="AC85" i="79"/>
  <c r="AB85" i="79"/>
  <c r="AA85" i="79"/>
  <c r="Z85" i="79"/>
  <c r="Y85" i="79"/>
  <c r="AM84" i="79"/>
  <c r="Y81" i="79"/>
  <c r="AD81" i="79"/>
  <c r="AM1098" i="79"/>
  <c r="AM1101" i="79"/>
  <c r="AM1095" i="79"/>
  <c r="AM1092" i="79"/>
  <c r="AM1089" i="79"/>
  <c r="AM1086" i="79"/>
  <c r="AM1083" i="79"/>
  <c r="AM1080" i="79"/>
  <c r="AM1077" i="79"/>
  <c r="AM1074" i="79"/>
  <c r="AM1071" i="79"/>
  <c r="AM1068" i="79"/>
  <c r="AM1064" i="79"/>
  <c r="AM1061" i="79"/>
  <c r="AM1058" i="79"/>
  <c r="AM1054" i="79"/>
  <c r="AM1051" i="79"/>
  <c r="AM1048" i="79"/>
  <c r="AM1045" i="79"/>
  <c r="AM1042" i="79"/>
  <c r="AM1039" i="79"/>
  <c r="AM1036" i="79"/>
  <c r="AM1033" i="79"/>
  <c r="AM1029" i="79"/>
  <c r="AM1026" i="79"/>
  <c r="AM1023" i="79"/>
  <c r="AM1020" i="79"/>
  <c r="AM1015" i="79"/>
  <c r="AM1012" i="79"/>
  <c r="AM1009" i="79"/>
  <c r="AM995" i="79"/>
  <c r="AM991" i="79"/>
  <c r="AM988" i="79"/>
  <c r="AM985" i="79"/>
  <c r="AM981" i="79"/>
  <c r="AM978" i="79"/>
  <c r="AM975" i="79"/>
  <c r="AM972" i="79"/>
  <c r="AM969" i="79"/>
  <c r="AM965" i="79"/>
  <c r="AM962" i="79"/>
  <c r="AM959" i="79"/>
  <c r="AM956" i="79"/>
  <c r="AM953" i="79"/>
  <c r="AM924" i="79"/>
  <c r="AM921" i="79"/>
  <c r="AM918" i="79"/>
  <c r="AM915" i="79"/>
  <c r="AM912" i="79"/>
  <c r="AM909" i="79"/>
  <c r="AM906" i="79"/>
  <c r="AM903" i="79"/>
  <c r="AM900" i="79"/>
  <c r="AM897" i="79"/>
  <c r="AM894" i="79"/>
  <c r="AM891" i="79"/>
  <c r="AM888" i="79"/>
  <c r="AM885" i="79"/>
  <c r="AM881" i="79"/>
  <c r="AM878" i="79"/>
  <c r="AM875" i="79"/>
  <c r="AM871" i="79"/>
  <c r="AM868" i="79"/>
  <c r="AM865" i="79"/>
  <c r="AM862" i="79"/>
  <c r="AM859" i="79"/>
  <c r="AM856" i="79"/>
  <c r="AM853" i="79"/>
  <c r="AM850" i="79"/>
  <c r="AM846" i="79"/>
  <c r="AM843" i="79"/>
  <c r="AM840" i="79"/>
  <c r="AM837" i="79"/>
  <c r="AM832" i="79"/>
  <c r="AM829" i="79"/>
  <c r="AM826" i="79"/>
  <c r="AM823" i="79"/>
  <c r="AM812" i="79"/>
  <c r="AM808" i="79"/>
  <c r="AM805" i="79"/>
  <c r="AM802" i="79"/>
  <c r="AM798" i="79"/>
  <c r="AM795" i="79"/>
  <c r="AM792" i="79"/>
  <c r="AM789" i="79"/>
  <c r="AM786" i="79"/>
  <c r="AM782" i="79"/>
  <c r="AM779" i="79"/>
  <c r="AM776" i="79"/>
  <c r="AM773" i="79"/>
  <c r="AM770" i="79"/>
  <c r="AM741" i="79"/>
  <c r="AM738" i="79"/>
  <c r="AM735" i="79"/>
  <c r="AM732" i="79"/>
  <c r="AM729" i="79"/>
  <c r="AM726" i="79"/>
  <c r="AM723" i="79"/>
  <c r="AM720" i="79"/>
  <c r="AM717" i="79"/>
  <c r="AM714" i="79"/>
  <c r="AM711" i="79"/>
  <c r="AM708" i="79"/>
  <c r="AM705" i="79"/>
  <c r="AM702" i="79"/>
  <c r="AM698" i="79"/>
  <c r="AM695" i="79"/>
  <c r="AM692" i="79"/>
  <c r="AM688" i="79"/>
  <c r="AM685" i="79"/>
  <c r="AM682" i="79"/>
  <c r="AM679" i="79"/>
  <c r="AM676" i="79"/>
  <c r="AM673" i="79"/>
  <c r="AM670" i="79"/>
  <c r="AM667" i="79"/>
  <c r="AM663" i="79"/>
  <c r="AM649" i="79"/>
  <c r="AM646" i="79"/>
  <c r="AM643" i="79"/>
  <c r="AM640" i="79"/>
  <c r="AM629" i="79"/>
  <c r="AM625" i="79"/>
  <c r="AM622" i="79"/>
  <c r="AM619" i="79"/>
  <c r="AM615" i="79"/>
  <c r="AM612" i="79"/>
  <c r="AM609" i="79"/>
  <c r="AM606" i="79"/>
  <c r="AM603" i="79"/>
  <c r="AM599" i="79"/>
  <c r="AM596" i="79"/>
  <c r="AM593" i="79"/>
  <c r="AM590" i="79"/>
  <c r="AM587" i="79"/>
  <c r="AM558" i="79"/>
  <c r="AM555" i="79"/>
  <c r="AM552" i="79"/>
  <c r="AM549" i="79"/>
  <c r="AM546" i="79"/>
  <c r="AM543" i="79"/>
  <c r="AM540" i="79"/>
  <c r="AM537" i="79"/>
  <c r="AM534" i="79"/>
  <c r="AM531" i="79"/>
  <c r="AM528" i="79"/>
  <c r="AM525" i="79"/>
  <c r="AM522" i="79"/>
  <c r="AM512" i="79"/>
  <c r="AM509" i="79"/>
  <c r="AM505" i="79"/>
  <c r="AM502" i="79"/>
  <c r="AM499" i="79"/>
  <c r="AM496" i="79"/>
  <c r="AM493" i="79"/>
  <c r="AM490" i="79"/>
  <c r="AM484" i="79"/>
  <c r="AM480" i="79"/>
  <c r="AM477" i="79"/>
  <c r="AM474" i="79"/>
  <c r="AM471" i="79"/>
  <c r="AM466" i="79"/>
  <c r="AM463" i="79"/>
  <c r="AM460" i="79"/>
  <c r="AM457" i="79"/>
  <c r="AM446" i="79"/>
  <c r="AM442" i="79"/>
  <c r="AM439" i="79"/>
  <c r="AM436" i="79"/>
  <c r="AM432" i="79"/>
  <c r="AM429" i="79"/>
  <c r="AM426" i="79"/>
  <c r="AM423" i="79"/>
  <c r="AM420" i="79"/>
  <c r="AM416" i="79"/>
  <c r="AM413" i="79"/>
  <c r="AM410" i="79"/>
  <c r="AM407" i="79"/>
  <c r="AM404" i="79"/>
  <c r="AM375" i="79"/>
  <c r="AM369" i="79"/>
  <c r="AM372" i="79"/>
  <c r="AM366" i="79"/>
  <c r="AM363" i="79"/>
  <c r="AM360" i="79"/>
  <c r="AM357" i="79"/>
  <c r="AM354" i="79"/>
  <c r="AM351" i="79"/>
  <c r="AM348" i="79"/>
  <c r="AM345" i="79"/>
  <c r="AM342" i="79"/>
  <c r="AM339" i="79"/>
  <c r="AM336" i="79"/>
  <c r="AM332" i="79"/>
  <c r="AM329" i="79"/>
  <c r="AM326" i="79"/>
  <c r="AM313" i="79"/>
  <c r="AM310" i="79"/>
  <c r="AM307" i="79"/>
  <c r="AM304" i="79"/>
  <c r="AM301" i="79"/>
  <c r="AM297" i="79"/>
  <c r="AM294" i="79"/>
  <c r="AM291" i="79"/>
  <c r="AM288" i="79"/>
  <c r="AM283" i="79"/>
  <c r="AM280" i="79"/>
  <c r="AM277" i="79"/>
  <c r="AM274" i="79"/>
  <c r="AM263" i="79"/>
  <c r="AM259" i="79"/>
  <c r="AM256" i="79"/>
  <c r="AM253" i="79"/>
  <c r="AM249" i="79"/>
  <c r="AM246" i="79"/>
  <c r="AM243" i="79"/>
  <c r="AM240" i="79"/>
  <c r="AM237" i="79"/>
  <c r="AM233" i="79"/>
  <c r="AM230" i="79"/>
  <c r="AM227" i="79"/>
  <c r="AM224" i="79"/>
  <c r="AM221" i="79"/>
  <c r="AM192" i="79"/>
  <c r="AM186" i="79"/>
  <c r="AM189" i="79"/>
  <c r="AM183" i="79"/>
  <c r="AM180" i="79"/>
  <c r="AM177" i="79"/>
  <c r="AM174" i="79"/>
  <c r="AM171" i="79"/>
  <c r="AM168" i="79"/>
  <c r="AM165" i="79"/>
  <c r="AM162" i="79"/>
  <c r="AM159" i="79"/>
  <c r="AM156" i="79"/>
  <c r="AM153" i="79"/>
  <c r="AM149" i="79"/>
  <c r="AM146" i="79"/>
  <c r="AM143" i="79"/>
  <c r="AM136" i="79"/>
  <c r="AM133" i="79"/>
  <c r="AM130" i="79"/>
  <c r="AM127" i="79"/>
  <c r="AM124" i="79"/>
  <c r="AM121" i="79"/>
  <c r="AM118" i="79"/>
  <c r="AM114" i="79"/>
  <c r="AM111" i="79"/>
  <c r="AM108" i="79"/>
  <c r="AM105" i="79"/>
  <c r="AM100" i="79"/>
  <c r="AM76" i="79"/>
  <c r="AM94" i="79"/>
  <c r="AM97" i="79"/>
  <c r="AM91" i="79"/>
  <c r="AM73" i="79"/>
  <c r="AM70" i="79"/>
  <c r="AM66" i="79"/>
  <c r="AM63" i="79"/>
  <c r="AM60" i="79"/>
  <c r="AM57" i="79"/>
  <c r="AM54" i="79"/>
  <c r="AM50" i="79"/>
  <c r="AM47" i="79"/>
  <c r="AM44" i="79"/>
  <c r="AM41" i="79"/>
  <c r="AM38" i="79"/>
  <c r="AL1016" i="79"/>
  <c r="AK1016" i="79"/>
  <c r="AJ1016" i="79"/>
  <c r="AI1016" i="79"/>
  <c r="AH1016" i="79"/>
  <c r="AG1016" i="79"/>
  <c r="AF1016" i="79"/>
  <c r="AE1016" i="79"/>
  <c r="AD1016" i="79"/>
  <c r="AC1016" i="79"/>
  <c r="AB1016" i="79"/>
  <c r="AA1016" i="79"/>
  <c r="Z1016" i="79"/>
  <c r="Y1016" i="79"/>
  <c r="AL1013" i="79"/>
  <c r="AK1013" i="79"/>
  <c r="AJ1013" i="79"/>
  <c r="AI1013" i="79"/>
  <c r="AH1013" i="79"/>
  <c r="AG1013" i="79"/>
  <c r="AF1013" i="79"/>
  <c r="AE1013" i="79"/>
  <c r="AD1013" i="79"/>
  <c r="AC1013" i="79"/>
  <c r="AB1013" i="79"/>
  <c r="AA1013" i="79"/>
  <c r="Z1013" i="79"/>
  <c r="Y1013" i="79"/>
  <c r="AL1010" i="79"/>
  <c r="AK1010" i="79"/>
  <c r="AJ1010" i="79"/>
  <c r="AI1010" i="79"/>
  <c r="AH1010" i="79"/>
  <c r="AG1010" i="79"/>
  <c r="AF1010" i="79"/>
  <c r="AE1010" i="79"/>
  <c r="AD1010" i="79"/>
  <c r="AC1010" i="79"/>
  <c r="AB1010" i="79"/>
  <c r="AA1010" i="79"/>
  <c r="Z1010" i="79"/>
  <c r="Y1010" i="79"/>
  <c r="AL1007" i="79"/>
  <c r="AK1007" i="79"/>
  <c r="AJ1007" i="79"/>
  <c r="AI1007" i="79"/>
  <c r="AH1007" i="79"/>
  <c r="AG1007" i="79"/>
  <c r="AF1007" i="79"/>
  <c r="AE1007" i="79"/>
  <c r="AD1007" i="79"/>
  <c r="AC1007" i="79"/>
  <c r="AB1007" i="79"/>
  <c r="AA1007" i="79"/>
  <c r="Z1007" i="79"/>
  <c r="AL833" i="79"/>
  <c r="AK833" i="79"/>
  <c r="AJ833" i="79"/>
  <c r="AI833" i="79"/>
  <c r="AH833" i="79"/>
  <c r="AG833" i="79"/>
  <c r="AF833" i="79"/>
  <c r="AE833" i="79"/>
  <c r="AD833" i="79"/>
  <c r="AC833" i="79"/>
  <c r="AB833" i="79"/>
  <c r="AA833" i="79"/>
  <c r="Z833" i="79"/>
  <c r="AL830" i="79"/>
  <c r="AK830" i="79"/>
  <c r="AJ830" i="79"/>
  <c r="AI830" i="79"/>
  <c r="AH830" i="79"/>
  <c r="AG830" i="79"/>
  <c r="AF830" i="79"/>
  <c r="AE830" i="79"/>
  <c r="AD830" i="79"/>
  <c r="AC830" i="79"/>
  <c r="AB830" i="79"/>
  <c r="AA830" i="79"/>
  <c r="Z830" i="79"/>
  <c r="Y830" i="79"/>
  <c r="AL827" i="79"/>
  <c r="AK827" i="79"/>
  <c r="AJ827" i="79"/>
  <c r="AI827" i="79"/>
  <c r="AH827" i="79"/>
  <c r="AG827" i="79"/>
  <c r="AF827" i="79"/>
  <c r="AE827" i="79"/>
  <c r="AD827" i="79"/>
  <c r="AC827" i="79"/>
  <c r="AB827" i="79"/>
  <c r="AA827" i="79"/>
  <c r="Z827" i="79"/>
  <c r="Y827" i="79"/>
  <c r="AL824" i="79"/>
  <c r="AK824" i="79"/>
  <c r="AJ824" i="79"/>
  <c r="AI824" i="79"/>
  <c r="AH824" i="79"/>
  <c r="AG824" i="79"/>
  <c r="AF824" i="79"/>
  <c r="AE824" i="79"/>
  <c r="AD824" i="79"/>
  <c r="AC824" i="79"/>
  <c r="AB824" i="79"/>
  <c r="AA824" i="79"/>
  <c r="Z824" i="79"/>
  <c r="Y824" i="79"/>
  <c r="N109" i="46"/>
  <c r="N103" i="46"/>
  <c r="N99" i="46"/>
  <c r="N82" i="46"/>
  <c r="N79" i="46"/>
  <c r="N76" i="46"/>
  <c r="N85" i="79"/>
  <c r="AL650" i="79"/>
  <c r="AK650" i="79"/>
  <c r="AJ650" i="79"/>
  <c r="AI650" i="79"/>
  <c r="AH650" i="79"/>
  <c r="AG650" i="79"/>
  <c r="AF650" i="79"/>
  <c r="AE650" i="79"/>
  <c r="AD650" i="79"/>
  <c r="AC650" i="79"/>
  <c r="AB650" i="79"/>
  <c r="AA650" i="79"/>
  <c r="Z650" i="79"/>
  <c r="AL647" i="79"/>
  <c r="AK647" i="79"/>
  <c r="AJ647" i="79"/>
  <c r="AI647" i="79"/>
  <c r="AH647" i="79"/>
  <c r="AG647" i="79"/>
  <c r="AF647" i="79"/>
  <c r="AE647" i="79"/>
  <c r="AD647" i="79"/>
  <c r="AC647" i="79"/>
  <c r="AB647" i="79"/>
  <c r="AA647" i="79"/>
  <c r="Z647" i="79"/>
  <c r="AL644" i="79"/>
  <c r="AK644" i="79"/>
  <c r="AJ644" i="79"/>
  <c r="AI644" i="79"/>
  <c r="AH644" i="79"/>
  <c r="AG644" i="79"/>
  <c r="AF644" i="79"/>
  <c r="AE644" i="79"/>
  <c r="AD644" i="79"/>
  <c r="AC644" i="79"/>
  <c r="AB644" i="79"/>
  <c r="AA644" i="79"/>
  <c r="Z644" i="79"/>
  <c r="Y644" i="79"/>
  <c r="AL641" i="79"/>
  <c r="AK641" i="79"/>
  <c r="AJ641" i="79"/>
  <c r="AI641" i="79"/>
  <c r="AH641" i="79"/>
  <c r="AG641" i="79"/>
  <c r="AF641" i="79"/>
  <c r="AE641" i="79"/>
  <c r="AD641" i="79"/>
  <c r="AC641" i="79"/>
  <c r="AB641" i="79"/>
  <c r="AA641" i="79"/>
  <c r="Z641" i="79"/>
  <c r="Y641" i="79"/>
  <c r="AL467" i="79"/>
  <c r="AK467" i="79"/>
  <c r="AJ467" i="79"/>
  <c r="AI467" i="79"/>
  <c r="AH467" i="79"/>
  <c r="AG467" i="79"/>
  <c r="AF467" i="79"/>
  <c r="AE467" i="79"/>
  <c r="AD467" i="79"/>
  <c r="AC467" i="79"/>
  <c r="AB467" i="79"/>
  <c r="AA467" i="79"/>
  <c r="Z467" i="79"/>
  <c r="Y467" i="79"/>
  <c r="AL464" i="79"/>
  <c r="AK464" i="79"/>
  <c r="AJ464" i="79"/>
  <c r="AI464" i="79"/>
  <c r="AH464" i="79"/>
  <c r="AG464" i="79"/>
  <c r="AF464" i="79"/>
  <c r="AE464" i="79"/>
  <c r="AD464" i="79"/>
  <c r="AC464" i="79"/>
  <c r="AB464" i="79"/>
  <c r="AA464" i="79"/>
  <c r="Z464" i="79"/>
  <c r="Y464" i="79"/>
  <c r="AL461" i="79"/>
  <c r="AK461" i="79"/>
  <c r="AJ461" i="79"/>
  <c r="AI461" i="79"/>
  <c r="AH461" i="79"/>
  <c r="AG461" i="79"/>
  <c r="AF461" i="79"/>
  <c r="AE461" i="79"/>
  <c r="AD461" i="79"/>
  <c r="AC461" i="79"/>
  <c r="AB461" i="79"/>
  <c r="AA461" i="79"/>
  <c r="Z461" i="79"/>
  <c r="Y461" i="79"/>
  <c r="AL458" i="79"/>
  <c r="AK458" i="79"/>
  <c r="AJ458" i="79"/>
  <c r="AI458" i="79"/>
  <c r="AH458" i="79"/>
  <c r="AG458" i="79"/>
  <c r="AF458" i="79"/>
  <c r="AE458" i="79"/>
  <c r="AD458" i="79"/>
  <c r="AC458" i="79"/>
  <c r="AB458" i="79"/>
  <c r="AA458" i="79"/>
  <c r="Z458" i="79"/>
  <c r="Y458" i="79"/>
  <c r="AL284" i="79"/>
  <c r="AK284" i="79"/>
  <c r="AJ284" i="79"/>
  <c r="AI284" i="79"/>
  <c r="AH284" i="79"/>
  <c r="AG284" i="79"/>
  <c r="AF284" i="79"/>
  <c r="AE284" i="79"/>
  <c r="AD284" i="79"/>
  <c r="AC284" i="79"/>
  <c r="AB284" i="79"/>
  <c r="AA284" i="79"/>
  <c r="Z284" i="79"/>
  <c r="Y284" i="79"/>
  <c r="AL281" i="79"/>
  <c r="AK281" i="79"/>
  <c r="AJ281" i="79"/>
  <c r="AI281" i="79"/>
  <c r="AH281" i="79"/>
  <c r="AG281" i="79"/>
  <c r="AF281" i="79"/>
  <c r="AE281" i="79"/>
  <c r="AD281" i="79"/>
  <c r="AC281" i="79"/>
  <c r="AB281" i="79"/>
  <c r="AA281" i="79"/>
  <c r="Z281" i="79"/>
  <c r="Y281" i="79"/>
  <c r="AL278" i="79"/>
  <c r="AK278" i="79"/>
  <c r="AJ278" i="79"/>
  <c r="AI278" i="79"/>
  <c r="AH278" i="79"/>
  <c r="AG278" i="79"/>
  <c r="AF278" i="79"/>
  <c r="AE278" i="79"/>
  <c r="AD278" i="79"/>
  <c r="AC278" i="79"/>
  <c r="AB278" i="79"/>
  <c r="AA278" i="79"/>
  <c r="Z278" i="79"/>
  <c r="Y278" i="79"/>
  <c r="AL275" i="79"/>
  <c r="AK275" i="79"/>
  <c r="AJ275" i="79"/>
  <c r="AI275" i="79"/>
  <c r="AH275" i="79"/>
  <c r="AG275" i="79"/>
  <c r="AF275" i="79"/>
  <c r="AE275" i="79"/>
  <c r="AD275" i="79"/>
  <c r="AC275" i="79"/>
  <c r="AB275" i="79"/>
  <c r="AA275" i="79"/>
  <c r="Z275" i="79"/>
  <c r="Y275" i="79"/>
  <c r="AM510" i="46"/>
  <c r="AL511" i="46"/>
  <c r="AM507" i="46"/>
  <c r="AM504" i="46"/>
  <c r="AM500" i="46"/>
  <c r="AM497" i="46"/>
  <c r="AM494" i="46"/>
  <c r="AM491" i="46"/>
  <c r="AM488" i="46"/>
  <c r="AM484" i="46"/>
  <c r="AM481" i="46"/>
  <c r="AM477" i="46"/>
  <c r="AM473" i="46"/>
  <c r="AM470" i="46"/>
  <c r="AM467" i="46"/>
  <c r="AM464" i="46"/>
  <c r="AM461" i="46"/>
  <c r="AM457" i="46"/>
  <c r="AM454" i="46"/>
  <c r="AM451" i="46"/>
  <c r="AM448" i="46"/>
  <c r="AM445" i="46"/>
  <c r="AM442" i="46"/>
  <c r="AM439" i="46"/>
  <c r="AM436" i="46"/>
  <c r="AM432" i="46"/>
  <c r="AM429" i="46"/>
  <c r="AM426" i="46"/>
  <c r="AM423" i="46"/>
  <c r="AM420" i="46"/>
  <c r="AM417" i="46"/>
  <c r="AM414" i="46"/>
  <c r="AM411" i="46"/>
  <c r="AM408" i="46"/>
  <c r="AM381" i="46"/>
  <c r="Z498" i="46"/>
  <c r="AA498" i="46"/>
  <c r="AB498" i="46"/>
  <c r="AC498" i="46"/>
  <c r="AD498" i="46"/>
  <c r="AE498" i="46"/>
  <c r="AF498" i="46"/>
  <c r="AG498" i="46"/>
  <c r="AH498" i="46"/>
  <c r="AI498" i="46"/>
  <c r="AJ498" i="46"/>
  <c r="AK498" i="46"/>
  <c r="AL498" i="46"/>
  <c r="Z501" i="46"/>
  <c r="AA501" i="46"/>
  <c r="AB501" i="46"/>
  <c r="AC501" i="46"/>
  <c r="AD501" i="46"/>
  <c r="AE501" i="46"/>
  <c r="AF501" i="46"/>
  <c r="AG501" i="46"/>
  <c r="AH501" i="46"/>
  <c r="AI501" i="46"/>
  <c r="AJ501" i="46"/>
  <c r="AK501" i="46"/>
  <c r="AL501" i="46"/>
  <c r="Z505" i="46"/>
  <c r="AA505" i="46"/>
  <c r="AB505" i="46"/>
  <c r="AC505" i="46"/>
  <c r="AD505" i="46"/>
  <c r="AE505" i="46"/>
  <c r="AF505" i="46"/>
  <c r="AG505" i="46"/>
  <c r="AH505" i="46"/>
  <c r="AI505" i="46"/>
  <c r="AJ505" i="46"/>
  <c r="AK505" i="46"/>
  <c r="AL505" i="46"/>
  <c r="Z508" i="46"/>
  <c r="AA508" i="46"/>
  <c r="AB508" i="46"/>
  <c r="AC508" i="46"/>
  <c r="AD508" i="46"/>
  <c r="AE508" i="46"/>
  <c r="AF508" i="46"/>
  <c r="AG508" i="46"/>
  <c r="AH508" i="46"/>
  <c r="AI508" i="46"/>
  <c r="AJ508" i="46"/>
  <c r="AK508" i="46"/>
  <c r="AL508" i="46"/>
  <c r="Z511" i="46"/>
  <c r="AA511" i="46"/>
  <c r="AB511" i="46"/>
  <c r="AC511" i="46"/>
  <c r="AD511" i="46"/>
  <c r="AE511" i="46"/>
  <c r="AF511" i="46"/>
  <c r="AG511" i="46"/>
  <c r="AH511" i="46"/>
  <c r="AI511" i="46"/>
  <c r="AJ511" i="46"/>
  <c r="AK511" i="46"/>
  <c r="Y505" i="46"/>
  <c r="Y508" i="46"/>
  <c r="Y511" i="46"/>
  <c r="Y501" i="46"/>
  <c r="Y498" i="46"/>
  <c r="AL382" i="46"/>
  <c r="AM378" i="46"/>
  <c r="AM375" i="46"/>
  <c r="AM371" i="46"/>
  <c r="AM368" i="46"/>
  <c r="AM365" i="46"/>
  <c r="AM362" i="46"/>
  <c r="AM359" i="46"/>
  <c r="AM355" i="46"/>
  <c r="AM352" i="46"/>
  <c r="AM348" i="46"/>
  <c r="AM344" i="46"/>
  <c r="AM341" i="46"/>
  <c r="AM338" i="46"/>
  <c r="AM335" i="46"/>
  <c r="AM332" i="46"/>
  <c r="AM328" i="46"/>
  <c r="AM325" i="46"/>
  <c r="AM322" i="46"/>
  <c r="AM319" i="46"/>
  <c r="AM316" i="46"/>
  <c r="AM313" i="46"/>
  <c r="AM310" i="46"/>
  <c r="AM307" i="46"/>
  <c r="AM303" i="46"/>
  <c r="AM300" i="46"/>
  <c r="AM297" i="46"/>
  <c r="AM294" i="46"/>
  <c r="AM291" i="46"/>
  <c r="AM288" i="46"/>
  <c r="AM285" i="46"/>
  <c r="AM282" i="46"/>
  <c r="AM279" i="46"/>
  <c r="AM252" i="46"/>
  <c r="Z369" i="46"/>
  <c r="AA369" i="46"/>
  <c r="AB369" i="46"/>
  <c r="AC369" i="46"/>
  <c r="AD369" i="46"/>
  <c r="AE369" i="46"/>
  <c r="AF369" i="46"/>
  <c r="AG369" i="46"/>
  <c r="AH369" i="46"/>
  <c r="AI369" i="46"/>
  <c r="AJ369" i="46"/>
  <c r="AK369" i="46"/>
  <c r="AL369" i="46"/>
  <c r="Z372" i="46"/>
  <c r="AA372" i="46"/>
  <c r="AB372" i="46"/>
  <c r="AC372" i="46"/>
  <c r="AD372" i="46"/>
  <c r="AE372" i="46"/>
  <c r="AF372" i="46"/>
  <c r="AG372" i="46"/>
  <c r="AH372" i="46"/>
  <c r="AI372" i="46"/>
  <c r="AJ372" i="46"/>
  <c r="AK372" i="46"/>
  <c r="AL372" i="46"/>
  <c r="Z376" i="46"/>
  <c r="AA376" i="46"/>
  <c r="AB376" i="46"/>
  <c r="AC376" i="46"/>
  <c r="AD376" i="46"/>
  <c r="AE376" i="46"/>
  <c r="AF376" i="46"/>
  <c r="AG376" i="46"/>
  <c r="AH376" i="46"/>
  <c r="AI376" i="46"/>
  <c r="AJ376" i="46"/>
  <c r="AK376" i="46"/>
  <c r="AL376" i="46"/>
  <c r="Z379" i="46"/>
  <c r="AA379" i="46"/>
  <c r="AB379" i="46"/>
  <c r="AC379" i="46"/>
  <c r="AD379" i="46"/>
  <c r="AE379" i="46"/>
  <c r="AF379" i="46"/>
  <c r="AG379" i="46"/>
  <c r="AH379" i="46"/>
  <c r="AI379" i="46"/>
  <c r="AJ379" i="46"/>
  <c r="AK379" i="46"/>
  <c r="AL379" i="46"/>
  <c r="Z382" i="46"/>
  <c r="AA382" i="46"/>
  <c r="AB382" i="46"/>
  <c r="AC382" i="46"/>
  <c r="AD382" i="46"/>
  <c r="AE382" i="46"/>
  <c r="AF382" i="46"/>
  <c r="AG382" i="46"/>
  <c r="AH382" i="46"/>
  <c r="AI382" i="46"/>
  <c r="AJ382" i="46"/>
  <c r="AK382" i="46"/>
  <c r="Y382" i="46"/>
  <c r="Y379" i="46"/>
  <c r="Y376" i="46"/>
  <c r="Y372" i="46"/>
  <c r="Y369" i="46"/>
  <c r="Y363" i="46"/>
  <c r="Y366" i="46"/>
  <c r="AM249" i="46"/>
  <c r="AM246" i="46"/>
  <c r="AM242" i="46"/>
  <c r="Z240" i="46"/>
  <c r="AA240" i="46"/>
  <c r="AB240" i="46"/>
  <c r="AC240" i="46"/>
  <c r="AD240" i="46"/>
  <c r="AE240" i="46"/>
  <c r="AF240" i="46"/>
  <c r="AG240" i="46"/>
  <c r="AH240" i="46"/>
  <c r="AI240" i="46"/>
  <c r="AJ240" i="46"/>
  <c r="AK240" i="46"/>
  <c r="AL240" i="46"/>
  <c r="Z243" i="46"/>
  <c r="AA243" i="46"/>
  <c r="AB243" i="46"/>
  <c r="AC243" i="46"/>
  <c r="AD243" i="46"/>
  <c r="AE243" i="46"/>
  <c r="AF243" i="46"/>
  <c r="AG243" i="46"/>
  <c r="AH243" i="46"/>
  <c r="AI243" i="46"/>
  <c r="AJ243" i="46"/>
  <c r="AK243" i="46"/>
  <c r="AL243" i="46"/>
  <c r="Z247" i="46"/>
  <c r="AA247" i="46"/>
  <c r="AB247" i="46"/>
  <c r="AC247" i="46"/>
  <c r="AD247" i="46"/>
  <c r="AE247" i="46"/>
  <c r="AF247" i="46"/>
  <c r="AG247" i="46"/>
  <c r="AH247" i="46"/>
  <c r="AI247" i="46"/>
  <c r="AJ247" i="46"/>
  <c r="AK247" i="46"/>
  <c r="AL247" i="46"/>
  <c r="Z250" i="46"/>
  <c r="AA250" i="46"/>
  <c r="AB250" i="46"/>
  <c r="AC250" i="46"/>
  <c r="AD250" i="46"/>
  <c r="AE250" i="46"/>
  <c r="AF250" i="46"/>
  <c r="AG250" i="46"/>
  <c r="AH250" i="46"/>
  <c r="AI250" i="46"/>
  <c r="AJ250" i="46"/>
  <c r="AK250" i="46"/>
  <c r="AL250" i="46"/>
  <c r="Z253" i="46"/>
  <c r="AA253" i="46"/>
  <c r="AB253" i="46"/>
  <c r="AC253" i="46"/>
  <c r="AD253" i="46"/>
  <c r="AE253" i="46"/>
  <c r="AF253" i="46"/>
  <c r="AG253" i="46"/>
  <c r="AH253" i="46"/>
  <c r="AI253" i="46"/>
  <c r="AJ253" i="46"/>
  <c r="AK253" i="46"/>
  <c r="AL253" i="46"/>
  <c r="Y253" i="46"/>
  <c r="Y250" i="46"/>
  <c r="Y247" i="46"/>
  <c r="Y243" i="46"/>
  <c r="Y240" i="46"/>
  <c r="Y237" i="46"/>
  <c r="AM171" i="46"/>
  <c r="AM168" i="46"/>
  <c r="AM124" i="46"/>
  <c r="AM239" i="46"/>
  <c r="AM236" i="46"/>
  <c r="AM233" i="46"/>
  <c r="AM230" i="46"/>
  <c r="AM226" i="46"/>
  <c r="AM223" i="46"/>
  <c r="AM219" i="46"/>
  <c r="AM215" i="46"/>
  <c r="AM212" i="46"/>
  <c r="AM209" i="46"/>
  <c r="AM206" i="46"/>
  <c r="AM203" i="46"/>
  <c r="AM199" i="46"/>
  <c r="AM196" i="46"/>
  <c r="AM193" i="46"/>
  <c r="AM190" i="46"/>
  <c r="AM187" i="46"/>
  <c r="AM184" i="46"/>
  <c r="AM181" i="46"/>
  <c r="AM178" i="46"/>
  <c r="AM174" i="46"/>
  <c r="AM165" i="46"/>
  <c r="AM162" i="46"/>
  <c r="AM159" i="46"/>
  <c r="AM156" i="46"/>
  <c r="AM153" i="46"/>
  <c r="AM150" i="46"/>
  <c r="Z125" i="46"/>
  <c r="AA125" i="46"/>
  <c r="AB125" i="46"/>
  <c r="AC125" i="46"/>
  <c r="AD125" i="46"/>
  <c r="AE125" i="46"/>
  <c r="AF125" i="46"/>
  <c r="AG125" i="46"/>
  <c r="AH125" i="46"/>
  <c r="AI125" i="46"/>
  <c r="AJ125" i="46"/>
  <c r="AK125" i="46"/>
  <c r="AL125" i="46"/>
  <c r="Y125" i="46"/>
  <c r="AM121" i="46"/>
  <c r="Z122" i="46"/>
  <c r="AA122" i="46"/>
  <c r="AB122" i="46"/>
  <c r="AC122" i="46"/>
  <c r="AD122" i="46"/>
  <c r="AE122" i="46"/>
  <c r="AF122" i="46"/>
  <c r="AG122" i="46"/>
  <c r="AH122" i="46"/>
  <c r="AI122" i="46"/>
  <c r="AJ122" i="46"/>
  <c r="AK122" i="46"/>
  <c r="AL122" i="46"/>
  <c r="Y122" i="46"/>
  <c r="Y119" i="46"/>
  <c r="AM118" i="46"/>
  <c r="Z119" i="46"/>
  <c r="AA119" i="46"/>
  <c r="AB119" i="46"/>
  <c r="AC119" i="46"/>
  <c r="AD119" i="46"/>
  <c r="AE119" i="46"/>
  <c r="AF119" i="46"/>
  <c r="AG119" i="46"/>
  <c r="AH119" i="46"/>
  <c r="AI119" i="46"/>
  <c r="AJ119" i="46"/>
  <c r="AK119" i="46"/>
  <c r="AL119" i="46"/>
  <c r="Y115" i="46"/>
  <c r="AM108" i="46"/>
  <c r="AM111" i="46"/>
  <c r="AM114" i="46"/>
  <c r="AM105" i="46"/>
  <c r="AM102" i="46"/>
  <c r="AM98" i="46"/>
  <c r="AM95" i="46"/>
  <c r="AM91" i="46"/>
  <c r="AM87" i="46"/>
  <c r="AM84" i="46"/>
  <c r="AM81" i="46"/>
  <c r="AM78" i="46"/>
  <c r="AM75" i="46"/>
  <c r="AM71" i="46"/>
  <c r="AM68" i="46"/>
  <c r="AM65" i="46"/>
  <c r="AM62" i="46"/>
  <c r="AM59" i="46"/>
  <c r="AM56" i="46"/>
  <c r="AM53" i="46"/>
  <c r="AM50" i="46"/>
  <c r="AM46" i="46"/>
  <c r="AM43" i="46"/>
  <c r="AM40" i="46"/>
  <c r="AM37" i="46"/>
  <c r="AM34" i="46"/>
  <c r="AM31" i="46"/>
  <c r="AM28" i="46"/>
  <c r="AM25" i="46"/>
  <c r="AM22" i="46"/>
  <c r="Z115" i="46"/>
  <c r="AA115" i="46"/>
  <c r="AB115" i="46"/>
  <c r="AC115" i="46"/>
  <c r="AD115" i="46"/>
  <c r="AE115" i="46"/>
  <c r="AF115" i="46"/>
  <c r="AG115" i="46"/>
  <c r="AH115" i="46"/>
  <c r="AI115" i="46"/>
  <c r="AJ115" i="46"/>
  <c r="AK115" i="46"/>
  <c r="AL115" i="46"/>
  <c r="Y112" i="46"/>
  <c r="AL109" i="46"/>
  <c r="AL112" i="46"/>
  <c r="Z112" i="46"/>
  <c r="AA112" i="46"/>
  <c r="AB112" i="46"/>
  <c r="AC112" i="46"/>
  <c r="AD112" i="46"/>
  <c r="AE112" i="46"/>
  <c r="AF112" i="46"/>
  <c r="AG112" i="46"/>
  <c r="AH112" i="46"/>
  <c r="AI112" i="46"/>
  <c r="AJ112" i="46"/>
  <c r="AK112" i="46"/>
  <c r="Y109" i="46"/>
  <c r="Y106" i="46"/>
  <c r="AL77" i="79"/>
  <c r="AK77" i="79"/>
  <c r="AJ77" i="79"/>
  <c r="AI77" i="79"/>
  <c r="AH77" i="79"/>
  <c r="AG77" i="79"/>
  <c r="AF77" i="79"/>
  <c r="AE77" i="79"/>
  <c r="AD77" i="79"/>
  <c r="AC77" i="79"/>
  <c r="AB77" i="79"/>
  <c r="AA77" i="79"/>
  <c r="Z77" i="79"/>
  <c r="Y77" i="79"/>
  <c r="N77" i="79"/>
  <c r="AL98" i="79"/>
  <c r="AK98" i="79"/>
  <c r="AJ98" i="79"/>
  <c r="AI98" i="79"/>
  <c r="AH98" i="79"/>
  <c r="AG98" i="79"/>
  <c r="AF98" i="79"/>
  <c r="AE98" i="79"/>
  <c r="AD98" i="79"/>
  <c r="AC98" i="79"/>
  <c r="AB98" i="79"/>
  <c r="AA98" i="79"/>
  <c r="Z98" i="79"/>
  <c r="Y98" i="79"/>
  <c r="AL92" i="79"/>
  <c r="AK92" i="79"/>
  <c r="AJ92" i="79"/>
  <c r="AI92" i="79"/>
  <c r="AH92" i="79"/>
  <c r="AG92" i="79"/>
  <c r="AF92" i="79"/>
  <c r="AE92" i="79"/>
  <c r="AD92" i="79"/>
  <c r="AC92" i="79"/>
  <c r="AB92" i="79"/>
  <c r="AA92" i="79"/>
  <c r="Z92" i="79"/>
  <c r="Y92" i="79"/>
  <c r="AL485" i="46"/>
  <c r="AK485" i="46"/>
  <c r="AJ485" i="46"/>
  <c r="AI485" i="46"/>
  <c r="AH485" i="46"/>
  <c r="AG485" i="46"/>
  <c r="AF485" i="46"/>
  <c r="AE485" i="46"/>
  <c r="AD485" i="46"/>
  <c r="AC485" i="46"/>
  <c r="AB485" i="46"/>
  <c r="AA485" i="46"/>
  <c r="Z485" i="46"/>
  <c r="Y485" i="46"/>
  <c r="AL482" i="46"/>
  <c r="AK482" i="46"/>
  <c r="AJ482" i="46"/>
  <c r="AI482" i="46"/>
  <c r="AH482" i="46"/>
  <c r="AG482" i="46"/>
  <c r="AF482" i="46"/>
  <c r="AE482" i="46"/>
  <c r="AD482" i="46"/>
  <c r="AC482" i="46"/>
  <c r="AB482" i="46"/>
  <c r="AA482" i="46"/>
  <c r="Z482" i="46"/>
  <c r="Y482" i="46"/>
  <c r="AL455" i="46"/>
  <c r="AK455" i="46"/>
  <c r="AJ455" i="46"/>
  <c r="AI455" i="46"/>
  <c r="AH455" i="46"/>
  <c r="AG455" i="46"/>
  <c r="AF455" i="46"/>
  <c r="AE455" i="46"/>
  <c r="AD455" i="46"/>
  <c r="AC455" i="46"/>
  <c r="AB455" i="46"/>
  <c r="AA455" i="46"/>
  <c r="Z455" i="46"/>
  <c r="Y455" i="46"/>
  <c r="AL452" i="46"/>
  <c r="AK452" i="46"/>
  <c r="AJ452" i="46"/>
  <c r="AI452" i="46"/>
  <c r="AH452" i="46"/>
  <c r="AG452" i="46"/>
  <c r="AF452" i="46"/>
  <c r="AE452" i="46"/>
  <c r="AD452" i="46"/>
  <c r="AC452" i="46"/>
  <c r="AB452" i="46"/>
  <c r="AA452" i="46"/>
  <c r="Z452" i="46"/>
  <c r="Y452" i="46"/>
  <c r="AL430" i="46"/>
  <c r="AK430" i="46"/>
  <c r="AJ430" i="46"/>
  <c r="AI430" i="46"/>
  <c r="AH430" i="46"/>
  <c r="AG430" i="46"/>
  <c r="AF430" i="46"/>
  <c r="AE430" i="46"/>
  <c r="AD430" i="46"/>
  <c r="AC430" i="46"/>
  <c r="AB430" i="46"/>
  <c r="AA430" i="46"/>
  <c r="Z430" i="46"/>
  <c r="Y430" i="46"/>
  <c r="AL356" i="46"/>
  <c r="AK356" i="46"/>
  <c r="AJ356" i="46"/>
  <c r="AI356" i="46"/>
  <c r="AH356" i="46"/>
  <c r="AG356" i="46"/>
  <c r="AF356" i="46"/>
  <c r="AE356" i="46"/>
  <c r="AD356" i="46"/>
  <c r="AC356" i="46"/>
  <c r="AB356" i="46"/>
  <c r="AA356" i="46"/>
  <c r="Z356" i="46"/>
  <c r="Y356" i="46"/>
  <c r="AL353" i="46"/>
  <c r="AK353" i="46"/>
  <c r="AJ353" i="46"/>
  <c r="AI353" i="46"/>
  <c r="AH353" i="46"/>
  <c r="AG353" i="46"/>
  <c r="AF353" i="46"/>
  <c r="AE353" i="46"/>
  <c r="AD353" i="46"/>
  <c r="AC353" i="46"/>
  <c r="AB353" i="46"/>
  <c r="AA353" i="46"/>
  <c r="Z353" i="46"/>
  <c r="Y353" i="46"/>
  <c r="AL326" i="46"/>
  <c r="AK326" i="46"/>
  <c r="AJ326" i="46"/>
  <c r="AI326" i="46"/>
  <c r="AH326" i="46"/>
  <c r="AG326" i="46"/>
  <c r="AF326" i="46"/>
  <c r="AE326" i="46"/>
  <c r="AD326" i="46"/>
  <c r="AC326" i="46"/>
  <c r="AB326" i="46"/>
  <c r="AA326" i="46"/>
  <c r="Z326" i="46"/>
  <c r="Y326" i="46"/>
  <c r="AL323" i="46"/>
  <c r="AK323" i="46"/>
  <c r="AJ323" i="46"/>
  <c r="AI323" i="46"/>
  <c r="AH323" i="46"/>
  <c r="AG323" i="46"/>
  <c r="AF323" i="46"/>
  <c r="AE323" i="46"/>
  <c r="AD323" i="46"/>
  <c r="AC323" i="46"/>
  <c r="AB323" i="46"/>
  <c r="AA323" i="46"/>
  <c r="Z323" i="46"/>
  <c r="Y323" i="46"/>
  <c r="AL301" i="46"/>
  <c r="AK301" i="46"/>
  <c r="AJ301" i="46"/>
  <c r="AI301" i="46"/>
  <c r="AH301" i="46"/>
  <c r="AG301" i="46"/>
  <c r="AF301" i="46"/>
  <c r="AE301" i="46"/>
  <c r="AD301" i="46"/>
  <c r="AC301" i="46"/>
  <c r="AB301" i="46"/>
  <c r="AA301" i="46"/>
  <c r="Z301" i="46"/>
  <c r="Y301" i="46"/>
  <c r="C31" i="44"/>
  <c r="C30" i="44"/>
  <c r="C16" i="44"/>
  <c r="C15" i="44"/>
  <c r="AL227" i="46"/>
  <c r="AK227" i="46"/>
  <c r="AJ227" i="46"/>
  <c r="AI227" i="46"/>
  <c r="AH227" i="46"/>
  <c r="AG227" i="46"/>
  <c r="AF227" i="46"/>
  <c r="AE227" i="46"/>
  <c r="AD227" i="46"/>
  <c r="AC227" i="46"/>
  <c r="AB227" i="46"/>
  <c r="AA227" i="46"/>
  <c r="Z227" i="46"/>
  <c r="Y227" i="46"/>
  <c r="AL224" i="46"/>
  <c r="AK224" i="46"/>
  <c r="AJ224" i="46"/>
  <c r="AI224" i="46"/>
  <c r="AH224" i="46"/>
  <c r="AG224" i="46"/>
  <c r="AF224" i="46"/>
  <c r="AE224" i="46"/>
  <c r="AD224" i="46"/>
  <c r="AC224" i="46"/>
  <c r="AB224" i="46"/>
  <c r="AA224" i="46"/>
  <c r="Z224" i="46"/>
  <c r="Y224" i="46"/>
  <c r="AL197" i="46"/>
  <c r="AK197" i="46"/>
  <c r="AJ197" i="46"/>
  <c r="AI197" i="46"/>
  <c r="AH197" i="46"/>
  <c r="AG197" i="46"/>
  <c r="AF197" i="46"/>
  <c r="AE197" i="46"/>
  <c r="AD197" i="46"/>
  <c r="AC197" i="46"/>
  <c r="AB197" i="46"/>
  <c r="AA197" i="46"/>
  <c r="Z197" i="46"/>
  <c r="Y197" i="46"/>
  <c r="AL194" i="46"/>
  <c r="AK194" i="46"/>
  <c r="AJ194" i="46"/>
  <c r="AI194" i="46"/>
  <c r="AH194" i="46"/>
  <c r="AG194" i="46"/>
  <c r="AF194" i="46"/>
  <c r="AE194" i="46"/>
  <c r="AD194" i="46"/>
  <c r="AC194" i="46"/>
  <c r="AB194" i="46"/>
  <c r="AA194" i="46"/>
  <c r="Z194" i="46"/>
  <c r="Y194" i="46"/>
  <c r="AL172" i="46"/>
  <c r="AK172" i="46"/>
  <c r="AJ172" i="46"/>
  <c r="AI172" i="46"/>
  <c r="AH172" i="46"/>
  <c r="AG172" i="46"/>
  <c r="AF172" i="46"/>
  <c r="AE172" i="46"/>
  <c r="AD172" i="46"/>
  <c r="AC172" i="46"/>
  <c r="AB172" i="46"/>
  <c r="AA172" i="46"/>
  <c r="Z172" i="46"/>
  <c r="Y172" i="46"/>
  <c r="AL99" i="46"/>
  <c r="AK99" i="46"/>
  <c r="AJ99" i="46"/>
  <c r="AI99" i="46"/>
  <c r="AH99" i="46"/>
  <c r="AG99" i="46"/>
  <c r="AF99" i="46"/>
  <c r="AE99" i="46"/>
  <c r="AD99" i="46"/>
  <c r="AC99" i="46"/>
  <c r="AB99" i="46"/>
  <c r="AA99" i="46"/>
  <c r="Z99" i="46"/>
  <c r="Y99" i="46"/>
  <c r="AL96" i="46"/>
  <c r="AK96" i="46"/>
  <c r="AJ96" i="46"/>
  <c r="AI96" i="46"/>
  <c r="AH96" i="46"/>
  <c r="AG96" i="46"/>
  <c r="AF96" i="46"/>
  <c r="AE96" i="46"/>
  <c r="AD96" i="46"/>
  <c r="AC96" i="46"/>
  <c r="AB96" i="46"/>
  <c r="AA96" i="46"/>
  <c r="Z96" i="46"/>
  <c r="Y96" i="46"/>
  <c r="AL69" i="46"/>
  <c r="AK69" i="46"/>
  <c r="AJ69" i="46"/>
  <c r="AI69" i="46"/>
  <c r="AH69" i="46"/>
  <c r="AG69" i="46"/>
  <c r="AF69" i="46"/>
  <c r="AE69" i="46"/>
  <c r="AD69" i="46"/>
  <c r="AC69" i="46"/>
  <c r="AB69" i="46"/>
  <c r="AA69" i="46"/>
  <c r="Z69" i="46"/>
  <c r="Y69" i="46"/>
  <c r="AL44" i="46"/>
  <c r="AK44" i="46"/>
  <c r="AJ44" i="46"/>
  <c r="AI44" i="46"/>
  <c r="AH44" i="46"/>
  <c r="AG44" i="46"/>
  <c r="AF44" i="46"/>
  <c r="AE44" i="46"/>
  <c r="AD44" i="46"/>
  <c r="AC44" i="46"/>
  <c r="AB44" i="46"/>
  <c r="AA44" i="46"/>
  <c r="Z44" i="46"/>
  <c r="Y44" i="46"/>
  <c r="N144" i="79"/>
  <c r="N81" i="79"/>
  <c r="AB106" i="46"/>
  <c r="AA106" i="46"/>
  <c r="AL1108" i="79"/>
  <c r="AK1108" i="79"/>
  <c r="AJ1108" i="79"/>
  <c r="AI1108" i="79"/>
  <c r="AH1108" i="79"/>
  <c r="AG1108" i="79"/>
  <c r="AF1108" i="79"/>
  <c r="AE1108" i="79"/>
  <c r="AD1108" i="79"/>
  <c r="AC1108" i="79"/>
  <c r="AB1108" i="79"/>
  <c r="AA1108" i="79"/>
  <c r="Z1108" i="79"/>
  <c r="Y1108" i="79"/>
  <c r="AL1105" i="79"/>
  <c r="AK1105" i="79"/>
  <c r="AJ1105" i="79"/>
  <c r="AI1105" i="79"/>
  <c r="AH1105" i="79"/>
  <c r="AG1105" i="79"/>
  <c r="AF1105" i="79"/>
  <c r="AE1105" i="79"/>
  <c r="AD1105" i="79"/>
  <c r="AC1105" i="79"/>
  <c r="AB1105" i="79"/>
  <c r="AA1105" i="79"/>
  <c r="Z1105" i="79"/>
  <c r="Y1105" i="79"/>
  <c r="AL1102" i="79"/>
  <c r="AK1102" i="79"/>
  <c r="AJ1102" i="79"/>
  <c r="AI1102" i="79"/>
  <c r="AH1102" i="79"/>
  <c r="AG1102" i="79"/>
  <c r="AF1102" i="79"/>
  <c r="AE1102" i="79"/>
  <c r="AD1102" i="79"/>
  <c r="AC1102" i="79"/>
  <c r="AB1102" i="79"/>
  <c r="AA1102" i="79"/>
  <c r="Z1102" i="79"/>
  <c r="Y1102" i="79"/>
  <c r="AL1099" i="79"/>
  <c r="AK1099" i="79"/>
  <c r="AJ1099" i="79"/>
  <c r="AI1099" i="79"/>
  <c r="AH1099" i="79"/>
  <c r="AG1099" i="79"/>
  <c r="AF1099" i="79"/>
  <c r="AE1099" i="79"/>
  <c r="AD1099" i="79"/>
  <c r="AC1099" i="79"/>
  <c r="AB1099" i="79"/>
  <c r="AA1099" i="79"/>
  <c r="Z1099" i="79"/>
  <c r="Y1099" i="79"/>
  <c r="AL1096" i="79"/>
  <c r="AK1096" i="79"/>
  <c r="AJ1096" i="79"/>
  <c r="AI1096" i="79"/>
  <c r="AH1096" i="79"/>
  <c r="AG1096" i="79"/>
  <c r="AF1096" i="79"/>
  <c r="AE1096" i="79"/>
  <c r="AD1096" i="79"/>
  <c r="AC1096" i="79"/>
  <c r="AB1096" i="79"/>
  <c r="AA1096" i="79"/>
  <c r="Z1096" i="79"/>
  <c r="Y1096" i="79"/>
  <c r="AL1093" i="79"/>
  <c r="AK1093" i="79"/>
  <c r="AJ1093" i="79"/>
  <c r="AI1093" i="79"/>
  <c r="AH1093" i="79"/>
  <c r="AG1093" i="79"/>
  <c r="AF1093" i="79"/>
  <c r="AE1093" i="79"/>
  <c r="AD1093" i="79"/>
  <c r="AC1093" i="79"/>
  <c r="AB1093" i="79"/>
  <c r="AA1093" i="79"/>
  <c r="Z1093" i="79"/>
  <c r="Y1093" i="79"/>
  <c r="AL1090" i="79"/>
  <c r="AK1090" i="79"/>
  <c r="AJ1090" i="79"/>
  <c r="AI1090" i="79"/>
  <c r="AH1090" i="79"/>
  <c r="AG1090" i="79"/>
  <c r="AF1090" i="79"/>
  <c r="AE1090" i="79"/>
  <c r="AD1090" i="79"/>
  <c r="AC1090" i="79"/>
  <c r="AB1090" i="79"/>
  <c r="AA1090" i="79"/>
  <c r="Z1090" i="79"/>
  <c r="Y1090" i="79"/>
  <c r="AL1087" i="79"/>
  <c r="AK1087" i="79"/>
  <c r="AJ1087" i="79"/>
  <c r="AI1087" i="79"/>
  <c r="AH1087" i="79"/>
  <c r="AG1087" i="79"/>
  <c r="AF1087" i="79"/>
  <c r="AE1087" i="79"/>
  <c r="AD1087" i="79"/>
  <c r="AC1087" i="79"/>
  <c r="AB1087" i="79"/>
  <c r="AA1087" i="79"/>
  <c r="Z1087" i="79"/>
  <c r="Y1087" i="79"/>
  <c r="AL1084" i="79"/>
  <c r="AK1084" i="79"/>
  <c r="AJ1084" i="79"/>
  <c r="AI1084" i="79"/>
  <c r="AH1084" i="79"/>
  <c r="AG1084" i="79"/>
  <c r="AF1084" i="79"/>
  <c r="AE1084" i="79"/>
  <c r="AD1084" i="79"/>
  <c r="AC1084" i="79"/>
  <c r="AB1084" i="79"/>
  <c r="AA1084" i="79"/>
  <c r="Z1084" i="79"/>
  <c r="Y1084" i="79"/>
  <c r="AL1081" i="79"/>
  <c r="AK1081" i="79"/>
  <c r="AJ1081" i="79"/>
  <c r="AI1081" i="79"/>
  <c r="AH1081" i="79"/>
  <c r="AG1081" i="79"/>
  <c r="AF1081" i="79"/>
  <c r="AE1081" i="79"/>
  <c r="AD1081" i="79"/>
  <c r="AC1081" i="79"/>
  <c r="AB1081" i="79"/>
  <c r="AA1081" i="79"/>
  <c r="Z1081" i="79"/>
  <c r="Y1081" i="79"/>
  <c r="AL1078" i="79"/>
  <c r="AK1078" i="79"/>
  <c r="AJ1078" i="79"/>
  <c r="AI1078" i="79"/>
  <c r="AH1078" i="79"/>
  <c r="AG1078" i="79"/>
  <c r="AF1078" i="79"/>
  <c r="AE1078" i="79"/>
  <c r="AD1078" i="79"/>
  <c r="AC1078" i="79"/>
  <c r="AB1078" i="79"/>
  <c r="AA1078" i="79"/>
  <c r="Z1078" i="79"/>
  <c r="Y1078" i="79"/>
  <c r="AL1075" i="79"/>
  <c r="AK1075" i="79"/>
  <c r="AJ1075" i="79"/>
  <c r="AI1075" i="79"/>
  <c r="AH1075" i="79"/>
  <c r="AG1075" i="79"/>
  <c r="AF1075" i="79"/>
  <c r="AE1075" i="79"/>
  <c r="AD1075" i="79"/>
  <c r="AC1075" i="79"/>
  <c r="AB1075" i="79"/>
  <c r="AA1075" i="79"/>
  <c r="Z1075" i="79"/>
  <c r="Y1075" i="79"/>
  <c r="AL1072" i="79"/>
  <c r="AK1072" i="79"/>
  <c r="AJ1072" i="79"/>
  <c r="AI1072" i="79"/>
  <c r="AH1072" i="79"/>
  <c r="AG1072" i="79"/>
  <c r="AF1072" i="79"/>
  <c r="AE1072" i="79"/>
  <c r="AD1072" i="79"/>
  <c r="AC1072" i="79"/>
  <c r="AB1072" i="79"/>
  <c r="AA1072" i="79"/>
  <c r="Z1072" i="79"/>
  <c r="Y1072" i="79"/>
  <c r="AL1069" i="79"/>
  <c r="AK1069" i="79"/>
  <c r="AJ1069" i="79"/>
  <c r="AI1069" i="79"/>
  <c r="AH1069" i="79"/>
  <c r="AG1069" i="79"/>
  <c r="AF1069" i="79"/>
  <c r="AE1069" i="79"/>
  <c r="AD1069" i="79"/>
  <c r="AC1069" i="79"/>
  <c r="AB1069" i="79"/>
  <c r="AA1069" i="79"/>
  <c r="Z1069" i="79"/>
  <c r="Y1069" i="79"/>
  <c r="AL1065" i="79"/>
  <c r="AK1065" i="79"/>
  <c r="AJ1065" i="79"/>
  <c r="AI1065" i="79"/>
  <c r="AH1065" i="79"/>
  <c r="AG1065" i="79"/>
  <c r="AF1065" i="79"/>
  <c r="AE1065" i="79"/>
  <c r="AD1065" i="79"/>
  <c r="AC1065" i="79"/>
  <c r="AB1065" i="79"/>
  <c r="AA1065" i="79"/>
  <c r="Z1065" i="79"/>
  <c r="Y1065" i="79"/>
  <c r="AL1062" i="79"/>
  <c r="AK1062" i="79"/>
  <c r="AJ1062" i="79"/>
  <c r="AI1062" i="79"/>
  <c r="AH1062" i="79"/>
  <c r="AG1062" i="79"/>
  <c r="AF1062" i="79"/>
  <c r="AE1062" i="79"/>
  <c r="AD1062" i="79"/>
  <c r="AC1062" i="79"/>
  <c r="AB1062" i="79"/>
  <c r="AA1062" i="79"/>
  <c r="Z1062" i="79"/>
  <c r="Y1062" i="79"/>
  <c r="AL1059" i="79"/>
  <c r="AK1059" i="79"/>
  <c r="AJ1059" i="79"/>
  <c r="AI1059" i="79"/>
  <c r="AH1059" i="79"/>
  <c r="AG1059" i="79"/>
  <c r="AF1059" i="79"/>
  <c r="AE1059" i="79"/>
  <c r="AD1059" i="79"/>
  <c r="AC1059" i="79"/>
  <c r="AB1059" i="79"/>
  <c r="AA1059" i="79"/>
  <c r="Z1059" i="79"/>
  <c r="Y1059" i="79"/>
  <c r="AL1055" i="79"/>
  <c r="AK1055" i="79"/>
  <c r="AJ1055" i="79"/>
  <c r="AI1055" i="79"/>
  <c r="AH1055" i="79"/>
  <c r="AG1055" i="79"/>
  <c r="AF1055" i="79"/>
  <c r="AE1055" i="79"/>
  <c r="AD1055" i="79"/>
  <c r="AC1055" i="79"/>
  <c r="AB1055" i="79"/>
  <c r="AA1055" i="79"/>
  <c r="Z1055" i="79"/>
  <c r="Y1055" i="79"/>
  <c r="AL1052" i="79"/>
  <c r="AK1052" i="79"/>
  <c r="AJ1052" i="79"/>
  <c r="AI1052" i="79"/>
  <c r="AH1052" i="79"/>
  <c r="AG1052" i="79"/>
  <c r="AF1052" i="79"/>
  <c r="AE1052" i="79"/>
  <c r="AD1052" i="79"/>
  <c r="AC1052" i="79"/>
  <c r="AB1052" i="79"/>
  <c r="AA1052" i="79"/>
  <c r="Z1052" i="79"/>
  <c r="Y1052" i="79"/>
  <c r="AL1049" i="79"/>
  <c r="AK1049" i="79"/>
  <c r="AJ1049" i="79"/>
  <c r="AI1049" i="79"/>
  <c r="AH1049" i="79"/>
  <c r="AG1049" i="79"/>
  <c r="AF1049" i="79"/>
  <c r="AE1049" i="79"/>
  <c r="AD1049" i="79"/>
  <c r="AC1049" i="79"/>
  <c r="AB1049" i="79"/>
  <c r="AA1049" i="79"/>
  <c r="Z1049" i="79"/>
  <c r="Y1049" i="79"/>
  <c r="AL1046" i="79"/>
  <c r="AK1046" i="79"/>
  <c r="AJ1046" i="79"/>
  <c r="AI1046" i="79"/>
  <c r="AH1046" i="79"/>
  <c r="AG1046" i="79"/>
  <c r="AF1046" i="79"/>
  <c r="AE1046" i="79"/>
  <c r="AD1046" i="79"/>
  <c r="AC1046" i="79"/>
  <c r="AB1046" i="79"/>
  <c r="AA1046" i="79"/>
  <c r="Z1046" i="79"/>
  <c r="Y1046" i="79"/>
  <c r="AL1043" i="79"/>
  <c r="AK1043" i="79"/>
  <c r="AJ1043" i="79"/>
  <c r="AI1043" i="79"/>
  <c r="AH1043" i="79"/>
  <c r="AG1043" i="79"/>
  <c r="AF1043" i="79"/>
  <c r="AD1043" i="79"/>
  <c r="AC1043" i="79"/>
  <c r="AB1043" i="79"/>
  <c r="AA1043" i="79"/>
  <c r="Y1043" i="79"/>
  <c r="AL1040" i="79"/>
  <c r="AK1040" i="79"/>
  <c r="AJ1040" i="79"/>
  <c r="AI1040" i="79"/>
  <c r="AH1040" i="79"/>
  <c r="AG1040" i="79"/>
  <c r="AF1040" i="79"/>
  <c r="AE1040" i="79"/>
  <c r="AD1040" i="79"/>
  <c r="AC1040" i="79"/>
  <c r="AB1040" i="79"/>
  <c r="AA1040" i="79"/>
  <c r="Z1040" i="79"/>
  <c r="Y1040" i="79"/>
  <c r="AL1037" i="79"/>
  <c r="AK1037" i="79"/>
  <c r="AJ1037" i="79"/>
  <c r="AI1037" i="79"/>
  <c r="AH1037" i="79"/>
  <c r="AG1037" i="79"/>
  <c r="AF1037" i="79"/>
  <c r="AE1037" i="79"/>
  <c r="AD1037" i="79"/>
  <c r="AC1037" i="79"/>
  <c r="AB1037" i="79"/>
  <c r="AA1037" i="79"/>
  <c r="Z1037" i="79"/>
  <c r="Y1037" i="79"/>
  <c r="AL1034" i="79"/>
  <c r="AK1034" i="79"/>
  <c r="AJ1034" i="79"/>
  <c r="AI1034" i="79"/>
  <c r="AH1034" i="79"/>
  <c r="AG1034" i="79"/>
  <c r="AF1034" i="79"/>
  <c r="AE1034" i="79"/>
  <c r="AD1034" i="79"/>
  <c r="AC1034" i="79"/>
  <c r="AB1034" i="79"/>
  <c r="AA1034" i="79"/>
  <c r="Z1034" i="79"/>
  <c r="Y1034" i="79"/>
  <c r="AL1030" i="79"/>
  <c r="AK1030" i="79"/>
  <c r="AJ1030" i="79"/>
  <c r="AI1030" i="79"/>
  <c r="AH1030" i="79"/>
  <c r="AG1030" i="79"/>
  <c r="AF1030" i="79"/>
  <c r="AE1030" i="79"/>
  <c r="AD1030" i="79"/>
  <c r="AC1030" i="79"/>
  <c r="AB1030" i="79"/>
  <c r="AA1030" i="79"/>
  <c r="Z1030" i="79"/>
  <c r="AL1027" i="79"/>
  <c r="AK1027" i="79"/>
  <c r="AJ1027" i="79"/>
  <c r="AI1027" i="79"/>
  <c r="AH1027" i="79"/>
  <c r="AG1027" i="79"/>
  <c r="AF1027" i="79"/>
  <c r="AE1027" i="79"/>
  <c r="AD1027" i="79"/>
  <c r="AC1027" i="79"/>
  <c r="AB1027" i="79"/>
  <c r="AA1027" i="79"/>
  <c r="Z1027" i="79"/>
  <c r="AL1024" i="79"/>
  <c r="AK1024" i="79"/>
  <c r="AJ1024" i="79"/>
  <c r="AI1024" i="79"/>
  <c r="AH1024" i="79"/>
  <c r="AG1024" i="79"/>
  <c r="AF1024" i="79"/>
  <c r="AE1024" i="79"/>
  <c r="AD1024" i="79"/>
  <c r="AC1024" i="79"/>
  <c r="AB1024" i="79"/>
  <c r="AA1024" i="79"/>
  <c r="Z1024" i="79"/>
  <c r="Y1024" i="79"/>
  <c r="AL1021" i="79"/>
  <c r="AK1021" i="79"/>
  <c r="AJ1021" i="79"/>
  <c r="AI1021" i="79"/>
  <c r="AH1021" i="79"/>
  <c r="AG1021" i="79"/>
  <c r="AF1021" i="79"/>
  <c r="AE1021" i="79"/>
  <c r="AD1021" i="79"/>
  <c r="AC1021" i="79"/>
  <c r="AB1021" i="79"/>
  <c r="AA1021" i="79"/>
  <c r="Z1021" i="79"/>
  <c r="Y1021" i="79"/>
  <c r="AL996" i="79"/>
  <c r="AK996" i="79"/>
  <c r="AJ996" i="79"/>
  <c r="AI996" i="79"/>
  <c r="AH996" i="79"/>
  <c r="AG996" i="79"/>
  <c r="AF996" i="79"/>
  <c r="AE996" i="79"/>
  <c r="AD996" i="79"/>
  <c r="AC996" i="79"/>
  <c r="AB996" i="79"/>
  <c r="AA996" i="79"/>
  <c r="Z996" i="79"/>
  <c r="AL992" i="79"/>
  <c r="AK992" i="79"/>
  <c r="AJ992" i="79"/>
  <c r="AI992" i="79"/>
  <c r="AH992" i="79"/>
  <c r="AG992" i="79"/>
  <c r="AF992" i="79"/>
  <c r="AE992" i="79"/>
  <c r="AD992" i="79"/>
  <c r="AC992" i="79"/>
  <c r="AB992" i="79"/>
  <c r="AA992" i="79"/>
  <c r="Z992" i="79"/>
  <c r="Y992" i="79"/>
  <c r="AL989" i="79"/>
  <c r="AK989" i="79"/>
  <c r="AJ989" i="79"/>
  <c r="AI989" i="79"/>
  <c r="AH989" i="79"/>
  <c r="AG989" i="79"/>
  <c r="AF989" i="79"/>
  <c r="AE989" i="79"/>
  <c r="AD989" i="79"/>
  <c r="AC989" i="79"/>
  <c r="AB989" i="79"/>
  <c r="AA989" i="79"/>
  <c r="Z989" i="79"/>
  <c r="AL986" i="79"/>
  <c r="AK986" i="79"/>
  <c r="AJ986" i="79"/>
  <c r="AI986" i="79"/>
  <c r="AH986" i="79"/>
  <c r="AG986" i="79"/>
  <c r="AF986" i="79"/>
  <c r="AE986" i="79"/>
  <c r="AD986" i="79"/>
  <c r="AC986" i="79"/>
  <c r="AB986" i="79"/>
  <c r="AA986" i="79"/>
  <c r="Z986" i="79"/>
  <c r="AL982" i="79"/>
  <c r="AK982" i="79"/>
  <c r="AJ982" i="79"/>
  <c r="AI982" i="79"/>
  <c r="AH982" i="79"/>
  <c r="AG982" i="79"/>
  <c r="AF982" i="79"/>
  <c r="AE982" i="79"/>
  <c r="AD982" i="79"/>
  <c r="AC982" i="79"/>
  <c r="AB982" i="79"/>
  <c r="AA982" i="79"/>
  <c r="Z982" i="79"/>
  <c r="AL979" i="79"/>
  <c r="AK979" i="79"/>
  <c r="AJ979" i="79"/>
  <c r="AI979" i="79"/>
  <c r="AH979" i="79"/>
  <c r="AG979" i="79"/>
  <c r="AF979" i="79"/>
  <c r="AE979" i="79"/>
  <c r="AD979" i="79"/>
  <c r="AC979" i="79"/>
  <c r="AB979" i="79"/>
  <c r="AA979" i="79"/>
  <c r="Z979" i="79"/>
  <c r="Y979" i="79"/>
  <c r="AL976" i="79"/>
  <c r="AK976" i="79"/>
  <c r="AJ976" i="79"/>
  <c r="AI976" i="79"/>
  <c r="AH976" i="79"/>
  <c r="AG976" i="79"/>
  <c r="AF976" i="79"/>
  <c r="AE976" i="79"/>
  <c r="AD976" i="79"/>
  <c r="AC976" i="79"/>
  <c r="AB976" i="79"/>
  <c r="AA976" i="79"/>
  <c r="Z976" i="79"/>
  <c r="Y976" i="79"/>
  <c r="AL973" i="79"/>
  <c r="AK973" i="79"/>
  <c r="AJ973" i="79"/>
  <c r="AI973" i="79"/>
  <c r="AH973" i="79"/>
  <c r="AG973" i="79"/>
  <c r="AF973" i="79"/>
  <c r="AE973" i="79"/>
  <c r="AD973" i="79"/>
  <c r="AC973" i="79"/>
  <c r="AB973" i="79"/>
  <c r="AA973" i="79"/>
  <c r="Z973" i="79"/>
  <c r="AL970" i="79"/>
  <c r="AK970" i="79"/>
  <c r="AJ970" i="79"/>
  <c r="AI970" i="79"/>
  <c r="AH970" i="79"/>
  <c r="AG970" i="79"/>
  <c r="AF970" i="79"/>
  <c r="AE970" i="79"/>
  <c r="AD970" i="79"/>
  <c r="AC970" i="79"/>
  <c r="AB970" i="79"/>
  <c r="AA970" i="79"/>
  <c r="Z970" i="79"/>
  <c r="AL966" i="79"/>
  <c r="AK966" i="79"/>
  <c r="AJ966" i="79"/>
  <c r="AI966" i="79"/>
  <c r="AH966" i="79"/>
  <c r="AG966" i="79"/>
  <c r="AF966" i="79"/>
  <c r="AE966" i="79"/>
  <c r="AD966" i="79"/>
  <c r="AC966" i="79"/>
  <c r="AB966" i="79"/>
  <c r="AA966" i="79"/>
  <c r="Z966" i="79"/>
  <c r="AL963" i="79"/>
  <c r="AK963" i="79"/>
  <c r="AJ963" i="79"/>
  <c r="AI963" i="79"/>
  <c r="AH963" i="79"/>
  <c r="AG963" i="79"/>
  <c r="AF963" i="79"/>
  <c r="AE963" i="79"/>
  <c r="AD963" i="79"/>
  <c r="AC963" i="79"/>
  <c r="AB963" i="79"/>
  <c r="AA963" i="79"/>
  <c r="Z963" i="79"/>
  <c r="Y963" i="79"/>
  <c r="AL960" i="79"/>
  <c r="AK960" i="79"/>
  <c r="AJ960" i="79"/>
  <c r="AI960" i="79"/>
  <c r="AH960" i="79"/>
  <c r="AG960" i="79"/>
  <c r="AF960" i="79"/>
  <c r="AE960" i="79"/>
  <c r="AD960" i="79"/>
  <c r="AC960" i="79"/>
  <c r="AB960" i="79"/>
  <c r="AA960" i="79"/>
  <c r="Z960" i="79"/>
  <c r="Y960" i="79"/>
  <c r="AL957" i="79"/>
  <c r="AK957" i="79"/>
  <c r="AJ957" i="79"/>
  <c r="AI957" i="79"/>
  <c r="AH957" i="79"/>
  <c r="AG957" i="79"/>
  <c r="AF957" i="79"/>
  <c r="AE957" i="79"/>
  <c r="AD957" i="79"/>
  <c r="AC957" i="79"/>
  <c r="AB957" i="79"/>
  <c r="AA957" i="79"/>
  <c r="Z957" i="79"/>
  <c r="Y957" i="79"/>
  <c r="AL954" i="79"/>
  <c r="AK954" i="79"/>
  <c r="AJ954" i="79"/>
  <c r="AI954" i="79"/>
  <c r="AH954" i="79"/>
  <c r="AG954" i="79"/>
  <c r="AF954" i="79"/>
  <c r="AE954" i="79"/>
  <c r="AD954" i="79"/>
  <c r="AC954" i="79"/>
  <c r="AB954" i="79"/>
  <c r="AA954" i="79"/>
  <c r="Z954" i="79"/>
  <c r="Y954" i="79"/>
  <c r="AL925" i="79"/>
  <c r="AK925" i="79"/>
  <c r="AJ925" i="79"/>
  <c r="AI925" i="79"/>
  <c r="AH925" i="79"/>
  <c r="AG925" i="79"/>
  <c r="AF925" i="79"/>
  <c r="AE925" i="79"/>
  <c r="AD925" i="79"/>
  <c r="AC925" i="79"/>
  <c r="AB925" i="79"/>
  <c r="AA925" i="79"/>
  <c r="Z925" i="79"/>
  <c r="Y925" i="79"/>
  <c r="AL922" i="79"/>
  <c r="AK922" i="79"/>
  <c r="AJ922" i="79"/>
  <c r="AI922" i="79"/>
  <c r="AH922" i="79"/>
  <c r="AG922" i="79"/>
  <c r="AF922" i="79"/>
  <c r="AE922" i="79"/>
  <c r="AD922" i="79"/>
  <c r="AC922" i="79"/>
  <c r="AB922" i="79"/>
  <c r="AA922" i="79"/>
  <c r="Z922" i="79"/>
  <c r="Y922" i="79"/>
  <c r="AL919" i="79"/>
  <c r="AK919" i="79"/>
  <c r="AJ919" i="79"/>
  <c r="AI919" i="79"/>
  <c r="AH919" i="79"/>
  <c r="AG919" i="79"/>
  <c r="AF919" i="79"/>
  <c r="AE919" i="79"/>
  <c r="AD919" i="79"/>
  <c r="AC919" i="79"/>
  <c r="AB919" i="79"/>
  <c r="AA919" i="79"/>
  <c r="Z919" i="79"/>
  <c r="Y919" i="79"/>
  <c r="AL916" i="79"/>
  <c r="AK916" i="79"/>
  <c r="AJ916" i="79"/>
  <c r="AI916" i="79"/>
  <c r="AH916" i="79"/>
  <c r="AG916" i="79"/>
  <c r="AF916" i="79"/>
  <c r="AE916" i="79"/>
  <c r="AD916" i="79"/>
  <c r="AC916" i="79"/>
  <c r="AB916" i="79"/>
  <c r="AA916" i="79"/>
  <c r="Z916" i="79"/>
  <c r="Y916" i="79"/>
  <c r="AL913" i="79"/>
  <c r="AK913" i="79"/>
  <c r="AJ913" i="79"/>
  <c r="AI913" i="79"/>
  <c r="AH913" i="79"/>
  <c r="AG913" i="79"/>
  <c r="AF913" i="79"/>
  <c r="AE913" i="79"/>
  <c r="AD913" i="79"/>
  <c r="AC913" i="79"/>
  <c r="AB913" i="79"/>
  <c r="AA913" i="79"/>
  <c r="Z913" i="79"/>
  <c r="Y913" i="79"/>
  <c r="AL910" i="79"/>
  <c r="AK910" i="79"/>
  <c r="AJ910" i="79"/>
  <c r="AI910" i="79"/>
  <c r="AH910" i="79"/>
  <c r="AG910" i="79"/>
  <c r="AF910" i="79"/>
  <c r="AE910" i="79"/>
  <c r="AD910" i="79"/>
  <c r="AC910" i="79"/>
  <c r="AB910" i="79"/>
  <c r="AA910" i="79"/>
  <c r="Z910" i="79"/>
  <c r="Y910" i="79"/>
  <c r="AL907" i="79"/>
  <c r="AK907" i="79"/>
  <c r="AJ907" i="79"/>
  <c r="AI907" i="79"/>
  <c r="AH907" i="79"/>
  <c r="AG907" i="79"/>
  <c r="AF907" i="79"/>
  <c r="AE907" i="79"/>
  <c r="AD907" i="79"/>
  <c r="AC907" i="79"/>
  <c r="AB907" i="79"/>
  <c r="AA907" i="79"/>
  <c r="Z907" i="79"/>
  <c r="Y907" i="79"/>
  <c r="AL904" i="79"/>
  <c r="AK904" i="79"/>
  <c r="AJ904" i="79"/>
  <c r="AI904" i="79"/>
  <c r="AH904" i="79"/>
  <c r="AG904" i="79"/>
  <c r="AF904" i="79"/>
  <c r="AE904" i="79"/>
  <c r="AD904" i="79"/>
  <c r="AC904" i="79"/>
  <c r="AB904" i="79"/>
  <c r="AA904" i="79"/>
  <c r="Z904" i="79"/>
  <c r="Y904" i="79"/>
  <c r="AL901" i="79"/>
  <c r="AK901" i="79"/>
  <c r="AJ901" i="79"/>
  <c r="AI901" i="79"/>
  <c r="AH901" i="79"/>
  <c r="AG901" i="79"/>
  <c r="AF901" i="79"/>
  <c r="AE901" i="79"/>
  <c r="AD901" i="79"/>
  <c r="AC901" i="79"/>
  <c r="AB901" i="79"/>
  <c r="AA901" i="79"/>
  <c r="Z901" i="79"/>
  <c r="Y901" i="79"/>
  <c r="AL898" i="79"/>
  <c r="AK898" i="79"/>
  <c r="AJ898" i="79"/>
  <c r="AI898" i="79"/>
  <c r="AH898" i="79"/>
  <c r="AG898" i="79"/>
  <c r="AF898" i="79"/>
  <c r="AE898" i="79"/>
  <c r="AD898" i="79"/>
  <c r="AC898" i="79"/>
  <c r="AB898" i="79"/>
  <c r="AA898" i="79"/>
  <c r="Z898" i="79"/>
  <c r="Y898" i="79"/>
  <c r="AL895" i="79"/>
  <c r="AK895" i="79"/>
  <c r="AJ895" i="79"/>
  <c r="AI895" i="79"/>
  <c r="AH895" i="79"/>
  <c r="AG895" i="79"/>
  <c r="AF895" i="79"/>
  <c r="AE895" i="79"/>
  <c r="AD895" i="79"/>
  <c r="AC895" i="79"/>
  <c r="AB895" i="79"/>
  <c r="AA895" i="79"/>
  <c r="Z895" i="79"/>
  <c r="Y895" i="79"/>
  <c r="AL892" i="79"/>
  <c r="AK892" i="79"/>
  <c r="AJ892" i="79"/>
  <c r="AI892" i="79"/>
  <c r="AH892" i="79"/>
  <c r="AG892" i="79"/>
  <c r="AF892" i="79"/>
  <c r="AE892" i="79"/>
  <c r="AD892" i="79"/>
  <c r="AC892" i="79"/>
  <c r="AB892" i="79"/>
  <c r="AA892" i="79"/>
  <c r="Z892" i="79"/>
  <c r="Y892" i="79"/>
  <c r="AL889" i="79"/>
  <c r="AK889" i="79"/>
  <c r="AJ889" i="79"/>
  <c r="AI889" i="79"/>
  <c r="AH889" i="79"/>
  <c r="AG889" i="79"/>
  <c r="AF889" i="79"/>
  <c r="AE889" i="79"/>
  <c r="AD889" i="79"/>
  <c r="AC889" i="79"/>
  <c r="AB889" i="79"/>
  <c r="AA889" i="79"/>
  <c r="Z889" i="79"/>
  <c r="Y889" i="79"/>
  <c r="AL886" i="79"/>
  <c r="AK886" i="79"/>
  <c r="AJ886" i="79"/>
  <c r="AI886" i="79"/>
  <c r="AH886" i="79"/>
  <c r="AG886" i="79"/>
  <c r="AF886" i="79"/>
  <c r="AE886" i="79"/>
  <c r="AD886" i="79"/>
  <c r="AC886" i="79"/>
  <c r="AB886" i="79"/>
  <c r="AA886" i="79"/>
  <c r="Z886" i="79"/>
  <c r="Y886" i="79"/>
  <c r="AL882" i="79"/>
  <c r="AK882" i="79"/>
  <c r="AJ882" i="79"/>
  <c r="AI882" i="79"/>
  <c r="AH882" i="79"/>
  <c r="AG882" i="79"/>
  <c r="AF882" i="79"/>
  <c r="AE882" i="79"/>
  <c r="AD882" i="79"/>
  <c r="AC882" i="79"/>
  <c r="AB882" i="79"/>
  <c r="AA882" i="79"/>
  <c r="Z882" i="79"/>
  <c r="Y882" i="79"/>
  <c r="AL879" i="79"/>
  <c r="AK879" i="79"/>
  <c r="AJ879" i="79"/>
  <c r="AI879" i="79"/>
  <c r="AH879" i="79"/>
  <c r="AG879" i="79"/>
  <c r="AF879" i="79"/>
  <c r="AE879" i="79"/>
  <c r="AD879" i="79"/>
  <c r="AC879" i="79"/>
  <c r="AB879" i="79"/>
  <c r="AA879" i="79"/>
  <c r="Z879" i="79"/>
  <c r="Y879" i="79"/>
  <c r="AL876" i="79"/>
  <c r="AK876" i="79"/>
  <c r="AJ876" i="79"/>
  <c r="AI876" i="79"/>
  <c r="AH876" i="79"/>
  <c r="AG876" i="79"/>
  <c r="AF876" i="79"/>
  <c r="AE876" i="79"/>
  <c r="AD876" i="79"/>
  <c r="AC876" i="79"/>
  <c r="AB876" i="79"/>
  <c r="AA876" i="79"/>
  <c r="Z876" i="79"/>
  <c r="AK872" i="79"/>
  <c r="AJ872" i="79"/>
  <c r="AI872" i="79"/>
  <c r="AH872" i="79"/>
  <c r="AG872" i="79"/>
  <c r="AF872" i="79"/>
  <c r="AE872" i="79"/>
  <c r="AD872" i="79"/>
  <c r="AC872" i="79"/>
  <c r="AB872" i="79"/>
  <c r="AA872" i="79"/>
  <c r="Z872" i="79"/>
  <c r="Y872" i="79"/>
  <c r="AL869" i="79"/>
  <c r="AK869" i="79"/>
  <c r="AJ869" i="79"/>
  <c r="AI869" i="79"/>
  <c r="AH869" i="79"/>
  <c r="AG869" i="79"/>
  <c r="AF869" i="79"/>
  <c r="AE869" i="79"/>
  <c r="AD869" i="79"/>
  <c r="AC869" i="79"/>
  <c r="AB869" i="79"/>
  <c r="AA869" i="79"/>
  <c r="Z869" i="79"/>
  <c r="Y869" i="79"/>
  <c r="AL866" i="79"/>
  <c r="AK866" i="79"/>
  <c r="AJ866" i="79"/>
  <c r="AI866" i="79"/>
  <c r="AH866" i="79"/>
  <c r="AG866" i="79"/>
  <c r="AF866" i="79"/>
  <c r="AE866" i="79"/>
  <c r="AD866" i="79"/>
  <c r="AC866" i="79"/>
  <c r="AB866" i="79"/>
  <c r="AA866" i="79"/>
  <c r="Z866" i="79"/>
  <c r="Y866" i="79"/>
  <c r="AL863" i="79"/>
  <c r="AK863" i="79"/>
  <c r="AJ863" i="79"/>
  <c r="AI863" i="79"/>
  <c r="AH863" i="79"/>
  <c r="AG863" i="79"/>
  <c r="AF863" i="79"/>
  <c r="AE863" i="79"/>
  <c r="AD863" i="79"/>
  <c r="AC863" i="79"/>
  <c r="AB863" i="79"/>
  <c r="AA863" i="79"/>
  <c r="Z863" i="79"/>
  <c r="Y863" i="79"/>
  <c r="AL860" i="79"/>
  <c r="AK860" i="79"/>
  <c r="AJ860" i="79"/>
  <c r="AI860" i="79"/>
  <c r="AH860" i="79"/>
  <c r="AG860" i="79"/>
  <c r="AF860" i="79"/>
  <c r="AE860" i="79"/>
  <c r="AD860" i="79"/>
  <c r="AC860" i="79"/>
  <c r="AB860" i="79"/>
  <c r="AA860" i="79"/>
  <c r="Z860" i="79"/>
  <c r="Y860" i="79"/>
  <c r="AL857" i="79"/>
  <c r="AK857" i="79"/>
  <c r="AJ857" i="79"/>
  <c r="AI857" i="79"/>
  <c r="AH857" i="79"/>
  <c r="AG857" i="79"/>
  <c r="AF857" i="79"/>
  <c r="AE857" i="79"/>
  <c r="AD857" i="79"/>
  <c r="AC857" i="79"/>
  <c r="AB857" i="79"/>
  <c r="AA857" i="79"/>
  <c r="Z857" i="79"/>
  <c r="Y857" i="79"/>
  <c r="AL854" i="79"/>
  <c r="AK854" i="79"/>
  <c r="AJ854" i="79"/>
  <c r="AI854" i="79"/>
  <c r="AH854" i="79"/>
  <c r="AG854" i="79"/>
  <c r="AF854" i="79"/>
  <c r="AE854" i="79"/>
  <c r="AD854" i="79"/>
  <c r="AC854" i="79"/>
  <c r="AB854" i="79"/>
  <c r="AA854" i="79"/>
  <c r="Z854" i="79"/>
  <c r="Y854" i="79"/>
  <c r="AL851" i="79"/>
  <c r="AK851" i="79"/>
  <c r="AJ851" i="79"/>
  <c r="AI851" i="79"/>
  <c r="AH851" i="79"/>
  <c r="AG851" i="79"/>
  <c r="AF851" i="79"/>
  <c r="AE851" i="79"/>
  <c r="AD851" i="79"/>
  <c r="AC851" i="79"/>
  <c r="AB851" i="79"/>
  <c r="AA851" i="79"/>
  <c r="Z851" i="79"/>
  <c r="AL847" i="79"/>
  <c r="AK847" i="79"/>
  <c r="AJ847" i="79"/>
  <c r="AI847" i="79"/>
  <c r="AH847" i="79"/>
  <c r="AG847" i="79"/>
  <c r="AF847" i="79"/>
  <c r="AE847" i="79"/>
  <c r="AD847" i="79"/>
  <c r="AC847" i="79"/>
  <c r="AB847" i="79"/>
  <c r="AA847" i="79"/>
  <c r="Z847" i="79"/>
  <c r="Y847" i="79"/>
  <c r="AL844" i="79"/>
  <c r="AK844" i="79"/>
  <c r="AJ844" i="79"/>
  <c r="AI844" i="79"/>
  <c r="AH844" i="79"/>
  <c r="AG844" i="79"/>
  <c r="AF844" i="79"/>
  <c r="AE844" i="79"/>
  <c r="AD844" i="79"/>
  <c r="AC844" i="79"/>
  <c r="AB844" i="79"/>
  <c r="AA844" i="79"/>
  <c r="Z844" i="79"/>
  <c r="Y844" i="79"/>
  <c r="AL841" i="79"/>
  <c r="AK841" i="79"/>
  <c r="AJ841" i="79"/>
  <c r="AI841" i="79"/>
  <c r="AH841" i="79"/>
  <c r="AG841" i="79"/>
  <c r="AF841" i="79"/>
  <c r="AE841" i="79"/>
  <c r="AD841" i="79"/>
  <c r="AC841" i="79"/>
  <c r="AB841" i="79"/>
  <c r="AA841" i="79"/>
  <c r="Z841" i="79"/>
  <c r="Y841" i="79"/>
  <c r="AL838" i="79"/>
  <c r="AK838" i="79"/>
  <c r="AJ838" i="79"/>
  <c r="AI838" i="79"/>
  <c r="AH838" i="79"/>
  <c r="AG838" i="79"/>
  <c r="AF838" i="79"/>
  <c r="AE838" i="79"/>
  <c r="AD838" i="79"/>
  <c r="AC838" i="79"/>
  <c r="AB838" i="79"/>
  <c r="AA838" i="79"/>
  <c r="Z838" i="79"/>
  <c r="Y838" i="79"/>
  <c r="AL813" i="79"/>
  <c r="AK813" i="79"/>
  <c r="AJ813" i="79"/>
  <c r="AI813" i="79"/>
  <c r="AH813" i="79"/>
  <c r="AG813" i="79"/>
  <c r="AF813" i="79"/>
  <c r="AE813" i="79"/>
  <c r="AD813" i="79"/>
  <c r="AC813" i="79"/>
  <c r="AB813" i="79"/>
  <c r="AA813" i="79"/>
  <c r="Z813" i="79"/>
  <c r="AL809" i="79"/>
  <c r="AK809" i="79"/>
  <c r="AJ809" i="79"/>
  <c r="AI809" i="79"/>
  <c r="AH809" i="79"/>
  <c r="AG809" i="79"/>
  <c r="AF809" i="79"/>
  <c r="AE809" i="79"/>
  <c r="AD809" i="79"/>
  <c r="AC809" i="79"/>
  <c r="AB809" i="79"/>
  <c r="AA809" i="79"/>
  <c r="Z809" i="79"/>
  <c r="Y809" i="79"/>
  <c r="AL806" i="79"/>
  <c r="AK806" i="79"/>
  <c r="AJ806" i="79"/>
  <c r="AI806" i="79"/>
  <c r="AH806" i="79"/>
  <c r="AG806" i="79"/>
  <c r="AF806" i="79"/>
  <c r="AE806" i="79"/>
  <c r="AD806" i="79"/>
  <c r="AC806" i="79"/>
  <c r="AB806" i="79"/>
  <c r="AA806" i="79"/>
  <c r="Z806" i="79"/>
  <c r="Y806" i="79"/>
  <c r="AL803" i="79"/>
  <c r="AK803" i="79"/>
  <c r="AJ803" i="79"/>
  <c r="AI803" i="79"/>
  <c r="AH803" i="79"/>
  <c r="AG803" i="79"/>
  <c r="AF803" i="79"/>
  <c r="AE803" i="79"/>
  <c r="AD803" i="79"/>
  <c r="AC803" i="79"/>
  <c r="AB803" i="79"/>
  <c r="AA803" i="79"/>
  <c r="Z803" i="79"/>
  <c r="Y803" i="79"/>
  <c r="AL799" i="79"/>
  <c r="AK799" i="79"/>
  <c r="AJ799" i="79"/>
  <c r="AI799" i="79"/>
  <c r="AH799" i="79"/>
  <c r="AG799" i="79"/>
  <c r="AF799" i="79"/>
  <c r="AE799" i="79"/>
  <c r="AD799" i="79"/>
  <c r="AC799" i="79"/>
  <c r="AB799" i="79"/>
  <c r="AA799" i="79"/>
  <c r="Z799" i="79"/>
  <c r="Y799" i="79"/>
  <c r="AL796" i="79"/>
  <c r="AK796" i="79"/>
  <c r="AJ796" i="79"/>
  <c r="AI796" i="79"/>
  <c r="AH796" i="79"/>
  <c r="AG796" i="79"/>
  <c r="AF796" i="79"/>
  <c r="AE796" i="79"/>
  <c r="AD796" i="79"/>
  <c r="AC796" i="79"/>
  <c r="AB796" i="79"/>
  <c r="AA796" i="79"/>
  <c r="Z796" i="79"/>
  <c r="Y796" i="79"/>
  <c r="AL793" i="79"/>
  <c r="AK793" i="79"/>
  <c r="AJ793" i="79"/>
  <c r="AI793" i="79"/>
  <c r="AH793" i="79"/>
  <c r="AG793" i="79"/>
  <c r="AF793" i="79"/>
  <c r="AE793" i="79"/>
  <c r="AD793" i="79"/>
  <c r="AC793" i="79"/>
  <c r="AB793" i="79"/>
  <c r="AA793" i="79"/>
  <c r="Z793" i="79"/>
  <c r="Y793" i="79"/>
  <c r="AL790" i="79"/>
  <c r="AK790" i="79"/>
  <c r="AJ790" i="79"/>
  <c r="AI790" i="79"/>
  <c r="AH790" i="79"/>
  <c r="AG790" i="79"/>
  <c r="AF790" i="79"/>
  <c r="AE790" i="79"/>
  <c r="AD790" i="79"/>
  <c r="AC790" i="79"/>
  <c r="AB790" i="79"/>
  <c r="AA790" i="79"/>
  <c r="Z790" i="79"/>
  <c r="Y790" i="79"/>
  <c r="AL787" i="79"/>
  <c r="AK787" i="79"/>
  <c r="AJ787" i="79"/>
  <c r="AI787" i="79"/>
  <c r="AH787" i="79"/>
  <c r="AG787" i="79"/>
  <c r="AF787" i="79"/>
  <c r="AE787" i="79"/>
  <c r="AD787" i="79"/>
  <c r="AC787" i="79"/>
  <c r="AB787" i="79"/>
  <c r="AA787" i="79"/>
  <c r="Z787" i="79"/>
  <c r="Y787" i="79"/>
  <c r="AL783" i="79"/>
  <c r="AK783" i="79"/>
  <c r="AJ783" i="79"/>
  <c r="AI783" i="79"/>
  <c r="AH783" i="79"/>
  <c r="AG783" i="79"/>
  <c r="AF783" i="79"/>
  <c r="AE783" i="79"/>
  <c r="AD783" i="79"/>
  <c r="AC783" i="79"/>
  <c r="AB783" i="79"/>
  <c r="AA783" i="79"/>
  <c r="Z783" i="79"/>
  <c r="Y783" i="79"/>
  <c r="AL780" i="79"/>
  <c r="AK780" i="79"/>
  <c r="AJ780" i="79"/>
  <c r="AI780" i="79"/>
  <c r="AH780" i="79"/>
  <c r="AG780" i="79"/>
  <c r="AF780" i="79"/>
  <c r="AE780" i="79"/>
  <c r="AD780" i="79"/>
  <c r="AC780" i="79"/>
  <c r="AB780" i="79"/>
  <c r="AA780" i="79"/>
  <c r="Z780" i="79"/>
  <c r="Y780" i="79"/>
  <c r="AL777" i="79"/>
  <c r="AK777" i="79"/>
  <c r="AJ777" i="79"/>
  <c r="AI777" i="79"/>
  <c r="AH777" i="79"/>
  <c r="AG777" i="79"/>
  <c r="AF777" i="79"/>
  <c r="AE777" i="79"/>
  <c r="AD777" i="79"/>
  <c r="AC777" i="79"/>
  <c r="AB777" i="79"/>
  <c r="AA777" i="79"/>
  <c r="Z777" i="79"/>
  <c r="Y777" i="79"/>
  <c r="AL774" i="79"/>
  <c r="AK774" i="79"/>
  <c r="AJ774" i="79"/>
  <c r="AI774" i="79"/>
  <c r="AH774" i="79"/>
  <c r="AG774" i="79"/>
  <c r="AF774" i="79"/>
  <c r="AE774" i="79"/>
  <c r="AD774" i="79"/>
  <c r="AC774" i="79"/>
  <c r="AB774" i="79"/>
  <c r="AA774" i="79"/>
  <c r="Z774" i="79"/>
  <c r="Y774" i="79"/>
  <c r="AL771" i="79"/>
  <c r="AK771" i="79"/>
  <c r="AJ771" i="79"/>
  <c r="AI771" i="79"/>
  <c r="AH771" i="79"/>
  <c r="AG771" i="79"/>
  <c r="AF771" i="79"/>
  <c r="AE771" i="79"/>
  <c r="AD771" i="79"/>
  <c r="AC771" i="79"/>
  <c r="AB771" i="79"/>
  <c r="AA771" i="79"/>
  <c r="Z771" i="79"/>
  <c r="Y771" i="79"/>
  <c r="AL742" i="79"/>
  <c r="AK742" i="79"/>
  <c r="AJ742" i="79"/>
  <c r="AI742" i="79"/>
  <c r="AH742" i="79"/>
  <c r="AG742" i="79"/>
  <c r="AF742" i="79"/>
  <c r="AE742" i="79"/>
  <c r="AD742" i="79"/>
  <c r="AC742" i="79"/>
  <c r="AB742" i="79"/>
  <c r="AA742" i="79"/>
  <c r="Z742" i="79"/>
  <c r="Y742" i="79"/>
  <c r="AL739" i="79"/>
  <c r="AK739" i="79"/>
  <c r="AJ739" i="79"/>
  <c r="AI739" i="79"/>
  <c r="AH739" i="79"/>
  <c r="AG739" i="79"/>
  <c r="AF739" i="79"/>
  <c r="AE739" i="79"/>
  <c r="AD739" i="79"/>
  <c r="AC739" i="79"/>
  <c r="AB739" i="79"/>
  <c r="AA739" i="79"/>
  <c r="Z739" i="79"/>
  <c r="Y739" i="79"/>
  <c r="AL736" i="79"/>
  <c r="AK736" i="79"/>
  <c r="AJ736" i="79"/>
  <c r="AI736" i="79"/>
  <c r="AH736" i="79"/>
  <c r="AG736" i="79"/>
  <c r="AF736" i="79"/>
  <c r="AE736" i="79"/>
  <c r="AD736" i="79"/>
  <c r="AC736" i="79"/>
  <c r="AB736" i="79"/>
  <c r="AA736" i="79"/>
  <c r="Z736" i="79"/>
  <c r="Y736" i="79"/>
  <c r="AL733" i="79"/>
  <c r="AK733" i="79"/>
  <c r="AJ733" i="79"/>
  <c r="AI733" i="79"/>
  <c r="AH733" i="79"/>
  <c r="AG733" i="79"/>
  <c r="AF733" i="79"/>
  <c r="AE733" i="79"/>
  <c r="AD733" i="79"/>
  <c r="AC733" i="79"/>
  <c r="AB733" i="79"/>
  <c r="AA733" i="79"/>
  <c r="Z733" i="79"/>
  <c r="Y733" i="79"/>
  <c r="AL730" i="79"/>
  <c r="AK730" i="79"/>
  <c r="AJ730" i="79"/>
  <c r="AI730" i="79"/>
  <c r="AH730" i="79"/>
  <c r="AG730" i="79"/>
  <c r="AF730" i="79"/>
  <c r="AE730" i="79"/>
  <c r="AD730" i="79"/>
  <c r="AC730" i="79"/>
  <c r="AB730" i="79"/>
  <c r="AA730" i="79"/>
  <c r="Z730" i="79"/>
  <c r="Y730" i="79"/>
  <c r="AL727" i="79"/>
  <c r="AK727" i="79"/>
  <c r="AJ727" i="79"/>
  <c r="AI727" i="79"/>
  <c r="AH727" i="79"/>
  <c r="AG727" i="79"/>
  <c r="AF727" i="79"/>
  <c r="AE727" i="79"/>
  <c r="AD727" i="79"/>
  <c r="AC727" i="79"/>
  <c r="AB727" i="79"/>
  <c r="AA727" i="79"/>
  <c r="Z727" i="79"/>
  <c r="Y727" i="79"/>
  <c r="AL724" i="79"/>
  <c r="AK724" i="79"/>
  <c r="AJ724" i="79"/>
  <c r="AI724" i="79"/>
  <c r="AH724" i="79"/>
  <c r="AG724" i="79"/>
  <c r="AF724" i="79"/>
  <c r="AE724" i="79"/>
  <c r="AD724" i="79"/>
  <c r="AC724" i="79"/>
  <c r="AB724" i="79"/>
  <c r="AA724" i="79"/>
  <c r="Z724" i="79"/>
  <c r="Y724" i="79"/>
  <c r="AL721" i="79"/>
  <c r="AK721" i="79"/>
  <c r="AJ721" i="79"/>
  <c r="AI721" i="79"/>
  <c r="AH721" i="79"/>
  <c r="AG721" i="79"/>
  <c r="AF721" i="79"/>
  <c r="AE721" i="79"/>
  <c r="AD721" i="79"/>
  <c r="AC721" i="79"/>
  <c r="AB721" i="79"/>
  <c r="AA721" i="79"/>
  <c r="Z721" i="79"/>
  <c r="Y721" i="79"/>
  <c r="AL718" i="79"/>
  <c r="AK718" i="79"/>
  <c r="AJ718" i="79"/>
  <c r="AI718" i="79"/>
  <c r="AH718" i="79"/>
  <c r="AG718" i="79"/>
  <c r="AF718" i="79"/>
  <c r="AE718" i="79"/>
  <c r="AD718" i="79"/>
  <c r="AC718" i="79"/>
  <c r="AB718" i="79"/>
  <c r="AA718" i="79"/>
  <c r="Z718" i="79"/>
  <c r="Y718" i="79"/>
  <c r="AL715" i="79"/>
  <c r="AK715" i="79"/>
  <c r="AJ715" i="79"/>
  <c r="AI715" i="79"/>
  <c r="AH715" i="79"/>
  <c r="AG715" i="79"/>
  <c r="AF715" i="79"/>
  <c r="AE715" i="79"/>
  <c r="AD715" i="79"/>
  <c r="AC715" i="79"/>
  <c r="AB715" i="79"/>
  <c r="AA715" i="79"/>
  <c r="Z715" i="79"/>
  <c r="Y715" i="79"/>
  <c r="AL712" i="79"/>
  <c r="AK712" i="79"/>
  <c r="AJ712" i="79"/>
  <c r="AI712" i="79"/>
  <c r="AH712" i="79"/>
  <c r="AG712" i="79"/>
  <c r="AF712" i="79"/>
  <c r="AE712" i="79"/>
  <c r="AD712" i="79"/>
  <c r="AC712" i="79"/>
  <c r="AB712" i="79"/>
  <c r="AA712" i="79"/>
  <c r="Z712" i="79"/>
  <c r="Y712" i="79"/>
  <c r="AL709" i="79"/>
  <c r="AK709" i="79"/>
  <c r="AJ709" i="79"/>
  <c r="AI709" i="79"/>
  <c r="AH709" i="79"/>
  <c r="AG709" i="79"/>
  <c r="AF709" i="79"/>
  <c r="AE709" i="79"/>
  <c r="AD709" i="79"/>
  <c r="AC709" i="79"/>
  <c r="AB709" i="79"/>
  <c r="AA709" i="79"/>
  <c r="Z709" i="79"/>
  <c r="Y709" i="79"/>
  <c r="AL706" i="79"/>
  <c r="AK706" i="79"/>
  <c r="AJ706" i="79"/>
  <c r="AI706" i="79"/>
  <c r="AH706" i="79"/>
  <c r="AG706" i="79"/>
  <c r="AF706" i="79"/>
  <c r="AE706" i="79"/>
  <c r="AD706" i="79"/>
  <c r="AC706" i="79"/>
  <c r="AB706" i="79"/>
  <c r="AA706" i="79"/>
  <c r="Z706" i="79"/>
  <c r="Y706" i="79"/>
  <c r="AL703" i="79"/>
  <c r="AK703" i="79"/>
  <c r="AJ703" i="79"/>
  <c r="AI703" i="79"/>
  <c r="AH703" i="79"/>
  <c r="AG703" i="79"/>
  <c r="AF703" i="79"/>
  <c r="AE703" i="79"/>
  <c r="AD703" i="79"/>
  <c r="AC703" i="79"/>
  <c r="AB703" i="79"/>
  <c r="AA703" i="79"/>
  <c r="Z703" i="79"/>
  <c r="Y703" i="79"/>
  <c r="AL699" i="79"/>
  <c r="AK699" i="79"/>
  <c r="AJ699" i="79"/>
  <c r="AI699" i="79"/>
  <c r="AH699" i="79"/>
  <c r="AG699" i="79"/>
  <c r="AF699" i="79"/>
  <c r="AE699" i="79"/>
  <c r="AD699" i="79"/>
  <c r="AC699" i="79"/>
  <c r="AB699" i="79"/>
  <c r="AA699" i="79"/>
  <c r="Z699" i="79"/>
  <c r="AL696" i="79"/>
  <c r="AK696" i="79"/>
  <c r="AJ696" i="79"/>
  <c r="AI696" i="79"/>
  <c r="AH696" i="79"/>
  <c r="AG696" i="79"/>
  <c r="AF696" i="79"/>
  <c r="AE696" i="79"/>
  <c r="AD696" i="79"/>
  <c r="AC696" i="79"/>
  <c r="AB696" i="79"/>
  <c r="AA696" i="79"/>
  <c r="Z696" i="79"/>
  <c r="Y696" i="79"/>
  <c r="AL693" i="79"/>
  <c r="AK693" i="79"/>
  <c r="AJ693" i="79"/>
  <c r="AI693" i="79"/>
  <c r="AH693" i="79"/>
  <c r="AG693" i="79"/>
  <c r="AF693" i="79"/>
  <c r="AE693" i="79"/>
  <c r="AD693" i="79"/>
  <c r="AC693" i="79"/>
  <c r="AB693" i="79"/>
  <c r="AA693" i="79"/>
  <c r="Z693" i="79"/>
  <c r="AL689" i="79"/>
  <c r="AK689" i="79"/>
  <c r="AJ689" i="79"/>
  <c r="AI689" i="79"/>
  <c r="AH689" i="79"/>
  <c r="AG689" i="79"/>
  <c r="AF689" i="79"/>
  <c r="AE689" i="79"/>
  <c r="AD689" i="79"/>
  <c r="AC689" i="79"/>
  <c r="AB689" i="79"/>
  <c r="AA689" i="79"/>
  <c r="Z689" i="79"/>
  <c r="Y689" i="79"/>
  <c r="AL686" i="79"/>
  <c r="AK686" i="79"/>
  <c r="AJ686" i="79"/>
  <c r="AI686" i="79"/>
  <c r="AH686" i="79"/>
  <c r="AG686" i="79"/>
  <c r="AF686" i="79"/>
  <c r="AE686" i="79"/>
  <c r="AD686" i="79"/>
  <c r="AC686" i="79"/>
  <c r="AB686" i="79"/>
  <c r="AA686" i="79"/>
  <c r="Z686" i="79"/>
  <c r="Y686" i="79"/>
  <c r="AL683" i="79"/>
  <c r="AK683" i="79"/>
  <c r="AJ683" i="79"/>
  <c r="AI683" i="79"/>
  <c r="AH683" i="79"/>
  <c r="AG683" i="79"/>
  <c r="AF683" i="79"/>
  <c r="AE683" i="79"/>
  <c r="AD683" i="79"/>
  <c r="AC683" i="79"/>
  <c r="AB683" i="79"/>
  <c r="AA683" i="79"/>
  <c r="Z683" i="79"/>
  <c r="Y683" i="79"/>
  <c r="AL680" i="79"/>
  <c r="AK680" i="79"/>
  <c r="AJ680" i="79"/>
  <c r="AI680" i="79"/>
  <c r="AH680" i="79"/>
  <c r="AG680" i="79"/>
  <c r="AF680" i="79"/>
  <c r="AE680" i="79"/>
  <c r="AD680" i="79"/>
  <c r="AC680" i="79"/>
  <c r="AB680" i="79"/>
  <c r="AA680" i="79"/>
  <c r="Z680" i="79"/>
  <c r="Y680" i="79"/>
  <c r="AL677" i="79"/>
  <c r="AK677" i="79"/>
  <c r="AJ677" i="79"/>
  <c r="AI677" i="79"/>
  <c r="AH677" i="79"/>
  <c r="AG677" i="79"/>
  <c r="AF677" i="79"/>
  <c r="AE677" i="79"/>
  <c r="AD677" i="79"/>
  <c r="AC677" i="79"/>
  <c r="AB677" i="79"/>
  <c r="AA677" i="79"/>
  <c r="Z677" i="79"/>
  <c r="AL674" i="79"/>
  <c r="AK674" i="79"/>
  <c r="AJ674" i="79"/>
  <c r="AI674" i="79"/>
  <c r="AH674" i="79"/>
  <c r="AG674" i="79"/>
  <c r="AF674" i="79"/>
  <c r="AE674" i="79"/>
  <c r="AD674" i="79"/>
  <c r="AC674" i="79"/>
  <c r="AB674" i="79"/>
  <c r="AA674" i="79"/>
  <c r="Z674" i="79"/>
  <c r="Y674" i="79"/>
  <c r="AL671" i="79"/>
  <c r="AK671" i="79"/>
  <c r="AJ671" i="79"/>
  <c r="AI671" i="79"/>
  <c r="AH671" i="79"/>
  <c r="AG671" i="79"/>
  <c r="AF671" i="79"/>
  <c r="AE671" i="79"/>
  <c r="AD671" i="79"/>
  <c r="AC671" i="79"/>
  <c r="AB671" i="79"/>
  <c r="AA671" i="79"/>
  <c r="Z671" i="79"/>
  <c r="Y671" i="79"/>
  <c r="AL668" i="79"/>
  <c r="AK668" i="79"/>
  <c r="AJ668" i="79"/>
  <c r="AI668" i="79"/>
  <c r="AH668" i="79"/>
  <c r="AG668" i="79"/>
  <c r="AF668" i="79"/>
  <c r="AE668" i="79"/>
  <c r="AD668" i="79"/>
  <c r="AC668" i="79"/>
  <c r="AB668" i="79"/>
  <c r="AA668" i="79"/>
  <c r="Z668" i="79"/>
  <c r="Y668" i="79"/>
  <c r="AL664" i="79"/>
  <c r="AK664" i="79"/>
  <c r="AJ664" i="79"/>
  <c r="AI664" i="79"/>
  <c r="AH664" i="79"/>
  <c r="AG664" i="79"/>
  <c r="AF664" i="79"/>
  <c r="AE664" i="79"/>
  <c r="AD664" i="79"/>
  <c r="AC664" i="79"/>
  <c r="AB664" i="79"/>
  <c r="AA664" i="79"/>
  <c r="Z664" i="79"/>
  <c r="Y664" i="79"/>
  <c r="AL661" i="79"/>
  <c r="AK661" i="79"/>
  <c r="AJ661" i="79"/>
  <c r="AI661" i="79"/>
  <c r="AH661" i="79"/>
  <c r="AG661" i="79"/>
  <c r="AF661" i="79"/>
  <c r="AE661" i="79"/>
  <c r="AD661" i="79"/>
  <c r="AC661" i="79"/>
  <c r="AB661" i="79"/>
  <c r="AA661" i="79"/>
  <c r="Z661" i="79"/>
  <c r="Y661" i="79"/>
  <c r="AL658" i="79"/>
  <c r="AK658" i="79"/>
  <c r="AJ658" i="79"/>
  <c r="AI658" i="79"/>
  <c r="AH658" i="79"/>
  <c r="AG658" i="79"/>
  <c r="AF658" i="79"/>
  <c r="AE658" i="79"/>
  <c r="AD658" i="79"/>
  <c r="AC658" i="79"/>
  <c r="AB658" i="79"/>
  <c r="AA658" i="79"/>
  <c r="Z658" i="79"/>
  <c r="Y658" i="79"/>
  <c r="AL655" i="79"/>
  <c r="AK655" i="79"/>
  <c r="AJ655" i="79"/>
  <c r="AI655" i="79"/>
  <c r="AH655" i="79"/>
  <c r="AG655" i="79"/>
  <c r="AF655" i="79"/>
  <c r="AE655" i="79"/>
  <c r="AD655" i="79"/>
  <c r="AC655" i="79"/>
  <c r="AB655" i="79"/>
  <c r="AA655" i="79"/>
  <c r="Z655" i="79"/>
  <c r="Y655" i="79"/>
  <c r="AL630" i="79"/>
  <c r="AK630" i="79"/>
  <c r="AJ630" i="79"/>
  <c r="AI630" i="79"/>
  <c r="AH630" i="79"/>
  <c r="AG630" i="79"/>
  <c r="AF630" i="79"/>
  <c r="AE630" i="79"/>
  <c r="AD630" i="79"/>
  <c r="AC630" i="79"/>
  <c r="AB630" i="79"/>
  <c r="AA630" i="79"/>
  <c r="Z630" i="79"/>
  <c r="AL626" i="79"/>
  <c r="AK626" i="79"/>
  <c r="AJ626" i="79"/>
  <c r="AI626" i="79"/>
  <c r="AH626" i="79"/>
  <c r="AG626" i="79"/>
  <c r="AF626" i="79"/>
  <c r="AE626" i="79"/>
  <c r="AD626" i="79"/>
  <c r="AC626" i="79"/>
  <c r="AB626" i="79"/>
  <c r="AA626" i="79"/>
  <c r="Z626" i="79"/>
  <c r="Y626" i="79"/>
  <c r="AL623" i="79"/>
  <c r="AK623" i="79"/>
  <c r="AJ623" i="79"/>
  <c r="AI623" i="79"/>
  <c r="AH623" i="79"/>
  <c r="AG623" i="79"/>
  <c r="AF623" i="79"/>
  <c r="AE623" i="79"/>
  <c r="AD623" i="79"/>
  <c r="AC623" i="79"/>
  <c r="AB623" i="79"/>
  <c r="AA623" i="79"/>
  <c r="Z623" i="79"/>
  <c r="Y623" i="79"/>
  <c r="AL620" i="79"/>
  <c r="AK620" i="79"/>
  <c r="AJ620" i="79"/>
  <c r="AI620" i="79"/>
  <c r="AH620" i="79"/>
  <c r="AG620" i="79"/>
  <c r="AF620" i="79"/>
  <c r="AE620" i="79"/>
  <c r="AD620" i="79"/>
  <c r="AC620" i="79"/>
  <c r="AB620" i="79"/>
  <c r="AA620" i="79"/>
  <c r="Z620" i="79"/>
  <c r="Y620" i="79"/>
  <c r="AL616" i="79"/>
  <c r="AK616" i="79"/>
  <c r="AJ616" i="79"/>
  <c r="AI616" i="79"/>
  <c r="AH616" i="79"/>
  <c r="AG616" i="79"/>
  <c r="AF616" i="79"/>
  <c r="AE616" i="79"/>
  <c r="AD616" i="79"/>
  <c r="AC616" i="79"/>
  <c r="AB616" i="79"/>
  <c r="AA616" i="79"/>
  <c r="Z616" i="79"/>
  <c r="AL613" i="79"/>
  <c r="AK613" i="79"/>
  <c r="AJ613" i="79"/>
  <c r="AI613" i="79"/>
  <c r="AH613" i="79"/>
  <c r="AG613" i="79"/>
  <c r="AF613" i="79"/>
  <c r="AE613" i="79"/>
  <c r="AD613" i="79"/>
  <c r="AC613" i="79"/>
  <c r="AB613" i="79"/>
  <c r="AA613" i="79"/>
  <c r="Z613" i="79"/>
  <c r="Y613" i="79"/>
  <c r="AL610" i="79"/>
  <c r="AK610" i="79"/>
  <c r="AJ610" i="79"/>
  <c r="AI610" i="79"/>
  <c r="AH610" i="79"/>
  <c r="AG610" i="79"/>
  <c r="AF610" i="79"/>
  <c r="AE610" i="79"/>
  <c r="AD610" i="79"/>
  <c r="AC610" i="79"/>
  <c r="AB610" i="79"/>
  <c r="AA610" i="79"/>
  <c r="Z610" i="79"/>
  <c r="Y610" i="79"/>
  <c r="AL607" i="79"/>
  <c r="AK607" i="79"/>
  <c r="AJ607" i="79"/>
  <c r="AI607" i="79"/>
  <c r="AH607" i="79"/>
  <c r="AG607" i="79"/>
  <c r="AF607" i="79"/>
  <c r="AE607" i="79"/>
  <c r="AD607" i="79"/>
  <c r="AC607" i="79"/>
  <c r="AB607" i="79"/>
  <c r="AA607" i="79"/>
  <c r="Z607" i="79"/>
  <c r="AL604" i="79"/>
  <c r="AK604" i="79"/>
  <c r="AJ604" i="79"/>
  <c r="AI604" i="79"/>
  <c r="AH604" i="79"/>
  <c r="AG604" i="79"/>
  <c r="AF604" i="79"/>
  <c r="AE604" i="79"/>
  <c r="AD604" i="79"/>
  <c r="AC604" i="79"/>
  <c r="AB604" i="79"/>
  <c r="AA604" i="79"/>
  <c r="Z604" i="79"/>
  <c r="Y604" i="79"/>
  <c r="AL600" i="79"/>
  <c r="AK600" i="79"/>
  <c r="AJ600" i="79"/>
  <c r="AI600" i="79"/>
  <c r="AH600" i="79"/>
  <c r="AG600" i="79"/>
  <c r="AF600" i="79"/>
  <c r="AE600" i="79"/>
  <c r="AD600" i="79"/>
  <c r="AC600" i="79"/>
  <c r="AB600" i="79"/>
  <c r="AA600" i="79"/>
  <c r="Z600" i="79"/>
  <c r="Y600" i="79"/>
  <c r="AL597" i="79"/>
  <c r="AK597" i="79"/>
  <c r="AJ597" i="79"/>
  <c r="AI597" i="79"/>
  <c r="AH597" i="79"/>
  <c r="AG597" i="79"/>
  <c r="AF597" i="79"/>
  <c r="AE597" i="79"/>
  <c r="AD597" i="79"/>
  <c r="AC597" i="79"/>
  <c r="AB597" i="79"/>
  <c r="AA597" i="79"/>
  <c r="Z597" i="79"/>
  <c r="Y597" i="79"/>
  <c r="AL594" i="79"/>
  <c r="AK594" i="79"/>
  <c r="AJ594" i="79"/>
  <c r="AI594" i="79"/>
  <c r="AH594" i="79"/>
  <c r="AG594" i="79"/>
  <c r="AF594" i="79"/>
  <c r="AE594" i="79"/>
  <c r="AD594" i="79"/>
  <c r="AC594" i="79"/>
  <c r="AB594" i="79"/>
  <c r="AA594" i="79"/>
  <c r="Z594" i="79"/>
  <c r="Y594" i="79"/>
  <c r="AL591" i="79"/>
  <c r="AK591" i="79"/>
  <c r="AJ591" i="79"/>
  <c r="AI591" i="79"/>
  <c r="AH591" i="79"/>
  <c r="AG591" i="79"/>
  <c r="AF591" i="79"/>
  <c r="AE591" i="79"/>
  <c r="AD591" i="79"/>
  <c r="AC591" i="79"/>
  <c r="AB591" i="79"/>
  <c r="AA591" i="79"/>
  <c r="Z591" i="79"/>
  <c r="Y591" i="79"/>
  <c r="AL588" i="79"/>
  <c r="AK588" i="79"/>
  <c r="AJ588" i="79"/>
  <c r="AI588" i="79"/>
  <c r="AH588" i="79"/>
  <c r="AG588" i="79"/>
  <c r="AF588" i="79"/>
  <c r="AE588" i="79"/>
  <c r="AD588" i="79"/>
  <c r="AC588" i="79"/>
  <c r="AB588" i="79"/>
  <c r="AA588" i="79"/>
  <c r="Z588" i="79"/>
  <c r="Y588" i="79"/>
  <c r="AL559" i="79"/>
  <c r="AK559" i="79"/>
  <c r="AJ559" i="79"/>
  <c r="AI559" i="79"/>
  <c r="AH559" i="79"/>
  <c r="AG559" i="79"/>
  <c r="AF559" i="79"/>
  <c r="AE559" i="79"/>
  <c r="AD559" i="79"/>
  <c r="AC559" i="79"/>
  <c r="AB559" i="79"/>
  <c r="AA559" i="79"/>
  <c r="Z559" i="79"/>
  <c r="Y559" i="79"/>
  <c r="AL556" i="79"/>
  <c r="AK556" i="79"/>
  <c r="AJ556" i="79"/>
  <c r="AI556" i="79"/>
  <c r="AH556" i="79"/>
  <c r="AG556" i="79"/>
  <c r="AF556" i="79"/>
  <c r="AE556" i="79"/>
  <c r="AD556" i="79"/>
  <c r="AC556" i="79"/>
  <c r="AB556" i="79"/>
  <c r="AA556" i="79"/>
  <c r="Z556" i="79"/>
  <c r="Y556" i="79"/>
  <c r="AL553" i="79"/>
  <c r="AK553" i="79"/>
  <c r="AJ553" i="79"/>
  <c r="AI553" i="79"/>
  <c r="AH553" i="79"/>
  <c r="AG553" i="79"/>
  <c r="AF553" i="79"/>
  <c r="AE553" i="79"/>
  <c r="AD553" i="79"/>
  <c r="AC553" i="79"/>
  <c r="AB553" i="79"/>
  <c r="AA553" i="79"/>
  <c r="Z553" i="79"/>
  <c r="Y553" i="79"/>
  <c r="AL550" i="79"/>
  <c r="AK550" i="79"/>
  <c r="AJ550" i="79"/>
  <c r="AI550" i="79"/>
  <c r="AH550" i="79"/>
  <c r="AG550" i="79"/>
  <c r="AF550" i="79"/>
  <c r="AE550" i="79"/>
  <c r="AD550" i="79"/>
  <c r="AC550" i="79"/>
  <c r="AB550" i="79"/>
  <c r="AA550" i="79"/>
  <c r="Z550" i="79"/>
  <c r="Y550" i="79"/>
  <c r="AL547" i="79"/>
  <c r="AK547" i="79"/>
  <c r="AJ547" i="79"/>
  <c r="AI547" i="79"/>
  <c r="AH547" i="79"/>
  <c r="AG547" i="79"/>
  <c r="AF547" i="79"/>
  <c r="AE547" i="79"/>
  <c r="AD547" i="79"/>
  <c r="AC547" i="79"/>
  <c r="AB547" i="79"/>
  <c r="AA547" i="79"/>
  <c r="Z547" i="79"/>
  <c r="Y547" i="79"/>
  <c r="AL544" i="79"/>
  <c r="AK544" i="79"/>
  <c r="AJ544" i="79"/>
  <c r="AI544" i="79"/>
  <c r="AH544" i="79"/>
  <c r="AG544" i="79"/>
  <c r="AF544" i="79"/>
  <c r="AE544" i="79"/>
  <c r="AD544" i="79"/>
  <c r="AC544" i="79"/>
  <c r="AB544" i="79"/>
  <c r="AA544" i="79"/>
  <c r="Z544" i="79"/>
  <c r="Y544" i="79"/>
  <c r="AL541" i="79"/>
  <c r="AK541" i="79"/>
  <c r="AJ541" i="79"/>
  <c r="AI541" i="79"/>
  <c r="AH541" i="79"/>
  <c r="AG541" i="79"/>
  <c r="AF541" i="79"/>
  <c r="AE541" i="79"/>
  <c r="AD541" i="79"/>
  <c r="AC541" i="79"/>
  <c r="AB541" i="79"/>
  <c r="AA541" i="79"/>
  <c r="Z541" i="79"/>
  <c r="Y541" i="79"/>
  <c r="AL538" i="79"/>
  <c r="AK538" i="79"/>
  <c r="AJ538" i="79"/>
  <c r="AI538" i="79"/>
  <c r="AH538" i="79"/>
  <c r="AG538" i="79"/>
  <c r="AF538" i="79"/>
  <c r="AE538" i="79"/>
  <c r="AD538" i="79"/>
  <c r="AC538" i="79"/>
  <c r="AB538" i="79"/>
  <c r="AA538" i="79"/>
  <c r="Z538" i="79"/>
  <c r="Y538" i="79"/>
  <c r="AL535" i="79"/>
  <c r="AK535" i="79"/>
  <c r="AJ535" i="79"/>
  <c r="AI535" i="79"/>
  <c r="AH535" i="79"/>
  <c r="AG535" i="79"/>
  <c r="AF535" i="79"/>
  <c r="AE535" i="79"/>
  <c r="AD535" i="79"/>
  <c r="AC535" i="79"/>
  <c r="AB535" i="79"/>
  <c r="AA535" i="79"/>
  <c r="Z535" i="79"/>
  <c r="Y535" i="79"/>
  <c r="AL532" i="79"/>
  <c r="AK532" i="79"/>
  <c r="AJ532" i="79"/>
  <c r="AI532" i="79"/>
  <c r="AH532" i="79"/>
  <c r="AG532" i="79"/>
  <c r="AF532" i="79"/>
  <c r="AE532" i="79"/>
  <c r="AD532" i="79"/>
  <c r="AC532" i="79"/>
  <c r="AB532" i="79"/>
  <c r="AA532" i="79"/>
  <c r="Z532" i="79"/>
  <c r="Y532" i="79"/>
  <c r="AL529" i="79"/>
  <c r="AK529" i="79"/>
  <c r="AJ529" i="79"/>
  <c r="AI529" i="79"/>
  <c r="AH529" i="79"/>
  <c r="AG529" i="79"/>
  <c r="AF529" i="79"/>
  <c r="AE529" i="79"/>
  <c r="AD529" i="79"/>
  <c r="AC529" i="79"/>
  <c r="AB529" i="79"/>
  <c r="AA529" i="79"/>
  <c r="Z529" i="79"/>
  <c r="Y529" i="79"/>
  <c r="AL526" i="79"/>
  <c r="AK526" i="79"/>
  <c r="AJ526" i="79"/>
  <c r="AI526" i="79"/>
  <c r="AH526" i="79"/>
  <c r="AG526" i="79"/>
  <c r="AF526" i="79"/>
  <c r="AE526" i="79"/>
  <c r="AD526" i="79"/>
  <c r="AC526" i="79"/>
  <c r="AB526" i="79"/>
  <c r="AA526" i="79"/>
  <c r="Z526" i="79"/>
  <c r="Y526" i="79"/>
  <c r="AL523" i="79"/>
  <c r="AK523" i="79"/>
  <c r="AJ523" i="79"/>
  <c r="AI523" i="79"/>
  <c r="AH523" i="79"/>
  <c r="AG523" i="79"/>
  <c r="AF523" i="79"/>
  <c r="AE523" i="79"/>
  <c r="AD523" i="79"/>
  <c r="AC523" i="79"/>
  <c r="AB523" i="79"/>
  <c r="AA523" i="79"/>
  <c r="Z523" i="79"/>
  <c r="Y523" i="79"/>
  <c r="AL520" i="79"/>
  <c r="AK520" i="79"/>
  <c r="AJ520" i="79"/>
  <c r="AI520" i="79"/>
  <c r="AH520" i="79"/>
  <c r="AG520" i="79"/>
  <c r="AF520" i="79"/>
  <c r="AE520" i="79"/>
  <c r="AD520" i="79"/>
  <c r="AC520" i="79"/>
  <c r="AB520" i="79"/>
  <c r="AA520" i="79"/>
  <c r="Z520" i="79"/>
  <c r="AL516" i="79"/>
  <c r="AK516" i="79"/>
  <c r="AJ516" i="79"/>
  <c r="AI516" i="79"/>
  <c r="AH516" i="79"/>
  <c r="AG516" i="79"/>
  <c r="AF516" i="79"/>
  <c r="AE516" i="79"/>
  <c r="AD516" i="79"/>
  <c r="AC516" i="79"/>
  <c r="AB516" i="79"/>
  <c r="AA516" i="79"/>
  <c r="Z516" i="79"/>
  <c r="Y516" i="79"/>
  <c r="AL513" i="79"/>
  <c r="AK513" i="79"/>
  <c r="AJ513" i="79"/>
  <c r="AI513" i="79"/>
  <c r="AH513" i="79"/>
  <c r="AG513" i="79"/>
  <c r="AF513" i="79"/>
  <c r="AE513" i="79"/>
  <c r="AD513" i="79"/>
  <c r="AC513" i="79"/>
  <c r="AB513" i="79"/>
  <c r="AA513" i="79"/>
  <c r="Z513" i="79"/>
  <c r="Y513" i="79"/>
  <c r="AL510" i="79"/>
  <c r="AK510" i="79"/>
  <c r="AJ510" i="79"/>
  <c r="AI510" i="79"/>
  <c r="AH510" i="79"/>
  <c r="AG510" i="79"/>
  <c r="AF510" i="79"/>
  <c r="AE510" i="79"/>
  <c r="AD510" i="79"/>
  <c r="AC510" i="79"/>
  <c r="AB510" i="79"/>
  <c r="AA510" i="79"/>
  <c r="Z510" i="79"/>
  <c r="Y510" i="79"/>
  <c r="AL506" i="79"/>
  <c r="AK506" i="79"/>
  <c r="AJ506" i="79"/>
  <c r="AI506" i="79"/>
  <c r="AH506" i="79"/>
  <c r="AG506" i="79"/>
  <c r="AF506" i="79"/>
  <c r="AE506" i="79"/>
  <c r="AD506" i="79"/>
  <c r="AC506" i="79"/>
  <c r="AB506" i="79"/>
  <c r="AA506" i="79"/>
  <c r="Z506" i="79"/>
  <c r="Y506" i="79"/>
  <c r="AL503" i="79"/>
  <c r="AK503" i="79"/>
  <c r="AJ503" i="79"/>
  <c r="AI503" i="79"/>
  <c r="AH503" i="79"/>
  <c r="AG503" i="79"/>
  <c r="AF503" i="79"/>
  <c r="AE503" i="79"/>
  <c r="AD503" i="79"/>
  <c r="AC503" i="79"/>
  <c r="AB503" i="79"/>
  <c r="AA503" i="79"/>
  <c r="Z503" i="79"/>
  <c r="Y503" i="79"/>
  <c r="AL500" i="79"/>
  <c r="AK500" i="79"/>
  <c r="AJ500" i="79"/>
  <c r="AI500" i="79"/>
  <c r="AH500" i="79"/>
  <c r="AG500" i="79"/>
  <c r="AF500" i="79"/>
  <c r="AE500" i="79"/>
  <c r="AD500" i="79"/>
  <c r="AC500" i="79"/>
  <c r="AB500" i="79"/>
  <c r="AA500" i="79"/>
  <c r="Z500" i="79"/>
  <c r="Y500" i="79"/>
  <c r="AL497" i="79"/>
  <c r="AK497" i="79"/>
  <c r="AJ497" i="79"/>
  <c r="AI497" i="79"/>
  <c r="AH497" i="79"/>
  <c r="AG497" i="79"/>
  <c r="AF497" i="79"/>
  <c r="AE497" i="79"/>
  <c r="AD497" i="79"/>
  <c r="AC497" i="79"/>
  <c r="AB497" i="79"/>
  <c r="AA497" i="79"/>
  <c r="Z497" i="79"/>
  <c r="Y497" i="79"/>
  <c r="AL494" i="79"/>
  <c r="AK494" i="79"/>
  <c r="AJ494" i="79"/>
  <c r="AI494" i="79"/>
  <c r="AH494" i="79"/>
  <c r="AG494" i="79"/>
  <c r="AF494" i="79"/>
  <c r="AE494" i="79"/>
  <c r="AD494" i="79"/>
  <c r="AC494" i="79"/>
  <c r="AB494" i="79"/>
  <c r="AA494" i="79"/>
  <c r="Z494" i="79"/>
  <c r="Y494" i="79"/>
  <c r="AL491" i="79"/>
  <c r="AK491" i="79"/>
  <c r="AJ491" i="79"/>
  <c r="AI491" i="79"/>
  <c r="AH491" i="79"/>
  <c r="AG491" i="79"/>
  <c r="AF491" i="79"/>
  <c r="AE491" i="79"/>
  <c r="AD491" i="79"/>
  <c r="AC491" i="79"/>
  <c r="AB491" i="79"/>
  <c r="AA491" i="79"/>
  <c r="Z491" i="79"/>
  <c r="Y491" i="79"/>
  <c r="AL488" i="79"/>
  <c r="AK488" i="79"/>
  <c r="AJ488" i="79"/>
  <c r="AI488" i="79"/>
  <c r="AH488" i="79"/>
  <c r="AG488" i="79"/>
  <c r="AF488" i="79"/>
  <c r="AE488" i="79"/>
  <c r="AD488" i="79"/>
  <c r="AC488" i="79"/>
  <c r="AB488" i="79"/>
  <c r="Y488" i="79"/>
  <c r="AL485" i="79"/>
  <c r="AK485" i="79"/>
  <c r="AJ485" i="79"/>
  <c r="AI485" i="79"/>
  <c r="AH485" i="79"/>
  <c r="AG485" i="79"/>
  <c r="AF485" i="79"/>
  <c r="AE485" i="79"/>
  <c r="AD485" i="79"/>
  <c r="AC485" i="79"/>
  <c r="AB485" i="79"/>
  <c r="AA485" i="79"/>
  <c r="Z485" i="79"/>
  <c r="Y485" i="79"/>
  <c r="AL481" i="79"/>
  <c r="AK481" i="79"/>
  <c r="AJ481" i="79"/>
  <c r="AI481" i="79"/>
  <c r="AH481" i="79"/>
  <c r="AG481" i="79"/>
  <c r="AF481" i="79"/>
  <c r="AE481" i="79"/>
  <c r="AD481" i="79"/>
  <c r="AC481" i="79"/>
  <c r="AB481" i="79"/>
  <c r="AA481" i="79"/>
  <c r="Z481" i="79"/>
  <c r="Y481" i="79"/>
  <c r="AL478" i="79"/>
  <c r="AK478" i="79"/>
  <c r="AJ478" i="79"/>
  <c r="AI478" i="79"/>
  <c r="AH478" i="79"/>
  <c r="AG478" i="79"/>
  <c r="AF478" i="79"/>
  <c r="AE478" i="79"/>
  <c r="AD478" i="79"/>
  <c r="AC478" i="79"/>
  <c r="AB478" i="79"/>
  <c r="AA478" i="79"/>
  <c r="Z478" i="79"/>
  <c r="Y478" i="79"/>
  <c r="AL475" i="79"/>
  <c r="AK475" i="79"/>
  <c r="AJ475" i="79"/>
  <c r="AI475" i="79"/>
  <c r="AH475" i="79"/>
  <c r="AG475" i="79"/>
  <c r="AF475" i="79"/>
  <c r="AE475" i="79"/>
  <c r="AD475" i="79"/>
  <c r="AC475" i="79"/>
  <c r="AB475" i="79"/>
  <c r="AA475" i="79"/>
  <c r="Z475" i="79"/>
  <c r="Y475" i="79"/>
  <c r="AL472" i="79"/>
  <c r="AK472" i="79"/>
  <c r="AJ472" i="79"/>
  <c r="AI472" i="79"/>
  <c r="AH472" i="79"/>
  <c r="AG472" i="79"/>
  <c r="AF472" i="79"/>
  <c r="AE472" i="79"/>
  <c r="AD472" i="79"/>
  <c r="AC472" i="79"/>
  <c r="AB472" i="79"/>
  <c r="AA472" i="79"/>
  <c r="Z472" i="79"/>
  <c r="Y472" i="79"/>
  <c r="AL447" i="79"/>
  <c r="AK447" i="79"/>
  <c r="AJ447" i="79"/>
  <c r="AI447" i="79"/>
  <c r="AH447" i="79"/>
  <c r="AG447" i="79"/>
  <c r="AF447" i="79"/>
  <c r="AE447" i="79"/>
  <c r="AD447" i="79"/>
  <c r="AC447" i="79"/>
  <c r="AB447" i="79"/>
  <c r="AA447" i="79"/>
  <c r="Z447" i="79"/>
  <c r="AL443" i="79"/>
  <c r="AK443" i="79"/>
  <c r="AJ443" i="79"/>
  <c r="AI443" i="79"/>
  <c r="AH443" i="79"/>
  <c r="AG443" i="79"/>
  <c r="AF443" i="79"/>
  <c r="AE443" i="79"/>
  <c r="AD443" i="79"/>
  <c r="AC443" i="79"/>
  <c r="AB443" i="79"/>
  <c r="AA443" i="79"/>
  <c r="Z443" i="79"/>
  <c r="Y443" i="79"/>
  <c r="AL440" i="79"/>
  <c r="AK440" i="79"/>
  <c r="AJ440" i="79"/>
  <c r="AI440" i="79"/>
  <c r="AH440" i="79"/>
  <c r="AG440" i="79"/>
  <c r="AF440" i="79"/>
  <c r="AE440" i="79"/>
  <c r="AD440" i="79"/>
  <c r="AC440" i="79"/>
  <c r="AB440" i="79"/>
  <c r="AA440" i="79"/>
  <c r="Z440" i="79"/>
  <c r="Y440" i="79"/>
  <c r="AL437" i="79"/>
  <c r="AK437" i="79"/>
  <c r="AJ437" i="79"/>
  <c r="AI437" i="79"/>
  <c r="AH437" i="79"/>
  <c r="AG437" i="79"/>
  <c r="AF437" i="79"/>
  <c r="AE437" i="79"/>
  <c r="AD437" i="79"/>
  <c r="AC437" i="79"/>
  <c r="AB437" i="79"/>
  <c r="AA437" i="79"/>
  <c r="Z437" i="79"/>
  <c r="Y437" i="79"/>
  <c r="AL433" i="79"/>
  <c r="AK433" i="79"/>
  <c r="AJ433" i="79"/>
  <c r="AI433" i="79"/>
  <c r="AH433" i="79"/>
  <c r="AG433" i="79"/>
  <c r="AF433" i="79"/>
  <c r="AE433" i="79"/>
  <c r="AD433" i="79"/>
  <c r="AC433" i="79"/>
  <c r="AB433" i="79"/>
  <c r="AA433" i="79"/>
  <c r="Z433" i="79"/>
  <c r="Y433" i="79"/>
  <c r="AL430" i="79"/>
  <c r="AK430" i="79"/>
  <c r="AJ430" i="79"/>
  <c r="AI430" i="79"/>
  <c r="AH430" i="79"/>
  <c r="AG430" i="79"/>
  <c r="AF430" i="79"/>
  <c r="AE430" i="79"/>
  <c r="AD430" i="79"/>
  <c r="AC430" i="79"/>
  <c r="AB430" i="79"/>
  <c r="AA430" i="79"/>
  <c r="Z430" i="79"/>
  <c r="Y430" i="79"/>
  <c r="AL427" i="79"/>
  <c r="AK427" i="79"/>
  <c r="AJ427" i="79"/>
  <c r="AI427" i="79"/>
  <c r="AH427" i="79"/>
  <c r="AG427" i="79"/>
  <c r="AF427" i="79"/>
  <c r="AE427" i="79"/>
  <c r="AD427" i="79"/>
  <c r="AC427" i="79"/>
  <c r="AB427" i="79"/>
  <c r="AA427" i="79"/>
  <c r="Z427" i="79"/>
  <c r="Y427" i="79"/>
  <c r="AL424" i="79"/>
  <c r="AK424" i="79"/>
  <c r="AJ424" i="79"/>
  <c r="AI424" i="79"/>
  <c r="AH424" i="79"/>
  <c r="AG424" i="79"/>
  <c r="AF424" i="79"/>
  <c r="AE424" i="79"/>
  <c r="AD424" i="79"/>
  <c r="AC424" i="79"/>
  <c r="AB424" i="79"/>
  <c r="AA424" i="79"/>
  <c r="Z424" i="79"/>
  <c r="Y424" i="79"/>
  <c r="AL421" i="79"/>
  <c r="AK421" i="79"/>
  <c r="AJ421" i="79"/>
  <c r="AI421" i="79"/>
  <c r="AH421" i="79"/>
  <c r="AG421" i="79"/>
  <c r="AF421" i="79"/>
  <c r="AE421" i="79"/>
  <c r="AD421" i="79"/>
  <c r="AC421" i="79"/>
  <c r="AB421" i="79"/>
  <c r="AA421" i="79"/>
  <c r="Z421" i="79"/>
  <c r="Y421" i="79"/>
  <c r="AL417" i="79"/>
  <c r="AK417" i="79"/>
  <c r="AJ417" i="79"/>
  <c r="AI417" i="79"/>
  <c r="AH417" i="79"/>
  <c r="AG417" i="79"/>
  <c r="AF417" i="79"/>
  <c r="AE417" i="79"/>
  <c r="AD417" i="79"/>
  <c r="AC417" i="79"/>
  <c r="AB417" i="79"/>
  <c r="AA417" i="79"/>
  <c r="Z417" i="79"/>
  <c r="Y417" i="79"/>
  <c r="AL414" i="79"/>
  <c r="AK414" i="79"/>
  <c r="AJ414" i="79"/>
  <c r="AI414" i="79"/>
  <c r="AH414" i="79"/>
  <c r="AG414" i="79"/>
  <c r="AF414" i="79"/>
  <c r="AE414" i="79"/>
  <c r="AD414" i="79"/>
  <c r="AC414" i="79"/>
  <c r="AB414" i="79"/>
  <c r="AA414" i="79"/>
  <c r="Z414" i="79"/>
  <c r="Y414" i="79"/>
  <c r="AL411" i="79"/>
  <c r="AK411" i="79"/>
  <c r="AJ411" i="79"/>
  <c r="AI411" i="79"/>
  <c r="AH411" i="79"/>
  <c r="AG411" i="79"/>
  <c r="AF411" i="79"/>
  <c r="AE411" i="79"/>
  <c r="AD411" i="79"/>
  <c r="AC411" i="79"/>
  <c r="AB411" i="79"/>
  <c r="AA411" i="79"/>
  <c r="Z411" i="79"/>
  <c r="Y411" i="79"/>
  <c r="AL408" i="79"/>
  <c r="AK408" i="79"/>
  <c r="AJ408" i="79"/>
  <c r="AI408" i="79"/>
  <c r="AH408" i="79"/>
  <c r="AG408" i="79"/>
  <c r="AF408" i="79"/>
  <c r="AE408" i="79"/>
  <c r="AD408" i="79"/>
  <c r="AC408" i="79"/>
  <c r="AB408" i="79"/>
  <c r="AA408" i="79"/>
  <c r="Z408" i="79"/>
  <c r="Y408" i="79"/>
  <c r="AL405" i="79"/>
  <c r="AK405" i="79"/>
  <c r="AJ405" i="79"/>
  <c r="AI405" i="79"/>
  <c r="AH405" i="79"/>
  <c r="AG405" i="79"/>
  <c r="AF405" i="79"/>
  <c r="AE405" i="79"/>
  <c r="AD405" i="79"/>
  <c r="AC405" i="79"/>
  <c r="AB405" i="79"/>
  <c r="AA405" i="79"/>
  <c r="Z405" i="79"/>
  <c r="Y405" i="79"/>
  <c r="AL376" i="79"/>
  <c r="AK376" i="79"/>
  <c r="AJ376" i="79"/>
  <c r="AI376" i="79"/>
  <c r="AH376" i="79"/>
  <c r="AG376" i="79"/>
  <c r="AF376" i="79"/>
  <c r="AE376" i="79"/>
  <c r="AD376" i="79"/>
  <c r="AC376" i="79"/>
  <c r="AB376" i="79"/>
  <c r="AA376" i="79"/>
  <c r="Z376" i="79"/>
  <c r="AL373" i="79"/>
  <c r="AK373" i="79"/>
  <c r="AJ373" i="79"/>
  <c r="AI373" i="79"/>
  <c r="AH373" i="79"/>
  <c r="AG373" i="79"/>
  <c r="AF373" i="79"/>
  <c r="AE373" i="79"/>
  <c r="AD373" i="79"/>
  <c r="AC373" i="79"/>
  <c r="AB373" i="79"/>
  <c r="AA373" i="79"/>
  <c r="Z373" i="79"/>
  <c r="Y373" i="79"/>
  <c r="AL370" i="79"/>
  <c r="AK370" i="79"/>
  <c r="AJ370" i="79"/>
  <c r="AI370" i="79"/>
  <c r="AH370" i="79"/>
  <c r="AG370" i="79"/>
  <c r="AF370" i="79"/>
  <c r="AE370" i="79"/>
  <c r="AD370" i="79"/>
  <c r="AC370" i="79"/>
  <c r="AB370" i="79"/>
  <c r="AA370" i="79"/>
  <c r="Z370" i="79"/>
  <c r="AL367" i="79"/>
  <c r="AK367" i="79"/>
  <c r="AJ367" i="79"/>
  <c r="AI367" i="79"/>
  <c r="AH367" i="79"/>
  <c r="AG367" i="79"/>
  <c r="AF367" i="79"/>
  <c r="AE367" i="79"/>
  <c r="AD367" i="79"/>
  <c r="AC367" i="79"/>
  <c r="AB367" i="79"/>
  <c r="AA367" i="79"/>
  <c r="Z367" i="79"/>
  <c r="Y367" i="79"/>
  <c r="AL364" i="79"/>
  <c r="AK364" i="79"/>
  <c r="AJ364" i="79"/>
  <c r="AI364" i="79"/>
  <c r="AH364" i="79"/>
  <c r="AG364" i="79"/>
  <c r="AF364" i="79"/>
  <c r="AE364" i="79"/>
  <c r="AD364" i="79"/>
  <c r="AC364" i="79"/>
  <c r="AB364" i="79"/>
  <c r="AA364" i="79"/>
  <c r="Z364" i="79"/>
  <c r="Y364" i="79"/>
  <c r="AL361" i="79"/>
  <c r="AK361" i="79"/>
  <c r="AJ361" i="79"/>
  <c r="AI361" i="79"/>
  <c r="AH361" i="79"/>
  <c r="AG361" i="79"/>
  <c r="AF361" i="79"/>
  <c r="AE361" i="79"/>
  <c r="AD361" i="79"/>
  <c r="AC361" i="79"/>
  <c r="AB361" i="79"/>
  <c r="AA361" i="79"/>
  <c r="Z361" i="79"/>
  <c r="Y361" i="79"/>
  <c r="AL358" i="79"/>
  <c r="AK358" i="79"/>
  <c r="AJ358" i="79"/>
  <c r="AI358" i="79"/>
  <c r="AH358" i="79"/>
  <c r="AG358" i="79"/>
  <c r="AF358" i="79"/>
  <c r="AE358" i="79"/>
  <c r="AD358" i="79"/>
  <c r="AC358" i="79"/>
  <c r="AB358" i="79"/>
  <c r="AA358" i="79"/>
  <c r="Z358" i="79"/>
  <c r="Y358" i="79"/>
  <c r="AL355" i="79"/>
  <c r="AK355" i="79"/>
  <c r="AJ355" i="79"/>
  <c r="AI355" i="79"/>
  <c r="AH355" i="79"/>
  <c r="AG355" i="79"/>
  <c r="AF355" i="79"/>
  <c r="AE355" i="79"/>
  <c r="AD355" i="79"/>
  <c r="AC355" i="79"/>
  <c r="AB355" i="79"/>
  <c r="AA355" i="79"/>
  <c r="Z355" i="79"/>
  <c r="Y355" i="79"/>
  <c r="AL352" i="79"/>
  <c r="AK352" i="79"/>
  <c r="AJ352" i="79"/>
  <c r="AI352" i="79"/>
  <c r="AH352" i="79"/>
  <c r="AG352" i="79"/>
  <c r="AF352" i="79"/>
  <c r="AE352" i="79"/>
  <c r="AD352" i="79"/>
  <c r="AC352" i="79"/>
  <c r="AB352" i="79"/>
  <c r="AA352" i="79"/>
  <c r="Z352" i="79"/>
  <c r="Y352" i="79"/>
  <c r="AL349" i="79"/>
  <c r="AK349" i="79"/>
  <c r="AJ349" i="79"/>
  <c r="AI349" i="79"/>
  <c r="AH349" i="79"/>
  <c r="AG349" i="79"/>
  <c r="AF349" i="79"/>
  <c r="AE349" i="79"/>
  <c r="AD349" i="79"/>
  <c r="AC349" i="79"/>
  <c r="AB349" i="79"/>
  <c r="AA349" i="79"/>
  <c r="Z349" i="79"/>
  <c r="Y349" i="79"/>
  <c r="AL346" i="79"/>
  <c r="AK346" i="79"/>
  <c r="AJ346" i="79"/>
  <c r="AI346" i="79"/>
  <c r="AH346" i="79"/>
  <c r="AG346" i="79"/>
  <c r="AF346" i="79"/>
  <c r="AE346" i="79"/>
  <c r="AD346" i="79"/>
  <c r="AC346" i="79"/>
  <c r="AB346" i="79"/>
  <c r="AA346" i="79"/>
  <c r="Z346" i="79"/>
  <c r="Y346" i="79"/>
  <c r="AL343" i="79"/>
  <c r="AK343" i="79"/>
  <c r="AJ343" i="79"/>
  <c r="AI343" i="79"/>
  <c r="AH343" i="79"/>
  <c r="AG343" i="79"/>
  <c r="AF343" i="79"/>
  <c r="AE343" i="79"/>
  <c r="AD343" i="79"/>
  <c r="AC343" i="79"/>
  <c r="AB343" i="79"/>
  <c r="AA343" i="79"/>
  <c r="Z343" i="79"/>
  <c r="Y343" i="79"/>
  <c r="AL340" i="79"/>
  <c r="AK340" i="79"/>
  <c r="AJ340" i="79"/>
  <c r="AI340" i="79"/>
  <c r="AH340" i="79"/>
  <c r="AG340" i="79"/>
  <c r="AF340" i="79"/>
  <c r="AE340" i="79"/>
  <c r="AD340" i="79"/>
  <c r="AC340" i="79"/>
  <c r="AB340" i="79"/>
  <c r="AA340" i="79"/>
  <c r="Z340" i="79"/>
  <c r="Y340" i="79"/>
  <c r="AL337" i="79"/>
  <c r="AK337" i="79"/>
  <c r="AJ337" i="79"/>
  <c r="AI337" i="79"/>
  <c r="AH337" i="79"/>
  <c r="AG337" i="79"/>
  <c r="AF337" i="79"/>
  <c r="AE337" i="79"/>
  <c r="AD337" i="79"/>
  <c r="AC337" i="79"/>
  <c r="AB337" i="79"/>
  <c r="AA337" i="79"/>
  <c r="Z337" i="79"/>
  <c r="Y337" i="79"/>
  <c r="AL333" i="79"/>
  <c r="AK333" i="79"/>
  <c r="AJ333" i="79"/>
  <c r="AI333" i="79"/>
  <c r="AH333" i="79"/>
  <c r="AG333" i="79"/>
  <c r="AF333" i="79"/>
  <c r="AE333" i="79"/>
  <c r="AD333" i="79"/>
  <c r="AC333" i="79"/>
  <c r="AB333" i="79"/>
  <c r="AA333" i="79"/>
  <c r="Z333" i="79"/>
  <c r="Y333" i="79"/>
  <c r="AL330" i="79"/>
  <c r="AK330" i="79"/>
  <c r="AJ330" i="79"/>
  <c r="AI330" i="79"/>
  <c r="AH330" i="79"/>
  <c r="AG330" i="79"/>
  <c r="AF330" i="79"/>
  <c r="AE330" i="79"/>
  <c r="AD330" i="79"/>
  <c r="AC330" i="79"/>
  <c r="AB330" i="79"/>
  <c r="AA330" i="79"/>
  <c r="Z330" i="79"/>
  <c r="Y330" i="79"/>
  <c r="AL327" i="79"/>
  <c r="AK327" i="79"/>
  <c r="AJ327" i="79"/>
  <c r="AI327" i="79"/>
  <c r="AH327" i="79"/>
  <c r="AG327" i="79"/>
  <c r="AF327" i="79"/>
  <c r="AE327" i="79"/>
  <c r="AD327" i="79"/>
  <c r="AC327" i="79"/>
  <c r="AB327" i="79"/>
  <c r="AA327" i="79"/>
  <c r="Z327" i="79"/>
  <c r="Y327" i="79"/>
  <c r="AL323" i="79"/>
  <c r="AK323" i="79"/>
  <c r="AJ323" i="79"/>
  <c r="AI323" i="79"/>
  <c r="AH323" i="79"/>
  <c r="AG323" i="79"/>
  <c r="AF323" i="79"/>
  <c r="AE323" i="79"/>
  <c r="AD323" i="79"/>
  <c r="AC323" i="79"/>
  <c r="AB323" i="79"/>
  <c r="Z323" i="79"/>
  <c r="Y323" i="79"/>
  <c r="AL320" i="79"/>
  <c r="AK320" i="79"/>
  <c r="AJ320" i="79"/>
  <c r="AI320" i="79"/>
  <c r="AH320" i="79"/>
  <c r="AG320" i="79"/>
  <c r="AF320" i="79"/>
  <c r="AE320" i="79"/>
  <c r="AD320" i="79"/>
  <c r="AC320" i="79"/>
  <c r="AB320" i="79"/>
  <c r="Z320" i="79"/>
  <c r="Y320" i="79"/>
  <c r="AL317" i="79"/>
  <c r="AK317" i="79"/>
  <c r="AJ317" i="79"/>
  <c r="AI317" i="79"/>
  <c r="AH317" i="79"/>
  <c r="AG317" i="79"/>
  <c r="AF317" i="79"/>
  <c r="AE317" i="79"/>
  <c r="AD317" i="79"/>
  <c r="AC317" i="79"/>
  <c r="AB317" i="79"/>
  <c r="Z317" i="79"/>
  <c r="Y317" i="79"/>
  <c r="AL314" i="79"/>
  <c r="AK314" i="79"/>
  <c r="AJ314" i="79"/>
  <c r="AI314" i="79"/>
  <c r="AH314" i="79"/>
  <c r="AG314" i="79"/>
  <c r="AF314" i="79"/>
  <c r="AE314" i="79"/>
  <c r="AD314" i="79"/>
  <c r="AC314" i="79"/>
  <c r="AB314" i="79"/>
  <c r="AA314" i="79"/>
  <c r="Z314" i="79"/>
  <c r="Y314" i="79"/>
  <c r="AL311" i="79"/>
  <c r="AK311" i="79"/>
  <c r="AJ311" i="79"/>
  <c r="AI311" i="79"/>
  <c r="AH311" i="79"/>
  <c r="AG311" i="79"/>
  <c r="AF311" i="79"/>
  <c r="AE311" i="79"/>
  <c r="AD311" i="79"/>
  <c r="AC311" i="79"/>
  <c r="AB311" i="79"/>
  <c r="Y311" i="79"/>
  <c r="AL308" i="79"/>
  <c r="AK308" i="79"/>
  <c r="AJ308" i="79"/>
  <c r="AI308" i="79"/>
  <c r="AH308" i="79"/>
  <c r="AG308" i="79"/>
  <c r="AF308" i="79"/>
  <c r="AE308" i="79"/>
  <c r="AD308" i="79"/>
  <c r="AC308" i="79"/>
  <c r="AB308" i="79"/>
  <c r="AA308" i="79"/>
  <c r="Z308" i="79"/>
  <c r="Y308" i="79"/>
  <c r="AL305" i="79"/>
  <c r="AK305" i="79"/>
  <c r="AJ305" i="79"/>
  <c r="AI305" i="79"/>
  <c r="AH305" i="79"/>
  <c r="AG305" i="79"/>
  <c r="AF305" i="79"/>
  <c r="AE305" i="79"/>
  <c r="AD305" i="79"/>
  <c r="AC305" i="79"/>
  <c r="AB305" i="79"/>
  <c r="AL302" i="79"/>
  <c r="AK302" i="79"/>
  <c r="AJ302" i="79"/>
  <c r="AI302" i="79"/>
  <c r="AH302" i="79"/>
  <c r="AG302" i="79"/>
  <c r="AF302" i="79"/>
  <c r="AE302" i="79"/>
  <c r="AD302" i="79"/>
  <c r="AC302" i="79"/>
  <c r="AB302" i="79"/>
  <c r="AA302" i="79"/>
  <c r="Z302" i="79"/>
  <c r="Y302" i="79"/>
  <c r="AL298" i="79"/>
  <c r="AK298" i="79"/>
  <c r="AJ298" i="79"/>
  <c r="AI298" i="79"/>
  <c r="AH298" i="79"/>
  <c r="AG298" i="79"/>
  <c r="AF298" i="79"/>
  <c r="AE298" i="79"/>
  <c r="AD298" i="79"/>
  <c r="AC298" i="79"/>
  <c r="AB298" i="79"/>
  <c r="AA298" i="79"/>
  <c r="Z298" i="79"/>
  <c r="Y298" i="79"/>
  <c r="AL295" i="79"/>
  <c r="AK295" i="79"/>
  <c r="AJ295" i="79"/>
  <c r="AI295" i="79"/>
  <c r="AH295" i="79"/>
  <c r="AG295" i="79"/>
  <c r="AF295" i="79"/>
  <c r="AE295" i="79"/>
  <c r="AD295" i="79"/>
  <c r="AC295" i="79"/>
  <c r="AB295" i="79"/>
  <c r="AA295" i="79"/>
  <c r="Z295" i="79"/>
  <c r="Y295" i="79"/>
  <c r="AL292" i="79"/>
  <c r="AK292" i="79"/>
  <c r="AJ292" i="79"/>
  <c r="AI292" i="79"/>
  <c r="AH292" i="79"/>
  <c r="AG292" i="79"/>
  <c r="AF292" i="79"/>
  <c r="AE292" i="79"/>
  <c r="AD292" i="79"/>
  <c r="AC292" i="79"/>
  <c r="AB292" i="79"/>
  <c r="AA292" i="79"/>
  <c r="Z292" i="79"/>
  <c r="Y292" i="79"/>
  <c r="AL289" i="79"/>
  <c r="AK289" i="79"/>
  <c r="AJ289" i="79"/>
  <c r="AI289" i="79"/>
  <c r="AH289" i="79"/>
  <c r="AG289" i="79"/>
  <c r="AF289" i="79"/>
  <c r="AE289" i="79"/>
  <c r="AD289" i="79"/>
  <c r="AC289" i="79"/>
  <c r="AB289" i="79"/>
  <c r="AA289" i="79"/>
  <c r="Z289" i="79"/>
  <c r="AL264" i="79"/>
  <c r="AK264" i="79"/>
  <c r="AJ264" i="79"/>
  <c r="AI264" i="79"/>
  <c r="AH264" i="79"/>
  <c r="AG264" i="79"/>
  <c r="AF264" i="79"/>
  <c r="AE264" i="79"/>
  <c r="AD264" i="79"/>
  <c r="AC264" i="79"/>
  <c r="AB264" i="79"/>
  <c r="AA264" i="79"/>
  <c r="Z264" i="79"/>
  <c r="AL260" i="79"/>
  <c r="AK260" i="79"/>
  <c r="AJ260" i="79"/>
  <c r="AI260" i="79"/>
  <c r="AH260" i="79"/>
  <c r="AG260" i="79"/>
  <c r="AF260" i="79"/>
  <c r="AE260" i="79"/>
  <c r="AD260" i="79"/>
  <c r="AC260" i="79"/>
  <c r="AB260" i="79"/>
  <c r="AA260" i="79"/>
  <c r="Z260" i="79"/>
  <c r="Y260" i="79"/>
  <c r="AL257" i="79"/>
  <c r="AK257" i="79"/>
  <c r="AJ257" i="79"/>
  <c r="AI257" i="79"/>
  <c r="AH257" i="79"/>
  <c r="AG257" i="79"/>
  <c r="AF257" i="79"/>
  <c r="AE257" i="79"/>
  <c r="AD257" i="79"/>
  <c r="AC257" i="79"/>
  <c r="AB257" i="79"/>
  <c r="AA257" i="79"/>
  <c r="Z257" i="79"/>
  <c r="Y257" i="79"/>
  <c r="AL254" i="79"/>
  <c r="AK254" i="79"/>
  <c r="AJ254" i="79"/>
  <c r="AI254" i="79"/>
  <c r="AH254" i="79"/>
  <c r="AG254" i="79"/>
  <c r="AF254" i="79"/>
  <c r="AE254" i="79"/>
  <c r="AD254" i="79"/>
  <c r="AC254" i="79"/>
  <c r="AB254" i="79"/>
  <c r="AA254" i="79"/>
  <c r="Z254" i="79"/>
  <c r="Y254" i="79"/>
  <c r="AL250" i="79"/>
  <c r="AK250" i="79"/>
  <c r="AJ250" i="79"/>
  <c r="AI250" i="79"/>
  <c r="AH250" i="79"/>
  <c r="AG250" i="79"/>
  <c r="AF250" i="79"/>
  <c r="AE250" i="79"/>
  <c r="AD250" i="79"/>
  <c r="AC250" i="79"/>
  <c r="AB250" i="79"/>
  <c r="AA250" i="79"/>
  <c r="Z250" i="79"/>
  <c r="Y250" i="79"/>
  <c r="AL247" i="79"/>
  <c r="AK247" i="79"/>
  <c r="AJ247" i="79"/>
  <c r="AI247" i="79"/>
  <c r="AH247" i="79"/>
  <c r="AG247" i="79"/>
  <c r="AF247" i="79"/>
  <c r="AE247" i="79"/>
  <c r="AD247" i="79"/>
  <c r="AC247" i="79"/>
  <c r="AB247" i="79"/>
  <c r="AA247" i="79"/>
  <c r="Z247" i="79"/>
  <c r="Y247" i="79"/>
  <c r="AL244" i="79"/>
  <c r="AK244" i="79"/>
  <c r="AJ244" i="79"/>
  <c r="AI244" i="79"/>
  <c r="AH244" i="79"/>
  <c r="AG244" i="79"/>
  <c r="AF244" i="79"/>
  <c r="AE244" i="79"/>
  <c r="AD244" i="79"/>
  <c r="AC244" i="79"/>
  <c r="AB244" i="79"/>
  <c r="AA244" i="79"/>
  <c r="Z244" i="79"/>
  <c r="Y244" i="79"/>
  <c r="AL241" i="79"/>
  <c r="AK241" i="79"/>
  <c r="AJ241" i="79"/>
  <c r="AI241" i="79"/>
  <c r="AH241" i="79"/>
  <c r="AG241" i="79"/>
  <c r="AF241" i="79"/>
  <c r="AE241" i="79"/>
  <c r="AD241" i="79"/>
  <c r="AC241" i="79"/>
  <c r="AB241" i="79"/>
  <c r="AA241" i="79"/>
  <c r="Z241" i="79"/>
  <c r="Y241" i="79"/>
  <c r="AL238" i="79"/>
  <c r="AK238" i="79"/>
  <c r="AJ238" i="79"/>
  <c r="AI238" i="79"/>
  <c r="AH238" i="79"/>
  <c r="AG238" i="79"/>
  <c r="AF238" i="79"/>
  <c r="AE238" i="79"/>
  <c r="AD238" i="79"/>
  <c r="AC238" i="79"/>
  <c r="AB238" i="79"/>
  <c r="AA238" i="79"/>
  <c r="Z238" i="79"/>
  <c r="Y238" i="79"/>
  <c r="AL234" i="79"/>
  <c r="AK234" i="79"/>
  <c r="AJ234" i="79"/>
  <c r="AI234" i="79"/>
  <c r="AH234" i="79"/>
  <c r="AG234" i="79"/>
  <c r="AF234" i="79"/>
  <c r="AE234" i="79"/>
  <c r="AD234" i="79"/>
  <c r="AC234" i="79"/>
  <c r="AB234" i="79"/>
  <c r="AA234" i="79"/>
  <c r="Z234" i="79"/>
  <c r="AL231" i="79"/>
  <c r="AK231" i="79"/>
  <c r="AJ231" i="79"/>
  <c r="AI231" i="79"/>
  <c r="AH231" i="79"/>
  <c r="AG231" i="79"/>
  <c r="AF231" i="79"/>
  <c r="AE231" i="79"/>
  <c r="AD231" i="79"/>
  <c r="AC231" i="79"/>
  <c r="AB231" i="79"/>
  <c r="AA231" i="79"/>
  <c r="Z231" i="79"/>
  <c r="Y231" i="79"/>
  <c r="AL228" i="79"/>
  <c r="AK228" i="79"/>
  <c r="AJ228" i="79"/>
  <c r="AI228" i="79"/>
  <c r="AH228" i="79"/>
  <c r="AG228" i="79"/>
  <c r="AF228" i="79"/>
  <c r="AE228" i="79"/>
  <c r="AD228" i="79"/>
  <c r="AC228" i="79"/>
  <c r="AB228" i="79"/>
  <c r="AA228" i="79"/>
  <c r="Z228" i="79"/>
  <c r="Y228" i="79"/>
  <c r="AL225" i="79"/>
  <c r="AK225" i="79"/>
  <c r="AJ225" i="79"/>
  <c r="AI225" i="79"/>
  <c r="AH225" i="79"/>
  <c r="AG225" i="79"/>
  <c r="AF225" i="79"/>
  <c r="AE225" i="79"/>
  <c r="AD225" i="79"/>
  <c r="AC225" i="79"/>
  <c r="AB225" i="79"/>
  <c r="AA225" i="79"/>
  <c r="Z225" i="79"/>
  <c r="AL222" i="79"/>
  <c r="AK222" i="79"/>
  <c r="AJ222" i="79"/>
  <c r="AI222" i="79"/>
  <c r="AH222" i="79"/>
  <c r="AG222" i="79"/>
  <c r="AF222" i="79"/>
  <c r="AE222" i="79"/>
  <c r="AD222" i="79"/>
  <c r="AC222" i="79"/>
  <c r="AB222" i="79"/>
  <c r="AA222" i="79"/>
  <c r="Z222" i="79"/>
  <c r="AL193" i="79"/>
  <c r="AK193" i="79"/>
  <c r="AJ193" i="79"/>
  <c r="AI193" i="79"/>
  <c r="AH193" i="79"/>
  <c r="AG193" i="79"/>
  <c r="AF193" i="79"/>
  <c r="AE193" i="79"/>
  <c r="AD193" i="79"/>
  <c r="AC193" i="79"/>
  <c r="AB193" i="79"/>
  <c r="AA193" i="79"/>
  <c r="Z193" i="79"/>
  <c r="Y193" i="79"/>
  <c r="AL190" i="79"/>
  <c r="AK190" i="79"/>
  <c r="AJ190" i="79"/>
  <c r="AI190" i="79"/>
  <c r="AH190" i="79"/>
  <c r="AG190" i="79"/>
  <c r="AF190" i="79"/>
  <c r="AE190" i="79"/>
  <c r="AD190" i="79"/>
  <c r="AC190" i="79"/>
  <c r="AB190" i="79"/>
  <c r="AA190" i="79"/>
  <c r="Z190" i="79"/>
  <c r="Y190" i="79"/>
  <c r="AL187" i="79"/>
  <c r="AK187" i="79"/>
  <c r="AJ187" i="79"/>
  <c r="AI187" i="79"/>
  <c r="AH187" i="79"/>
  <c r="AG187" i="79"/>
  <c r="AF187" i="79"/>
  <c r="AE187" i="79"/>
  <c r="AD187" i="79"/>
  <c r="AC187" i="79"/>
  <c r="AB187" i="79"/>
  <c r="AA187" i="79"/>
  <c r="Z187" i="79"/>
  <c r="Y187" i="79"/>
  <c r="AL184" i="79"/>
  <c r="AK184" i="79"/>
  <c r="AJ184" i="79"/>
  <c r="AI184" i="79"/>
  <c r="AH184" i="79"/>
  <c r="AG184" i="79"/>
  <c r="AF184" i="79"/>
  <c r="AE184" i="79"/>
  <c r="AD184" i="79"/>
  <c r="AC184" i="79"/>
  <c r="AB184" i="79"/>
  <c r="AA184" i="79"/>
  <c r="Z184" i="79"/>
  <c r="Y184" i="79"/>
  <c r="AL181" i="79"/>
  <c r="AK181" i="79"/>
  <c r="AJ181" i="79"/>
  <c r="AI181" i="79"/>
  <c r="AH181" i="79"/>
  <c r="AG181" i="79"/>
  <c r="AF181" i="79"/>
  <c r="AE181" i="79"/>
  <c r="AD181" i="79"/>
  <c r="AC181" i="79"/>
  <c r="AB181" i="79"/>
  <c r="AA181" i="79"/>
  <c r="Z181" i="79"/>
  <c r="Y181" i="79"/>
  <c r="AL178" i="79"/>
  <c r="AK178" i="79"/>
  <c r="AJ178" i="79"/>
  <c r="AI178" i="79"/>
  <c r="AH178" i="79"/>
  <c r="AG178" i="79"/>
  <c r="AF178" i="79"/>
  <c r="AE178" i="79"/>
  <c r="AD178" i="79"/>
  <c r="AC178" i="79"/>
  <c r="AB178" i="79"/>
  <c r="AA178" i="79"/>
  <c r="Z178" i="79"/>
  <c r="Y178" i="79"/>
  <c r="AL175" i="79"/>
  <c r="AK175" i="79"/>
  <c r="AJ175" i="79"/>
  <c r="AI175" i="79"/>
  <c r="AH175" i="79"/>
  <c r="AG175" i="79"/>
  <c r="AF175" i="79"/>
  <c r="AE175" i="79"/>
  <c r="AD175" i="79"/>
  <c r="AC175" i="79"/>
  <c r="AB175" i="79"/>
  <c r="AA175" i="79"/>
  <c r="Z175" i="79"/>
  <c r="Y175" i="79"/>
  <c r="AL172" i="79"/>
  <c r="AK172" i="79"/>
  <c r="AJ172" i="79"/>
  <c r="AI172" i="79"/>
  <c r="AH172" i="79"/>
  <c r="AG172" i="79"/>
  <c r="AF172" i="79"/>
  <c r="AE172" i="79"/>
  <c r="AD172" i="79"/>
  <c r="AC172" i="79"/>
  <c r="AB172" i="79"/>
  <c r="AA172" i="79"/>
  <c r="Z172" i="79"/>
  <c r="Y172" i="79"/>
  <c r="AL169" i="79"/>
  <c r="AK169" i="79"/>
  <c r="AJ169" i="79"/>
  <c r="AI169" i="79"/>
  <c r="AH169" i="79"/>
  <c r="AG169" i="79"/>
  <c r="AF169" i="79"/>
  <c r="AE169" i="79"/>
  <c r="AD169" i="79"/>
  <c r="AC169" i="79"/>
  <c r="AB169" i="79"/>
  <c r="AA169" i="79"/>
  <c r="Z169" i="79"/>
  <c r="Y169" i="79"/>
  <c r="AL166" i="79"/>
  <c r="AK166" i="79"/>
  <c r="AJ166" i="79"/>
  <c r="AI166" i="79"/>
  <c r="AH166" i="79"/>
  <c r="AG166" i="79"/>
  <c r="AF166" i="79"/>
  <c r="AE166" i="79"/>
  <c r="AD166" i="79"/>
  <c r="AC166" i="79"/>
  <c r="AB166" i="79"/>
  <c r="AA166" i="79"/>
  <c r="Z166" i="79"/>
  <c r="Y166" i="79"/>
  <c r="AL163" i="79"/>
  <c r="AK163" i="79"/>
  <c r="AJ163" i="79"/>
  <c r="AI163" i="79"/>
  <c r="AH163" i="79"/>
  <c r="AG163" i="79"/>
  <c r="AF163" i="79"/>
  <c r="AE163" i="79"/>
  <c r="AD163" i="79"/>
  <c r="AC163" i="79"/>
  <c r="AB163" i="79"/>
  <c r="AA163" i="79"/>
  <c r="Z163" i="79"/>
  <c r="Y163" i="79"/>
  <c r="AL160" i="79"/>
  <c r="AK160" i="79"/>
  <c r="AJ160" i="79"/>
  <c r="AI160" i="79"/>
  <c r="AH160" i="79"/>
  <c r="AG160" i="79"/>
  <c r="AF160" i="79"/>
  <c r="AE160" i="79"/>
  <c r="AD160" i="79"/>
  <c r="AC160" i="79"/>
  <c r="AB160" i="79"/>
  <c r="AA160" i="79"/>
  <c r="Z160" i="79"/>
  <c r="Y160" i="79"/>
  <c r="AL157" i="79"/>
  <c r="AK157" i="79"/>
  <c r="AJ157" i="79"/>
  <c r="AI157" i="79"/>
  <c r="AH157" i="79"/>
  <c r="AG157" i="79"/>
  <c r="AF157" i="79"/>
  <c r="AE157" i="79"/>
  <c r="AD157" i="79"/>
  <c r="AC157" i="79"/>
  <c r="AB157" i="79"/>
  <c r="AA157" i="79"/>
  <c r="Z157" i="79"/>
  <c r="Y157" i="79"/>
  <c r="AL154" i="79"/>
  <c r="AK154" i="79"/>
  <c r="AJ154" i="79"/>
  <c r="AI154" i="79"/>
  <c r="AH154" i="79"/>
  <c r="AG154" i="79"/>
  <c r="AF154" i="79"/>
  <c r="AE154" i="79"/>
  <c r="AD154" i="79"/>
  <c r="AC154" i="79"/>
  <c r="AB154" i="79"/>
  <c r="AA154" i="79"/>
  <c r="Z154" i="79"/>
  <c r="AL150" i="79"/>
  <c r="AK150" i="79"/>
  <c r="AJ150" i="79"/>
  <c r="AI150" i="79"/>
  <c r="AH150" i="79"/>
  <c r="AG150" i="79"/>
  <c r="AF150" i="79"/>
  <c r="AE150" i="79"/>
  <c r="AD150" i="79"/>
  <c r="AC150" i="79"/>
  <c r="AB150" i="79"/>
  <c r="AA150" i="79"/>
  <c r="Z150" i="79"/>
  <c r="Y150" i="79"/>
  <c r="AL147" i="79"/>
  <c r="AK147" i="79"/>
  <c r="AJ147" i="79"/>
  <c r="AI147" i="79"/>
  <c r="AH147" i="79"/>
  <c r="AG147" i="79"/>
  <c r="AF147" i="79"/>
  <c r="AE147" i="79"/>
  <c r="AD147" i="79"/>
  <c r="AC147" i="79"/>
  <c r="AB147" i="79"/>
  <c r="AA147" i="79"/>
  <c r="Z147" i="79"/>
  <c r="Y147" i="79"/>
  <c r="AL144" i="79"/>
  <c r="AK144" i="79"/>
  <c r="AJ144" i="79"/>
  <c r="AI144" i="79"/>
  <c r="AH144" i="79"/>
  <c r="AG144" i="79"/>
  <c r="AF144" i="79"/>
  <c r="AE144" i="79"/>
  <c r="AD144" i="79"/>
  <c r="AC144" i="79"/>
  <c r="AB144" i="79"/>
  <c r="AA144" i="79"/>
  <c r="Z144" i="79"/>
  <c r="Y144" i="79"/>
  <c r="AL140" i="79"/>
  <c r="AK140" i="79"/>
  <c r="AJ140" i="79"/>
  <c r="AI140" i="79"/>
  <c r="AH140" i="79"/>
  <c r="AG140" i="79"/>
  <c r="AF140" i="79"/>
  <c r="AE140" i="79"/>
  <c r="AD140" i="79"/>
  <c r="AC140" i="79"/>
  <c r="AB140" i="79"/>
  <c r="AA140" i="79"/>
  <c r="Z140" i="79"/>
  <c r="Y140" i="79"/>
  <c r="AL137" i="79"/>
  <c r="AK137" i="79"/>
  <c r="AJ137" i="79"/>
  <c r="AI137" i="79"/>
  <c r="AH137" i="79"/>
  <c r="AG137" i="79"/>
  <c r="AF137" i="79"/>
  <c r="AE137" i="79"/>
  <c r="AD137" i="79"/>
  <c r="AC137" i="79"/>
  <c r="AB137" i="79"/>
  <c r="AA137" i="79"/>
  <c r="Z137" i="79"/>
  <c r="Y137" i="79"/>
  <c r="AL134" i="79"/>
  <c r="AK134" i="79"/>
  <c r="AJ134" i="79"/>
  <c r="AI134" i="79"/>
  <c r="AH134" i="79"/>
  <c r="AG134" i="79"/>
  <c r="AF134" i="79"/>
  <c r="AE134" i="79"/>
  <c r="AD134" i="79"/>
  <c r="AC134" i="79"/>
  <c r="AB134" i="79"/>
  <c r="AA134" i="79"/>
  <c r="Z134" i="79"/>
  <c r="Y134" i="79"/>
  <c r="AL131" i="79"/>
  <c r="AK131" i="79"/>
  <c r="AJ131" i="79"/>
  <c r="AI131" i="79"/>
  <c r="AH131" i="79"/>
  <c r="AG131" i="79"/>
  <c r="AF131" i="79"/>
  <c r="AE131" i="79"/>
  <c r="AD131" i="79"/>
  <c r="AC131" i="79"/>
  <c r="AB131" i="79"/>
  <c r="AA131" i="79"/>
  <c r="Z131" i="79"/>
  <c r="Y131" i="79"/>
  <c r="AL128" i="79"/>
  <c r="AK128" i="79"/>
  <c r="AJ128" i="79"/>
  <c r="AI128" i="79"/>
  <c r="AH128" i="79"/>
  <c r="AG128" i="79"/>
  <c r="AF128" i="79"/>
  <c r="AE128" i="79"/>
  <c r="AD128" i="79"/>
  <c r="AC128" i="79"/>
  <c r="AB128" i="79"/>
  <c r="AA128" i="79"/>
  <c r="Z128" i="79"/>
  <c r="Y128" i="79"/>
  <c r="AL125" i="79"/>
  <c r="AK125" i="79"/>
  <c r="AJ125" i="79"/>
  <c r="AI125" i="79"/>
  <c r="AH125" i="79"/>
  <c r="AG125" i="79"/>
  <c r="AF125" i="79"/>
  <c r="AE125" i="79"/>
  <c r="AD125" i="79"/>
  <c r="AC125" i="79"/>
  <c r="AB125" i="79"/>
  <c r="AA125" i="79"/>
  <c r="Z125" i="79"/>
  <c r="Y125" i="79"/>
  <c r="AL122" i="79"/>
  <c r="AK122" i="79"/>
  <c r="AJ122" i="79"/>
  <c r="AI122" i="79"/>
  <c r="AH122" i="79"/>
  <c r="AG122" i="79"/>
  <c r="AF122" i="79"/>
  <c r="AE122" i="79"/>
  <c r="AD122" i="79"/>
  <c r="AC122" i="79"/>
  <c r="AB122" i="79"/>
  <c r="AA122" i="79"/>
  <c r="Z122" i="79"/>
  <c r="Y122" i="79"/>
  <c r="AL119" i="79"/>
  <c r="AK119" i="79"/>
  <c r="AJ119" i="79"/>
  <c r="AI119" i="79"/>
  <c r="AH119" i="79"/>
  <c r="AG119" i="79"/>
  <c r="AF119" i="79"/>
  <c r="AE119" i="79"/>
  <c r="AD119" i="79"/>
  <c r="AC119" i="79"/>
  <c r="AB119" i="79"/>
  <c r="AA119" i="79"/>
  <c r="Z119" i="79"/>
  <c r="Y119" i="79"/>
  <c r="AL115" i="79"/>
  <c r="AK115" i="79"/>
  <c r="AJ115" i="79"/>
  <c r="AI115" i="79"/>
  <c r="AH115" i="79"/>
  <c r="AG115" i="79"/>
  <c r="AF115" i="79"/>
  <c r="AE115" i="79"/>
  <c r="AD115" i="79"/>
  <c r="AC115" i="79"/>
  <c r="AB115" i="79"/>
  <c r="AA115" i="79"/>
  <c r="Z115" i="79"/>
  <c r="Y115" i="79"/>
  <c r="AL112" i="79"/>
  <c r="AK112" i="79"/>
  <c r="AJ112" i="79"/>
  <c r="AI112" i="79"/>
  <c r="AH112" i="79"/>
  <c r="AG112" i="79"/>
  <c r="AF112" i="79"/>
  <c r="AE112" i="79"/>
  <c r="AD112" i="79"/>
  <c r="AC112" i="79"/>
  <c r="AB112" i="79"/>
  <c r="AA112" i="79"/>
  <c r="Z112" i="79"/>
  <c r="Y112" i="79"/>
  <c r="AL109" i="79"/>
  <c r="AK109" i="79"/>
  <c r="AJ109" i="79"/>
  <c r="AI109" i="79"/>
  <c r="AH109" i="79"/>
  <c r="AG109" i="79"/>
  <c r="AF109" i="79"/>
  <c r="AE109" i="79"/>
  <c r="AD109" i="79"/>
  <c r="AC109" i="79"/>
  <c r="AB109" i="79"/>
  <c r="AA109" i="79"/>
  <c r="Z109" i="79"/>
  <c r="Y109" i="79"/>
  <c r="AL106" i="79"/>
  <c r="AK106" i="79"/>
  <c r="AJ106" i="79"/>
  <c r="AI106" i="79"/>
  <c r="AH106" i="79"/>
  <c r="AG106" i="79"/>
  <c r="AF106" i="79"/>
  <c r="AE106" i="79"/>
  <c r="AD106" i="79"/>
  <c r="AC106" i="79"/>
  <c r="AB106" i="79"/>
  <c r="AA106" i="79"/>
  <c r="Z106" i="79"/>
  <c r="Y106" i="79"/>
  <c r="AL101" i="79"/>
  <c r="AK101" i="79"/>
  <c r="AJ101" i="79"/>
  <c r="AI101" i="79"/>
  <c r="AH101" i="79"/>
  <c r="AG101" i="79"/>
  <c r="AF101" i="79"/>
  <c r="AE101" i="79"/>
  <c r="AD101" i="79"/>
  <c r="AC101" i="79"/>
  <c r="AB101" i="79"/>
  <c r="AA101" i="79"/>
  <c r="Z101" i="79"/>
  <c r="Y101" i="79"/>
  <c r="AL95" i="79"/>
  <c r="AK95" i="79"/>
  <c r="AJ95" i="79"/>
  <c r="AI95" i="79"/>
  <c r="AH95" i="79"/>
  <c r="AG95" i="79"/>
  <c r="AF95" i="79"/>
  <c r="AE95" i="79"/>
  <c r="AD95" i="79"/>
  <c r="AC95" i="79"/>
  <c r="AB95" i="79"/>
  <c r="AA95" i="79"/>
  <c r="Z95" i="79"/>
  <c r="Y95" i="79"/>
  <c r="AL81" i="79"/>
  <c r="AK81" i="79"/>
  <c r="AJ81" i="79"/>
  <c r="AI81" i="79"/>
  <c r="AH81" i="79"/>
  <c r="AG81" i="79"/>
  <c r="AF81" i="79"/>
  <c r="AE81" i="79"/>
  <c r="AC81" i="79"/>
  <c r="AB81" i="79"/>
  <c r="AA81" i="79"/>
  <c r="Z81" i="79"/>
  <c r="AL74" i="79"/>
  <c r="AK74" i="79"/>
  <c r="AJ74" i="79"/>
  <c r="AI74" i="79"/>
  <c r="AH74" i="79"/>
  <c r="AG74" i="79"/>
  <c r="AF74" i="79"/>
  <c r="AE74" i="79"/>
  <c r="AD74" i="79"/>
  <c r="AC74" i="79"/>
  <c r="AB74" i="79"/>
  <c r="AA74" i="79"/>
  <c r="Z74" i="79"/>
  <c r="Y74" i="79"/>
  <c r="AL71" i="79"/>
  <c r="AK71" i="79"/>
  <c r="AJ71" i="79"/>
  <c r="AI71" i="79"/>
  <c r="AH71" i="79"/>
  <c r="AG71" i="79"/>
  <c r="AF71" i="79"/>
  <c r="AE71" i="79"/>
  <c r="AD71" i="79"/>
  <c r="AC71" i="79"/>
  <c r="AB71" i="79"/>
  <c r="AA71" i="79"/>
  <c r="Z71" i="79"/>
  <c r="Y71" i="79"/>
  <c r="AL67" i="79"/>
  <c r="AK67" i="79"/>
  <c r="AJ67" i="79"/>
  <c r="AI67" i="79"/>
  <c r="AH67" i="79"/>
  <c r="AG67" i="79"/>
  <c r="AF67" i="79"/>
  <c r="AE67" i="79"/>
  <c r="AD67" i="79"/>
  <c r="AC67" i="79"/>
  <c r="AB67" i="79"/>
  <c r="AA67" i="79"/>
  <c r="Z67" i="79"/>
  <c r="Y67" i="79"/>
  <c r="AL64" i="79"/>
  <c r="AK64" i="79"/>
  <c r="AJ64" i="79"/>
  <c r="AI64" i="79"/>
  <c r="AH64" i="79"/>
  <c r="AG64" i="79"/>
  <c r="AF64" i="79"/>
  <c r="AE64" i="79"/>
  <c r="AD64" i="79"/>
  <c r="AC64" i="79"/>
  <c r="AB64" i="79"/>
  <c r="AA64" i="79"/>
  <c r="Z64" i="79"/>
  <c r="Y64" i="79"/>
  <c r="AL61" i="79"/>
  <c r="AK61" i="79"/>
  <c r="AJ61" i="79"/>
  <c r="AI61" i="79"/>
  <c r="AH61" i="79"/>
  <c r="AG61" i="79"/>
  <c r="AF61" i="79"/>
  <c r="AE61" i="79"/>
  <c r="AD61" i="79"/>
  <c r="AC61" i="79"/>
  <c r="AB61" i="79"/>
  <c r="AA61" i="79"/>
  <c r="Z61" i="79"/>
  <c r="Y61" i="79"/>
  <c r="AL58" i="79"/>
  <c r="AK58" i="79"/>
  <c r="AJ58" i="79"/>
  <c r="AI58" i="79"/>
  <c r="AH58" i="79"/>
  <c r="AG58" i="79"/>
  <c r="AF58" i="79"/>
  <c r="AE58" i="79"/>
  <c r="AD58" i="79"/>
  <c r="AC58" i="79"/>
  <c r="AB58" i="79"/>
  <c r="Y58" i="79"/>
  <c r="AL55" i="79"/>
  <c r="AK55" i="79"/>
  <c r="AJ55" i="79"/>
  <c r="AI55" i="79"/>
  <c r="AH55" i="79"/>
  <c r="AG55" i="79"/>
  <c r="AF55" i="79"/>
  <c r="AE55" i="79"/>
  <c r="AD55" i="79"/>
  <c r="AC55" i="79"/>
  <c r="AB55" i="79"/>
  <c r="AA55" i="79"/>
  <c r="Z55" i="79"/>
  <c r="Y55" i="79"/>
  <c r="AL51" i="79"/>
  <c r="AK51" i="79"/>
  <c r="AJ51" i="79"/>
  <c r="AI51" i="79"/>
  <c r="AH51" i="79"/>
  <c r="AG51" i="79"/>
  <c r="AF51" i="79"/>
  <c r="AE51" i="79"/>
  <c r="AD51" i="79"/>
  <c r="AC51" i="79"/>
  <c r="AB51" i="79"/>
  <c r="AA51" i="79"/>
  <c r="Z51" i="79"/>
  <c r="Y51" i="79"/>
  <c r="AL48" i="79"/>
  <c r="AK48" i="79"/>
  <c r="AJ48" i="79"/>
  <c r="AI48" i="79"/>
  <c r="AH48" i="79"/>
  <c r="AG48" i="79"/>
  <c r="AF48" i="79"/>
  <c r="AE48" i="79"/>
  <c r="AD48" i="79"/>
  <c r="AC48" i="79"/>
  <c r="AB48" i="79"/>
  <c r="AA48" i="79"/>
  <c r="Z48" i="79"/>
  <c r="Y48" i="79"/>
  <c r="AL45" i="79"/>
  <c r="AK45" i="79"/>
  <c r="AJ45" i="79"/>
  <c r="AI45" i="79"/>
  <c r="AH45" i="79"/>
  <c r="AG45" i="79"/>
  <c r="AF45" i="79"/>
  <c r="AE45" i="79"/>
  <c r="AD45" i="79"/>
  <c r="AC45" i="79"/>
  <c r="AB45" i="79"/>
  <c r="AA45" i="79"/>
  <c r="Z45" i="79"/>
  <c r="Y45" i="79"/>
  <c r="AL42" i="79"/>
  <c r="AK42" i="79"/>
  <c r="AJ42" i="79"/>
  <c r="AI42" i="79"/>
  <c r="AH42" i="79"/>
  <c r="AG42" i="79"/>
  <c r="AF42" i="79"/>
  <c r="AE42" i="79"/>
  <c r="AD42" i="79"/>
  <c r="AC42" i="79"/>
  <c r="AB42" i="79"/>
  <c r="AA42" i="79"/>
  <c r="Z42" i="79"/>
  <c r="Y42" i="79"/>
  <c r="AL39" i="79"/>
  <c r="AK39" i="79"/>
  <c r="AJ39" i="79"/>
  <c r="AI39" i="79"/>
  <c r="AH39" i="79"/>
  <c r="AG39" i="79"/>
  <c r="AF39" i="79"/>
  <c r="AE39" i="79"/>
  <c r="AD39" i="79"/>
  <c r="AC39" i="79"/>
  <c r="AB39" i="79"/>
  <c r="AA39" i="79"/>
  <c r="Z39" i="79"/>
  <c r="N134" i="79"/>
  <c r="N131" i="79"/>
  <c r="N119" i="79"/>
  <c r="N67" i="79"/>
  <c r="AL495" i="46"/>
  <c r="AK495" i="46"/>
  <c r="AJ495" i="46"/>
  <c r="AI495" i="46"/>
  <c r="AH495" i="46"/>
  <c r="AG495" i="46"/>
  <c r="AF495" i="46"/>
  <c r="AE495" i="46"/>
  <c r="AD495" i="46"/>
  <c r="AC495" i="46"/>
  <c r="AB495" i="46"/>
  <c r="AA495" i="46"/>
  <c r="Z495" i="46"/>
  <c r="Y495" i="46"/>
  <c r="AL492" i="46"/>
  <c r="AK492" i="46"/>
  <c r="AJ492" i="46"/>
  <c r="AI492" i="46"/>
  <c r="AH492" i="46"/>
  <c r="AG492" i="46"/>
  <c r="AF492" i="46"/>
  <c r="AE492" i="46"/>
  <c r="AD492" i="46"/>
  <c r="AC492" i="46"/>
  <c r="AB492" i="46"/>
  <c r="AA492" i="46"/>
  <c r="Z492" i="46"/>
  <c r="Y492" i="46"/>
  <c r="AL489" i="46"/>
  <c r="AK489" i="46"/>
  <c r="AJ489" i="46"/>
  <c r="AI489" i="46"/>
  <c r="AH489" i="46"/>
  <c r="AG489" i="46"/>
  <c r="AF489" i="46"/>
  <c r="AE489" i="46"/>
  <c r="AD489" i="46"/>
  <c r="AC489" i="46"/>
  <c r="AB489" i="46"/>
  <c r="AA489" i="46"/>
  <c r="Z489" i="46"/>
  <c r="Y489" i="46"/>
  <c r="AL478" i="46"/>
  <c r="AK478" i="46"/>
  <c r="AJ478" i="46"/>
  <c r="AI478" i="46"/>
  <c r="AH478" i="46"/>
  <c r="AG478" i="46"/>
  <c r="AF478" i="46"/>
  <c r="AE478" i="46"/>
  <c r="AD478" i="46"/>
  <c r="AC478" i="46"/>
  <c r="AB478" i="46"/>
  <c r="AA478" i="46"/>
  <c r="Z478" i="46"/>
  <c r="Y478" i="46"/>
  <c r="AL474" i="46"/>
  <c r="AK474" i="46"/>
  <c r="AJ474" i="46"/>
  <c r="AI474" i="46"/>
  <c r="AH474" i="46"/>
  <c r="AG474" i="46"/>
  <c r="AF474" i="46"/>
  <c r="AE474" i="46"/>
  <c r="AD474" i="46"/>
  <c r="AC474" i="46"/>
  <c r="AB474" i="46"/>
  <c r="AA474" i="46"/>
  <c r="Z474" i="46"/>
  <c r="Y474" i="46"/>
  <c r="AL471" i="46"/>
  <c r="AK471" i="46"/>
  <c r="AJ471" i="46"/>
  <c r="AI471" i="46"/>
  <c r="AH471" i="46"/>
  <c r="AG471" i="46"/>
  <c r="AF471" i="46"/>
  <c r="AE471" i="46"/>
  <c r="AD471" i="46"/>
  <c r="AC471" i="46"/>
  <c r="AB471" i="46"/>
  <c r="AA471" i="46"/>
  <c r="Z471" i="46"/>
  <c r="Y471" i="46"/>
  <c r="AL468" i="46"/>
  <c r="AK468" i="46"/>
  <c r="AJ468" i="46"/>
  <c r="AI468" i="46"/>
  <c r="AH468" i="46"/>
  <c r="AG468" i="46"/>
  <c r="AF468" i="46"/>
  <c r="AE468" i="46"/>
  <c r="AD468" i="46"/>
  <c r="AC468" i="46"/>
  <c r="AB468" i="46"/>
  <c r="AA468" i="46"/>
  <c r="Z468" i="46"/>
  <c r="Y468" i="46"/>
  <c r="AL465" i="46"/>
  <c r="AK465" i="46"/>
  <c r="AJ465" i="46"/>
  <c r="AI465" i="46"/>
  <c r="AH465" i="46"/>
  <c r="AG465" i="46"/>
  <c r="AF465" i="46"/>
  <c r="AE465" i="46"/>
  <c r="AD465" i="46"/>
  <c r="AC465" i="46"/>
  <c r="AB465" i="46"/>
  <c r="AA465" i="46"/>
  <c r="Z465" i="46"/>
  <c r="Y465" i="46"/>
  <c r="AL462" i="46"/>
  <c r="AK462" i="46"/>
  <c r="AJ462" i="46"/>
  <c r="AI462" i="46"/>
  <c r="AH462" i="46"/>
  <c r="AG462" i="46"/>
  <c r="AF462" i="46"/>
  <c r="AE462" i="46"/>
  <c r="AD462" i="46"/>
  <c r="AC462" i="46"/>
  <c r="AB462" i="46"/>
  <c r="AA462" i="46"/>
  <c r="Z462" i="46"/>
  <c r="Y462" i="46"/>
  <c r="AL458" i="46"/>
  <c r="AK458" i="46"/>
  <c r="AJ458" i="46"/>
  <c r="AI458" i="46"/>
  <c r="AH458" i="46"/>
  <c r="AG458" i="46"/>
  <c r="AF458" i="46"/>
  <c r="AE458" i="46"/>
  <c r="AD458" i="46"/>
  <c r="AC458" i="46"/>
  <c r="AB458" i="46"/>
  <c r="AA458" i="46"/>
  <c r="Z458" i="46"/>
  <c r="Y458" i="46"/>
  <c r="AL449" i="46"/>
  <c r="AK449" i="46"/>
  <c r="AJ449" i="46"/>
  <c r="AI449" i="46"/>
  <c r="AH449" i="46"/>
  <c r="AG449" i="46"/>
  <c r="AF449" i="46"/>
  <c r="AE449" i="46"/>
  <c r="AD449" i="46"/>
  <c r="AC449" i="46"/>
  <c r="AB449" i="46"/>
  <c r="AA449" i="46"/>
  <c r="Z449" i="46"/>
  <c r="Y449" i="46"/>
  <c r="AL446" i="46"/>
  <c r="AK446" i="46"/>
  <c r="AJ446" i="46"/>
  <c r="AI446" i="46"/>
  <c r="AH446" i="46"/>
  <c r="AG446" i="46"/>
  <c r="AF446" i="46"/>
  <c r="AE446" i="46"/>
  <c r="AD446" i="46"/>
  <c r="AC446" i="46"/>
  <c r="AB446" i="46"/>
  <c r="AA446" i="46"/>
  <c r="Z446" i="46"/>
  <c r="Y446" i="46"/>
  <c r="AL443" i="46"/>
  <c r="AK443" i="46"/>
  <c r="AJ443" i="46"/>
  <c r="AI443" i="46"/>
  <c r="AH443" i="46"/>
  <c r="AG443" i="46"/>
  <c r="AF443" i="46"/>
  <c r="AE443" i="46"/>
  <c r="AD443" i="46"/>
  <c r="AC443" i="46"/>
  <c r="AB443" i="46"/>
  <c r="AA443" i="46"/>
  <c r="Z443" i="46"/>
  <c r="Y443" i="46"/>
  <c r="AL440" i="46"/>
  <c r="AK440" i="46"/>
  <c r="AJ440" i="46"/>
  <c r="AI440" i="46"/>
  <c r="AH440" i="46"/>
  <c r="AG440" i="46"/>
  <c r="AF440" i="46"/>
  <c r="AE440" i="46"/>
  <c r="AD440" i="46"/>
  <c r="AC440" i="46"/>
  <c r="AB440" i="46"/>
  <c r="AA440" i="46"/>
  <c r="Z440" i="46"/>
  <c r="Y440" i="46"/>
  <c r="AL437" i="46"/>
  <c r="AK437" i="46"/>
  <c r="AJ437" i="46"/>
  <c r="AI437" i="46"/>
  <c r="AH437" i="46"/>
  <c r="AG437" i="46"/>
  <c r="AF437" i="46"/>
  <c r="AE437" i="46"/>
  <c r="AD437" i="46"/>
  <c r="AC437" i="46"/>
  <c r="AB437" i="46"/>
  <c r="AA437" i="46"/>
  <c r="Z437" i="46"/>
  <c r="Y437" i="46"/>
  <c r="AL433" i="46"/>
  <c r="AK433" i="46"/>
  <c r="AJ433" i="46"/>
  <c r="AI433" i="46"/>
  <c r="AH433" i="46"/>
  <c r="AG433" i="46"/>
  <c r="AF433" i="46"/>
  <c r="AE433" i="46"/>
  <c r="AD433" i="46"/>
  <c r="AC433" i="46"/>
  <c r="AB433" i="46"/>
  <c r="AA433" i="46"/>
  <c r="Z433" i="46"/>
  <c r="Y433" i="46"/>
  <c r="AL427" i="46"/>
  <c r="AK427" i="46"/>
  <c r="AJ427" i="46"/>
  <c r="AI427" i="46"/>
  <c r="AH427" i="46"/>
  <c r="AG427" i="46"/>
  <c r="AF427" i="46"/>
  <c r="AE427" i="46"/>
  <c r="AD427" i="46"/>
  <c r="AC427" i="46"/>
  <c r="AB427" i="46"/>
  <c r="AA427" i="46"/>
  <c r="Z427" i="46"/>
  <c r="Y427" i="46"/>
  <c r="AL424" i="46"/>
  <c r="AK424" i="46"/>
  <c r="AJ424" i="46"/>
  <c r="AI424" i="46"/>
  <c r="AH424" i="46"/>
  <c r="AG424" i="46"/>
  <c r="AF424" i="46"/>
  <c r="AE424" i="46"/>
  <c r="AD424" i="46"/>
  <c r="AC424" i="46"/>
  <c r="AB424" i="46"/>
  <c r="AA424" i="46"/>
  <c r="Z424" i="46"/>
  <c r="Y424" i="46"/>
  <c r="AL421" i="46"/>
  <c r="AK421" i="46"/>
  <c r="AJ421" i="46"/>
  <c r="AI421" i="46"/>
  <c r="AH421" i="46"/>
  <c r="AG421" i="46"/>
  <c r="AF421" i="46"/>
  <c r="AE421" i="46"/>
  <c r="AD421" i="46"/>
  <c r="AC421" i="46"/>
  <c r="AB421" i="46"/>
  <c r="AA421" i="46"/>
  <c r="Z421" i="46"/>
  <c r="Y421" i="46"/>
  <c r="AL418" i="46"/>
  <c r="AK418" i="46"/>
  <c r="AJ418" i="46"/>
  <c r="AI418" i="46"/>
  <c r="AH418" i="46"/>
  <c r="AG418" i="46"/>
  <c r="AF418" i="46"/>
  <c r="AE418" i="46"/>
  <c r="AD418" i="46"/>
  <c r="AC418" i="46"/>
  <c r="AB418" i="46"/>
  <c r="AA418" i="46"/>
  <c r="Z418" i="46"/>
  <c r="Y418" i="46"/>
  <c r="AL415" i="46"/>
  <c r="AK415" i="46"/>
  <c r="AJ415" i="46"/>
  <c r="AI415" i="46"/>
  <c r="AH415" i="46"/>
  <c r="AG415" i="46"/>
  <c r="AF415" i="46"/>
  <c r="AE415" i="46"/>
  <c r="AD415" i="46"/>
  <c r="AC415" i="46"/>
  <c r="AB415" i="46"/>
  <c r="AA415" i="46"/>
  <c r="Z415" i="46"/>
  <c r="Y415" i="46"/>
  <c r="AL412" i="46"/>
  <c r="AK412" i="46"/>
  <c r="AJ412" i="46"/>
  <c r="AI412" i="46"/>
  <c r="AH412" i="46"/>
  <c r="AG412" i="46"/>
  <c r="AF412" i="46"/>
  <c r="AE412" i="46"/>
  <c r="AD412" i="46"/>
  <c r="AC412" i="46"/>
  <c r="AB412" i="46"/>
  <c r="AA412" i="46"/>
  <c r="Z412" i="46"/>
  <c r="Y412" i="46"/>
  <c r="AL409" i="46"/>
  <c r="AK409" i="46"/>
  <c r="AJ409" i="46"/>
  <c r="AI409" i="46"/>
  <c r="AH409" i="46"/>
  <c r="AG409" i="46"/>
  <c r="AF409" i="46"/>
  <c r="AE409" i="46"/>
  <c r="AD409" i="46"/>
  <c r="AC409" i="46"/>
  <c r="AB409" i="46"/>
  <c r="AA409" i="46"/>
  <c r="Z409" i="46"/>
  <c r="Y409" i="46"/>
  <c r="AL366" i="46"/>
  <c r="AK366" i="46"/>
  <c r="AJ366" i="46"/>
  <c r="AI366" i="46"/>
  <c r="AH366" i="46"/>
  <c r="AG366" i="46"/>
  <c r="AF366" i="46"/>
  <c r="AE366" i="46"/>
  <c r="AD366" i="46"/>
  <c r="AC366" i="46"/>
  <c r="AB366" i="46"/>
  <c r="AA366" i="46"/>
  <c r="Z366" i="46"/>
  <c r="AL363" i="46"/>
  <c r="AK363" i="46"/>
  <c r="AJ363" i="46"/>
  <c r="AI363" i="46"/>
  <c r="AH363" i="46"/>
  <c r="AG363" i="46"/>
  <c r="AF363" i="46"/>
  <c r="AE363" i="46"/>
  <c r="AD363" i="46"/>
  <c r="AC363" i="46"/>
  <c r="AB363" i="46"/>
  <c r="AA363" i="46"/>
  <c r="Z363" i="46"/>
  <c r="AL360" i="46"/>
  <c r="AK360" i="46"/>
  <c r="AJ360" i="46"/>
  <c r="AI360" i="46"/>
  <c r="AH360" i="46"/>
  <c r="AG360" i="46"/>
  <c r="AF360" i="46"/>
  <c r="AE360" i="46"/>
  <c r="AD360" i="46"/>
  <c r="AC360" i="46"/>
  <c r="AB360" i="46"/>
  <c r="AA360" i="46"/>
  <c r="Z360" i="46"/>
  <c r="Y360" i="46"/>
  <c r="AL349" i="46"/>
  <c r="AK349" i="46"/>
  <c r="AJ349" i="46"/>
  <c r="AI349" i="46"/>
  <c r="AH349" i="46"/>
  <c r="AG349" i="46"/>
  <c r="AF349" i="46"/>
  <c r="AE349" i="46"/>
  <c r="AD349" i="46"/>
  <c r="AC349" i="46"/>
  <c r="AB349" i="46"/>
  <c r="AA349" i="46"/>
  <c r="Z349" i="46"/>
  <c r="Y349" i="46"/>
  <c r="AL345" i="46"/>
  <c r="AK345" i="46"/>
  <c r="AJ345" i="46"/>
  <c r="AI345" i="46"/>
  <c r="AH345" i="46"/>
  <c r="AG345" i="46"/>
  <c r="AF345" i="46"/>
  <c r="AE345" i="46"/>
  <c r="AD345" i="46"/>
  <c r="AC345" i="46"/>
  <c r="AB345" i="46"/>
  <c r="AA345" i="46"/>
  <c r="Z345" i="46"/>
  <c r="Y345" i="46"/>
  <c r="AL342" i="46"/>
  <c r="AK342" i="46"/>
  <c r="AJ342" i="46"/>
  <c r="AI342" i="46"/>
  <c r="AH342" i="46"/>
  <c r="AG342" i="46"/>
  <c r="AF342" i="46"/>
  <c r="AE342" i="46"/>
  <c r="AD342" i="46"/>
  <c r="AC342" i="46"/>
  <c r="AB342" i="46"/>
  <c r="AA342" i="46"/>
  <c r="Z342" i="46"/>
  <c r="Y342" i="46"/>
  <c r="AL339" i="46"/>
  <c r="AK339" i="46"/>
  <c r="AJ339" i="46"/>
  <c r="AI339" i="46"/>
  <c r="AH339" i="46"/>
  <c r="AG339" i="46"/>
  <c r="AF339" i="46"/>
  <c r="AE339" i="46"/>
  <c r="AD339" i="46"/>
  <c r="AC339" i="46"/>
  <c r="AB339" i="46"/>
  <c r="AA339" i="46"/>
  <c r="Z339" i="46"/>
  <c r="Y339" i="46"/>
  <c r="AL336" i="46"/>
  <c r="AK336" i="46"/>
  <c r="AJ336" i="46"/>
  <c r="AI336" i="46"/>
  <c r="AH336" i="46"/>
  <c r="AG336" i="46"/>
  <c r="AF336" i="46"/>
  <c r="AE336" i="46"/>
  <c r="AD336" i="46"/>
  <c r="AC336" i="46"/>
  <c r="AB336" i="46"/>
  <c r="AA336" i="46"/>
  <c r="Z336" i="46"/>
  <c r="Y336" i="46"/>
  <c r="AL333" i="46"/>
  <c r="AK333" i="46"/>
  <c r="AJ333" i="46"/>
  <c r="AI333" i="46"/>
  <c r="AH333" i="46"/>
  <c r="AG333" i="46"/>
  <c r="AF333" i="46"/>
  <c r="AE333" i="46"/>
  <c r="AD333" i="46"/>
  <c r="AC333" i="46"/>
  <c r="AB333" i="46"/>
  <c r="AA333" i="46"/>
  <c r="Z333" i="46"/>
  <c r="Y333" i="46"/>
  <c r="AL329" i="46"/>
  <c r="AK329" i="46"/>
  <c r="AJ329" i="46"/>
  <c r="AI329" i="46"/>
  <c r="AH329" i="46"/>
  <c r="AG329" i="46"/>
  <c r="AF329" i="46"/>
  <c r="AE329" i="46"/>
  <c r="AD329" i="46"/>
  <c r="AC329" i="46"/>
  <c r="AB329" i="46"/>
  <c r="AA329" i="46"/>
  <c r="Z329" i="46"/>
  <c r="Y329" i="46"/>
  <c r="AL320" i="46"/>
  <c r="AK320" i="46"/>
  <c r="AJ320" i="46"/>
  <c r="AI320" i="46"/>
  <c r="AH320" i="46"/>
  <c r="AG320" i="46"/>
  <c r="AF320" i="46"/>
  <c r="AE320" i="46"/>
  <c r="AD320" i="46"/>
  <c r="AC320" i="46"/>
  <c r="AB320" i="46"/>
  <c r="AA320" i="46"/>
  <c r="Z320" i="46"/>
  <c r="Y320" i="46"/>
  <c r="AL317" i="46"/>
  <c r="AK317" i="46"/>
  <c r="AJ317" i="46"/>
  <c r="AI317" i="46"/>
  <c r="AH317" i="46"/>
  <c r="AG317" i="46"/>
  <c r="AF317" i="46"/>
  <c r="AE317" i="46"/>
  <c r="AD317" i="46"/>
  <c r="AC317" i="46"/>
  <c r="AB317" i="46"/>
  <c r="AA317" i="46"/>
  <c r="Z317" i="46"/>
  <c r="Y317" i="46"/>
  <c r="AL314" i="46"/>
  <c r="AK314" i="46"/>
  <c r="AJ314" i="46"/>
  <c r="AI314" i="46"/>
  <c r="AH314" i="46"/>
  <c r="AG314" i="46"/>
  <c r="AF314" i="46"/>
  <c r="AE314" i="46"/>
  <c r="AD314" i="46"/>
  <c r="AC314" i="46"/>
  <c r="AB314" i="46"/>
  <c r="AA314" i="46"/>
  <c r="Z314" i="46"/>
  <c r="Y314" i="46"/>
  <c r="AL311" i="46"/>
  <c r="AK311" i="46"/>
  <c r="AJ311" i="46"/>
  <c r="AI311" i="46"/>
  <c r="AH311" i="46"/>
  <c r="AG311" i="46"/>
  <c r="AF311" i="46"/>
  <c r="AE311" i="46"/>
  <c r="AD311" i="46"/>
  <c r="AC311" i="46"/>
  <c r="AB311" i="46"/>
  <c r="AA311" i="46"/>
  <c r="Z311" i="46"/>
  <c r="Y311" i="46"/>
  <c r="AL308" i="46"/>
  <c r="AK308" i="46"/>
  <c r="AJ308" i="46"/>
  <c r="AI308" i="46"/>
  <c r="AH308" i="46"/>
  <c r="AG308" i="46"/>
  <c r="AF308" i="46"/>
  <c r="AE308" i="46"/>
  <c r="AD308" i="46"/>
  <c r="AC308" i="46"/>
  <c r="AB308" i="46"/>
  <c r="AA308" i="46"/>
  <c r="Z308" i="46"/>
  <c r="Y308" i="46"/>
  <c r="AL304" i="46"/>
  <c r="AK304" i="46"/>
  <c r="AJ304" i="46"/>
  <c r="AI304" i="46"/>
  <c r="AH304" i="46"/>
  <c r="AG304" i="46"/>
  <c r="AF304" i="46"/>
  <c r="AE304" i="46"/>
  <c r="AD304" i="46"/>
  <c r="AC304" i="46"/>
  <c r="AB304" i="46"/>
  <c r="AA304" i="46"/>
  <c r="Z304" i="46"/>
  <c r="Y304" i="46"/>
  <c r="AL298" i="46"/>
  <c r="AK298" i="46"/>
  <c r="AJ298" i="46"/>
  <c r="AI298" i="46"/>
  <c r="AH298" i="46"/>
  <c r="AG298" i="46"/>
  <c r="AF298" i="46"/>
  <c r="AE298" i="46"/>
  <c r="AD298" i="46"/>
  <c r="AC298" i="46"/>
  <c r="AB298" i="46"/>
  <c r="AA298" i="46"/>
  <c r="Z298" i="46"/>
  <c r="Y298" i="46"/>
  <c r="AL295" i="46"/>
  <c r="AK295" i="46"/>
  <c r="AJ295" i="46"/>
  <c r="AI295" i="46"/>
  <c r="AH295" i="46"/>
  <c r="AG295" i="46"/>
  <c r="AF295" i="46"/>
  <c r="AE295" i="46"/>
  <c r="AD295" i="46"/>
  <c r="AC295" i="46"/>
  <c r="AB295" i="46"/>
  <c r="AA295" i="46"/>
  <c r="Z295" i="46"/>
  <c r="Y295" i="46"/>
  <c r="AL292" i="46"/>
  <c r="AK292" i="46"/>
  <c r="AJ292" i="46"/>
  <c r="AI292" i="46"/>
  <c r="AH292" i="46"/>
  <c r="AG292" i="46"/>
  <c r="AF292" i="46"/>
  <c r="AE292" i="46"/>
  <c r="AD292" i="46"/>
  <c r="AC292" i="46"/>
  <c r="AB292" i="46"/>
  <c r="AA292" i="46"/>
  <c r="Z292" i="46"/>
  <c r="Y292" i="46"/>
  <c r="AL289" i="46"/>
  <c r="AK289" i="46"/>
  <c r="AJ289" i="46"/>
  <c r="AI289" i="46"/>
  <c r="AH289" i="46"/>
  <c r="AG289" i="46"/>
  <c r="AF289" i="46"/>
  <c r="AE289" i="46"/>
  <c r="AD289" i="46"/>
  <c r="AC289" i="46"/>
  <c r="AB289" i="46"/>
  <c r="AA289" i="46"/>
  <c r="Z289" i="46"/>
  <c r="Y289" i="46"/>
  <c r="AL286" i="46"/>
  <c r="AK286" i="46"/>
  <c r="AJ286" i="46"/>
  <c r="AI286" i="46"/>
  <c r="AH286" i="46"/>
  <c r="AG286" i="46"/>
  <c r="AF286" i="46"/>
  <c r="AE286" i="46"/>
  <c r="AD286" i="46"/>
  <c r="AC286" i="46"/>
  <c r="AB286" i="46"/>
  <c r="AA286" i="46"/>
  <c r="Z286" i="46"/>
  <c r="Y286" i="46"/>
  <c r="AL283" i="46"/>
  <c r="AK283" i="46"/>
  <c r="AJ283" i="46"/>
  <c r="AI283" i="46"/>
  <c r="AH283" i="46"/>
  <c r="AG283" i="46"/>
  <c r="AF283" i="46"/>
  <c r="AE283" i="46"/>
  <c r="AD283" i="46"/>
  <c r="AC283" i="46"/>
  <c r="AB283" i="46"/>
  <c r="AA283" i="46"/>
  <c r="Z283" i="46"/>
  <c r="Y283" i="46"/>
  <c r="AL280" i="46"/>
  <c r="AK280" i="46"/>
  <c r="AJ280" i="46"/>
  <c r="AI280" i="46"/>
  <c r="AH280" i="46"/>
  <c r="AG280" i="46"/>
  <c r="AF280" i="46"/>
  <c r="AE280" i="46"/>
  <c r="AD280" i="46"/>
  <c r="AC280" i="46"/>
  <c r="AB280" i="46"/>
  <c r="AA280" i="46"/>
  <c r="Z280" i="46"/>
  <c r="Y280" i="46"/>
  <c r="AL237" i="46"/>
  <c r="AK237" i="46"/>
  <c r="AJ237" i="46"/>
  <c r="AI237" i="46"/>
  <c r="AH237" i="46"/>
  <c r="AG237" i="46"/>
  <c r="AF237" i="46"/>
  <c r="AE237" i="46"/>
  <c r="AD237" i="46"/>
  <c r="AC237" i="46"/>
  <c r="AB237" i="46"/>
  <c r="AA237" i="46"/>
  <c r="Z237" i="46"/>
  <c r="AL234" i="46"/>
  <c r="AK234" i="46"/>
  <c r="AJ234" i="46"/>
  <c r="AI234" i="46"/>
  <c r="AH234" i="46"/>
  <c r="AG234" i="46"/>
  <c r="AF234" i="46"/>
  <c r="AE234" i="46"/>
  <c r="AD234" i="46"/>
  <c r="AC234" i="46"/>
  <c r="AB234" i="46"/>
  <c r="AA234" i="46"/>
  <c r="Z234" i="46"/>
  <c r="Y234" i="46"/>
  <c r="AL231" i="46"/>
  <c r="AK231" i="46"/>
  <c r="AJ231" i="46"/>
  <c r="AI231" i="46"/>
  <c r="AH231" i="46"/>
  <c r="AG231" i="46"/>
  <c r="AF231" i="46"/>
  <c r="AE231" i="46"/>
  <c r="AD231" i="46"/>
  <c r="AC231" i="46"/>
  <c r="AB231" i="46"/>
  <c r="AA231" i="46"/>
  <c r="Z231" i="46"/>
  <c r="Y231" i="46"/>
  <c r="AL220" i="46"/>
  <c r="AK220" i="46"/>
  <c r="AJ220" i="46"/>
  <c r="AI220" i="46"/>
  <c r="AH220" i="46"/>
  <c r="AG220" i="46"/>
  <c r="AF220" i="46"/>
  <c r="AE220" i="46"/>
  <c r="AD220" i="46"/>
  <c r="AC220" i="46"/>
  <c r="AB220" i="46"/>
  <c r="AA220" i="46"/>
  <c r="Z220" i="46"/>
  <c r="Y220" i="46"/>
  <c r="AL216" i="46"/>
  <c r="AK216" i="46"/>
  <c r="AJ216" i="46"/>
  <c r="AI216" i="46"/>
  <c r="AH216" i="46"/>
  <c r="AG216" i="46"/>
  <c r="AF216" i="46"/>
  <c r="AE216" i="46"/>
  <c r="AD216" i="46"/>
  <c r="AC216" i="46"/>
  <c r="AB216" i="46"/>
  <c r="AA216" i="46"/>
  <c r="Z216" i="46"/>
  <c r="Y216" i="46"/>
  <c r="AL213" i="46"/>
  <c r="AK213" i="46"/>
  <c r="AJ213" i="46"/>
  <c r="AI213" i="46"/>
  <c r="AH213" i="46"/>
  <c r="AG213" i="46"/>
  <c r="AF213" i="46"/>
  <c r="AE213" i="46"/>
  <c r="AD213" i="46"/>
  <c r="AC213" i="46"/>
  <c r="AB213" i="46"/>
  <c r="AA213" i="46"/>
  <c r="Z213" i="46"/>
  <c r="Y213" i="46"/>
  <c r="AL210" i="46"/>
  <c r="AK210" i="46"/>
  <c r="AJ210" i="46"/>
  <c r="AI210" i="46"/>
  <c r="AH210" i="46"/>
  <c r="AG210" i="46"/>
  <c r="AF210" i="46"/>
  <c r="AE210" i="46"/>
  <c r="AD210" i="46"/>
  <c r="AC210" i="46"/>
  <c r="AB210" i="46"/>
  <c r="AA210" i="46"/>
  <c r="Z210" i="46"/>
  <c r="Y210" i="46"/>
  <c r="AL207" i="46"/>
  <c r="AK207" i="46"/>
  <c r="AJ207" i="46"/>
  <c r="AI207" i="46"/>
  <c r="AH207" i="46"/>
  <c r="AG207" i="46"/>
  <c r="AF207" i="46"/>
  <c r="AE207" i="46"/>
  <c r="AD207" i="46"/>
  <c r="AC207" i="46"/>
  <c r="AB207" i="46"/>
  <c r="AA207" i="46"/>
  <c r="Z207" i="46"/>
  <c r="Y207" i="46"/>
  <c r="AL204" i="46"/>
  <c r="AK204" i="46"/>
  <c r="AJ204" i="46"/>
  <c r="AI204" i="46"/>
  <c r="AH204" i="46"/>
  <c r="AG204" i="46"/>
  <c r="AF204" i="46"/>
  <c r="AE204" i="46"/>
  <c r="AD204" i="46"/>
  <c r="AC204" i="46"/>
  <c r="AB204" i="46"/>
  <c r="AA204" i="46"/>
  <c r="Z204" i="46"/>
  <c r="Y204" i="46"/>
  <c r="AL200" i="46"/>
  <c r="AK200" i="46"/>
  <c r="AJ200" i="46"/>
  <c r="AI200" i="46"/>
  <c r="AH200" i="46"/>
  <c r="AG200" i="46"/>
  <c r="AF200" i="46"/>
  <c r="AE200" i="46"/>
  <c r="AD200" i="46"/>
  <c r="AC200" i="46"/>
  <c r="AB200" i="46"/>
  <c r="AA200" i="46"/>
  <c r="Z200" i="46"/>
  <c r="Y200" i="46"/>
  <c r="AL191" i="46"/>
  <c r="AK191" i="46"/>
  <c r="AJ191" i="46"/>
  <c r="AI191" i="46"/>
  <c r="AH191" i="46"/>
  <c r="AG191" i="46"/>
  <c r="AF191" i="46"/>
  <c r="AE191" i="46"/>
  <c r="AD191" i="46"/>
  <c r="AC191" i="46"/>
  <c r="AB191" i="46"/>
  <c r="AA191" i="46"/>
  <c r="Z191" i="46"/>
  <c r="Y191" i="46"/>
  <c r="AL188" i="46"/>
  <c r="AK188" i="46"/>
  <c r="AJ188" i="46"/>
  <c r="AI188" i="46"/>
  <c r="AH188" i="46"/>
  <c r="AG188" i="46"/>
  <c r="AF188" i="46"/>
  <c r="AE188" i="46"/>
  <c r="AD188" i="46"/>
  <c r="AC188" i="46"/>
  <c r="AB188" i="46"/>
  <c r="AA188" i="46"/>
  <c r="Z188" i="46"/>
  <c r="Y188" i="46"/>
  <c r="AL185" i="46"/>
  <c r="AK185" i="46"/>
  <c r="AJ185" i="46"/>
  <c r="AI185" i="46"/>
  <c r="AH185" i="46"/>
  <c r="AG185" i="46"/>
  <c r="AF185" i="46"/>
  <c r="AE185" i="46"/>
  <c r="AD185" i="46"/>
  <c r="AC185" i="46"/>
  <c r="AB185" i="46"/>
  <c r="AA185" i="46"/>
  <c r="Z185" i="46"/>
  <c r="Y185" i="46"/>
  <c r="AL182" i="46"/>
  <c r="AK182" i="46"/>
  <c r="AJ182" i="46"/>
  <c r="AI182" i="46"/>
  <c r="AH182" i="46"/>
  <c r="AG182" i="46"/>
  <c r="AF182" i="46"/>
  <c r="AE182" i="46"/>
  <c r="AD182" i="46"/>
  <c r="AC182" i="46"/>
  <c r="AB182" i="46"/>
  <c r="AA182" i="46"/>
  <c r="Z182" i="46"/>
  <c r="Y182" i="46"/>
  <c r="AL179" i="46"/>
  <c r="AK179" i="46"/>
  <c r="AJ179" i="46"/>
  <c r="AI179" i="46"/>
  <c r="AH179" i="46"/>
  <c r="AG179" i="46"/>
  <c r="AF179" i="46"/>
  <c r="AE179" i="46"/>
  <c r="AD179" i="46"/>
  <c r="AC179" i="46"/>
  <c r="AB179" i="46"/>
  <c r="AA179" i="46"/>
  <c r="Z179" i="46"/>
  <c r="Y179" i="46"/>
  <c r="AL175" i="46"/>
  <c r="AK175" i="46"/>
  <c r="AJ175" i="46"/>
  <c r="AI175" i="46"/>
  <c r="AH175" i="46"/>
  <c r="AG175" i="46"/>
  <c r="AF175" i="46"/>
  <c r="AE175" i="46"/>
  <c r="AD175" i="46"/>
  <c r="AC175" i="46"/>
  <c r="AB175" i="46"/>
  <c r="AA175" i="46"/>
  <c r="Z175" i="46"/>
  <c r="Y175" i="46"/>
  <c r="AL169" i="46"/>
  <c r="AK169" i="46"/>
  <c r="AJ169" i="46"/>
  <c r="AI169" i="46"/>
  <c r="AH169" i="46"/>
  <c r="AG169" i="46"/>
  <c r="AF169" i="46"/>
  <c r="AE169" i="46"/>
  <c r="AD169" i="46"/>
  <c r="AC169" i="46"/>
  <c r="AB169" i="46"/>
  <c r="AA169" i="46"/>
  <c r="Z169" i="46"/>
  <c r="Y169" i="46"/>
  <c r="AL166" i="46"/>
  <c r="AK166" i="46"/>
  <c r="AJ166" i="46"/>
  <c r="AI166" i="46"/>
  <c r="AH166" i="46"/>
  <c r="AG166" i="46"/>
  <c r="AF166" i="46"/>
  <c r="AE166" i="46"/>
  <c r="AD166" i="46"/>
  <c r="AC166" i="46"/>
  <c r="AB166" i="46"/>
  <c r="AA166" i="46"/>
  <c r="Z166" i="46"/>
  <c r="Y166" i="46"/>
  <c r="AL163" i="46"/>
  <c r="AK163" i="46"/>
  <c r="AJ163" i="46"/>
  <c r="AI163" i="46"/>
  <c r="AH163" i="46"/>
  <c r="AG163" i="46"/>
  <c r="AF163" i="46"/>
  <c r="AE163" i="46"/>
  <c r="AD163" i="46"/>
  <c r="AC163" i="46"/>
  <c r="AB163" i="46"/>
  <c r="AA163" i="46"/>
  <c r="Z163" i="46"/>
  <c r="Y163" i="46"/>
  <c r="AL160" i="46"/>
  <c r="AK160" i="46"/>
  <c r="AJ160" i="46"/>
  <c r="AI160" i="46"/>
  <c r="AH160" i="46"/>
  <c r="AG160" i="46"/>
  <c r="AF160" i="46"/>
  <c r="AE160" i="46"/>
  <c r="AD160" i="46"/>
  <c r="AC160" i="46"/>
  <c r="AB160" i="46"/>
  <c r="AA160" i="46"/>
  <c r="Z160" i="46"/>
  <c r="Y160" i="46"/>
  <c r="AL157" i="46"/>
  <c r="AK157" i="46"/>
  <c r="AJ157" i="46"/>
  <c r="AI157" i="46"/>
  <c r="AH157" i="46"/>
  <c r="AG157" i="46"/>
  <c r="AF157" i="46"/>
  <c r="AE157" i="46"/>
  <c r="AD157" i="46"/>
  <c r="AC157" i="46"/>
  <c r="AB157" i="46"/>
  <c r="AA157" i="46"/>
  <c r="Z157" i="46"/>
  <c r="Y157" i="46"/>
  <c r="AL154" i="46"/>
  <c r="AK154" i="46"/>
  <c r="AJ154" i="46"/>
  <c r="AI154" i="46"/>
  <c r="AH154" i="46"/>
  <c r="AG154" i="46"/>
  <c r="AF154" i="46"/>
  <c r="AE154" i="46"/>
  <c r="AD154" i="46"/>
  <c r="AC154" i="46"/>
  <c r="AB154" i="46"/>
  <c r="AA154" i="46"/>
  <c r="Z154" i="46"/>
  <c r="Y154" i="46"/>
  <c r="AL151" i="46"/>
  <c r="AK151" i="46"/>
  <c r="AJ151" i="46"/>
  <c r="AI151" i="46"/>
  <c r="AH151" i="46"/>
  <c r="AG151" i="46"/>
  <c r="AF151" i="46"/>
  <c r="AE151" i="46"/>
  <c r="AD151" i="46"/>
  <c r="AC151" i="46"/>
  <c r="AB151" i="46"/>
  <c r="AA151" i="46"/>
  <c r="Z151" i="46"/>
  <c r="Y151" i="46"/>
  <c r="AK109" i="46"/>
  <c r="AJ109" i="46"/>
  <c r="AI109" i="46"/>
  <c r="AH109" i="46"/>
  <c r="AG109" i="46"/>
  <c r="AF109" i="46"/>
  <c r="AE109" i="46"/>
  <c r="AD109" i="46"/>
  <c r="AC109" i="46"/>
  <c r="AB109" i="46"/>
  <c r="AA109" i="46"/>
  <c r="Z109" i="46"/>
  <c r="AL106" i="46"/>
  <c r="AK106" i="46"/>
  <c r="AJ106" i="46"/>
  <c r="AI106" i="46"/>
  <c r="AH106" i="46"/>
  <c r="AG106" i="46"/>
  <c r="AF106" i="46"/>
  <c r="AE106" i="46"/>
  <c r="AD106" i="46"/>
  <c r="AC106" i="46"/>
  <c r="Z106" i="46"/>
  <c r="AL103" i="46"/>
  <c r="AK103" i="46"/>
  <c r="AJ103" i="46"/>
  <c r="AI103" i="46"/>
  <c r="AH103" i="46"/>
  <c r="AG103" i="46"/>
  <c r="AF103" i="46"/>
  <c r="AE103" i="46"/>
  <c r="AD103" i="46"/>
  <c r="AC103" i="46"/>
  <c r="AB103" i="46"/>
  <c r="AA103" i="46"/>
  <c r="Z103" i="46"/>
  <c r="Y103" i="46"/>
  <c r="AL92" i="46"/>
  <c r="AK92" i="46"/>
  <c r="AJ92" i="46"/>
  <c r="AI92" i="46"/>
  <c r="AH92" i="46"/>
  <c r="AG92" i="46"/>
  <c r="AF92" i="46"/>
  <c r="AE92" i="46"/>
  <c r="AD92" i="46"/>
  <c r="AC92" i="46"/>
  <c r="AB92" i="46"/>
  <c r="AA92" i="46"/>
  <c r="Z92" i="46"/>
  <c r="Y92" i="46"/>
  <c r="AL88" i="46"/>
  <c r="AK88" i="46"/>
  <c r="AJ88" i="46"/>
  <c r="AI88" i="46"/>
  <c r="AH88" i="46"/>
  <c r="AG88" i="46"/>
  <c r="AF88" i="46"/>
  <c r="AE88" i="46"/>
  <c r="AD88" i="46"/>
  <c r="AC88" i="46"/>
  <c r="AB88" i="46"/>
  <c r="AA88" i="46"/>
  <c r="Z88" i="46"/>
  <c r="Y88" i="46"/>
  <c r="AL85" i="46"/>
  <c r="AK85" i="46"/>
  <c r="AJ85" i="46"/>
  <c r="AI85" i="46"/>
  <c r="AH85" i="46"/>
  <c r="AG85" i="46"/>
  <c r="AF85" i="46"/>
  <c r="AE85" i="46"/>
  <c r="AD85" i="46"/>
  <c r="AC85" i="46"/>
  <c r="AB85" i="46"/>
  <c r="AA85" i="46"/>
  <c r="Z85" i="46"/>
  <c r="Y85" i="46"/>
  <c r="AL82" i="46"/>
  <c r="AK82" i="46"/>
  <c r="AJ82" i="46"/>
  <c r="AI82" i="46"/>
  <c r="AH82" i="46"/>
  <c r="AG82" i="46"/>
  <c r="AF82" i="46"/>
  <c r="AE82" i="46"/>
  <c r="AD82" i="46"/>
  <c r="AC82" i="46"/>
  <c r="AB82" i="46"/>
  <c r="AA82" i="46"/>
  <c r="Z82" i="46"/>
  <c r="Y82" i="46"/>
  <c r="AL79" i="46"/>
  <c r="AK79" i="46"/>
  <c r="AJ79" i="46"/>
  <c r="AI79" i="46"/>
  <c r="AH79" i="46"/>
  <c r="AG79" i="46"/>
  <c r="AF79" i="46"/>
  <c r="AE79" i="46"/>
  <c r="AD79" i="46"/>
  <c r="AC79" i="46"/>
  <c r="AB79" i="46"/>
  <c r="AA79" i="46"/>
  <c r="Z79" i="46"/>
  <c r="Y79" i="46"/>
  <c r="AL76" i="46"/>
  <c r="AK76" i="46"/>
  <c r="AJ76" i="46"/>
  <c r="AI76" i="46"/>
  <c r="AH76" i="46"/>
  <c r="AG76" i="46"/>
  <c r="AF76" i="46"/>
  <c r="AE76" i="46"/>
  <c r="AD76" i="46"/>
  <c r="AC76" i="46"/>
  <c r="AB76" i="46"/>
  <c r="AA76" i="46"/>
  <c r="Z76" i="46"/>
  <c r="Y76" i="46"/>
  <c r="AL72" i="46"/>
  <c r="AK72" i="46"/>
  <c r="AJ72" i="46"/>
  <c r="AI72" i="46"/>
  <c r="AH72" i="46"/>
  <c r="AG72" i="46"/>
  <c r="AF72" i="46"/>
  <c r="AE72" i="46"/>
  <c r="AD72" i="46"/>
  <c r="AC72" i="46"/>
  <c r="AB72" i="46"/>
  <c r="AA72" i="46"/>
  <c r="Z72" i="46"/>
  <c r="Y72" i="46"/>
  <c r="AL66" i="46"/>
  <c r="AK66" i="46"/>
  <c r="AJ66" i="46"/>
  <c r="AI66" i="46"/>
  <c r="AH66" i="46"/>
  <c r="AG66" i="46"/>
  <c r="AF66" i="46"/>
  <c r="AE66" i="46"/>
  <c r="AD66" i="46"/>
  <c r="AC66" i="46"/>
  <c r="AB66" i="46"/>
  <c r="AA66" i="46"/>
  <c r="Z66" i="46"/>
  <c r="Y66" i="46"/>
  <c r="AL63" i="46"/>
  <c r="AK63" i="46"/>
  <c r="AJ63" i="46"/>
  <c r="AI63" i="46"/>
  <c r="AH63" i="46"/>
  <c r="AG63" i="46"/>
  <c r="AF63" i="46"/>
  <c r="AE63" i="46"/>
  <c r="AD63" i="46"/>
  <c r="AC63" i="46"/>
  <c r="AB63" i="46"/>
  <c r="AA63" i="46"/>
  <c r="Z63" i="46"/>
  <c r="Y63" i="46"/>
  <c r="AL60" i="46"/>
  <c r="AK60" i="46"/>
  <c r="AJ60" i="46"/>
  <c r="AI60" i="46"/>
  <c r="AH60" i="46"/>
  <c r="AG60" i="46"/>
  <c r="AF60" i="46"/>
  <c r="AE60" i="46"/>
  <c r="AD60" i="46"/>
  <c r="AC60" i="46"/>
  <c r="AB60" i="46"/>
  <c r="AA60" i="46"/>
  <c r="Z60" i="46"/>
  <c r="Y60" i="46"/>
  <c r="AL57" i="46"/>
  <c r="AK57" i="46"/>
  <c r="AJ57" i="46"/>
  <c r="AI57" i="46"/>
  <c r="AH57" i="46"/>
  <c r="AG57" i="46"/>
  <c r="AF57" i="46"/>
  <c r="AE57" i="46"/>
  <c r="AD57" i="46"/>
  <c r="AC57" i="46"/>
  <c r="AB57" i="46"/>
  <c r="AA57" i="46"/>
  <c r="Z57" i="46"/>
  <c r="Y57" i="46"/>
  <c r="AL54" i="46"/>
  <c r="AK54" i="46"/>
  <c r="AJ54" i="46"/>
  <c r="AI54" i="46"/>
  <c r="AH54" i="46"/>
  <c r="AG54" i="46"/>
  <c r="AF54" i="46"/>
  <c r="AE54" i="46"/>
  <c r="AD54" i="46"/>
  <c r="AC54" i="46"/>
  <c r="AB54" i="46"/>
  <c r="AA54" i="46"/>
  <c r="Z54" i="46"/>
  <c r="Y54" i="46"/>
  <c r="AL51" i="46"/>
  <c r="AK51" i="46"/>
  <c r="AJ51" i="46"/>
  <c r="AI51" i="46"/>
  <c r="AH51" i="46"/>
  <c r="AG51" i="46"/>
  <c r="AF51" i="46"/>
  <c r="AE51" i="46"/>
  <c r="AD51" i="46"/>
  <c r="AC51" i="46"/>
  <c r="AB51" i="46"/>
  <c r="AA51" i="46"/>
  <c r="Z51" i="46"/>
  <c r="Y51" i="46"/>
  <c r="AL47" i="46"/>
  <c r="AK47" i="46"/>
  <c r="AJ47" i="46"/>
  <c r="AI47" i="46"/>
  <c r="AH47" i="46"/>
  <c r="AG47" i="46"/>
  <c r="AF47" i="46"/>
  <c r="AE47" i="46"/>
  <c r="AD47" i="46"/>
  <c r="AC47" i="46"/>
  <c r="AB47" i="46"/>
  <c r="AA47" i="46"/>
  <c r="Z47" i="46"/>
  <c r="Y47" i="46"/>
  <c r="AL41" i="46"/>
  <c r="AK41" i="46"/>
  <c r="AJ41" i="46"/>
  <c r="AI41" i="46"/>
  <c r="AH41" i="46"/>
  <c r="AG41" i="46"/>
  <c r="AF41" i="46"/>
  <c r="AE41" i="46"/>
  <c r="AD41" i="46"/>
  <c r="AC41" i="46"/>
  <c r="AB41" i="46"/>
  <c r="AA41" i="46"/>
  <c r="Z41" i="46"/>
  <c r="Y41" i="46"/>
  <c r="AL38" i="46"/>
  <c r="AK38" i="46"/>
  <c r="AJ38" i="46"/>
  <c r="AI38" i="46"/>
  <c r="AH38" i="46"/>
  <c r="AG38" i="46"/>
  <c r="AF38" i="46"/>
  <c r="AE38" i="46"/>
  <c r="AD38" i="46"/>
  <c r="AC38" i="46"/>
  <c r="AB38" i="46"/>
  <c r="AA38" i="46"/>
  <c r="Z38" i="46"/>
  <c r="Y38" i="46"/>
  <c r="AL35" i="46"/>
  <c r="AK35" i="46"/>
  <c r="AJ35" i="46"/>
  <c r="AI35" i="46"/>
  <c r="AH35" i="46"/>
  <c r="AG35" i="46"/>
  <c r="AF35" i="46"/>
  <c r="AE35" i="46"/>
  <c r="AD35" i="46"/>
  <c r="AC35" i="46"/>
  <c r="AB35" i="46"/>
  <c r="AA35" i="46"/>
  <c r="Z35" i="46"/>
  <c r="Y35" i="46"/>
  <c r="AL32" i="46"/>
  <c r="AK32" i="46"/>
  <c r="AJ32" i="46"/>
  <c r="AI32" i="46"/>
  <c r="AH32" i="46"/>
  <c r="AG32" i="46"/>
  <c r="AF32" i="46"/>
  <c r="AE32" i="46"/>
  <c r="AD32" i="46"/>
  <c r="AC32" i="46"/>
  <c r="AB32" i="46"/>
  <c r="AA32" i="46"/>
  <c r="Z32" i="46"/>
  <c r="Y32" i="46"/>
  <c r="AL29" i="46"/>
  <c r="AK29" i="46"/>
  <c r="AJ29" i="46"/>
  <c r="AI29" i="46"/>
  <c r="AH29" i="46"/>
  <c r="AG29" i="46"/>
  <c r="AF29" i="46"/>
  <c r="AE29" i="46"/>
  <c r="AD29" i="46"/>
  <c r="AC29" i="46"/>
  <c r="AB29" i="46"/>
  <c r="AA29" i="46"/>
  <c r="Z29" i="46"/>
  <c r="Y29" i="46"/>
  <c r="Y23" i="46"/>
  <c r="AL26" i="46"/>
  <c r="AK26" i="46"/>
  <c r="AJ26" i="46"/>
  <c r="AI26" i="46"/>
  <c r="AH26" i="46"/>
  <c r="AG26" i="46"/>
  <c r="AF26" i="46"/>
  <c r="AE26" i="46"/>
  <c r="AD26" i="46"/>
  <c r="AC26" i="46"/>
  <c r="AB26" i="46"/>
  <c r="AA26" i="46"/>
  <c r="Z26" i="46"/>
  <c r="Y26" i="46"/>
  <c r="Y760" i="79"/>
  <c r="Y944" i="79"/>
  <c r="Y268" i="46"/>
  <c r="Y265" i="46"/>
  <c r="Y526" i="46"/>
  <c r="Y395" i="46"/>
  <c r="Y135" i="46"/>
  <c r="E3" i="80"/>
  <c r="E2" i="80"/>
  <c r="P52" i="43"/>
  <c r="O52" i="43"/>
  <c r="N52" i="43"/>
  <c r="M52" i="43"/>
  <c r="L52" i="43"/>
  <c r="K52" i="43"/>
  <c r="J52" i="43"/>
  <c r="I52" i="43"/>
  <c r="H52" i="43"/>
  <c r="G52" i="43"/>
  <c r="F52" i="43"/>
  <c r="E52" i="43"/>
  <c r="D52" i="43"/>
  <c r="Z23" i="46"/>
  <c r="AA23" i="46"/>
  <c r="AB23" i="46"/>
  <c r="AC23" i="46"/>
  <c r="AD23" i="46"/>
  <c r="AE23" i="46"/>
  <c r="AF23" i="46"/>
  <c r="AG23" i="46"/>
  <c r="AH23" i="46"/>
  <c r="AI23" i="46"/>
  <c r="AJ23" i="46"/>
  <c r="AK23" i="46"/>
  <c r="AL23" i="46"/>
  <c r="E22" i="45"/>
  <c r="E36" i="45"/>
  <c r="N51" i="46"/>
  <c r="Z138" i="46"/>
  <c r="Z140" i="46"/>
  <c r="Z142" i="46"/>
  <c r="Z139" i="46"/>
  <c r="Z141" i="46"/>
  <c r="Z143" i="46"/>
  <c r="Y761" i="79"/>
  <c r="Y578" i="79"/>
  <c r="Y576" i="79"/>
  <c r="Y577" i="79"/>
  <c r="Y392" i="79"/>
  <c r="Y395" i="79"/>
  <c r="Y394" i="79"/>
  <c r="Y393" i="79"/>
  <c r="Y531" i="46"/>
  <c r="Z529" i="46"/>
  <c r="Z531" i="46"/>
  <c r="Z530" i="46"/>
  <c r="Z526" i="46"/>
  <c r="Z528" i="46"/>
  <c r="Z527" i="46"/>
  <c r="Y527" i="46"/>
  <c r="Y528" i="46"/>
  <c r="Y530" i="46"/>
  <c r="Y529" i="46"/>
  <c r="Z396" i="46"/>
  <c r="Z398" i="46"/>
  <c r="Z397" i="46"/>
  <c r="Z399" i="46"/>
  <c r="Z395" i="46"/>
  <c r="Z401" i="46"/>
  <c r="Z400" i="46"/>
  <c r="Y266" i="46"/>
  <c r="Y272" i="46"/>
  <c r="Y271" i="46"/>
  <c r="Y269" i="46"/>
  <c r="Y267" i="46"/>
  <c r="Y270" i="46"/>
  <c r="Z270" i="46"/>
  <c r="Z268" i="46"/>
  <c r="Z265" i="46"/>
  <c r="Z271" i="46"/>
  <c r="Z269" i="46"/>
  <c r="Z267" i="46"/>
  <c r="Z266" i="46"/>
  <c r="Z272" i="46"/>
  <c r="Z135" i="46"/>
  <c r="Z137" i="46"/>
  <c r="Z136" i="46"/>
  <c r="AM950" i="79"/>
  <c r="AM767" i="79"/>
  <c r="AM584" i="79"/>
  <c r="AM401" i="79"/>
  <c r="AM218" i="79"/>
  <c r="AM35" i="79"/>
  <c r="AM406" i="46"/>
  <c r="AM277" i="46"/>
  <c r="AM148" i="46"/>
  <c r="AM20" i="46"/>
  <c r="G113" i="45"/>
  <c r="E113" i="45"/>
  <c r="B109" i="45"/>
  <c r="N113" i="45"/>
  <c r="M113" i="45"/>
  <c r="L113" i="45"/>
  <c r="K113" i="45"/>
  <c r="J113" i="45"/>
  <c r="I113" i="45"/>
  <c r="H113" i="45"/>
  <c r="F113" i="45"/>
  <c r="D113" i="45"/>
  <c r="F106" i="45"/>
  <c r="E106" i="45"/>
  <c r="B102" i="45"/>
  <c r="N106" i="45"/>
  <c r="M106" i="45"/>
  <c r="L106" i="45"/>
  <c r="K106" i="45"/>
  <c r="J106" i="45"/>
  <c r="I106" i="45"/>
  <c r="H106" i="45"/>
  <c r="G106" i="45"/>
  <c r="D106" i="45"/>
  <c r="E99" i="45"/>
  <c r="B95" i="45"/>
  <c r="N99" i="45"/>
  <c r="M99" i="45"/>
  <c r="L99" i="45"/>
  <c r="K99" i="45"/>
  <c r="J99" i="45"/>
  <c r="I99" i="45"/>
  <c r="H99" i="45"/>
  <c r="G99" i="45"/>
  <c r="F99" i="45"/>
  <c r="D99" i="45"/>
  <c r="E92" i="45"/>
  <c r="B88" i="45"/>
  <c r="N92" i="45"/>
  <c r="M92" i="45"/>
  <c r="L92" i="45"/>
  <c r="K92" i="45"/>
  <c r="J92" i="45"/>
  <c r="I92" i="45"/>
  <c r="H92" i="45"/>
  <c r="G92" i="45"/>
  <c r="F92" i="45"/>
  <c r="D92" i="45"/>
  <c r="H143" i="47"/>
  <c r="H139" i="47"/>
  <c r="B81" i="45"/>
  <c r="N85" i="45"/>
  <c r="M85" i="45"/>
  <c r="L85" i="45"/>
  <c r="K85" i="45"/>
  <c r="J85" i="45"/>
  <c r="I85" i="45"/>
  <c r="H85" i="45"/>
  <c r="G85" i="45"/>
  <c r="F85" i="45"/>
  <c r="E85" i="45"/>
  <c r="D85" i="45"/>
  <c r="E78" i="45"/>
  <c r="F71" i="45"/>
  <c r="D78" i="45"/>
  <c r="B74" i="45"/>
  <c r="B67" i="45"/>
  <c r="N78" i="45"/>
  <c r="M78" i="45"/>
  <c r="L78" i="45"/>
  <c r="K78" i="45"/>
  <c r="J78" i="45"/>
  <c r="I78" i="45"/>
  <c r="H78" i="45"/>
  <c r="G78" i="45"/>
  <c r="F78" i="45"/>
  <c r="N71" i="45"/>
  <c r="M71" i="45"/>
  <c r="L71" i="45"/>
  <c r="K71" i="45"/>
  <c r="J71" i="45"/>
  <c r="I71" i="45"/>
  <c r="H71" i="45"/>
  <c r="G71" i="45"/>
  <c r="E71" i="45"/>
  <c r="D71" i="45"/>
  <c r="C28" i="44"/>
  <c r="C13" i="44"/>
  <c r="Q53" i="43"/>
  <c r="P123" i="45"/>
  <c r="P53" i="43"/>
  <c r="O123" i="45"/>
  <c r="O53" i="43"/>
  <c r="N123" i="45"/>
  <c r="N53" i="43"/>
  <c r="N43" i="44"/>
  <c r="M53" i="43"/>
  <c r="M14" i="44"/>
  <c r="M18" i="44"/>
  <c r="L53" i="43"/>
  <c r="L29" i="44"/>
  <c r="L33" i="44"/>
  <c r="K53" i="43"/>
  <c r="K29" i="44"/>
  <c r="K33" i="44"/>
  <c r="Q13" i="44"/>
  <c r="P42" i="44"/>
  <c r="O42" i="44"/>
  <c r="N42" i="44"/>
  <c r="L122" i="45"/>
  <c r="L28" i="44"/>
  <c r="K42" i="44"/>
  <c r="C88" i="45"/>
  <c r="AI21" i="46"/>
  <c r="M123" i="45"/>
  <c r="AG21" i="46"/>
  <c r="Q14" i="44"/>
  <c r="Q18" i="44"/>
  <c r="Q29" i="44"/>
  <c r="Q33" i="44"/>
  <c r="Q43" i="44"/>
  <c r="C109" i="45"/>
  <c r="AJ21" i="46"/>
  <c r="AJ149" i="46"/>
  <c r="AF149" i="46"/>
  <c r="AJ278" i="46"/>
  <c r="AF278" i="46"/>
  <c r="AJ407" i="46"/>
  <c r="AF407" i="46"/>
  <c r="AJ36" i="79"/>
  <c r="AJ208" i="79"/>
  <c r="AF36" i="79"/>
  <c r="AJ219" i="79"/>
  <c r="AF219" i="79"/>
  <c r="AJ402" i="79"/>
  <c r="AF402" i="79"/>
  <c r="AJ585" i="79"/>
  <c r="AF585" i="79"/>
  <c r="AJ768" i="79"/>
  <c r="AF768" i="79"/>
  <c r="AJ951" i="79"/>
  <c r="AF951" i="79"/>
  <c r="K14" i="44"/>
  <c r="K18" i="44"/>
  <c r="O14" i="44"/>
  <c r="O18" i="44"/>
  <c r="O29" i="44"/>
  <c r="O33" i="44"/>
  <c r="O43" i="44"/>
  <c r="C95" i="45"/>
  <c r="AF21" i="46"/>
  <c r="AI149" i="46"/>
  <c r="AI278" i="46"/>
  <c r="AI407" i="46"/>
  <c r="AI36" i="79"/>
  <c r="AI219" i="79"/>
  <c r="AI402" i="79"/>
  <c r="AI585" i="79"/>
  <c r="AI768" i="79"/>
  <c r="AI951" i="79"/>
  <c r="M43" i="44"/>
  <c r="AL21" i="46"/>
  <c r="AL149" i="46"/>
  <c r="AH149" i="46"/>
  <c r="AL278" i="46"/>
  <c r="AH278" i="46"/>
  <c r="AL407" i="46"/>
  <c r="AH407" i="46"/>
  <c r="AL36" i="79"/>
  <c r="AH36" i="79"/>
  <c r="AL219" i="79"/>
  <c r="AH219" i="79"/>
  <c r="AL402" i="79"/>
  <c r="AH402" i="79"/>
  <c r="AL585" i="79"/>
  <c r="AH585" i="79"/>
  <c r="AL768" i="79"/>
  <c r="AH768" i="79"/>
  <c r="AL951" i="79"/>
  <c r="AH951" i="79"/>
  <c r="N29" i="44"/>
  <c r="N33" i="44"/>
  <c r="K43" i="44"/>
  <c r="K53" i="44"/>
  <c r="AH21" i="46"/>
  <c r="AK21" i="46"/>
  <c r="AK149" i="46"/>
  <c r="AG149" i="46"/>
  <c r="AK278" i="46"/>
  <c r="AG278" i="46"/>
  <c r="AK407" i="46"/>
  <c r="AG407" i="46"/>
  <c r="AK36" i="79"/>
  <c r="AG36" i="79"/>
  <c r="AK219" i="79"/>
  <c r="AG219" i="79"/>
  <c r="AK402" i="79"/>
  <c r="AG402" i="79"/>
  <c r="AK585" i="79"/>
  <c r="AG585" i="79"/>
  <c r="AK768" i="79"/>
  <c r="AG768" i="79"/>
  <c r="AK951" i="79"/>
  <c r="AK1110" i="79"/>
  <c r="AG951" i="79"/>
  <c r="K122" i="45"/>
  <c r="AK401" i="79"/>
  <c r="AJ20" i="46"/>
  <c r="AG584" i="79"/>
  <c r="AG148" i="46"/>
  <c r="AK406" i="46"/>
  <c r="AF767" i="79"/>
  <c r="AG35" i="79"/>
  <c r="L13" i="44"/>
  <c r="P13" i="44"/>
  <c r="S14" i="47"/>
  <c r="AF148" i="46"/>
  <c r="AK277" i="46"/>
  <c r="AG406" i="46"/>
  <c r="AF35" i="79"/>
  <c r="AI401" i="79"/>
  <c r="AK767" i="79"/>
  <c r="AJ950" i="79"/>
  <c r="N28" i="44"/>
  <c r="Q14" i="47"/>
  <c r="AI20" i="46"/>
  <c r="AK148" i="46"/>
  <c r="AI277" i="46"/>
  <c r="AK35" i="79"/>
  <c r="AJ218" i="79"/>
  <c r="AG401" i="79"/>
  <c r="AJ767" i="79"/>
  <c r="AF950" i="79"/>
  <c r="O122" i="45"/>
  <c r="U14" i="47"/>
  <c r="AG20" i="46"/>
  <c r="AK20" i="46"/>
  <c r="AJ148" i="46"/>
  <c r="AG277" i="46"/>
  <c r="AJ35" i="79"/>
  <c r="AF218" i="79"/>
  <c r="AK584" i="79"/>
  <c r="AG767" i="79"/>
  <c r="V14" i="47"/>
  <c r="AL406" i="46"/>
  <c r="AH406" i="46"/>
  <c r="AL584" i="79"/>
  <c r="AH584" i="79"/>
  <c r="N13" i="44"/>
  <c r="M122" i="45"/>
  <c r="M28" i="44"/>
  <c r="Q42" i="44"/>
  <c r="R14" i="47"/>
  <c r="AH20" i="46"/>
  <c r="AL277" i="46"/>
  <c r="AH277" i="46"/>
  <c r="AI218" i="79"/>
  <c r="AL401" i="79"/>
  <c r="AH401" i="79"/>
  <c r="AI950" i="79"/>
  <c r="Q28" i="44"/>
  <c r="M42" i="44"/>
  <c r="AI148" i="46"/>
  <c r="AJ406" i="46"/>
  <c r="AF406" i="46"/>
  <c r="AI35" i="79"/>
  <c r="AL218" i="79"/>
  <c r="AH218" i="79"/>
  <c r="AJ584" i="79"/>
  <c r="AF584" i="79"/>
  <c r="AI767" i="79"/>
  <c r="AL950" i="79"/>
  <c r="AH950" i="79"/>
  <c r="T14" i="47"/>
  <c r="P14" i="47"/>
  <c r="AF20" i="46"/>
  <c r="AL20" i="46"/>
  <c r="AL148" i="46"/>
  <c r="AH148" i="46"/>
  <c r="AJ277" i="46"/>
  <c r="AF277" i="46"/>
  <c r="AI406" i="46"/>
  <c r="AL35" i="79"/>
  <c r="AH35" i="79"/>
  <c r="AK218" i="79"/>
  <c r="AG218" i="79"/>
  <c r="AJ401" i="79"/>
  <c r="AF401" i="79"/>
  <c r="AI584" i="79"/>
  <c r="AL767" i="79"/>
  <c r="AH767" i="79"/>
  <c r="AK950" i="79"/>
  <c r="AG950" i="79"/>
  <c r="K13" i="44"/>
  <c r="L123" i="45"/>
  <c r="N122" i="45"/>
  <c r="J122" i="45"/>
  <c r="M29" i="44"/>
  <c r="M33" i="44"/>
  <c r="O13" i="44"/>
  <c r="P28" i="44"/>
  <c r="N14" i="44"/>
  <c r="N18" i="44"/>
  <c r="M13" i="44"/>
  <c r="J123" i="45"/>
  <c r="P122" i="45"/>
  <c r="K28" i="44"/>
  <c r="L14" i="44"/>
  <c r="L18" i="44"/>
  <c r="P14" i="44"/>
  <c r="P18" i="44"/>
  <c r="P29" i="44"/>
  <c r="P33" i="44"/>
  <c r="P43" i="44"/>
  <c r="C102" i="45"/>
  <c r="L43" i="44"/>
  <c r="L53" i="44"/>
  <c r="L42" i="44"/>
  <c r="K123" i="45"/>
  <c r="O28" i="44"/>
  <c r="H130" i="47"/>
  <c r="H131" i="47"/>
  <c r="H129" i="47"/>
  <c r="AL531" i="46"/>
  <c r="AL529" i="46"/>
  <c r="P53" i="44"/>
  <c r="O53" i="44"/>
  <c r="M53" i="44"/>
  <c r="N53" i="44"/>
  <c r="AK138" i="46"/>
  <c r="AK141" i="46"/>
  <c r="AK140" i="46"/>
  <c r="AK143" i="46"/>
  <c r="AK142" i="46"/>
  <c r="AK139" i="46"/>
  <c r="N48" i="44"/>
  <c r="M52" i="44"/>
  <c r="M48" i="44"/>
  <c r="M51" i="44"/>
  <c r="M47" i="44"/>
  <c r="M49" i="44"/>
  <c r="M50" i="44"/>
  <c r="N45" i="44"/>
  <c r="N47" i="44"/>
  <c r="N51" i="44"/>
  <c r="N52" i="44"/>
  <c r="L51" i="44"/>
  <c r="L47" i="44"/>
  <c r="L52" i="44"/>
  <c r="L48" i="44"/>
  <c r="L50" i="44"/>
  <c r="L49" i="44"/>
  <c r="P51" i="44"/>
  <c r="P47" i="44"/>
  <c r="P50" i="44"/>
  <c r="P52" i="44"/>
  <c r="P48" i="44"/>
  <c r="P49" i="44"/>
  <c r="K50" i="44"/>
  <c r="K49" i="44"/>
  <c r="K51" i="44"/>
  <c r="K52" i="44"/>
  <c r="K48" i="44"/>
  <c r="K47" i="44"/>
  <c r="O50" i="44"/>
  <c r="O51" i="44"/>
  <c r="O47" i="44"/>
  <c r="O49" i="44"/>
  <c r="O52" i="44"/>
  <c r="O48" i="44"/>
  <c r="N50" i="44"/>
  <c r="N49" i="44"/>
  <c r="Q52" i="44"/>
  <c r="Q50" i="44"/>
  <c r="Q48" i="44"/>
  <c r="Q53" i="44"/>
  <c r="Q51" i="44"/>
  <c r="Q49" i="44"/>
  <c r="Q47" i="44"/>
  <c r="C67" i="45"/>
  <c r="K44" i="44"/>
  <c r="K45" i="44"/>
  <c r="O45" i="44"/>
  <c r="O44" i="44"/>
  <c r="C74" i="45"/>
  <c r="L44" i="44"/>
  <c r="L45" i="44"/>
  <c r="C81" i="45"/>
  <c r="M44" i="44"/>
  <c r="M45" i="44"/>
  <c r="N44" i="44"/>
  <c r="Q44" i="44"/>
  <c r="Q45" i="44"/>
  <c r="P45" i="44"/>
  <c r="P44" i="44"/>
  <c r="AK944" i="79"/>
  <c r="AK927" i="79"/>
  <c r="AK578" i="79"/>
  <c r="AK577" i="79"/>
  <c r="AK561" i="79"/>
  <c r="AK576" i="79"/>
  <c r="AK212" i="79"/>
  <c r="AK211" i="79"/>
  <c r="AK195" i="79"/>
  <c r="AK210" i="79"/>
  <c r="AK209" i="79"/>
  <c r="AK208" i="79"/>
  <c r="AK761" i="79"/>
  <c r="AK744" i="79"/>
  <c r="AK760" i="79"/>
  <c r="AK393" i="79"/>
  <c r="AK395" i="79"/>
  <c r="AK394" i="79"/>
  <c r="AK378" i="79"/>
  <c r="AK392" i="79"/>
  <c r="AK528" i="46"/>
  <c r="AK527" i="46"/>
  <c r="AK530" i="46"/>
  <c r="AK526" i="46"/>
  <c r="AK529" i="46"/>
  <c r="AK531" i="46"/>
  <c r="AK399" i="46"/>
  <c r="AK400" i="46"/>
  <c r="AK401" i="46"/>
  <c r="AK398" i="46"/>
  <c r="AK397" i="46"/>
  <c r="AK396" i="46"/>
  <c r="AK395" i="46"/>
  <c r="AK266" i="46"/>
  <c r="AK271" i="46"/>
  <c r="AK270" i="46"/>
  <c r="AK269" i="46"/>
  <c r="AK268" i="46"/>
  <c r="AK267" i="46"/>
  <c r="AK272" i="46"/>
  <c r="AK265" i="46"/>
  <c r="H85" i="47"/>
  <c r="H86" i="47"/>
  <c r="H82" i="47"/>
  <c r="H83" i="47"/>
  <c r="H84" i="47"/>
  <c r="H81" i="47"/>
  <c r="H79" i="47"/>
  <c r="H80" i="47"/>
  <c r="H76" i="47"/>
  <c r="H77" i="47"/>
  <c r="E64" i="45"/>
  <c r="F64" i="45"/>
  <c r="G64" i="45"/>
  <c r="H64" i="45"/>
  <c r="I64" i="45"/>
  <c r="J64" i="45"/>
  <c r="K64" i="45"/>
  <c r="L64" i="45"/>
  <c r="M64" i="45"/>
  <c r="N64" i="45"/>
  <c r="E57" i="45"/>
  <c r="F57" i="45"/>
  <c r="G57" i="45"/>
  <c r="H57" i="45"/>
  <c r="I57" i="45"/>
  <c r="J57" i="45"/>
  <c r="K57" i="45"/>
  <c r="L57" i="45"/>
  <c r="M57" i="45"/>
  <c r="N57" i="45"/>
  <c r="E50" i="45"/>
  <c r="F50" i="45"/>
  <c r="G50" i="45"/>
  <c r="H50" i="45"/>
  <c r="I50" i="45"/>
  <c r="J50" i="45"/>
  <c r="K50" i="45"/>
  <c r="L50" i="45"/>
  <c r="M50" i="45"/>
  <c r="N50" i="45"/>
  <c r="E43" i="45"/>
  <c r="F43" i="45"/>
  <c r="G43" i="45"/>
  <c r="H43" i="45"/>
  <c r="I43" i="45"/>
  <c r="J43" i="45"/>
  <c r="K43" i="45"/>
  <c r="L43" i="45"/>
  <c r="M43" i="45"/>
  <c r="N43" i="45"/>
  <c r="N36" i="45"/>
  <c r="F36" i="45"/>
  <c r="G36" i="45"/>
  <c r="H36" i="45"/>
  <c r="I36" i="45"/>
  <c r="J36" i="45"/>
  <c r="K36" i="45"/>
  <c r="L36" i="45"/>
  <c r="M36" i="45"/>
  <c r="E29" i="45"/>
  <c r="F29" i="45"/>
  <c r="G29" i="45"/>
  <c r="H29" i="45"/>
  <c r="I29" i="45"/>
  <c r="J29" i="45"/>
  <c r="K29" i="45"/>
  <c r="L29" i="45"/>
  <c r="M29" i="45"/>
  <c r="N29" i="45"/>
  <c r="G22" i="45"/>
  <c r="H22" i="45"/>
  <c r="I22" i="45"/>
  <c r="J22" i="45"/>
  <c r="K22" i="45"/>
  <c r="L22" i="45"/>
  <c r="M22" i="45"/>
  <c r="N22" i="45"/>
  <c r="D64" i="45"/>
  <c r="D57" i="45"/>
  <c r="D50" i="45"/>
  <c r="D43" i="45"/>
  <c r="D36" i="45"/>
  <c r="D29" i="45"/>
  <c r="D1110" i="79"/>
  <c r="D927" i="79"/>
  <c r="D744" i="79"/>
  <c r="D561" i="79"/>
  <c r="D378" i="79"/>
  <c r="E10" i="89"/>
  <c r="E12" i="89"/>
  <c r="E21" i="89"/>
  <c r="F12" i="88"/>
  <c r="F21" i="88"/>
  <c r="F11" i="89"/>
  <c r="F12" i="89"/>
  <c r="F21" i="89"/>
  <c r="E12" i="88"/>
  <c r="E21" i="88"/>
  <c r="AL378" i="79"/>
  <c r="AL393" i="79"/>
  <c r="AL392" i="79"/>
  <c r="AL394" i="79"/>
  <c r="AL395" i="79"/>
  <c r="AL577" i="79"/>
  <c r="AL576" i="79"/>
  <c r="AL578" i="79"/>
  <c r="AL561" i="79"/>
  <c r="AL744" i="79"/>
  <c r="AL760" i="79"/>
  <c r="AL761" i="79"/>
  <c r="AL944" i="79"/>
  <c r="AL927" i="79"/>
  <c r="AL1110" i="79"/>
  <c r="AH944" i="79"/>
  <c r="AI944" i="79"/>
  <c r="AF944" i="79"/>
  <c r="AJ944" i="79"/>
  <c r="AG944" i="79"/>
  <c r="AF760" i="79"/>
  <c r="AJ760" i="79"/>
  <c r="AG761" i="79"/>
  <c r="AG760" i="79"/>
  <c r="AI761" i="79"/>
  <c r="AI760" i="79"/>
  <c r="AF761" i="79"/>
  <c r="AJ761" i="79"/>
  <c r="AH761" i="79"/>
  <c r="AH760" i="79"/>
  <c r="AH927" i="79"/>
  <c r="AJ927" i="79"/>
  <c r="AG927" i="79"/>
  <c r="AF927" i="79"/>
  <c r="AI927" i="79"/>
  <c r="AJ1110" i="79"/>
  <c r="AF1110" i="79"/>
  <c r="AG1110" i="79"/>
  <c r="AI1110" i="79"/>
  <c r="AH1110" i="79"/>
  <c r="AJ744" i="79"/>
  <c r="AF744" i="79"/>
  <c r="AG744" i="79"/>
  <c r="AI744" i="79"/>
  <c r="AH744" i="79"/>
  <c r="AH576" i="79"/>
  <c r="AI577" i="79"/>
  <c r="AF578" i="79"/>
  <c r="AJ578" i="79"/>
  <c r="AJ561" i="79"/>
  <c r="AF561" i="79"/>
  <c r="AJ577" i="79"/>
  <c r="AG578" i="79"/>
  <c r="AJ576" i="79"/>
  <c r="AG577" i="79"/>
  <c r="AH561" i="79"/>
  <c r="AG576" i="79"/>
  <c r="AH577" i="79"/>
  <c r="AI578" i="79"/>
  <c r="AG561" i="79"/>
  <c r="AI576" i="79"/>
  <c r="AF577" i="79"/>
  <c r="AI561" i="79"/>
  <c r="AF576" i="79"/>
  <c r="AH578" i="79"/>
  <c r="AI395" i="79"/>
  <c r="AH394" i="79"/>
  <c r="AG393" i="79"/>
  <c r="AI392" i="79"/>
  <c r="AJ394" i="79"/>
  <c r="AI393" i="79"/>
  <c r="AG392" i="79"/>
  <c r="AH395" i="79"/>
  <c r="AG394" i="79"/>
  <c r="AJ393" i="79"/>
  <c r="AH392" i="79"/>
  <c r="AF395" i="79"/>
  <c r="AJ395" i="79"/>
  <c r="AI394" i="79"/>
  <c r="AH393" i="79"/>
  <c r="AF392" i="79"/>
  <c r="AJ392" i="79"/>
  <c r="AG395" i="79"/>
  <c r="AF394" i="79"/>
  <c r="AF393" i="79"/>
  <c r="AI378" i="79"/>
  <c r="AH378" i="79"/>
  <c r="AJ378" i="79"/>
  <c r="AF378" i="79"/>
  <c r="AG378" i="79"/>
  <c r="Z944" i="79"/>
  <c r="Z761" i="79"/>
  <c r="Z760" i="79"/>
  <c r="Y39" i="79"/>
  <c r="Y208" i="79"/>
  <c r="B60" i="45"/>
  <c r="B53" i="45"/>
  <c r="B46" i="45"/>
  <c r="B39" i="45"/>
  <c r="B32" i="45"/>
  <c r="B25" i="45"/>
  <c r="B18" i="45"/>
  <c r="AL212" i="79"/>
  <c r="AL195" i="79"/>
  <c r="AL209" i="79"/>
  <c r="AL210" i="79"/>
  <c r="AL208" i="79"/>
  <c r="AL211" i="79"/>
  <c r="AI212" i="79"/>
  <c r="AI211" i="79"/>
  <c r="AI210" i="79"/>
  <c r="AI209" i="79"/>
  <c r="AI208" i="79"/>
  <c r="AJ195" i="79"/>
  <c r="AF195" i="79"/>
  <c r="AH211" i="79"/>
  <c r="AH209" i="79"/>
  <c r="AG211" i="79"/>
  <c r="AG209" i="79"/>
  <c r="AH195" i="79"/>
  <c r="AJ212" i="79"/>
  <c r="AF212" i="79"/>
  <c r="AJ211" i="79"/>
  <c r="AF211" i="79"/>
  <c r="AJ210" i="79"/>
  <c r="AF210" i="79"/>
  <c r="AJ209" i="79"/>
  <c r="AF209" i="79"/>
  <c r="AF208" i="79"/>
  <c r="AG195" i="79"/>
  <c r="AH212" i="79"/>
  <c r="AH210" i="79"/>
  <c r="AH208" i="79"/>
  <c r="AI195" i="79"/>
  <c r="AG212" i="79"/>
  <c r="AG210" i="79"/>
  <c r="AG208" i="79"/>
  <c r="Z208" i="79"/>
  <c r="Z212" i="79"/>
  <c r="Z211" i="79"/>
  <c r="Z210" i="79"/>
  <c r="Z209" i="79"/>
  <c r="Y209" i="79"/>
  <c r="Y210" i="79"/>
  <c r="Y211" i="79"/>
  <c r="Y212" i="79"/>
  <c r="D513" i="46"/>
  <c r="D384" i="46"/>
  <c r="B7" i="89"/>
  <c r="B12" i="89"/>
  <c r="B21" i="89"/>
  <c r="Y401" i="46"/>
  <c r="J53" i="43"/>
  <c r="J29" i="44"/>
  <c r="J33" i="44"/>
  <c r="I53" i="43"/>
  <c r="I29" i="44"/>
  <c r="I33" i="44"/>
  <c r="H53" i="43"/>
  <c r="H29" i="44"/>
  <c r="H33" i="44"/>
  <c r="H49" i="44" s="1"/>
  <c r="AC379" i="79" s="1"/>
  <c r="AC389" i="79" s="1"/>
  <c r="H70" i="43" s="1"/>
  <c r="G53" i="43"/>
  <c r="F53" i="43"/>
  <c r="E53" i="43"/>
  <c r="E29" i="44"/>
  <c r="E33" i="44"/>
  <c r="D53" i="43"/>
  <c r="Y21" i="46"/>
  <c r="O255" i="46"/>
  <c r="J28" i="44"/>
  <c r="I28" i="44"/>
  <c r="H28" i="44"/>
  <c r="G28" i="44"/>
  <c r="F28" i="44"/>
  <c r="E28" i="44"/>
  <c r="D28" i="44"/>
  <c r="C12" i="88"/>
  <c r="C21" i="88"/>
  <c r="C8" i="89"/>
  <c r="C12" i="89"/>
  <c r="C21" i="89"/>
  <c r="B12" i="88"/>
  <c r="B21" i="88"/>
  <c r="AL268" i="46"/>
  <c r="AL272" i="46"/>
  <c r="AL265" i="46"/>
  <c r="AL266" i="46"/>
  <c r="AL271" i="46"/>
  <c r="AL267" i="46"/>
  <c r="AL269" i="46"/>
  <c r="AL270" i="46"/>
  <c r="AL396" i="46"/>
  <c r="AL398" i="46"/>
  <c r="AL401" i="46"/>
  <c r="AL397" i="46"/>
  <c r="AL400" i="46"/>
  <c r="AL395" i="46"/>
  <c r="AL399" i="46"/>
  <c r="AL530" i="46"/>
  <c r="AL526" i="46"/>
  <c r="AL528" i="46"/>
  <c r="AL527" i="46"/>
  <c r="AJ529" i="46"/>
  <c r="AH528" i="46"/>
  <c r="AH531" i="46"/>
  <c r="AG529" i="46"/>
  <c r="AI530" i="46"/>
  <c r="AI527" i="46"/>
  <c r="AF528" i="46"/>
  <c r="AJ530" i="46"/>
  <c r="AG527" i="46"/>
  <c r="AG530" i="46"/>
  <c r="AF531" i="46"/>
  <c r="AJ526" i="46"/>
  <c r="AH526" i="46"/>
  <c r="AF527" i="46"/>
  <c r="AF529" i="46"/>
  <c r="AJ531" i="46"/>
  <c r="AJ528" i="46"/>
  <c r="AH527" i="46"/>
  <c r="AG528" i="46"/>
  <c r="AG531" i="46"/>
  <c r="AI526" i="46"/>
  <c r="AI529" i="46"/>
  <c r="AF530" i="46"/>
  <c r="AJ527" i="46"/>
  <c r="AH530" i="46"/>
  <c r="AI528" i="46"/>
  <c r="AF526" i="46"/>
  <c r="AH529" i="46"/>
  <c r="AG526" i="46"/>
  <c r="AI531" i="46"/>
  <c r="AF395" i="46"/>
  <c r="AH395" i="46"/>
  <c r="AG399" i="46"/>
  <c r="AG397" i="46"/>
  <c r="AF399" i="46"/>
  <c r="AJ399" i="46"/>
  <c r="AI399" i="46"/>
  <c r="AH399" i="46"/>
  <c r="AG396" i="46"/>
  <c r="AJ400" i="46"/>
  <c r="AI398" i="46"/>
  <c r="AI395" i="46"/>
  <c r="AF401" i="46"/>
  <c r="AJ397" i="46"/>
  <c r="AI396" i="46"/>
  <c r="AH397" i="46"/>
  <c r="AG398" i="46"/>
  <c r="AF398" i="46"/>
  <c r="AF396" i="46"/>
  <c r="AJ398" i="46"/>
  <c r="AJ396" i="46"/>
  <c r="AI397" i="46"/>
  <c r="AI401" i="46"/>
  <c r="AH400" i="46"/>
  <c r="AJ395" i="46"/>
  <c r="AG400" i="46"/>
  <c r="AF400" i="46"/>
  <c r="AH396" i="46"/>
  <c r="AH398" i="46"/>
  <c r="AG401" i="46"/>
  <c r="AF397" i="46"/>
  <c r="AJ401" i="46"/>
  <c r="AI400" i="46"/>
  <c r="AH401" i="46"/>
  <c r="AG395" i="46"/>
  <c r="Y399" i="46"/>
  <c r="Y396" i="46"/>
  <c r="Y398" i="46"/>
  <c r="Y397" i="46"/>
  <c r="Y400" i="46"/>
  <c r="AI272" i="46"/>
  <c r="AF272" i="46"/>
  <c r="AF271" i="46"/>
  <c r="AJ271" i="46"/>
  <c r="AH270" i="46"/>
  <c r="AF269" i="46"/>
  <c r="AJ269" i="46"/>
  <c r="AH268" i="46"/>
  <c r="AF267" i="46"/>
  <c r="AJ267" i="46"/>
  <c r="AG266" i="46"/>
  <c r="AF270" i="46"/>
  <c r="AH269" i="46"/>
  <c r="AF268" i="46"/>
  <c r="AH267" i="46"/>
  <c r="AJ265" i="46"/>
  <c r="AF265" i="46"/>
  <c r="AI271" i="46"/>
  <c r="AF266" i="46"/>
  <c r="AG265" i="46"/>
  <c r="AI265" i="46"/>
  <c r="AG272" i="46"/>
  <c r="AG271" i="46"/>
  <c r="AI270" i="46"/>
  <c r="AG269" i="46"/>
  <c r="AI268" i="46"/>
  <c r="AG267" i="46"/>
  <c r="AH266" i="46"/>
  <c r="AH265" i="46"/>
  <c r="AH272" i="46"/>
  <c r="AH271" i="46"/>
  <c r="AJ270" i="46"/>
  <c r="AJ268" i="46"/>
  <c r="AI266" i="46"/>
  <c r="AJ272" i="46"/>
  <c r="AG270" i="46"/>
  <c r="AI269" i="46"/>
  <c r="AG268" i="46"/>
  <c r="AI267" i="46"/>
  <c r="AJ266" i="46"/>
  <c r="AK255" i="46"/>
  <c r="AL255" i="46"/>
  <c r="AK384" i="46"/>
  <c r="AL384" i="46"/>
  <c r="AJ384" i="46"/>
  <c r="AK513" i="46"/>
  <c r="AL513" i="46"/>
  <c r="AJ513" i="46"/>
  <c r="AI384" i="46"/>
  <c r="AG384" i="46"/>
  <c r="AF384" i="46"/>
  <c r="AH384" i="46"/>
  <c r="AF513" i="46"/>
  <c r="AG513" i="46"/>
  <c r="AH513" i="46"/>
  <c r="AI513" i="46"/>
  <c r="AJ255" i="46"/>
  <c r="AH255" i="46"/>
  <c r="AF255" i="46"/>
  <c r="AI255" i="46"/>
  <c r="AG255" i="46"/>
  <c r="F29" i="44"/>
  <c r="F33" i="44"/>
  <c r="AA21" i="46"/>
  <c r="D29" i="44"/>
  <c r="D33" i="44"/>
  <c r="AA407" i="46"/>
  <c r="AB278" i="46"/>
  <c r="G29" i="44"/>
  <c r="G33" i="44"/>
  <c r="Z277" i="46"/>
  <c r="E13" i="44"/>
  <c r="Z401" i="79"/>
  <c r="Z767" i="79"/>
  <c r="Z218" i="79"/>
  <c r="Z950" i="79"/>
  <c r="Z584" i="79"/>
  <c r="Z35" i="79"/>
  <c r="D123" i="45"/>
  <c r="E14" i="44"/>
  <c r="E18" i="44"/>
  <c r="E50" i="44" s="1"/>
  <c r="Z562" i="79" s="1"/>
  <c r="Z573" i="79" s="1"/>
  <c r="Z585" i="79"/>
  <c r="Z744" i="79"/>
  <c r="Z219" i="79"/>
  <c r="Z402" i="79"/>
  <c r="Z768" i="79"/>
  <c r="Z927" i="79"/>
  <c r="Z951" i="79"/>
  <c r="Z1110" i="79"/>
  <c r="Z36" i="79"/>
  <c r="Z195" i="79"/>
  <c r="AE406" i="46"/>
  <c r="J13" i="44"/>
  <c r="AE950" i="79"/>
  <c r="AE401" i="79"/>
  <c r="AE767" i="79"/>
  <c r="AE584" i="79"/>
  <c r="AE218" i="79"/>
  <c r="AE35" i="79"/>
  <c r="J43" i="44"/>
  <c r="J53" i="44"/>
  <c r="J14" i="44"/>
  <c r="J18" i="44"/>
  <c r="AE402" i="79"/>
  <c r="AE585" i="79"/>
  <c r="AE951" i="79"/>
  <c r="AE1110" i="79"/>
  <c r="AE768" i="79"/>
  <c r="AE219" i="79"/>
  <c r="AE36" i="79"/>
  <c r="Y277" i="46"/>
  <c r="D13" i="44"/>
  <c r="Y767" i="79"/>
  <c r="Y584" i="79"/>
  <c r="Y218" i="79"/>
  <c r="Y950" i="79"/>
  <c r="Y401" i="79"/>
  <c r="Y35" i="79"/>
  <c r="AC148" i="46"/>
  <c r="H13" i="44"/>
  <c r="AC767" i="79"/>
  <c r="AC950" i="79"/>
  <c r="AC401" i="79"/>
  <c r="AC584" i="79"/>
  <c r="AC218" i="79"/>
  <c r="AC35" i="79"/>
  <c r="Y407" i="46"/>
  <c r="Y513" i="46"/>
  <c r="D14" i="44"/>
  <c r="D18" i="44"/>
  <c r="D47" i="44" s="1"/>
  <c r="Y514" i="46" s="1"/>
  <c r="Y522" i="46" s="1"/>
  <c r="Y951" i="79"/>
  <c r="Y1110" i="79"/>
  <c r="Y402" i="79"/>
  <c r="Y561" i="79"/>
  <c r="Y768" i="79"/>
  <c r="Y927" i="79"/>
  <c r="Y585" i="79"/>
  <c r="Y744" i="79"/>
  <c r="Y219" i="79"/>
  <c r="Y378" i="79"/>
  <c r="Y36" i="79"/>
  <c r="Y195" i="79"/>
  <c r="AC278" i="46"/>
  <c r="AC395" i="46"/>
  <c r="H14" i="44"/>
  <c r="H18" i="44"/>
  <c r="H50" i="44" s="1"/>
  <c r="AC562" i="79" s="1"/>
  <c r="AC573" i="79" s="1"/>
  <c r="AC768" i="79"/>
  <c r="AC944" i="79"/>
  <c r="AC585" i="79"/>
  <c r="AC219" i="79"/>
  <c r="AC951" i="79"/>
  <c r="AC1110" i="79"/>
  <c r="AC402" i="79"/>
  <c r="AC36" i="79"/>
  <c r="AD148" i="46"/>
  <c r="I13" i="44"/>
  <c r="AD401" i="79"/>
  <c r="AD584" i="79"/>
  <c r="AD950" i="79"/>
  <c r="AD767" i="79"/>
  <c r="AD218" i="79"/>
  <c r="AD35" i="79"/>
  <c r="H123" i="45"/>
  <c r="I14" i="44"/>
  <c r="I18" i="44"/>
  <c r="AD768" i="79"/>
  <c r="AD944" i="79"/>
  <c r="AD951" i="79"/>
  <c r="AD1110" i="79"/>
  <c r="AD402" i="79"/>
  <c r="AD576" i="79"/>
  <c r="AD585" i="79"/>
  <c r="AD219" i="79"/>
  <c r="AD392" i="79"/>
  <c r="AD36" i="79"/>
  <c r="AA406" i="46"/>
  <c r="F13" i="44"/>
  <c r="AA950" i="79"/>
  <c r="AA767" i="79"/>
  <c r="AA584" i="79"/>
  <c r="AA218" i="79"/>
  <c r="AA401" i="79"/>
  <c r="AA35" i="79"/>
  <c r="F43" i="44"/>
  <c r="F14" i="44"/>
  <c r="F18" i="44"/>
  <c r="F50" i="44" s="1"/>
  <c r="AA562" i="79" s="1"/>
  <c r="AA573" i="79" s="1"/>
  <c r="AA402" i="79"/>
  <c r="AA768" i="79"/>
  <c r="AA219" i="79"/>
  <c r="AA951" i="79"/>
  <c r="AA1110" i="79"/>
  <c r="AA585" i="79"/>
  <c r="AA36" i="79"/>
  <c r="AA208" i="79"/>
  <c r="AB406" i="46"/>
  <c r="G13" i="44"/>
  <c r="AB767" i="79"/>
  <c r="AB584" i="79"/>
  <c r="AB218" i="79"/>
  <c r="AB950" i="79"/>
  <c r="AB401" i="79"/>
  <c r="AB35" i="79"/>
  <c r="AB407" i="46"/>
  <c r="G14" i="44"/>
  <c r="G18" i="44"/>
  <c r="G49" i="44" s="1"/>
  <c r="AB379" i="79" s="1"/>
  <c r="AB389" i="79" s="1"/>
  <c r="G70" i="43" s="1"/>
  <c r="AB951" i="79"/>
  <c r="AB1110" i="79"/>
  <c r="AB768" i="79"/>
  <c r="AB585" i="79"/>
  <c r="AB219" i="79"/>
  <c r="AB402" i="79"/>
  <c r="AB576" i="79"/>
  <c r="AB36" i="79"/>
  <c r="AB21" i="46"/>
  <c r="AB135" i="46"/>
  <c r="Y278" i="46"/>
  <c r="Y384" i="46"/>
  <c r="AE149" i="46"/>
  <c r="AE255" i="46"/>
  <c r="AB148" i="46"/>
  <c r="G123" i="45"/>
  <c r="AA149" i="46"/>
  <c r="AA255" i="46"/>
  <c r="AE407" i="46"/>
  <c r="I43" i="44"/>
  <c r="E43" i="44"/>
  <c r="Z406" i="46"/>
  <c r="AE148" i="46"/>
  <c r="AA148" i="46"/>
  <c r="H43" i="44"/>
  <c r="C123" i="45"/>
  <c r="F123" i="45"/>
  <c r="AE21" i="46"/>
  <c r="AD149" i="46"/>
  <c r="Z149" i="46"/>
  <c r="Z255" i="46"/>
  <c r="AE278" i="46"/>
  <c r="AA278" i="46"/>
  <c r="AC277" i="46"/>
  <c r="AD407" i="46"/>
  <c r="Z407" i="46"/>
  <c r="Z513" i="46"/>
  <c r="AC406" i="46"/>
  <c r="AD277" i="46"/>
  <c r="AD406" i="46"/>
  <c r="Z148" i="46"/>
  <c r="D43" i="44"/>
  <c r="G43" i="44"/>
  <c r="I123" i="45"/>
  <c r="E123" i="45"/>
  <c r="AD21" i="46"/>
  <c r="Z21" i="46"/>
  <c r="Z127" i="46"/>
  <c r="AC149" i="46"/>
  <c r="AC255" i="46"/>
  <c r="AD278" i="46"/>
  <c r="Z278" i="46"/>
  <c r="Z384" i="46"/>
  <c r="AB277" i="46"/>
  <c r="Y406" i="46"/>
  <c r="AC407" i="46"/>
  <c r="Y148" i="46"/>
  <c r="AC21" i="46"/>
  <c r="Y149" i="46"/>
  <c r="Y255" i="46"/>
  <c r="AB149" i="46"/>
  <c r="AB255" i="46"/>
  <c r="AE277" i="46"/>
  <c r="AA277" i="46"/>
  <c r="G53" i="44"/>
  <c r="H53" i="44"/>
  <c r="E53" i="44"/>
  <c r="Z1111" i="79" s="1"/>
  <c r="Z1125" i="79" s="1"/>
  <c r="I53" i="44"/>
  <c r="I50" i="44"/>
  <c r="AL562" i="79" s="1"/>
  <c r="AL573" i="79" s="1"/>
  <c r="Q73" i="43" s="1"/>
  <c r="F53" i="44"/>
  <c r="AC576" i="79"/>
  <c r="AC578" i="79"/>
  <c r="AC577" i="79"/>
  <c r="D53" i="44"/>
  <c r="Y1111" i="79" s="1"/>
  <c r="Y1125" i="79" s="1"/>
  <c r="AD212" i="79"/>
  <c r="AD208" i="79"/>
  <c r="AD211" i="79"/>
  <c r="AD210" i="79"/>
  <c r="AD209" i="79"/>
  <c r="AD127" i="46"/>
  <c r="AD138" i="46"/>
  <c r="AD141" i="46"/>
  <c r="AD140" i="46"/>
  <c r="AD143" i="46"/>
  <c r="AD142" i="46"/>
  <c r="AD139" i="46"/>
  <c r="G52" i="44"/>
  <c r="AB928" i="79" s="1"/>
  <c r="AB941" i="79" s="1"/>
  <c r="G51" i="44"/>
  <c r="AB745" i="79" s="1"/>
  <c r="AB757" i="79" s="1"/>
  <c r="H51" i="44"/>
  <c r="AC745" i="79" s="1"/>
  <c r="AC757" i="79" s="1"/>
  <c r="H52" i="44"/>
  <c r="H48" i="44"/>
  <c r="AC196" i="79" s="1"/>
  <c r="AC205" i="79" s="1"/>
  <c r="E52" i="44"/>
  <c r="E51" i="44"/>
  <c r="Z745" i="79" s="1"/>
  <c r="Z757" i="79" s="1"/>
  <c r="F52" i="44"/>
  <c r="AA928" i="79" s="1"/>
  <c r="AA941" i="79" s="1"/>
  <c r="F48" i="44"/>
  <c r="AA196" i="79" s="1"/>
  <c r="AA205" i="79" s="1"/>
  <c r="F51" i="44"/>
  <c r="J49" i="44"/>
  <c r="J52" i="44"/>
  <c r="J48" i="44"/>
  <c r="J50" i="44"/>
  <c r="J51" i="44"/>
  <c r="J47" i="44"/>
  <c r="D52" i="44"/>
  <c r="D51" i="44"/>
  <c r="Y745" i="79" s="1"/>
  <c r="Y757" i="79" s="1"/>
  <c r="I52" i="44"/>
  <c r="I48" i="44"/>
  <c r="AI196" i="79" s="1"/>
  <c r="AI205" i="79" s="1"/>
  <c r="N67" i="43" s="1"/>
  <c r="I51" i="44"/>
  <c r="I47" i="44"/>
  <c r="AG514" i="46" s="1"/>
  <c r="AG522" i="46" s="1"/>
  <c r="L64" i="43" s="1"/>
  <c r="I49" i="44"/>
  <c r="AG379" i="79" s="1"/>
  <c r="AG389" i="79" s="1"/>
  <c r="L70" i="43" s="1"/>
  <c r="J45" i="44"/>
  <c r="J44" i="44"/>
  <c r="D44" i="44"/>
  <c r="Y128" i="46" s="1"/>
  <c r="Y132" i="46" s="1"/>
  <c r="D45" i="44"/>
  <c r="Y256" i="46" s="1"/>
  <c r="Y262" i="46" s="1"/>
  <c r="G45" i="44"/>
  <c r="AB256" i="46" s="1"/>
  <c r="AB262" i="46" s="1"/>
  <c r="G44" i="44"/>
  <c r="AB128" i="46" s="1"/>
  <c r="AB132" i="46" s="1"/>
  <c r="H45" i="44"/>
  <c r="AC256" i="46" s="1"/>
  <c r="AC262" i="46" s="1"/>
  <c r="H44" i="44"/>
  <c r="E45" i="44"/>
  <c r="F45" i="44"/>
  <c r="AA256" i="46" s="1"/>
  <c r="AA262" i="46" s="1"/>
  <c r="F44" i="44"/>
  <c r="AA128" i="46" s="1"/>
  <c r="AA132" i="46" s="1"/>
  <c r="I44" i="44"/>
  <c r="I45" i="44"/>
  <c r="AB392" i="79"/>
  <c r="AB394" i="79"/>
  <c r="AB378" i="79"/>
  <c r="AB393" i="79"/>
  <c r="AB395" i="79"/>
  <c r="AB760" i="79"/>
  <c r="AB761" i="79"/>
  <c r="AB744" i="79"/>
  <c r="AD577" i="79"/>
  <c r="AD561" i="79"/>
  <c r="AD578" i="79"/>
  <c r="AC392" i="79"/>
  <c r="AC394" i="79"/>
  <c r="AC378" i="79"/>
  <c r="AC393" i="79"/>
  <c r="AC395" i="79"/>
  <c r="AB577" i="79"/>
  <c r="AB578" i="79"/>
  <c r="AB561" i="79"/>
  <c r="AA760" i="79"/>
  <c r="AA744" i="79"/>
  <c r="AA761" i="79"/>
  <c r="AD393" i="79"/>
  <c r="AD395" i="79"/>
  <c r="AD394" i="79"/>
  <c r="AD378" i="79"/>
  <c r="AD927" i="79"/>
  <c r="AC561" i="79"/>
  <c r="AC927" i="79"/>
  <c r="AE392" i="79"/>
  <c r="AE378" i="79"/>
  <c r="AE394" i="79"/>
  <c r="AE393" i="79"/>
  <c r="AE395" i="79"/>
  <c r="AE561" i="79"/>
  <c r="AE578" i="79"/>
  <c r="AE577" i="79"/>
  <c r="AE576" i="79"/>
  <c r="AD761" i="79"/>
  <c r="AD744" i="79"/>
  <c r="AD760" i="79"/>
  <c r="AE944" i="79"/>
  <c r="AE927" i="79"/>
  <c r="AB211" i="79"/>
  <c r="AB195" i="79"/>
  <c r="AB212" i="79"/>
  <c r="AB208" i="79"/>
  <c r="AB210" i="79"/>
  <c r="AB209" i="79"/>
  <c r="AB927" i="79"/>
  <c r="AB944" i="79"/>
  <c r="AA210" i="79"/>
  <c r="AA195" i="79"/>
  <c r="AA209" i="79"/>
  <c r="AA211" i="79"/>
  <c r="AA212" i="79"/>
  <c r="AA927" i="79"/>
  <c r="AA944" i="79"/>
  <c r="AD195" i="79"/>
  <c r="AC209" i="79"/>
  <c r="AC212" i="79"/>
  <c r="AC208" i="79"/>
  <c r="AC210" i="79"/>
  <c r="AC195" i="79"/>
  <c r="AC211" i="79"/>
  <c r="AC761" i="79"/>
  <c r="AC744" i="79"/>
  <c r="AC760" i="79"/>
  <c r="AE211" i="79"/>
  <c r="AE195" i="79"/>
  <c r="AE208" i="79"/>
  <c r="AE209" i="79"/>
  <c r="AE210" i="79"/>
  <c r="AE212" i="79"/>
  <c r="AE760" i="79"/>
  <c r="AE761" i="79"/>
  <c r="AE744" i="79"/>
  <c r="AD513" i="46"/>
  <c r="AD529" i="46"/>
  <c r="AD528" i="46"/>
  <c r="AD527" i="46"/>
  <c r="AD530" i="46"/>
  <c r="AD526" i="46"/>
  <c r="AD531" i="46"/>
  <c r="AA513" i="46"/>
  <c r="AA530" i="46"/>
  <c r="AA526" i="46"/>
  <c r="AA531" i="46"/>
  <c r="AA527" i="46"/>
  <c r="AA529" i="46"/>
  <c r="AA528" i="46"/>
  <c r="AB513" i="46"/>
  <c r="AB531" i="46"/>
  <c r="AB527" i="46"/>
  <c r="AB526" i="46"/>
  <c r="AB528" i="46"/>
  <c r="AB530" i="46"/>
  <c r="AB529" i="46"/>
  <c r="AC513" i="46"/>
  <c r="AC528" i="46"/>
  <c r="AC527" i="46"/>
  <c r="AC526" i="46"/>
  <c r="AC529" i="46"/>
  <c r="AC531" i="46"/>
  <c r="AC530" i="46"/>
  <c r="AE513" i="46"/>
  <c r="AE530" i="46"/>
  <c r="AE526" i="46"/>
  <c r="AE531" i="46"/>
  <c r="AE527" i="46"/>
  <c r="AE529" i="46"/>
  <c r="AE528" i="46"/>
  <c r="AB396" i="46"/>
  <c r="AB397" i="46"/>
  <c r="AA400" i="46"/>
  <c r="AA397" i="46"/>
  <c r="AA399" i="46"/>
  <c r="AA398" i="46"/>
  <c r="AA396" i="46"/>
  <c r="AA401" i="46"/>
  <c r="AD396" i="46"/>
  <c r="AD401" i="46"/>
  <c r="AD400" i="46"/>
  <c r="AD399" i="46"/>
  <c r="AD398" i="46"/>
  <c r="AD397" i="46"/>
  <c r="AE400" i="46"/>
  <c r="AE397" i="46"/>
  <c r="AE399" i="46"/>
  <c r="AE398" i="46"/>
  <c r="AE396" i="46"/>
  <c r="AE401" i="46"/>
  <c r="AB401" i="46"/>
  <c r="AB398" i="46"/>
  <c r="AB399" i="46"/>
  <c r="AB400" i="46"/>
  <c r="AC399" i="46"/>
  <c r="AC400" i="46"/>
  <c r="AC401" i="46"/>
  <c r="AC398" i="46"/>
  <c r="AC397" i="46"/>
  <c r="AC396" i="46"/>
  <c r="AD384" i="46"/>
  <c r="AD395" i="46"/>
  <c r="AB384" i="46"/>
  <c r="AB395" i="46"/>
  <c r="AA384" i="46"/>
  <c r="AA395" i="46"/>
  <c r="AE271" i="46"/>
  <c r="AE384" i="46"/>
  <c r="AE395" i="46"/>
  <c r="AC384" i="46"/>
  <c r="AE265" i="46"/>
  <c r="AE266" i="46"/>
  <c r="AE270" i="46"/>
  <c r="AA269" i="46"/>
  <c r="AA272" i="46"/>
  <c r="AC269" i="46"/>
  <c r="AC268" i="46"/>
  <c r="AA271" i="46"/>
  <c r="AD255" i="46"/>
  <c r="AD268" i="46"/>
  <c r="AD266" i="46"/>
  <c r="AD265" i="46"/>
  <c r="AD269" i="46"/>
  <c r="AD271" i="46"/>
  <c r="AD272" i="46"/>
  <c r="AD267" i="46"/>
  <c r="AD270" i="46"/>
  <c r="AC265" i="46"/>
  <c r="AA267" i="46"/>
  <c r="AB265" i="46"/>
  <c r="AB268" i="46"/>
  <c r="AE268" i="46"/>
  <c r="AC271" i="46"/>
  <c r="AE269" i="46"/>
  <c r="AE272" i="46"/>
  <c r="AB267" i="46"/>
  <c r="AB269" i="46"/>
  <c r="AB271" i="46"/>
  <c r="AA268" i="46"/>
  <c r="AC270" i="46"/>
  <c r="AC266" i="46"/>
  <c r="AB266" i="46"/>
  <c r="AA266" i="46"/>
  <c r="AB270" i="46"/>
  <c r="AA265" i="46"/>
  <c r="AC267" i="46"/>
  <c r="AA270" i="46"/>
  <c r="AC272" i="46"/>
  <c r="AE267" i="46"/>
  <c r="AB272" i="46"/>
  <c r="AD136" i="46"/>
  <c r="AD135" i="46"/>
  <c r="AD137" i="46"/>
  <c r="D122" i="45"/>
  <c r="E122" i="45"/>
  <c r="F122" i="45"/>
  <c r="G122" i="45"/>
  <c r="H122" i="45"/>
  <c r="I122" i="45"/>
  <c r="C122" i="45"/>
  <c r="O17" i="45"/>
  <c r="N17" i="45"/>
  <c r="N23" i="45"/>
  <c r="M17" i="45"/>
  <c r="M23" i="45"/>
  <c r="L17" i="45"/>
  <c r="L23" i="45"/>
  <c r="N60" i="46"/>
  <c r="N57" i="46"/>
  <c r="AA127" i="46"/>
  <c r="Y138" i="46"/>
  <c r="Y140" i="46"/>
  <c r="Y142" i="46"/>
  <c r="Y139" i="46"/>
  <c r="Y141" i="46"/>
  <c r="Y143" i="46"/>
  <c r="AC138" i="46"/>
  <c r="AI139" i="46"/>
  <c r="AE141" i="46"/>
  <c r="AA143" i="46"/>
  <c r="AL138" i="46"/>
  <c r="AH140" i="46"/>
  <c r="AJ141" i="46"/>
  <c r="AF143" i="46"/>
  <c r="AI138" i="46"/>
  <c r="AE140" i="46"/>
  <c r="AA142" i="46"/>
  <c r="AG143" i="46"/>
  <c r="AH139" i="46"/>
  <c r="AJ140" i="46"/>
  <c r="AF142" i="46"/>
  <c r="AG138" i="46"/>
  <c r="AC140" i="46"/>
  <c r="AI141" i="46"/>
  <c r="AE143" i="46"/>
  <c r="AB139" i="46"/>
  <c r="AL140" i="46"/>
  <c r="AH142" i="46"/>
  <c r="AJ143" i="46"/>
  <c r="AC139" i="46"/>
  <c r="AI140" i="46"/>
  <c r="AE142" i="46"/>
  <c r="AB138" i="46"/>
  <c r="AL139" i="46"/>
  <c r="AH141" i="46"/>
  <c r="AJ142" i="46"/>
  <c r="AA139" i="46"/>
  <c r="AG140" i="46"/>
  <c r="AC142" i="46"/>
  <c r="AI143" i="46"/>
  <c r="AF139" i="46"/>
  <c r="AB141" i="46"/>
  <c r="AL142" i="46"/>
  <c r="AA138" i="46"/>
  <c r="AG139" i="46"/>
  <c r="AC141" i="46"/>
  <c r="AI142" i="46"/>
  <c r="AF138" i="46"/>
  <c r="AB140" i="46"/>
  <c r="AL141" i="46"/>
  <c r="AH143" i="46"/>
  <c r="AE139" i="46"/>
  <c r="AA141" i="46"/>
  <c r="AG142" i="46"/>
  <c r="AH138" i="46"/>
  <c r="AJ139" i="46"/>
  <c r="AF141" i="46"/>
  <c r="AB143" i="46"/>
  <c r="AE138" i="46"/>
  <c r="AA140" i="46"/>
  <c r="AG141" i="46"/>
  <c r="AC143" i="46"/>
  <c r="AJ138" i="46"/>
  <c r="AF140" i="46"/>
  <c r="AB142" i="46"/>
  <c r="AL143" i="46"/>
  <c r="Y127" i="46"/>
  <c r="AG135" i="46"/>
  <c r="Y136" i="46"/>
  <c r="AL135" i="46"/>
  <c r="AL136" i="46"/>
  <c r="AL137" i="46"/>
  <c r="AL127" i="46"/>
  <c r="AJ127" i="46"/>
  <c r="AE127" i="46"/>
  <c r="AG127" i="46"/>
  <c r="AF127" i="46"/>
  <c r="AC127" i="46"/>
  <c r="AB127" i="46"/>
  <c r="AH127" i="46"/>
  <c r="AI127" i="46"/>
  <c r="AK127" i="46"/>
  <c r="Y137" i="46"/>
  <c r="AH135" i="46"/>
  <c r="AF137" i="46"/>
  <c r="AC136" i="46"/>
  <c r="AI136" i="46"/>
  <c r="AA136" i="46"/>
  <c r="AE135" i="46"/>
  <c r="AJ136" i="46"/>
  <c r="AB136" i="46"/>
  <c r="AI137" i="46"/>
  <c r="AA137" i="46"/>
  <c r="AE136" i="46"/>
  <c r="AJ137" i="46"/>
  <c r="AE137" i="46"/>
  <c r="AG137" i="46"/>
  <c r="AK136" i="46"/>
  <c r="AH137" i="46"/>
  <c r="AK137" i="46"/>
  <c r="AC137" i="46"/>
  <c r="AF136" i="46"/>
  <c r="AF135" i="46"/>
  <c r="AI135" i="46"/>
  <c r="AA135" i="46"/>
  <c r="AG136" i="46"/>
  <c r="AB137" i="46"/>
  <c r="AK135" i="46"/>
  <c r="AC135" i="46"/>
  <c r="AH136" i="46"/>
  <c r="AJ135" i="46"/>
  <c r="M93" i="45"/>
  <c r="M132" i="45"/>
  <c r="M114" i="45"/>
  <c r="P132" i="45"/>
  <c r="M107" i="45"/>
  <c r="O132" i="45"/>
  <c r="M86" i="45"/>
  <c r="M100" i="45"/>
  <c r="N132" i="45"/>
  <c r="M79" i="45"/>
  <c r="M72" i="45"/>
  <c r="L93" i="45"/>
  <c r="M131" i="45"/>
  <c r="L107" i="45"/>
  <c r="O131" i="45"/>
  <c r="L86" i="45"/>
  <c r="L114" i="45"/>
  <c r="P131" i="45"/>
  <c r="L100" i="45"/>
  <c r="N131" i="45"/>
  <c r="L79" i="45"/>
  <c r="L72" i="45"/>
  <c r="N86" i="45"/>
  <c r="N114" i="45"/>
  <c r="P133" i="45"/>
  <c r="N107" i="45"/>
  <c r="O133" i="45"/>
  <c r="N79" i="45"/>
  <c r="N93" i="45"/>
  <c r="M133" i="45"/>
  <c r="N100" i="45"/>
  <c r="N133" i="45"/>
  <c r="N72" i="45"/>
  <c r="L65" i="45"/>
  <c r="L51" i="45"/>
  <c r="L30" i="45"/>
  <c r="L58" i="45"/>
  <c r="L37" i="45"/>
  <c r="L44" i="45"/>
  <c r="M44" i="45"/>
  <c r="M58" i="45"/>
  <c r="M51" i="45"/>
  <c r="M37" i="45"/>
  <c r="M65" i="45"/>
  <c r="M30" i="45"/>
  <c r="N58" i="45"/>
  <c r="N65" i="45"/>
  <c r="N51" i="45"/>
  <c r="G133" i="45"/>
  <c r="N44" i="45"/>
  <c r="N37" i="45"/>
  <c r="N30" i="45"/>
  <c r="H132" i="45"/>
  <c r="D133" i="45"/>
  <c r="E132" i="45"/>
  <c r="G131" i="45"/>
  <c r="L133" i="45"/>
  <c r="J132" i="45"/>
  <c r="E133" i="45"/>
  <c r="G132" i="45"/>
  <c r="I131" i="45"/>
  <c r="J131" i="45"/>
  <c r="K132" i="45"/>
  <c r="F133" i="45"/>
  <c r="K131" i="45"/>
  <c r="I133" i="45"/>
  <c r="H133" i="45"/>
  <c r="E131" i="45"/>
  <c r="K133" i="45"/>
  <c r="L131" i="45"/>
  <c r="J133" i="45"/>
  <c r="F132" i="45"/>
  <c r="L132" i="45"/>
  <c r="H131" i="45"/>
  <c r="F131" i="45"/>
  <c r="D132" i="45"/>
  <c r="I132" i="45"/>
  <c r="D131" i="45"/>
  <c r="H100" i="47"/>
  <c r="H101" i="47"/>
  <c r="H99" i="47"/>
  <c r="H78" i="47"/>
  <c r="H75" i="47"/>
  <c r="H69" i="47"/>
  <c r="H66" i="47"/>
  <c r="H63" i="47"/>
  <c r="H60" i="47"/>
  <c r="H71" i="47"/>
  <c r="H70" i="47"/>
  <c r="H68" i="47"/>
  <c r="H67" i="47"/>
  <c r="H65" i="47"/>
  <c r="H64" i="47"/>
  <c r="H62" i="47"/>
  <c r="H61" i="47"/>
  <c r="H45" i="47"/>
  <c r="H54" i="47"/>
  <c r="H51" i="47"/>
  <c r="H48" i="47"/>
  <c r="H56" i="47"/>
  <c r="H55" i="47"/>
  <c r="H53" i="47"/>
  <c r="H52" i="47"/>
  <c r="H50" i="47"/>
  <c r="H49" i="47"/>
  <c r="H47" i="47"/>
  <c r="H46" i="47"/>
  <c r="H41" i="47"/>
  <c r="H40" i="47"/>
  <c r="H39" i="47"/>
  <c r="H38" i="47"/>
  <c r="H37" i="47"/>
  <c r="H36" i="47"/>
  <c r="H35" i="47"/>
  <c r="H34" i="47"/>
  <c r="H33" i="47"/>
  <c r="H25" i="47"/>
  <c r="H26" i="47"/>
  <c r="H24" i="47"/>
  <c r="H22" i="47"/>
  <c r="H23" i="47"/>
  <c r="H21" i="47"/>
  <c r="H19" i="47"/>
  <c r="H20" i="47"/>
  <c r="H18" i="47"/>
  <c r="H120" i="47"/>
  <c r="H121" i="47"/>
  <c r="H122" i="47"/>
  <c r="H123" i="47"/>
  <c r="H124" i="47"/>
  <c r="H125" i="47"/>
  <c r="H126" i="47"/>
  <c r="H127" i="47"/>
  <c r="H128" i="47"/>
  <c r="H135" i="47"/>
  <c r="K25" i="85"/>
  <c r="H136" i="47"/>
  <c r="H137" i="47"/>
  <c r="H138" i="47"/>
  <c r="H140" i="47"/>
  <c r="H141" i="47"/>
  <c r="H142" i="47"/>
  <c r="H144" i="47"/>
  <c r="H145" i="47"/>
  <c r="H146" i="47"/>
  <c r="H150" i="47"/>
  <c r="H151" i="47"/>
  <c r="H152" i="47"/>
  <c r="H153" i="47"/>
  <c r="H154" i="47"/>
  <c r="H155" i="47"/>
  <c r="H156" i="47"/>
  <c r="H157" i="47"/>
  <c r="H158" i="47"/>
  <c r="H159" i="47"/>
  <c r="H160" i="47"/>
  <c r="H161" i="47"/>
  <c r="D17" i="45"/>
  <c r="J25" i="85"/>
  <c r="H115" i="47"/>
  <c r="H116" i="47"/>
  <c r="H114" i="47"/>
  <c r="H112" i="47"/>
  <c r="H113" i="47"/>
  <c r="H111" i="47"/>
  <c r="H109" i="47"/>
  <c r="H110" i="47"/>
  <c r="H108" i="47"/>
  <c r="H106" i="47"/>
  <c r="H107" i="47"/>
  <c r="H105" i="47"/>
  <c r="H97" i="47"/>
  <c r="H98" i="47"/>
  <c r="H96" i="47"/>
  <c r="H94" i="47"/>
  <c r="H95" i="47"/>
  <c r="H93" i="47"/>
  <c r="H91" i="47"/>
  <c r="H92" i="47"/>
  <c r="H90" i="47"/>
  <c r="H31" i="47"/>
  <c r="H32" i="47"/>
  <c r="H30" i="47"/>
  <c r="H16" i="47"/>
  <c r="H17" i="47"/>
  <c r="H15" i="47"/>
  <c r="K17" i="45"/>
  <c r="J17" i="45"/>
  <c r="I17" i="45"/>
  <c r="I65" i="45"/>
  <c r="H17" i="45"/>
  <c r="H23" i="45"/>
  <c r="C127" i="45"/>
  <c r="G17" i="45"/>
  <c r="F17" i="45"/>
  <c r="F23" i="45"/>
  <c r="E17" i="45"/>
  <c r="J30" i="45"/>
  <c r="J23" i="45"/>
  <c r="K23" i="45"/>
  <c r="C130" i="45"/>
  <c r="E30" i="45"/>
  <c r="D124" i="45"/>
  <c r="E23" i="45"/>
  <c r="C124" i="45"/>
  <c r="I128" i="45"/>
  <c r="E86" i="45"/>
  <c r="E100" i="45"/>
  <c r="N124" i="45"/>
  <c r="E72" i="45"/>
  <c r="E107" i="45"/>
  <c r="O124" i="45"/>
  <c r="E114" i="45"/>
  <c r="P124" i="45"/>
  <c r="E79" i="45"/>
  <c r="E93" i="45"/>
  <c r="M124" i="45"/>
  <c r="E65" i="45"/>
  <c r="I124" i="45"/>
  <c r="G65" i="45"/>
  <c r="I126" i="45"/>
  <c r="G100" i="45"/>
  <c r="N126" i="45"/>
  <c r="G86" i="45"/>
  <c r="L126" i="45"/>
  <c r="G114" i="45"/>
  <c r="P126" i="45"/>
  <c r="G107" i="45"/>
  <c r="O126" i="45"/>
  <c r="G79" i="45"/>
  <c r="G93" i="45"/>
  <c r="M126" i="45"/>
  <c r="G72" i="45"/>
  <c r="H93" i="45"/>
  <c r="H79" i="45"/>
  <c r="H86" i="45"/>
  <c r="H107" i="45"/>
  <c r="O127" i="45"/>
  <c r="H114" i="45"/>
  <c r="P127" i="45"/>
  <c r="H100" i="45"/>
  <c r="H72" i="45"/>
  <c r="I93" i="45"/>
  <c r="M128" i="45"/>
  <c r="I86" i="45"/>
  <c r="I72" i="45"/>
  <c r="I100" i="45"/>
  <c r="N128" i="45"/>
  <c r="I114" i="45"/>
  <c r="P128" i="45"/>
  <c r="I107" i="45"/>
  <c r="O128" i="45"/>
  <c r="I79" i="45"/>
  <c r="F58" i="45"/>
  <c r="H125" i="45"/>
  <c r="F107" i="45"/>
  <c r="O125" i="45"/>
  <c r="F86" i="45"/>
  <c r="F100" i="45"/>
  <c r="N125" i="45"/>
  <c r="F72" i="45"/>
  <c r="F93" i="45"/>
  <c r="M125" i="45"/>
  <c r="F114" i="45"/>
  <c r="P125" i="45"/>
  <c r="F79" i="45"/>
  <c r="J86" i="45"/>
  <c r="J114" i="45"/>
  <c r="P129" i="45"/>
  <c r="J93" i="45"/>
  <c r="M129" i="45"/>
  <c r="J100" i="45"/>
  <c r="N129" i="45"/>
  <c r="J72" i="45"/>
  <c r="J107" i="45"/>
  <c r="O129" i="45"/>
  <c r="J79" i="45"/>
  <c r="K100" i="45"/>
  <c r="K114" i="45"/>
  <c r="P130" i="45"/>
  <c r="K72" i="45"/>
  <c r="K93" i="45"/>
  <c r="K86" i="45"/>
  <c r="K79" i="45"/>
  <c r="K107" i="45"/>
  <c r="O130" i="45"/>
  <c r="J65" i="45"/>
  <c r="K65" i="45"/>
  <c r="E58" i="45"/>
  <c r="H124" i="45"/>
  <c r="F65" i="45"/>
  <c r="I125" i="45"/>
  <c r="C125" i="45"/>
  <c r="H37" i="45"/>
  <c r="E127" i="45"/>
  <c r="H65" i="45"/>
  <c r="I127" i="45"/>
  <c r="H30" i="45"/>
  <c r="D127" i="45"/>
  <c r="I23" i="45"/>
  <c r="C128" i="45"/>
  <c r="G58" i="45"/>
  <c r="H126" i="45"/>
  <c r="G51" i="45"/>
  <c r="G126" i="45"/>
  <c r="G44" i="45"/>
  <c r="F126" i="45"/>
  <c r="G37" i="45"/>
  <c r="E126" i="45"/>
  <c r="K58" i="45"/>
  <c r="K51" i="45"/>
  <c r="K30" i="45"/>
  <c r="K44" i="45"/>
  <c r="K37" i="45"/>
  <c r="H58" i="45"/>
  <c r="H127" i="45"/>
  <c r="H44" i="45"/>
  <c r="F127" i="45"/>
  <c r="H51" i="45"/>
  <c r="G127" i="45"/>
  <c r="E51" i="45"/>
  <c r="G124" i="45"/>
  <c r="E37" i="45"/>
  <c r="E124" i="45"/>
  <c r="E44" i="45"/>
  <c r="F124" i="45"/>
  <c r="I58" i="45"/>
  <c r="I44" i="45"/>
  <c r="I37" i="45"/>
  <c r="I51" i="45"/>
  <c r="F51" i="45"/>
  <c r="G125" i="45"/>
  <c r="F44" i="45"/>
  <c r="F125" i="45"/>
  <c r="F37" i="45"/>
  <c r="E125" i="45"/>
  <c r="J58" i="45"/>
  <c r="J44" i="45"/>
  <c r="J37" i="45"/>
  <c r="J51" i="45"/>
  <c r="I30" i="45"/>
  <c r="F30" i="45"/>
  <c r="D125" i="45"/>
  <c r="G23" i="45"/>
  <c r="C126" i="45"/>
  <c r="G30" i="45"/>
  <c r="D126" i="45"/>
  <c r="C129" i="45"/>
  <c r="Y20" i="46"/>
  <c r="W14" i="47"/>
  <c r="J14" i="47"/>
  <c r="K14" i="47"/>
  <c r="L14" i="47"/>
  <c r="M14" i="47"/>
  <c r="N14" i="47"/>
  <c r="O14" i="47"/>
  <c r="I14" i="47"/>
  <c r="AE20" i="46"/>
  <c r="AA20" i="46"/>
  <c r="AB20" i="46"/>
  <c r="AC20" i="46"/>
  <c r="AD20" i="46"/>
  <c r="Z20" i="46"/>
  <c r="C60" i="45"/>
  <c r="C53" i="45"/>
  <c r="C46" i="45"/>
  <c r="C39" i="45"/>
  <c r="C25" i="45"/>
  <c r="C32" i="45"/>
  <c r="C18" i="45"/>
  <c r="E42" i="44"/>
  <c r="F42" i="44"/>
  <c r="G42" i="44"/>
  <c r="H42" i="44"/>
  <c r="I42" i="44"/>
  <c r="J42" i="44"/>
  <c r="D42" i="44"/>
  <c r="G130" i="45"/>
  <c r="C131" i="45"/>
  <c r="Y747" i="79"/>
  <c r="Y755" i="79"/>
  <c r="L129" i="45"/>
  <c r="AF516" i="46"/>
  <c r="J127" i="45"/>
  <c r="H130" i="45"/>
  <c r="C133" i="45"/>
  <c r="Y1113" i="79"/>
  <c r="N130" i="45"/>
  <c r="AG258" i="46"/>
  <c r="AG259" i="46"/>
  <c r="K125" i="45"/>
  <c r="K128" i="45"/>
  <c r="AJ516" i="46"/>
  <c r="AJ520" i="46"/>
  <c r="N127" i="45"/>
  <c r="K126" i="45"/>
  <c r="AG387" i="46"/>
  <c r="G129" i="45"/>
  <c r="E129" i="45"/>
  <c r="AA381" i="79"/>
  <c r="J125" i="45"/>
  <c r="AF258" i="46"/>
  <c r="Y258" i="46"/>
  <c r="Y259" i="46"/>
  <c r="F128" i="45"/>
  <c r="E130" i="45"/>
  <c r="L130" i="45"/>
  <c r="J128" i="45"/>
  <c r="K127" i="45"/>
  <c r="AG516" i="46"/>
  <c r="AG520" i="46"/>
  <c r="J124" i="45"/>
  <c r="AF130" i="46"/>
  <c r="AF131" i="46"/>
  <c r="K54" i="43"/>
  <c r="I129" i="45"/>
  <c r="K124" i="45"/>
  <c r="AG130" i="46"/>
  <c r="AG131" i="46"/>
  <c r="L54" i="43"/>
  <c r="G128" i="45"/>
  <c r="E128" i="45"/>
  <c r="D129" i="45"/>
  <c r="H128" i="45"/>
  <c r="F130" i="45"/>
  <c r="C132" i="45"/>
  <c r="M130" i="45"/>
  <c r="L125" i="45"/>
  <c r="AH258" i="46"/>
  <c r="L128" i="45"/>
  <c r="AI516" i="46"/>
  <c r="M127" i="45"/>
  <c r="K129" i="45"/>
  <c r="K130" i="45"/>
  <c r="J129" i="45"/>
  <c r="AH516" i="46"/>
  <c r="L127" i="45"/>
  <c r="AI387" i="46"/>
  <c r="AI389" i="46"/>
  <c r="F129" i="45"/>
  <c r="H129" i="45"/>
  <c r="D130" i="45"/>
  <c r="I130" i="45"/>
  <c r="J130" i="45"/>
  <c r="J126" i="45"/>
  <c r="AF387" i="46"/>
  <c r="AH130" i="46"/>
  <c r="AH131" i="46"/>
  <c r="M54" i="43"/>
  <c r="L124" i="45"/>
  <c r="D128" i="45"/>
  <c r="Y198" i="79"/>
  <c r="AI130" i="46"/>
  <c r="AI131" i="46"/>
  <c r="N54" i="43"/>
  <c r="AJ130" i="46"/>
  <c r="AJ131" i="46"/>
  <c r="O54" i="43"/>
  <c r="AJ387" i="46"/>
  <c r="AJ389" i="46"/>
  <c r="AI258" i="46"/>
  <c r="AI260" i="46"/>
  <c r="AJ258" i="46"/>
  <c r="AJ260" i="46"/>
  <c r="AL387" i="46"/>
  <c r="AL389" i="46"/>
  <c r="AL258" i="46"/>
  <c r="AK258" i="46"/>
  <c r="AK516" i="46"/>
  <c r="AK520" i="46"/>
  <c r="AL516" i="46"/>
  <c r="AL520" i="46"/>
  <c r="AL130" i="46"/>
  <c r="AL131" i="46"/>
  <c r="Q54" i="43"/>
  <c r="AK130" i="46"/>
  <c r="AK131" i="46"/>
  <c r="P54" i="43"/>
  <c r="AJ745" i="79"/>
  <c r="AJ757" i="79" s="1"/>
  <c r="AG745" i="79"/>
  <c r="AG757" i="79" s="1"/>
  <c r="AK928" i="79"/>
  <c r="AK941" i="79" s="1"/>
  <c r="AF745" i="79"/>
  <c r="AF757" i="79" s="1"/>
  <c r="AI928" i="79"/>
  <c r="AI941" i="79" s="1"/>
  <c r="AJ928" i="79"/>
  <c r="AJ941" i="79" s="1"/>
  <c r="AF928" i="79"/>
  <c r="AF941" i="79" s="1"/>
  <c r="AJ379" i="79"/>
  <c r="AJ389" i="79" s="1"/>
  <c r="O70" i="43" s="1"/>
  <c r="AH1111" i="79"/>
  <c r="AH1125" i="79" s="1"/>
  <c r="AI1111" i="79"/>
  <c r="AI1125" i="79" s="1"/>
  <c r="AK379" i="79"/>
  <c r="AK389" i="79" s="1"/>
  <c r="P70" i="43" s="1"/>
  <c r="AL379" i="79"/>
  <c r="AL389" i="79" s="1"/>
  <c r="Q70" i="43" s="1"/>
  <c r="AL745" i="79"/>
  <c r="AL757" i="79" s="1"/>
  <c r="AG1111" i="79"/>
  <c r="AG1125" i="79" s="1"/>
  <c r="AK1111" i="79"/>
  <c r="AK1125" i="79" s="1"/>
  <c r="AH928" i="79"/>
  <c r="AH941" i="79" s="1"/>
  <c r="AJ1111" i="79"/>
  <c r="AJ1125" i="79" s="1"/>
  <c r="AF1111" i="79"/>
  <c r="AF1125" i="79" s="1"/>
  <c r="AL928" i="79"/>
  <c r="AL941" i="79" s="1"/>
  <c r="AI379" i="79"/>
  <c r="AI389" i="79" s="1"/>
  <c r="N70" i="43" s="1"/>
  <c r="AL514" i="46"/>
  <c r="AL522" i="46" s="1"/>
  <c r="Q64" i="43" s="1"/>
  <c r="AK745" i="79"/>
  <c r="AK757" i="79" s="1"/>
  <c r="AH379" i="79"/>
  <c r="AH389" i="79" s="1"/>
  <c r="M70" i="43" s="1"/>
  <c r="AL1111" i="79"/>
  <c r="AL1125" i="79" s="1"/>
  <c r="AH745" i="79"/>
  <c r="AH757" i="79" s="1"/>
  <c r="AI562" i="79"/>
  <c r="AI573" i="79" s="1"/>
  <c r="N73" i="43" s="1"/>
  <c r="AI745" i="79"/>
  <c r="AI757" i="79" s="1"/>
  <c r="AG928" i="79"/>
  <c r="AG941" i="79" s="1"/>
  <c r="AE1111" i="79"/>
  <c r="AE1125" i="79" s="1"/>
  <c r="AD379" i="79"/>
  <c r="AD389" i="79" s="1"/>
  <c r="I70" i="43" s="1"/>
  <c r="AA1111" i="79"/>
  <c r="AA1125" i="79" s="1"/>
  <c r="AE745" i="79"/>
  <c r="AE757" i="79" s="1"/>
  <c r="AE514" i="46"/>
  <c r="AE522" i="46" s="1"/>
  <c r="J64" i="43" s="1"/>
  <c r="AC1111" i="79"/>
  <c r="AC1125" i="79" s="1"/>
  <c r="AE379" i="79"/>
  <c r="AE389" i="79" s="1"/>
  <c r="J70" i="43" s="1"/>
  <c r="Z928" i="79"/>
  <c r="Z941" i="79" s="1"/>
  <c r="AD1111" i="79"/>
  <c r="AD1125" i="79" s="1"/>
  <c r="AE928" i="79"/>
  <c r="AE941" i="79" s="1"/>
  <c r="AB1111" i="79"/>
  <c r="AB1125" i="79" s="1"/>
  <c r="AA745" i="79"/>
  <c r="AA757" i="79" s="1"/>
  <c r="AC928" i="79"/>
  <c r="AC941" i="79" s="1"/>
  <c r="AD928" i="79"/>
  <c r="AD941" i="79" s="1"/>
  <c r="Y928" i="79"/>
  <c r="Y941" i="79" s="1"/>
  <c r="AD745" i="79"/>
  <c r="AD757" i="79" s="1"/>
  <c r="Y516" i="46"/>
  <c r="AD516" i="46"/>
  <c r="AD520" i="46"/>
  <c r="AD130" i="46"/>
  <c r="AD131" i="46"/>
  <c r="I54" i="43"/>
  <c r="AD387" i="46"/>
  <c r="AD258" i="46"/>
  <c r="AD260" i="46"/>
  <c r="AC130" i="46"/>
  <c r="AC516" i="46"/>
  <c r="AC520" i="46"/>
  <c r="AC387" i="46"/>
  <c r="AC389" i="46"/>
  <c r="AC258" i="46"/>
  <c r="AC259" i="46"/>
  <c r="AB387" i="46"/>
  <c r="AB389" i="46"/>
  <c r="AB258" i="46"/>
  <c r="AB260" i="46"/>
  <c r="AB130" i="46"/>
  <c r="AB516" i="46"/>
  <c r="AB520" i="46"/>
  <c r="AE387" i="46"/>
  <c r="AE389" i="46"/>
  <c r="AE258" i="46"/>
  <c r="AE259" i="46"/>
  <c r="AE516" i="46"/>
  <c r="AE520" i="46"/>
  <c r="AE130" i="46"/>
  <c r="AE131" i="46"/>
  <c r="J54" i="43"/>
  <c r="Y130" i="46"/>
  <c r="Y387" i="46"/>
  <c r="Z516" i="46"/>
  <c r="Z520" i="46"/>
  <c r="Z130" i="46"/>
  <c r="Z387" i="46"/>
  <c r="Z389" i="46"/>
  <c r="Z258" i="46"/>
  <c r="AA387" i="46"/>
  <c r="AA258" i="46"/>
  <c r="AA259" i="46"/>
  <c r="AA516" i="46"/>
  <c r="AA520" i="46"/>
  <c r="AA130" i="46"/>
  <c r="AE385" i="46"/>
  <c r="AE392" i="46" s="1"/>
  <c r="J61" i="43" s="1"/>
  <c r="AE256" i="46"/>
  <c r="AE262" i="46" s="1"/>
  <c r="J58" i="43" s="1"/>
  <c r="AE128" i="46"/>
  <c r="AE132" i="46" s="1"/>
  <c r="J55" i="43" s="1"/>
  <c r="O22" i="47" s="1"/>
  <c r="AB385" i="46"/>
  <c r="AB392" i="46" s="1"/>
  <c r="AF385" i="46"/>
  <c r="AF392" i="46" s="1"/>
  <c r="K61" i="43" s="1"/>
  <c r="AF256" i="46"/>
  <c r="AF262" i="46" s="1"/>
  <c r="K58" i="43" s="1"/>
  <c r="AF128" i="46"/>
  <c r="AF132" i="46" s="1"/>
  <c r="K55" i="43" s="1"/>
  <c r="AC385" i="46"/>
  <c r="AC392" i="46" s="1"/>
  <c r="AC128" i="46"/>
  <c r="AC132" i="46" s="1"/>
  <c r="Z385" i="46"/>
  <c r="Z392" i="46" s="1"/>
  <c r="AD385" i="46"/>
  <c r="AD392" i="46" s="1"/>
  <c r="I61" i="43" s="1"/>
  <c r="Z256" i="46"/>
  <c r="Z262" i="46" s="1"/>
  <c r="AD256" i="46"/>
  <c r="AD262" i="46" s="1"/>
  <c r="I58" i="43" s="1"/>
  <c r="Z128" i="46"/>
  <c r="Z132" i="46" s="1"/>
  <c r="AD128" i="46"/>
  <c r="AD132" i="46" s="1"/>
  <c r="I55" i="43" s="1"/>
  <c r="N15" i="47" s="1"/>
  <c r="AH385" i="46"/>
  <c r="AH392" i="46" s="1"/>
  <c r="M61" i="43" s="1"/>
  <c r="AL256" i="46"/>
  <c r="AL262" i="46" s="1"/>
  <c r="Q58" i="43" s="1"/>
  <c r="AL385" i="46"/>
  <c r="AL392" i="46" s="1"/>
  <c r="Q61" i="43" s="1"/>
  <c r="AK385" i="46"/>
  <c r="AK392" i="46" s="1"/>
  <c r="P61" i="43" s="1"/>
  <c r="AJ385" i="46"/>
  <c r="AJ392" i="46" s="1"/>
  <c r="O61" i="43" s="1"/>
  <c r="AG256" i="46"/>
  <c r="AG262" i="46" s="1"/>
  <c r="L58" i="43" s="1"/>
  <c r="AK256" i="46"/>
  <c r="AK262" i="46" s="1"/>
  <c r="P58" i="43" s="1"/>
  <c r="AI128" i="46"/>
  <c r="AI132" i="46" s="1"/>
  <c r="N55" i="43" s="1"/>
  <c r="S19" i="47" s="1"/>
  <c r="AJ128" i="46"/>
  <c r="AJ132" i="46" s="1"/>
  <c r="O55" i="43" s="1"/>
  <c r="AG128" i="46"/>
  <c r="AG132" i="46" s="1"/>
  <c r="L55" i="43" s="1"/>
  <c r="AH256" i="46"/>
  <c r="AH262" i="46" s="1"/>
  <c r="M58" i="43" s="1"/>
  <c r="AI256" i="46"/>
  <c r="AI262" i="46" s="1"/>
  <c r="N58" i="43" s="1"/>
  <c r="AL128" i="46"/>
  <c r="AL132" i="46" s="1"/>
  <c r="Q55" i="43" s="1"/>
  <c r="AG385" i="46"/>
  <c r="AG392" i="46" s="1"/>
  <c r="L61" i="43" s="1"/>
  <c r="AI385" i="46"/>
  <c r="AI392" i="46" s="1"/>
  <c r="N61" i="43" s="1"/>
  <c r="AH128" i="46"/>
  <c r="AH132" i="46" s="1"/>
  <c r="M55" i="43" s="1"/>
  <c r="AJ256" i="46"/>
  <c r="AJ262" i="46" s="1"/>
  <c r="O58" i="43" s="1"/>
  <c r="AK128" i="46"/>
  <c r="AK132" i="46" s="1"/>
  <c r="P55" i="43" s="1"/>
  <c r="Y385" i="46"/>
  <c r="Y392" i="46" s="1"/>
  <c r="AE198" i="79"/>
  <c r="AE202" i="79"/>
  <c r="AK564" i="79"/>
  <c r="Y1117" i="79"/>
  <c r="Y1123" i="79"/>
  <c r="AI520" i="46"/>
  <c r="AF520" i="46"/>
  <c r="Y519" i="46"/>
  <c r="Y520" i="46"/>
  <c r="AH520" i="46"/>
  <c r="AJ564" i="79"/>
  <c r="AA198" i="79"/>
  <c r="AB198" i="79"/>
  <c r="AJ381" i="79"/>
  <c r="AJ384" i="79"/>
  <c r="AH564" i="79"/>
  <c r="AH568" i="79"/>
  <c r="AL381" i="79"/>
  <c r="AL387" i="79"/>
  <c r="AC198" i="79"/>
  <c r="AC201" i="79"/>
  <c r="AK381" i="79"/>
  <c r="AK385" i="79"/>
  <c r="AF381" i="79"/>
  <c r="AF384" i="79"/>
  <c r="AI564" i="79"/>
  <c r="AL564" i="79"/>
  <c r="AL568" i="79"/>
  <c r="AE564" i="79"/>
  <c r="AE567" i="79"/>
  <c r="AG564" i="79"/>
  <c r="AG567" i="79"/>
  <c r="AG381" i="79"/>
  <c r="AD381" i="79"/>
  <c r="AD385" i="79"/>
  <c r="AB564" i="79"/>
  <c r="Z198" i="79"/>
  <c r="AB381" i="79"/>
  <c r="AB384" i="79"/>
  <c r="Z381" i="79"/>
  <c r="Z384" i="79"/>
  <c r="AC381" i="79"/>
  <c r="AC385" i="79"/>
  <c r="AD930" i="79"/>
  <c r="AH930" i="79"/>
  <c r="AJ930" i="79"/>
  <c r="AI930" i="79"/>
  <c r="Z930" i="79"/>
  <c r="AK930" i="79"/>
  <c r="AL930" i="79"/>
  <c r="AE930" i="79"/>
  <c r="AF930" i="79"/>
  <c r="AC930" i="79"/>
  <c r="AA930" i="79"/>
  <c r="AB930" i="79"/>
  <c r="AG930" i="79"/>
  <c r="Y1120" i="79"/>
  <c r="Z564" i="79"/>
  <c r="Y930" i="79"/>
  <c r="Y932" i="79"/>
  <c r="AA564" i="79"/>
  <c r="Y564" i="79"/>
  <c r="AJ1113" i="79"/>
  <c r="AI1113" i="79"/>
  <c r="AL1113" i="79"/>
  <c r="AG1113" i="79"/>
  <c r="AK1113" i="79"/>
  <c r="AH1113" i="79"/>
  <c r="AF1113" i="79"/>
  <c r="AC1113" i="79"/>
  <c r="AE1113" i="79"/>
  <c r="AB1113" i="79"/>
  <c r="AD1113" i="79"/>
  <c r="Z1113" i="79"/>
  <c r="Z1123" i="79"/>
  <c r="AA1113" i="79"/>
  <c r="AC564" i="79"/>
  <c r="AC570" i="79"/>
  <c r="AD198" i="79"/>
  <c r="AD201" i="79"/>
  <c r="AE381" i="79"/>
  <c r="AE384" i="79"/>
  <c r="AD564" i="79"/>
  <c r="AE203" i="79"/>
  <c r="AL747" i="79"/>
  <c r="AE747" i="79"/>
  <c r="AI747" i="79"/>
  <c r="AG747" i="79"/>
  <c r="AF747" i="79"/>
  <c r="Z747" i="79"/>
  <c r="AD747" i="79"/>
  <c r="AC747" i="79"/>
  <c r="AJ747" i="79"/>
  <c r="AH747" i="79"/>
  <c r="AA747" i="79"/>
  <c r="AB747" i="79"/>
  <c r="AK747" i="79"/>
  <c r="AG198" i="79"/>
  <c r="AG202" i="79"/>
  <c r="AE201" i="79"/>
  <c r="AF564" i="79"/>
  <c r="AF568" i="79"/>
  <c r="Y381" i="79"/>
  <c r="AF198" i="79"/>
  <c r="AF201" i="79"/>
  <c r="AH381" i="79"/>
  <c r="AH519" i="46"/>
  <c r="AG260" i="46"/>
  <c r="AG261" i="46"/>
  <c r="L57" i="43"/>
  <c r="AI519" i="46"/>
  <c r="Y1118" i="79"/>
  <c r="AG389" i="46"/>
  <c r="AG390" i="46"/>
  <c r="AG388" i="46"/>
  <c r="Y1115" i="79"/>
  <c r="AI198" i="79"/>
  <c r="AJ198" i="79"/>
  <c r="AJ203" i="79"/>
  <c r="AK198" i="79"/>
  <c r="AK201" i="79"/>
  <c r="AL198" i="79"/>
  <c r="AL203" i="79"/>
  <c r="AH198" i="79"/>
  <c r="AA386" i="79"/>
  <c r="AA385" i="79"/>
  <c r="AA384" i="79"/>
  <c r="Y754" i="79"/>
  <c r="Y753" i="79"/>
  <c r="Y752" i="79"/>
  <c r="Y750" i="79"/>
  <c r="Y751" i="79"/>
  <c r="AF260" i="46"/>
  <c r="AF259" i="46"/>
  <c r="AJ519" i="46"/>
  <c r="Y1121" i="79"/>
  <c r="Y1119" i="79"/>
  <c r="Y1114" i="79"/>
  <c r="Y1116" i="79"/>
  <c r="Y1122" i="79"/>
  <c r="AF389" i="46"/>
  <c r="AF390" i="46"/>
  <c r="AF388" i="46"/>
  <c r="AH260" i="46"/>
  <c r="AH259" i="46"/>
  <c r="AG519" i="46"/>
  <c r="AK387" i="46"/>
  <c r="AK389" i="46"/>
  <c r="AH387" i="46"/>
  <c r="AF519" i="46"/>
  <c r="AI381" i="79"/>
  <c r="AJ390" i="46"/>
  <c r="AI390" i="46"/>
  <c r="Y202" i="79"/>
  <c r="Y201" i="79"/>
  <c r="AJ388" i="46"/>
  <c r="AI388" i="46"/>
  <c r="AI259" i="46"/>
  <c r="AI261" i="46"/>
  <c r="N57" i="43"/>
  <c r="AJ259" i="46"/>
  <c r="AJ261" i="46"/>
  <c r="O57" i="43"/>
  <c r="AA388" i="46"/>
  <c r="AA389" i="46"/>
  <c r="AC519" i="46"/>
  <c r="AK519" i="46"/>
  <c r="AE519" i="46"/>
  <c r="Z519" i="46"/>
  <c r="AB519" i="46"/>
  <c r="AA519" i="46"/>
  <c r="Y388" i="46"/>
  <c r="Y389" i="46"/>
  <c r="AD388" i="46"/>
  <c r="AD389" i="46"/>
  <c r="AD519" i="46"/>
  <c r="AL519" i="46"/>
  <c r="AL390" i="46"/>
  <c r="AL388" i="46"/>
  <c r="AK260" i="46"/>
  <c r="AK259" i="46"/>
  <c r="AL260" i="46"/>
  <c r="AL259" i="46"/>
  <c r="AK568" i="79"/>
  <c r="AK567" i="79"/>
  <c r="AK570" i="79"/>
  <c r="AK571" i="79"/>
  <c r="Y260" i="46"/>
  <c r="AC390" i="46"/>
  <c r="AD390" i="46"/>
  <c r="AB259" i="46"/>
  <c r="AB261" i="46"/>
  <c r="AE260" i="46"/>
  <c r="AE261" i="46"/>
  <c r="J57" i="43"/>
  <c r="AB390" i="46"/>
  <c r="AB388" i="46"/>
  <c r="AD259" i="46"/>
  <c r="AD261" i="46"/>
  <c r="I57" i="43"/>
  <c r="AA390" i="46"/>
  <c r="AC388" i="46"/>
  <c r="AC260" i="46"/>
  <c r="AC261" i="46"/>
  <c r="AA260" i="46"/>
  <c r="AA261" i="46"/>
  <c r="AE390" i="46"/>
  <c r="AE388" i="46"/>
  <c r="Y131" i="46"/>
  <c r="Y390" i="46"/>
  <c r="Y203" i="79"/>
  <c r="Z260" i="46"/>
  <c r="Z259" i="46"/>
  <c r="Z390" i="46"/>
  <c r="Z388" i="46"/>
  <c r="AC131" i="46"/>
  <c r="AA131" i="46"/>
  <c r="AB131" i="46"/>
  <c r="Z131" i="46"/>
  <c r="R54" i="43"/>
  <c r="AK569" i="79"/>
  <c r="AB570" i="79"/>
  <c r="AB569" i="79"/>
  <c r="AB201" i="79"/>
  <c r="AB202" i="79"/>
  <c r="AA202" i="79"/>
  <c r="AA203" i="79"/>
  <c r="AD569" i="79"/>
  <c r="Z202" i="79"/>
  <c r="Z203" i="79"/>
  <c r="AJ570" i="79"/>
  <c r="Y567" i="79"/>
  <c r="Y570" i="79"/>
  <c r="Y571" i="79"/>
  <c r="Z568" i="79"/>
  <c r="Y521" i="46"/>
  <c r="AM259" i="46"/>
  <c r="AM131" i="46"/>
  <c r="C93" i="43"/>
  <c r="AM518" i="46"/>
  <c r="AM520" i="46"/>
  <c r="AM260" i="46"/>
  <c r="AM519" i="46"/>
  <c r="AM517" i="46"/>
  <c r="AD568" i="79"/>
  <c r="AH569" i="79"/>
  <c r="AL569" i="79"/>
  <c r="AI569" i="79"/>
  <c r="AC202" i="79"/>
  <c r="AG570" i="79"/>
  <c r="AG569" i="79"/>
  <c r="AA568" i="79"/>
  <c r="Z386" i="79"/>
  <c r="AB203" i="79"/>
  <c r="AD384" i="79"/>
  <c r="AL567" i="79"/>
  <c r="AB385" i="79"/>
  <c r="AK203" i="79"/>
  <c r="AE385" i="79"/>
  <c r="AB387" i="79"/>
  <c r="AB386" i="79"/>
  <c r="AI567" i="79"/>
  <c r="AI570" i="79"/>
  <c r="AK202" i="79"/>
  <c r="AG571" i="79"/>
  <c r="AA201" i="79"/>
  <c r="AA567" i="79"/>
  <c r="AA569" i="79"/>
  <c r="AG568" i="79"/>
  <c r="AD386" i="79"/>
  <c r="AK390" i="46"/>
  <c r="AB567" i="79"/>
  <c r="AL201" i="79"/>
  <c r="AL202" i="79"/>
  <c r="AL386" i="79"/>
  <c r="AG384" i="79"/>
  <c r="Y935" i="79"/>
  <c r="AL384" i="79"/>
  <c r="AB571" i="79"/>
  <c r="AH386" i="79"/>
  <c r="AH387" i="79"/>
  <c r="Y384" i="79"/>
  <c r="AG387" i="79"/>
  <c r="Y386" i="79"/>
  <c r="AK387" i="79"/>
  <c r="AJ387" i="79"/>
  <c r="AG386" i="79"/>
  <c r="AL385" i="79"/>
  <c r="AC568" i="79"/>
  <c r="AF386" i="79"/>
  <c r="AD203" i="79"/>
  <c r="AG203" i="79"/>
  <c r="Y937" i="79"/>
  <c r="AI521" i="46"/>
  <c r="N63" i="43"/>
  <c r="AG201" i="79"/>
  <c r="AH521" i="46"/>
  <c r="M63" i="43"/>
  <c r="Y933" i="79"/>
  <c r="AJ571" i="79"/>
  <c r="AK384" i="79"/>
  <c r="AG385" i="79"/>
  <c r="AC567" i="79"/>
  <c r="AF387" i="79"/>
  <c r="AH385" i="79"/>
  <c r="AF569" i="79"/>
  <c r="AJ567" i="79"/>
  <c r="AJ568" i="79"/>
  <c r="AF571" i="79"/>
  <c r="AK386" i="79"/>
  <c r="AJ386" i="79"/>
  <c r="AH384" i="79"/>
  <c r="AB568" i="79"/>
  <c r="AF570" i="79"/>
  <c r="Z201" i="79"/>
  <c r="Y931" i="79"/>
  <c r="AJ385" i="79"/>
  <c r="AJ569" i="79"/>
  <c r="AF567" i="79"/>
  <c r="AD570" i="79"/>
  <c r="Y938" i="79"/>
  <c r="AF202" i="79"/>
  <c r="AL571" i="79"/>
  <c r="Z385" i="79"/>
  <c r="AC387" i="79"/>
  <c r="AE570" i="79"/>
  <c r="AI571" i="79"/>
  <c r="AI568" i="79"/>
  <c r="AC386" i="79"/>
  <c r="AL570" i="79"/>
  <c r="AC203" i="79"/>
  <c r="AF385" i="79"/>
  <c r="AD567" i="79"/>
  <c r="Y939" i="79"/>
  <c r="AG521" i="46"/>
  <c r="L63" i="43"/>
  <c r="AF261" i="46"/>
  <c r="K57" i="43"/>
  <c r="AC569" i="79"/>
  <c r="AE571" i="79"/>
  <c r="AD387" i="79"/>
  <c r="AC384" i="79"/>
  <c r="AE568" i="79"/>
  <c r="AC571" i="79"/>
  <c r="AE569" i="79"/>
  <c r="AD571" i="79"/>
  <c r="AH571" i="79"/>
  <c r="AH570" i="79"/>
  <c r="AH567" i="79"/>
  <c r="AA1117" i="79"/>
  <c r="AA1115" i="79"/>
  <c r="AA1122" i="79"/>
  <c r="AA1114" i="79"/>
  <c r="AA1121" i="79"/>
  <c r="AA1123" i="79"/>
  <c r="AA1118" i="79"/>
  <c r="AA1116" i="79"/>
  <c r="AI387" i="79"/>
  <c r="Z567" i="79"/>
  <c r="Z751" i="79"/>
  <c r="Z750" i="79"/>
  <c r="Z755" i="79"/>
  <c r="Z752" i="79"/>
  <c r="Z1115" i="79"/>
  <c r="Z1116" i="79"/>
  <c r="Z1114" i="79"/>
  <c r="Z1118" i="79"/>
  <c r="Z1117" i="79"/>
  <c r="Z1121" i="79"/>
  <c r="Z1122" i="79"/>
  <c r="AG1123" i="79"/>
  <c r="AG1114" i="79"/>
  <c r="AG1116" i="79"/>
  <c r="AG1122" i="79"/>
  <c r="AG1119" i="79"/>
  <c r="AG1120" i="79"/>
  <c r="AG1121" i="79"/>
  <c r="AG1115" i="79"/>
  <c r="AG1118" i="79"/>
  <c r="AG1117" i="79"/>
  <c r="AF934" i="79"/>
  <c r="AF931" i="79"/>
  <c r="AF935" i="79"/>
  <c r="AF936" i="79"/>
  <c r="AF938" i="79"/>
  <c r="AF933" i="79"/>
  <c r="AF939" i="79"/>
  <c r="AF937" i="79"/>
  <c r="AF932" i="79"/>
  <c r="AD933" i="79"/>
  <c r="AD938" i="79"/>
  <c r="AD935" i="79"/>
  <c r="AD932" i="79"/>
  <c r="AD937" i="79"/>
  <c r="AD931" i="79"/>
  <c r="AD936" i="79"/>
  <c r="AD939" i="79"/>
  <c r="AD934" i="79"/>
  <c r="AK388" i="46"/>
  <c r="AE386" i="79"/>
  <c r="AK753" i="79"/>
  <c r="AK754" i="79"/>
  <c r="AK752" i="79"/>
  <c r="AK751" i="79"/>
  <c r="AK755" i="79"/>
  <c r="AK750" i="79"/>
  <c r="AF752" i="79"/>
  <c r="AF755" i="79"/>
  <c r="AF753" i="79"/>
  <c r="AF754" i="79"/>
  <c r="AF750" i="79"/>
  <c r="AF751" i="79"/>
  <c r="AD1120" i="79"/>
  <c r="AD1118" i="79"/>
  <c r="AD1122" i="79"/>
  <c r="AD1114" i="79"/>
  <c r="AD1121" i="79"/>
  <c r="AD1117" i="79"/>
  <c r="AD1119" i="79"/>
  <c r="AD1123" i="79"/>
  <c r="AD1116" i="79"/>
  <c r="AD1115" i="79"/>
  <c r="AL1114" i="79"/>
  <c r="AL1122" i="79"/>
  <c r="AL1117" i="79"/>
  <c r="AL1123" i="79"/>
  <c r="AL1121" i="79"/>
  <c r="AL1115" i="79"/>
  <c r="AL1120" i="79"/>
  <c r="AL1116" i="79"/>
  <c r="AL1118" i="79"/>
  <c r="AL1119" i="79"/>
  <c r="AE937" i="79"/>
  <c r="AE939" i="79"/>
  <c r="AE933" i="79"/>
  <c r="AE935" i="79"/>
  <c r="AE934" i="79"/>
  <c r="AE938" i="79"/>
  <c r="AE931" i="79"/>
  <c r="AE936" i="79"/>
  <c r="AE932" i="79"/>
  <c r="AC935" i="79"/>
  <c r="AC932" i="79"/>
  <c r="AC934" i="79"/>
  <c r="AC931" i="79"/>
  <c r="AC937" i="79"/>
  <c r="AC933" i="79"/>
  <c r="AC938" i="79"/>
  <c r="AC936" i="79"/>
  <c r="AC939" i="79"/>
  <c r="Z569" i="79"/>
  <c r="AB751" i="79"/>
  <c r="AB753" i="79"/>
  <c r="AB755" i="79"/>
  <c r="AB750" i="79"/>
  <c r="AB752" i="79"/>
  <c r="AB754" i="79"/>
  <c r="AG755" i="79"/>
  <c r="AG753" i="79"/>
  <c r="AG752" i="79"/>
  <c r="AG754" i="79"/>
  <c r="AG750" i="79"/>
  <c r="AG751" i="79"/>
  <c r="AE387" i="79"/>
  <c r="AB1121" i="79"/>
  <c r="AB1115" i="79"/>
  <c r="AB1116" i="79"/>
  <c r="AB1122" i="79"/>
  <c r="AB1117" i="79"/>
  <c r="AB1123" i="79"/>
  <c r="AB1120" i="79"/>
  <c r="AB1118" i="79"/>
  <c r="AB1119" i="79"/>
  <c r="AB1114" i="79"/>
  <c r="AI1123" i="79"/>
  <c r="AI1119" i="79"/>
  <c r="AI1118" i="79"/>
  <c r="AI1117" i="79"/>
  <c r="AI1116" i="79"/>
  <c r="AI1120" i="79"/>
  <c r="AI1121" i="79"/>
  <c r="AI1114" i="79"/>
  <c r="AI1115" i="79"/>
  <c r="AI1122" i="79"/>
  <c r="AL931" i="79"/>
  <c r="AL932" i="79"/>
  <c r="AL939" i="79"/>
  <c r="AL933" i="79"/>
  <c r="AL936" i="79"/>
  <c r="AL937" i="79"/>
  <c r="AL938" i="79"/>
  <c r="AL934" i="79"/>
  <c r="AL935" i="79"/>
  <c r="AI384" i="79"/>
  <c r="AA751" i="79"/>
  <c r="AA750" i="79"/>
  <c r="AA755" i="79"/>
  <c r="AA752" i="79"/>
  <c r="AI754" i="79"/>
  <c r="AI752" i="79"/>
  <c r="AI755" i="79"/>
  <c r="AI753" i="79"/>
  <c r="AI750" i="79"/>
  <c r="AI751" i="79"/>
  <c r="AD202" i="79"/>
  <c r="AE1115" i="79"/>
  <c r="AE1117" i="79"/>
  <c r="AE1122" i="79"/>
  <c r="AE1121" i="79"/>
  <c r="AE1120" i="79"/>
  <c r="AE1116" i="79"/>
  <c r="AE1114" i="79"/>
  <c r="AE1119" i="79"/>
  <c r="AE1123" i="79"/>
  <c r="AE1118" i="79"/>
  <c r="AJ1121" i="79"/>
  <c r="AJ1122" i="79"/>
  <c r="AJ1116" i="79"/>
  <c r="AJ1118" i="79"/>
  <c r="AJ1115" i="79"/>
  <c r="AJ1120" i="79"/>
  <c r="AJ1114" i="79"/>
  <c r="AJ1123" i="79"/>
  <c r="AJ1117" i="79"/>
  <c r="AJ1119" i="79"/>
  <c r="AK938" i="79"/>
  <c r="AK931" i="79"/>
  <c r="AK933" i="79"/>
  <c r="AK937" i="79"/>
  <c r="AK939" i="79"/>
  <c r="AK936" i="79"/>
  <c r="AK934" i="79"/>
  <c r="AK935" i="79"/>
  <c r="AK932" i="79"/>
  <c r="AD750" i="79"/>
  <c r="AD752" i="79"/>
  <c r="AD751" i="79"/>
  <c r="AD755" i="79"/>
  <c r="AD754" i="79"/>
  <c r="AD753" i="79"/>
  <c r="AK1119" i="79"/>
  <c r="AK1123" i="79"/>
  <c r="AK1118" i="79"/>
  <c r="AK1114" i="79"/>
  <c r="AK1120" i="79"/>
  <c r="AK1116" i="79"/>
  <c r="AK1122" i="79"/>
  <c r="AK1117" i="79"/>
  <c r="AK1121" i="79"/>
  <c r="AK1115" i="79"/>
  <c r="AI386" i="79"/>
  <c r="AH755" i="79"/>
  <c r="AH754" i="79"/>
  <c r="AH751" i="79"/>
  <c r="AH750" i="79"/>
  <c r="AH753" i="79"/>
  <c r="AH752" i="79"/>
  <c r="Y568" i="79"/>
  <c r="Y569" i="79"/>
  <c r="Z931" i="79"/>
  <c r="Z938" i="79"/>
  <c r="Z933" i="79"/>
  <c r="Z939" i="79"/>
  <c r="Z934" i="79"/>
  <c r="Z935" i="79"/>
  <c r="Z932" i="79"/>
  <c r="AF203" i="79"/>
  <c r="Y385" i="79"/>
  <c r="Y387" i="79"/>
  <c r="AJ753" i="79"/>
  <c r="AJ754" i="79"/>
  <c r="AJ755" i="79"/>
  <c r="AJ751" i="79"/>
  <c r="AJ752" i="79"/>
  <c r="AJ750" i="79"/>
  <c r="AL754" i="79"/>
  <c r="AL755" i="79"/>
  <c r="AL751" i="79"/>
  <c r="AL752" i="79"/>
  <c r="AL753" i="79"/>
  <c r="AL750" i="79"/>
  <c r="AF1116" i="79"/>
  <c r="AF1121" i="79"/>
  <c r="AF1120" i="79"/>
  <c r="AF1118" i="79"/>
  <c r="AF1123" i="79"/>
  <c r="AF1115" i="79"/>
  <c r="AF1119" i="79"/>
  <c r="AF1114" i="79"/>
  <c r="AF1117" i="79"/>
  <c r="AF1122" i="79"/>
  <c r="AB931" i="79"/>
  <c r="AB938" i="79"/>
  <c r="AB933" i="79"/>
  <c r="AB937" i="79"/>
  <c r="AB936" i="79"/>
  <c r="AB939" i="79"/>
  <c r="AB935" i="79"/>
  <c r="AB934" i="79"/>
  <c r="AB932" i="79"/>
  <c r="AI934" i="79"/>
  <c r="AI937" i="79"/>
  <c r="AI935" i="79"/>
  <c r="AI938" i="79"/>
  <c r="AI932" i="79"/>
  <c r="AI936" i="79"/>
  <c r="AI939" i="79"/>
  <c r="AI931" i="79"/>
  <c r="AI933" i="79"/>
  <c r="AE755" i="79"/>
  <c r="AE752" i="79"/>
  <c r="AE753" i="79"/>
  <c r="AE754" i="79"/>
  <c r="AE751" i="79"/>
  <c r="AE750" i="79"/>
  <c r="AC1114" i="79"/>
  <c r="AC1118" i="79"/>
  <c r="AC1115" i="79"/>
  <c r="AC1122" i="79"/>
  <c r="AC1123" i="79"/>
  <c r="AC1120" i="79"/>
  <c r="AC1117" i="79"/>
  <c r="AC1116" i="79"/>
  <c r="AC1119" i="79"/>
  <c r="AC1121" i="79"/>
  <c r="AG933" i="79"/>
  <c r="AG936" i="79"/>
  <c r="AG934" i="79"/>
  <c r="AG938" i="79"/>
  <c r="AG935" i="79"/>
  <c r="AG931" i="79"/>
  <c r="AG939" i="79"/>
  <c r="AG932" i="79"/>
  <c r="AG937" i="79"/>
  <c r="AI385" i="79"/>
  <c r="AC753" i="79"/>
  <c r="AC751" i="79"/>
  <c r="AC750" i="79"/>
  <c r="AC752" i="79"/>
  <c r="AC754" i="79"/>
  <c r="AC755" i="79"/>
  <c r="AH1123" i="79"/>
  <c r="AH1121" i="79"/>
  <c r="AH1122" i="79"/>
  <c r="AH1114" i="79"/>
  <c r="AH1120" i="79"/>
  <c r="AH1118" i="79"/>
  <c r="AH1116" i="79"/>
  <c r="AH1117" i="79"/>
  <c r="AH1115" i="79"/>
  <c r="AH1119" i="79"/>
  <c r="Y936" i="79"/>
  <c r="Y934" i="79"/>
  <c r="AA935" i="79"/>
  <c r="AA939" i="79"/>
  <c r="AA934" i="79"/>
  <c r="AA933" i="79"/>
  <c r="AA931" i="79"/>
  <c r="AA932" i="79"/>
  <c r="AA938" i="79"/>
  <c r="AJ934" i="79"/>
  <c r="AJ935" i="79"/>
  <c r="AJ932" i="79"/>
  <c r="AJ937" i="79"/>
  <c r="AJ933" i="79"/>
  <c r="AJ931" i="79"/>
  <c r="AJ938" i="79"/>
  <c r="AJ936" i="79"/>
  <c r="AJ939" i="79"/>
  <c r="AH935" i="79"/>
  <c r="AH933" i="79"/>
  <c r="AH932" i="79"/>
  <c r="AH936" i="79"/>
  <c r="AH937" i="79"/>
  <c r="AH931" i="79"/>
  <c r="AH938" i="79"/>
  <c r="AH939" i="79"/>
  <c r="AH934" i="79"/>
  <c r="AF391" i="46"/>
  <c r="K60" i="43"/>
  <c r="AJ521" i="46"/>
  <c r="O63" i="43"/>
  <c r="AF521" i="46"/>
  <c r="K63" i="43"/>
  <c r="AH261" i="46"/>
  <c r="M57" i="43"/>
  <c r="AG391" i="46"/>
  <c r="L60" i="43"/>
  <c r="Y1124" i="79"/>
  <c r="AJ202" i="79"/>
  <c r="AI202" i="79"/>
  <c r="AH389" i="46"/>
  <c r="E94" i="43"/>
  <c r="AH390" i="46"/>
  <c r="AH388" i="46"/>
  <c r="AI203" i="79"/>
  <c r="AJ201" i="79"/>
  <c r="Y756" i="79"/>
  <c r="AI201" i="79"/>
  <c r="AH203" i="79"/>
  <c r="AH201" i="79"/>
  <c r="AH202" i="79"/>
  <c r="AI391" i="46"/>
  <c r="N60" i="43"/>
  <c r="AJ391" i="46"/>
  <c r="O60" i="43"/>
  <c r="Y204" i="79"/>
  <c r="F94" i="43"/>
  <c r="D93" i="43"/>
  <c r="Y261" i="46"/>
  <c r="D94" i="43"/>
  <c r="F93" i="43"/>
  <c r="AK521" i="46"/>
  <c r="P63" i="43"/>
  <c r="AL261" i="46"/>
  <c r="Q57" i="43"/>
  <c r="AK261" i="46"/>
  <c r="P57" i="43"/>
  <c r="AL391" i="46"/>
  <c r="Q60" i="43"/>
  <c r="AK572" i="79"/>
  <c r="P72" i="43"/>
  <c r="AA391" i="46"/>
  <c r="AL521" i="46"/>
  <c r="Q63" i="43"/>
  <c r="AC391" i="46"/>
  <c r="AE521" i="46"/>
  <c r="J63" i="43"/>
  <c r="AD391" i="46"/>
  <c r="I60" i="43"/>
  <c r="AB521" i="46"/>
  <c r="AD521" i="46"/>
  <c r="I63" i="43"/>
  <c r="AA521" i="46"/>
  <c r="AC521" i="46"/>
  <c r="Z521" i="46"/>
  <c r="AB391" i="46"/>
  <c r="K34" i="47"/>
  <c r="L15" i="47"/>
  <c r="L19" i="47"/>
  <c r="L26" i="47"/>
  <c r="K31" i="47"/>
  <c r="L18" i="47"/>
  <c r="K18" i="47"/>
  <c r="M26" i="47"/>
  <c r="L41" i="47"/>
  <c r="M36" i="47"/>
  <c r="M15" i="47"/>
  <c r="L24" i="47"/>
  <c r="M22" i="47"/>
  <c r="L33" i="47"/>
  <c r="M23" i="47"/>
  <c r="K40" i="47"/>
  <c r="L25" i="47"/>
  <c r="L37" i="47"/>
  <c r="M24" i="47"/>
  <c r="L38" i="47"/>
  <c r="L36" i="47"/>
  <c r="M19" i="47"/>
  <c r="K24" i="47"/>
  <c r="M32" i="47"/>
  <c r="M35" i="47"/>
  <c r="M37" i="47"/>
  <c r="K17" i="47"/>
  <c r="K19" i="47"/>
  <c r="K41" i="47"/>
  <c r="K30" i="47"/>
  <c r="M34" i="47"/>
  <c r="K37" i="47"/>
  <c r="K25" i="47"/>
  <c r="K26" i="47"/>
  <c r="K15" i="47"/>
  <c r="K36" i="47"/>
  <c r="K39" i="47"/>
  <c r="K38" i="47"/>
  <c r="K32" i="47"/>
  <c r="K21" i="47"/>
  <c r="K23" i="47"/>
  <c r="K16" i="47"/>
  <c r="K22" i="47"/>
  <c r="K20" i="47"/>
  <c r="K33" i="47"/>
  <c r="K35" i="47"/>
  <c r="M17" i="47"/>
  <c r="M18" i="47"/>
  <c r="M21" i="47"/>
  <c r="M40" i="47"/>
  <c r="M30" i="47"/>
  <c r="M41" i="47"/>
  <c r="M33" i="47"/>
  <c r="L16" i="47"/>
  <c r="L23" i="47"/>
  <c r="L21" i="47"/>
  <c r="L34" i="47"/>
  <c r="L40" i="47"/>
  <c r="M16" i="47"/>
  <c r="M25" i="47"/>
  <c r="M20" i="47"/>
  <c r="M38" i="47"/>
  <c r="M31" i="47"/>
  <c r="M39" i="47"/>
  <c r="L17" i="47"/>
  <c r="L20" i="47"/>
  <c r="L22" i="47"/>
  <c r="L30" i="47"/>
  <c r="L39" i="47"/>
  <c r="L31" i="47"/>
  <c r="L32" i="47"/>
  <c r="L35" i="47"/>
  <c r="AE391" i="46"/>
  <c r="J60" i="43"/>
  <c r="AE204" i="79"/>
  <c r="J66" i="43"/>
  <c r="Z391" i="46"/>
  <c r="Z261" i="46"/>
  <c r="Y391" i="46"/>
  <c r="R57" i="43"/>
  <c r="R63" i="43"/>
  <c r="M45" i="47"/>
  <c r="K54" i="47"/>
  <c r="AD572" i="79"/>
  <c r="I72" i="43"/>
  <c r="AJ572" i="79"/>
  <c r="O72" i="43"/>
  <c r="AM521" i="46"/>
  <c r="AM383" i="79"/>
  <c r="AM261" i="46"/>
  <c r="AM388" i="46"/>
  <c r="AM567" i="79"/>
  <c r="AM390" i="46"/>
  <c r="AM200" i="79"/>
  <c r="AM199" i="79"/>
  <c r="AM1115" i="79"/>
  <c r="AM1116" i="79"/>
  <c r="AM750" i="79"/>
  <c r="AM1118" i="79"/>
  <c r="AM749" i="79"/>
  <c r="AM1114" i="79"/>
  <c r="AM748" i="79"/>
  <c r="AM932" i="79"/>
  <c r="AM1122" i="79"/>
  <c r="AM201" i="79"/>
  <c r="AM389" i="46"/>
  <c r="AM1117" i="79"/>
  <c r="AM934" i="79"/>
  <c r="AM382" i="79"/>
  <c r="AM1123" i="79"/>
  <c r="AM751" i="79"/>
  <c r="AM1121" i="79"/>
  <c r="AM752" i="79"/>
  <c r="AM202" i="79"/>
  <c r="AM203" i="79"/>
  <c r="AM384" i="79"/>
  <c r="AM566" i="79"/>
  <c r="AM935" i="79"/>
  <c r="AM568" i="79"/>
  <c r="AM565" i="79"/>
  <c r="AM569" i="79"/>
  <c r="AK391" i="46"/>
  <c r="P60" i="43"/>
  <c r="AM386" i="79"/>
  <c r="AM385" i="79"/>
  <c r="AM931" i="79"/>
  <c r="AM933" i="79"/>
  <c r="AM755" i="79"/>
  <c r="AM939" i="79"/>
  <c r="AM938" i="79"/>
  <c r="D103" i="43"/>
  <c r="C103" i="43"/>
  <c r="AB204" i="79"/>
  <c r="AL572" i="79"/>
  <c r="Q72" i="43"/>
  <c r="E95" i="43"/>
  <c r="AA204" i="79"/>
  <c r="AG572" i="79"/>
  <c r="L72" i="43"/>
  <c r="AB388" i="79"/>
  <c r="G69" i="43"/>
  <c r="AG388" i="79"/>
  <c r="L69" i="43"/>
  <c r="AH388" i="79"/>
  <c r="M69" i="43"/>
  <c r="AB572" i="79"/>
  <c r="AI572" i="79"/>
  <c r="N72" i="43"/>
  <c r="AJ388" i="79"/>
  <c r="O69" i="43"/>
  <c r="AL388" i="79"/>
  <c r="Q69" i="43"/>
  <c r="H97" i="43"/>
  <c r="AD204" i="79"/>
  <c r="I66" i="43"/>
  <c r="K95" i="43"/>
  <c r="AF388" i="79"/>
  <c r="K69" i="43"/>
  <c r="AF572" i="79"/>
  <c r="K72" i="43"/>
  <c r="AF204" i="79"/>
  <c r="K66" i="43"/>
  <c r="AK388" i="79"/>
  <c r="P69" i="43"/>
  <c r="AG204" i="79"/>
  <c r="L66" i="43"/>
  <c r="AK204" i="79"/>
  <c r="P66" i="43"/>
  <c r="Z204" i="79"/>
  <c r="Y940" i="79"/>
  <c r="H94" i="43"/>
  <c r="H96" i="43"/>
  <c r="AI204" i="79"/>
  <c r="N66" i="43"/>
  <c r="AE572" i="79"/>
  <c r="J72" i="43"/>
  <c r="K94" i="43"/>
  <c r="AH572" i="79"/>
  <c r="M72" i="43"/>
  <c r="AC388" i="79"/>
  <c r="H69" i="43"/>
  <c r="H93" i="43"/>
  <c r="AI1124" i="79"/>
  <c r="AB1124" i="79"/>
  <c r="I95" i="43"/>
  <c r="K101" i="43"/>
  <c r="AC204" i="79"/>
  <c r="AC572" i="79"/>
  <c r="K97" i="43"/>
  <c r="L100" i="43"/>
  <c r="J97" i="43"/>
  <c r="AD388" i="79"/>
  <c r="I69" i="43"/>
  <c r="AD1124" i="79"/>
  <c r="AF940" i="79"/>
  <c r="I93" i="43"/>
  <c r="H95" i="43"/>
  <c r="AG940" i="79"/>
  <c r="AI388" i="79"/>
  <c r="N69" i="43"/>
  <c r="L94" i="43"/>
  <c r="J96" i="43"/>
  <c r="L95" i="43"/>
  <c r="K93" i="43"/>
  <c r="L102" i="43"/>
  <c r="M102" i="43"/>
  <c r="I94" i="43"/>
  <c r="AE388" i="79"/>
  <c r="AH940" i="79"/>
  <c r="AD756" i="79"/>
  <c r="J93" i="43"/>
  <c r="AE940" i="79"/>
  <c r="AL1124" i="79"/>
  <c r="AK756" i="79"/>
  <c r="L93" i="43"/>
  <c r="G97" i="43"/>
  <c r="AH1124" i="79"/>
  <c r="AF1124" i="79"/>
  <c r="AC940" i="79"/>
  <c r="AG1124" i="79"/>
  <c r="J94" i="43"/>
  <c r="L97" i="43"/>
  <c r="AL756" i="79"/>
  <c r="AF756" i="79"/>
  <c r="AD940" i="79"/>
  <c r="J95" i="43"/>
  <c r="I96" i="43"/>
  <c r="Y572" i="79"/>
  <c r="AC756" i="79"/>
  <c r="K100" i="43"/>
  <c r="AK1124" i="79"/>
  <c r="AJ1124" i="79"/>
  <c r="AI756" i="79"/>
  <c r="I97" i="43"/>
  <c r="K96" i="43"/>
  <c r="Y388" i="79"/>
  <c r="D69" i="43"/>
  <c r="AJ940" i="79"/>
  <c r="AE1124" i="79"/>
  <c r="AE756" i="79"/>
  <c r="AL940" i="79"/>
  <c r="L101" i="43"/>
  <c r="AC1124" i="79"/>
  <c r="AI940" i="79"/>
  <c r="AB940" i="79"/>
  <c r="AJ756" i="79"/>
  <c r="AH756" i="79"/>
  <c r="AK940" i="79"/>
  <c r="AG756" i="79"/>
  <c r="AB756" i="79"/>
  <c r="L96" i="43"/>
  <c r="J100" i="43"/>
  <c r="AH391" i="46"/>
  <c r="M60" i="43"/>
  <c r="AJ204" i="79"/>
  <c r="O66" i="43"/>
  <c r="AL204" i="79"/>
  <c r="Q66" i="43"/>
  <c r="E93" i="43"/>
  <c r="G94" i="43"/>
  <c r="G95" i="43"/>
  <c r="G96" i="43"/>
  <c r="AH204" i="79"/>
  <c r="M66" i="43"/>
  <c r="G93" i="43"/>
  <c r="F96" i="43"/>
  <c r="F95" i="43"/>
  <c r="L55" i="47"/>
  <c r="L54" i="47"/>
  <c r="L47" i="47"/>
  <c r="L66" i="47"/>
  <c r="L60" i="47"/>
  <c r="L69" i="47"/>
  <c r="L62" i="47"/>
  <c r="L56" i="47"/>
  <c r="L68" i="47"/>
  <c r="L48" i="47"/>
  <c r="L53" i="47"/>
  <c r="L52" i="47"/>
  <c r="L45" i="47"/>
  <c r="L46" i="47"/>
  <c r="L67" i="47"/>
  <c r="L49" i="47"/>
  <c r="L63" i="47"/>
  <c r="L70" i="47"/>
  <c r="L65" i="47"/>
  <c r="L64" i="47"/>
  <c r="L71" i="47"/>
  <c r="L61" i="47"/>
  <c r="L51" i="47"/>
  <c r="L50" i="47"/>
  <c r="J21" i="47"/>
  <c r="J23" i="47"/>
  <c r="J15" i="47"/>
  <c r="J18" i="47"/>
  <c r="J19" i="47"/>
  <c r="J16" i="47"/>
  <c r="I30" i="47"/>
  <c r="I15" i="47"/>
  <c r="J24" i="47"/>
  <c r="J20" i="47"/>
  <c r="J26" i="47"/>
  <c r="J17" i="47"/>
  <c r="J25" i="47"/>
  <c r="J22" i="47"/>
  <c r="I36" i="47"/>
  <c r="I39" i="47"/>
  <c r="I31" i="47"/>
  <c r="I38" i="47"/>
  <c r="I40" i="47"/>
  <c r="I32" i="47"/>
  <c r="I41" i="47"/>
  <c r="I34" i="47"/>
  <c r="I37" i="47"/>
  <c r="I33" i="47"/>
  <c r="I35" i="47"/>
  <c r="I21" i="47"/>
  <c r="I18" i="47"/>
  <c r="I23" i="47"/>
  <c r="I22" i="47"/>
  <c r="I26" i="47"/>
  <c r="I25" i="47"/>
  <c r="I24" i="47"/>
  <c r="I20" i="47"/>
  <c r="I19" i="47"/>
  <c r="I17" i="47"/>
  <c r="I16" i="47"/>
  <c r="K27" i="47"/>
  <c r="R60" i="43"/>
  <c r="R66" i="43"/>
  <c r="M46" i="47"/>
  <c r="M64" i="47"/>
  <c r="M50" i="47"/>
  <c r="M62" i="47"/>
  <c r="M52" i="47"/>
  <c r="M67" i="47"/>
  <c r="K47" i="47"/>
  <c r="M66" i="47"/>
  <c r="M70" i="47"/>
  <c r="M55" i="47"/>
  <c r="M68" i="47"/>
  <c r="M54" i="47"/>
  <c r="K56" i="47"/>
  <c r="M65" i="47"/>
  <c r="M49" i="47"/>
  <c r="K46" i="47"/>
  <c r="M69" i="47"/>
  <c r="M71" i="47"/>
  <c r="K55" i="47"/>
  <c r="M60" i="47"/>
  <c r="M53" i="47"/>
  <c r="M47" i="47"/>
  <c r="K51" i="47"/>
  <c r="M61" i="47"/>
  <c r="M48" i="47"/>
  <c r="K53" i="47"/>
  <c r="K50" i="47"/>
  <c r="K52" i="47"/>
  <c r="K48" i="47"/>
  <c r="M63" i="47"/>
  <c r="M56" i="47"/>
  <c r="M51" i="47"/>
  <c r="K49" i="47"/>
  <c r="J69" i="43"/>
  <c r="K45" i="47"/>
  <c r="AM391" i="46"/>
  <c r="AM204" i="79"/>
  <c r="M82" i="47"/>
  <c r="F103" i="43"/>
  <c r="M95" i="43"/>
  <c r="M94" i="43"/>
  <c r="L85" i="47"/>
  <c r="M100" i="43"/>
  <c r="L79" i="47"/>
  <c r="G103" i="43"/>
  <c r="L76" i="47"/>
  <c r="M97" i="43"/>
  <c r="E103" i="43"/>
  <c r="M101" i="43"/>
  <c r="M93" i="43"/>
  <c r="M96" i="43"/>
  <c r="M86" i="47"/>
  <c r="M78" i="47"/>
  <c r="M75" i="47"/>
  <c r="M80" i="47"/>
  <c r="M76" i="47"/>
  <c r="M85" i="47"/>
  <c r="M79" i="47"/>
  <c r="M84" i="47"/>
  <c r="M81" i="47"/>
  <c r="M83" i="47"/>
  <c r="M77" i="47"/>
  <c r="K63" i="47"/>
  <c r="K65" i="47"/>
  <c r="K81" i="47"/>
  <c r="K76" i="47"/>
  <c r="K85" i="47"/>
  <c r="K77" i="47"/>
  <c r="K64" i="47"/>
  <c r="K84" i="47"/>
  <c r="K69" i="47"/>
  <c r="K78" i="47"/>
  <c r="K86" i="47"/>
  <c r="K83" i="47"/>
  <c r="K68" i="47"/>
  <c r="K79" i="47"/>
  <c r="K62" i="47"/>
  <c r="K60" i="47"/>
  <c r="K80" i="47"/>
  <c r="K71" i="47"/>
  <c r="K75" i="47"/>
  <c r="K70" i="47"/>
  <c r="K67" i="47"/>
  <c r="K61" i="47"/>
  <c r="K82" i="47"/>
  <c r="K66" i="47"/>
  <c r="I71" i="47"/>
  <c r="I68" i="47"/>
  <c r="I60" i="47"/>
  <c r="I70" i="47"/>
  <c r="I75" i="47"/>
  <c r="I83" i="47"/>
  <c r="I66" i="47"/>
  <c r="I54" i="47"/>
  <c r="I63" i="47"/>
  <c r="I61" i="47"/>
  <c r="I47" i="47"/>
  <c r="I85" i="47"/>
  <c r="I82" i="47"/>
  <c r="I77" i="47"/>
  <c r="I65" i="47"/>
  <c r="I80" i="47"/>
  <c r="I48" i="47"/>
  <c r="I79" i="47"/>
  <c r="I62" i="47"/>
  <c r="I76" i="47"/>
  <c r="I56" i="47"/>
  <c r="I69" i="47"/>
  <c r="I53" i="47"/>
  <c r="I55" i="47"/>
  <c r="I46" i="47"/>
  <c r="I51" i="47"/>
  <c r="I86" i="47"/>
  <c r="I84" i="47"/>
  <c r="I49" i="47"/>
  <c r="I67" i="47"/>
  <c r="I50" i="47"/>
  <c r="I81" i="47"/>
  <c r="I64" i="47"/>
  <c r="I52" i="47"/>
  <c r="I45" i="47"/>
  <c r="I78" i="47"/>
  <c r="J76" i="47"/>
  <c r="J61" i="47"/>
  <c r="J40" i="47"/>
  <c r="J35" i="47"/>
  <c r="J51" i="47"/>
  <c r="J78" i="47"/>
  <c r="J55" i="47"/>
  <c r="J33" i="47"/>
  <c r="J41" i="47"/>
  <c r="J52" i="47"/>
  <c r="J66" i="47"/>
  <c r="J53" i="47"/>
  <c r="J49" i="47"/>
  <c r="J67" i="47"/>
  <c r="J37" i="47"/>
  <c r="J31" i="47"/>
  <c r="J46" i="47"/>
  <c r="J45" i="47"/>
  <c r="J75" i="47"/>
  <c r="J48" i="47"/>
  <c r="J62" i="47"/>
  <c r="J69" i="47"/>
  <c r="J60" i="47"/>
  <c r="J84" i="47"/>
  <c r="J68" i="47"/>
  <c r="J47" i="47"/>
  <c r="J38" i="47"/>
  <c r="J86" i="47"/>
  <c r="J65" i="47"/>
  <c r="J36" i="47"/>
  <c r="J63" i="47"/>
  <c r="J32" i="47"/>
  <c r="J30" i="47"/>
  <c r="J39" i="47"/>
  <c r="J64" i="47"/>
  <c r="J71" i="47"/>
  <c r="J79" i="47"/>
  <c r="J81" i="47"/>
  <c r="J83" i="47"/>
  <c r="J56" i="47"/>
  <c r="J54" i="47"/>
  <c r="J77" i="47"/>
  <c r="J70" i="47"/>
  <c r="J85" i="47"/>
  <c r="J82" i="47"/>
  <c r="J50" i="47"/>
  <c r="J80" i="47"/>
  <c r="J34" i="47"/>
  <c r="I27" i="47"/>
  <c r="I29" i="47"/>
  <c r="J27" i="47"/>
  <c r="J29" i="47"/>
  <c r="M27" i="47"/>
  <c r="M29" i="47"/>
  <c r="L27" i="47"/>
  <c r="L29" i="47"/>
  <c r="K29" i="47"/>
  <c r="L77" i="47"/>
  <c r="L82" i="47"/>
  <c r="L80" i="47"/>
  <c r="L84" i="47"/>
  <c r="L78" i="47"/>
  <c r="L75" i="47"/>
  <c r="L81" i="47"/>
  <c r="L83" i="47"/>
  <c r="L86" i="47"/>
  <c r="J42" i="47"/>
  <c r="J44" i="47"/>
  <c r="J57" i="47"/>
  <c r="J59" i="47"/>
  <c r="I42" i="47"/>
  <c r="I44" i="47"/>
  <c r="I57" i="47"/>
  <c r="I59" i="47"/>
  <c r="M42" i="47"/>
  <c r="M44" i="47"/>
  <c r="M57" i="47"/>
  <c r="M59" i="47"/>
  <c r="L42" i="47"/>
  <c r="M72" i="47"/>
  <c r="M74" i="47"/>
  <c r="M87" i="47"/>
  <c r="M89" i="47"/>
  <c r="I72" i="47"/>
  <c r="I74" i="47"/>
  <c r="I87" i="47"/>
  <c r="I89" i="47"/>
  <c r="J72" i="47"/>
  <c r="J74" i="47"/>
  <c r="J87" i="47"/>
  <c r="J89" i="47"/>
  <c r="L44" i="47"/>
  <c r="L57" i="47"/>
  <c r="L59" i="47"/>
  <c r="L72" i="47"/>
  <c r="L74" i="47"/>
  <c r="L87" i="47"/>
  <c r="L89" i="47"/>
  <c r="K42" i="47"/>
  <c r="K44" i="47"/>
  <c r="K57" i="47"/>
  <c r="K59" i="47"/>
  <c r="K72" i="47"/>
  <c r="K74" i="47"/>
  <c r="K87" i="47"/>
  <c r="K89" i="47"/>
  <c r="AA488" i="79"/>
  <c r="AA561" i="79"/>
  <c r="AA571" i="79"/>
  <c r="AA577" i="79"/>
  <c r="AA937" i="79"/>
  <c r="AA576" i="79"/>
  <c r="AA754" i="79"/>
  <c r="AA578" i="79"/>
  <c r="AA1120" i="79"/>
  <c r="AM487" i="79"/>
  <c r="Z488" i="79"/>
  <c r="Z576" i="79"/>
  <c r="Z754" i="79"/>
  <c r="Z577" i="79"/>
  <c r="Z937" i="79"/>
  <c r="Z578" i="79"/>
  <c r="Z1120" i="79"/>
  <c r="Z561" i="79"/>
  <c r="Z571" i="79"/>
  <c r="I99" i="43"/>
  <c r="AM571" i="79"/>
  <c r="AM937" i="79"/>
  <c r="K99" i="43"/>
  <c r="AM754" i="79"/>
  <c r="J99" i="43"/>
  <c r="AA319" i="79"/>
  <c r="AM316" i="79"/>
  <c r="AA317" i="79"/>
  <c r="L99" i="43"/>
  <c r="AM1120" i="79"/>
  <c r="Z393" i="79"/>
  <c r="Z753" i="79"/>
  <c r="Z394" i="79"/>
  <c r="Z936" i="79"/>
  <c r="Z392" i="79"/>
  <c r="Z570" i="79"/>
  <c r="Z395" i="79"/>
  <c r="Z1119" i="79"/>
  <c r="Z378" i="79"/>
  <c r="Z387" i="79"/>
  <c r="AM322" i="79"/>
  <c r="AA323" i="79"/>
  <c r="Z940" i="79"/>
  <c r="Z1124" i="79"/>
  <c r="AM319" i="79"/>
  <c r="AA320" i="79"/>
  <c r="AA392" i="79"/>
  <c r="AA570" i="79"/>
  <c r="AA572" i="79"/>
  <c r="AA394" i="79"/>
  <c r="AA936" i="79"/>
  <c r="AA940" i="79"/>
  <c r="Z388" i="79"/>
  <c r="E69" i="43"/>
  <c r="Z572" i="79"/>
  <c r="Z756" i="79"/>
  <c r="M99" i="43"/>
  <c r="R72" i="43"/>
  <c r="K98" i="43"/>
  <c r="K103" i="43"/>
  <c r="AA393" i="79"/>
  <c r="AA753" i="79"/>
  <c r="AA395" i="79"/>
  <c r="AA1119" i="79"/>
  <c r="I98" i="43"/>
  <c r="I103" i="43"/>
  <c r="AM936" i="79"/>
  <c r="AM940" i="79"/>
  <c r="AM570" i="79"/>
  <c r="AM572" i="79"/>
  <c r="AA378" i="79"/>
  <c r="AA387" i="79"/>
  <c r="AA1124" i="79"/>
  <c r="L98" i="43"/>
  <c r="L103" i="43"/>
  <c r="AM1119" i="79"/>
  <c r="AM1124" i="79"/>
  <c r="AA388" i="79"/>
  <c r="F69" i="43"/>
  <c r="H98" i="43"/>
  <c r="AM387" i="79"/>
  <c r="AM388" i="79"/>
  <c r="AA756" i="79"/>
  <c r="J98" i="43"/>
  <c r="J103" i="43"/>
  <c r="AM753" i="79"/>
  <c r="AM756" i="79"/>
  <c r="M98" i="43"/>
  <c r="M103" i="43"/>
  <c r="H103" i="43"/>
  <c r="R69" i="43"/>
  <c r="H19" i="43"/>
  <c r="F49" i="44" l="1"/>
  <c r="AA379" i="79" s="1"/>
  <c r="AA389" i="79" s="1"/>
  <c r="F70" i="43" s="1"/>
  <c r="H47" i="44"/>
  <c r="AC514" i="46" s="1"/>
  <c r="AC522" i="46" s="1"/>
  <c r="F47" i="44"/>
  <c r="AA514" i="46" s="1"/>
  <c r="AA522" i="46" s="1"/>
  <c r="E48" i="44"/>
  <c r="Z196" i="79" s="1"/>
  <c r="Z205" i="79" s="1"/>
  <c r="O19" i="47"/>
  <c r="G48" i="44"/>
  <c r="AB196" i="79" s="1"/>
  <c r="AB205" i="79" s="1"/>
  <c r="G47" i="44"/>
  <c r="AB514" i="46" s="1"/>
  <c r="AB522" i="46" s="1"/>
  <c r="G50" i="44"/>
  <c r="AB562" i="79" s="1"/>
  <c r="AB573" i="79" s="1"/>
  <c r="O26" i="47"/>
  <c r="E47" i="44"/>
  <c r="Z514" i="46" s="1"/>
  <c r="Z522" i="46" s="1"/>
  <c r="R39" i="47"/>
  <c r="E49" i="44"/>
  <c r="Z379" i="79" s="1"/>
  <c r="Z389" i="79" s="1"/>
  <c r="E70" i="43" s="1"/>
  <c r="J93" i="47" s="1"/>
  <c r="D48" i="44"/>
  <c r="Y196" i="79" s="1"/>
  <c r="Y205" i="79" s="1"/>
  <c r="D49" i="44"/>
  <c r="Y379" i="79" s="1"/>
  <c r="Y389" i="79" s="1"/>
  <c r="K123" i="47"/>
  <c r="K159" i="47"/>
  <c r="K92" i="47"/>
  <c r="K126" i="47"/>
  <c r="K136" i="47"/>
  <c r="K97" i="47"/>
  <c r="K145" i="47"/>
  <c r="K121" i="47"/>
  <c r="P34" i="47"/>
  <c r="P36" i="47"/>
  <c r="O20" i="47"/>
  <c r="AF379" i="79"/>
  <c r="AF389" i="79" s="1"/>
  <c r="K70" i="43" s="1"/>
  <c r="U51" i="47"/>
  <c r="AJ196" i="79"/>
  <c r="AJ205" i="79" s="1"/>
  <c r="O67" i="43" s="1"/>
  <c r="AL196" i="79"/>
  <c r="AL205" i="79" s="1"/>
  <c r="Q67" i="43" s="1"/>
  <c r="V127" i="47" s="1"/>
  <c r="R36" i="47"/>
  <c r="S20" i="47"/>
  <c r="AG196" i="79"/>
  <c r="AG205" i="79" s="1"/>
  <c r="L67" i="43" s="1"/>
  <c r="Q75" i="47" s="1"/>
  <c r="U45" i="47"/>
  <c r="R50" i="47"/>
  <c r="R38" i="47"/>
  <c r="U49" i="47"/>
  <c r="AH196" i="79"/>
  <c r="AH205" i="79" s="1"/>
  <c r="M67" i="43" s="1"/>
  <c r="R55" i="47"/>
  <c r="R37" i="47"/>
  <c r="AE196" i="79"/>
  <c r="AE205" i="79" s="1"/>
  <c r="J67" i="43" s="1"/>
  <c r="O93" i="47" s="1"/>
  <c r="AD196" i="79"/>
  <c r="AD205" i="79" s="1"/>
  <c r="I67" i="43" s="1"/>
  <c r="AF196" i="79"/>
  <c r="AF205" i="79" s="1"/>
  <c r="K67" i="43" s="1"/>
  <c r="L142" i="47"/>
  <c r="L150" i="47"/>
  <c r="L146" i="47"/>
  <c r="L153" i="47"/>
  <c r="L110" i="47"/>
  <c r="L107" i="47"/>
  <c r="L111" i="47"/>
  <c r="L131" i="47"/>
  <c r="L158" i="47"/>
  <c r="L160" i="47"/>
  <c r="L124" i="47"/>
  <c r="L114" i="47"/>
  <c r="L127" i="47"/>
  <c r="L115" i="47"/>
  <c r="L121" i="47"/>
  <c r="L122" i="47"/>
  <c r="L90" i="47"/>
  <c r="L108" i="47"/>
  <c r="L152" i="47"/>
  <c r="L98" i="47"/>
  <c r="L116" i="47"/>
  <c r="M92" i="47"/>
  <c r="M116" i="47"/>
  <c r="M90" i="47"/>
  <c r="M101" i="47"/>
  <c r="M120" i="47"/>
  <c r="M146" i="47"/>
  <c r="M141" i="47"/>
  <c r="M137" i="47"/>
  <c r="M125" i="47"/>
  <c r="M153" i="47"/>
  <c r="M96" i="47"/>
  <c r="M138" i="47"/>
  <c r="M105" i="47"/>
  <c r="M121" i="47"/>
  <c r="M145" i="47"/>
  <c r="M129" i="47"/>
  <c r="M158" i="47"/>
  <c r="E33" i="43"/>
  <c r="M131" i="47"/>
  <c r="M161" i="47"/>
  <c r="M93" i="47"/>
  <c r="M122" i="47"/>
  <c r="M151" i="47"/>
  <c r="M123" i="47"/>
  <c r="M144" i="47"/>
  <c r="M160" i="47"/>
  <c r="M152" i="47"/>
  <c r="M128" i="47"/>
  <c r="M142" i="47"/>
  <c r="M159" i="47"/>
  <c r="M157" i="47"/>
  <c r="K91" i="47"/>
  <c r="K111" i="47"/>
  <c r="K90" i="47"/>
  <c r="K109" i="47"/>
  <c r="U46" i="47"/>
  <c r="O99" i="47"/>
  <c r="P30" i="47"/>
  <c r="K156" i="47"/>
  <c r="K93" i="47"/>
  <c r="K99" i="47"/>
  <c r="K107" i="47"/>
  <c r="K129" i="47"/>
  <c r="K116" i="47"/>
  <c r="K115" i="47"/>
  <c r="K106" i="47"/>
  <c r="U48" i="47"/>
  <c r="U21" i="47"/>
  <c r="K146" i="47"/>
  <c r="K158" i="47"/>
  <c r="K153" i="47"/>
  <c r="K143" i="47"/>
  <c r="K130" i="47"/>
  <c r="K152" i="47"/>
  <c r="K128" i="47"/>
  <c r="K160" i="47"/>
  <c r="K113" i="47"/>
  <c r="P15" i="47"/>
  <c r="P23" i="47"/>
  <c r="P35" i="47"/>
  <c r="P33" i="47"/>
  <c r="P39" i="47"/>
  <c r="P40" i="47"/>
  <c r="U36" i="47"/>
  <c r="U53" i="47"/>
  <c r="U54" i="47"/>
  <c r="U55" i="47"/>
  <c r="U50" i="47"/>
  <c r="U47" i="47"/>
  <c r="K131" i="47"/>
  <c r="K141" i="47"/>
  <c r="K151" i="47"/>
  <c r="K154" i="47"/>
  <c r="K100" i="47"/>
  <c r="K108" i="47"/>
  <c r="K127" i="47"/>
  <c r="K105" i="47"/>
  <c r="K122" i="47"/>
  <c r="K135" i="47"/>
  <c r="K137" i="47"/>
  <c r="K94" i="47"/>
  <c r="K110" i="47"/>
  <c r="K98" i="47"/>
  <c r="K138" i="47"/>
  <c r="K124" i="47"/>
  <c r="K155" i="47"/>
  <c r="K114" i="47"/>
  <c r="K112" i="47"/>
  <c r="K120" i="47"/>
  <c r="K161" i="47"/>
  <c r="K142" i="47"/>
  <c r="K101" i="47"/>
  <c r="K125" i="47"/>
  <c r="E31" i="43"/>
  <c r="K95" i="47"/>
  <c r="K96" i="47"/>
  <c r="K150" i="47"/>
  <c r="K144" i="47"/>
  <c r="K157" i="47"/>
  <c r="T52" i="47"/>
  <c r="T50" i="47"/>
  <c r="T53" i="47"/>
  <c r="R47" i="47"/>
  <c r="R56" i="47"/>
  <c r="R53" i="47"/>
  <c r="R49" i="47"/>
  <c r="R51" i="47"/>
  <c r="O23" i="47"/>
  <c r="O21" i="47"/>
  <c r="O16" i="47"/>
  <c r="O17" i="47"/>
  <c r="O25" i="47"/>
  <c r="O48" i="47"/>
  <c r="O24" i="47"/>
  <c r="O15" i="47"/>
  <c r="L129" i="47"/>
  <c r="L123" i="47"/>
  <c r="L155" i="47"/>
  <c r="L159" i="47"/>
  <c r="L137" i="47"/>
  <c r="L92" i="47"/>
  <c r="L105" i="47"/>
  <c r="L143" i="47"/>
  <c r="L101" i="47"/>
  <c r="L141" i="47"/>
  <c r="L136" i="47"/>
  <c r="L154" i="47"/>
  <c r="L109" i="47"/>
  <c r="L138" i="47"/>
  <c r="L161" i="47"/>
  <c r="L94" i="47"/>
  <c r="L128" i="47"/>
  <c r="L91" i="47"/>
  <c r="L126" i="47"/>
  <c r="L120" i="47"/>
  <c r="L99" i="47"/>
  <c r="L96" i="47"/>
  <c r="L125" i="47"/>
  <c r="L135" i="47"/>
  <c r="L145" i="47"/>
  <c r="L93" i="47"/>
  <c r="L151" i="47"/>
  <c r="L144" i="47"/>
  <c r="L130" i="47"/>
  <c r="L95" i="47"/>
  <c r="L157" i="47"/>
  <c r="L156" i="47"/>
  <c r="E32" i="43"/>
  <c r="L112" i="47"/>
  <c r="L97" i="47"/>
  <c r="T46" i="47"/>
  <c r="AK562" i="79"/>
  <c r="AK573" i="79" s="1"/>
  <c r="P73" i="43" s="1"/>
  <c r="U142" i="47" s="1"/>
  <c r="AH514" i="46"/>
  <c r="AH522" i="46" s="1"/>
  <c r="M64" i="43" s="1"/>
  <c r="R97" i="47" s="1"/>
  <c r="AK196" i="79"/>
  <c r="AK205" i="79" s="1"/>
  <c r="P67" i="43" s="1"/>
  <c r="AH562" i="79"/>
  <c r="AH573" i="79" s="1"/>
  <c r="M73" i="43" s="1"/>
  <c r="AE562" i="79"/>
  <c r="AE573" i="79" s="1"/>
  <c r="J73" i="43" s="1"/>
  <c r="O126" i="47" s="1"/>
  <c r="AD514" i="46"/>
  <c r="AD522" i="46" s="1"/>
  <c r="I64" i="43" s="1"/>
  <c r="N68" i="47" s="1"/>
  <c r="AI514" i="46"/>
  <c r="AI522" i="46" s="1"/>
  <c r="N64" i="43" s="1"/>
  <c r="S71" i="47" s="1"/>
  <c r="AG562" i="79"/>
  <c r="AG573" i="79" s="1"/>
  <c r="L73" i="43" s="1"/>
  <c r="AJ514" i="46"/>
  <c r="AJ522" i="46" s="1"/>
  <c r="O64" i="43" s="1"/>
  <c r="T80" i="47" s="1"/>
  <c r="AF562" i="79"/>
  <c r="AF573" i="79" s="1"/>
  <c r="K73" i="43" s="1"/>
  <c r="AK514" i="46"/>
  <c r="AK522" i="46" s="1"/>
  <c r="P64" i="43" s="1"/>
  <c r="U83" i="47" s="1"/>
  <c r="AD562" i="79"/>
  <c r="AD573" i="79" s="1"/>
  <c r="I73" i="43" s="1"/>
  <c r="AJ562" i="79"/>
  <c r="AJ573" i="79" s="1"/>
  <c r="O73" i="43" s="1"/>
  <c r="T142" i="47" s="1"/>
  <c r="AF514" i="46"/>
  <c r="AF522" i="46" s="1"/>
  <c r="K64" i="43" s="1"/>
  <c r="P61" i="47" s="1"/>
  <c r="R32" i="47"/>
  <c r="R48" i="47"/>
  <c r="R35" i="47"/>
  <c r="R40" i="47"/>
  <c r="R45" i="47"/>
  <c r="R34" i="47"/>
  <c r="R31" i="47"/>
  <c r="R33" i="47"/>
  <c r="R41" i="47"/>
  <c r="R95" i="47"/>
  <c r="R54" i="47"/>
  <c r="R52" i="47"/>
  <c r="R46" i="47"/>
  <c r="U68" i="47"/>
  <c r="U56" i="47"/>
  <c r="U52" i="47"/>
  <c r="N24" i="47"/>
  <c r="N17" i="47"/>
  <c r="N18" i="47"/>
  <c r="O39" i="47"/>
  <c r="O38" i="47"/>
  <c r="O80" i="47"/>
  <c r="O37" i="47"/>
  <c r="O71" i="47"/>
  <c r="O65" i="47"/>
  <c r="O97" i="47"/>
  <c r="O66" i="47"/>
  <c r="O41" i="47"/>
  <c r="T116" i="47"/>
  <c r="O141" i="47"/>
  <c r="O63" i="47"/>
  <c r="S25" i="47"/>
  <c r="P56" i="47"/>
  <c r="P52" i="47"/>
  <c r="P55" i="47"/>
  <c r="P46" i="47"/>
  <c r="P47" i="47"/>
  <c r="P53" i="47"/>
  <c r="P54" i="47"/>
  <c r="T138" i="47"/>
  <c r="Q56" i="47"/>
  <c r="Q85" i="47"/>
  <c r="Q67" i="47"/>
  <c r="Q49" i="47"/>
  <c r="Q79" i="47"/>
  <c r="Q70" i="47"/>
  <c r="Q81" i="47"/>
  <c r="Q25" i="47"/>
  <c r="Q64" i="47"/>
  <c r="Q51" i="47"/>
  <c r="Q77" i="47"/>
  <c r="V50" i="47"/>
  <c r="V40" i="47"/>
  <c r="V37" i="47"/>
  <c r="V33" i="47"/>
  <c r="V53" i="47"/>
  <c r="V47" i="47"/>
  <c r="V34" i="47"/>
  <c r="V39" i="47"/>
  <c r="V48" i="47"/>
  <c r="V56" i="47"/>
  <c r="V46" i="47"/>
  <c r="V30" i="47"/>
  <c r="V49" i="47"/>
  <c r="V52" i="47"/>
  <c r="V35" i="47"/>
  <c r="V36" i="47"/>
  <c r="V32" i="47"/>
  <c r="V31" i="47"/>
  <c r="V55" i="47"/>
  <c r="N52" i="47"/>
  <c r="N46" i="47"/>
  <c r="N53" i="47"/>
  <c r="N56" i="47"/>
  <c r="N38" i="47"/>
  <c r="N47" i="47"/>
  <c r="N66" i="47"/>
  <c r="N45" i="47"/>
  <c r="N50" i="47"/>
  <c r="N48" i="47"/>
  <c r="N54" i="47"/>
  <c r="N30" i="47"/>
  <c r="N49" i="47"/>
  <c r="N55" i="47"/>
  <c r="N92" i="47"/>
  <c r="AM941" i="79"/>
  <c r="M130" i="47"/>
  <c r="M155" i="47"/>
  <c r="M135" i="47"/>
  <c r="M150" i="47"/>
  <c r="M115" i="47"/>
  <c r="M99" i="47"/>
  <c r="M94" i="47"/>
  <c r="M97" i="47"/>
  <c r="M107" i="47"/>
  <c r="M100" i="47"/>
  <c r="O56" i="47"/>
  <c r="O78" i="47"/>
  <c r="O30" i="47"/>
  <c r="O36" i="47"/>
  <c r="O61" i="47"/>
  <c r="O46" i="47"/>
  <c r="U32" i="47"/>
  <c r="M156" i="47"/>
  <c r="M136" i="47"/>
  <c r="M124" i="47"/>
  <c r="M106" i="47"/>
  <c r="M109" i="47"/>
  <c r="M108" i="47"/>
  <c r="M110" i="47"/>
  <c r="M113" i="47"/>
  <c r="M111" i="47"/>
  <c r="M98" i="47"/>
  <c r="U71" i="47"/>
  <c r="O53" i="47"/>
  <c r="O55" i="47"/>
  <c r="O31" i="47"/>
  <c r="O81" i="47"/>
  <c r="O49" i="47"/>
  <c r="O64" i="47"/>
  <c r="U38" i="47"/>
  <c r="M143" i="47"/>
  <c r="M127" i="47"/>
  <c r="M126" i="47"/>
  <c r="M154" i="47"/>
  <c r="M91" i="47"/>
  <c r="M114" i="47"/>
  <c r="M95" i="47"/>
  <c r="M112" i="47"/>
  <c r="O91" i="47"/>
  <c r="O51" i="47"/>
  <c r="O34" i="47"/>
  <c r="O54" i="47"/>
  <c r="O32" i="47"/>
  <c r="O35" i="47"/>
  <c r="O52" i="47"/>
  <c r="U37" i="47"/>
  <c r="Q92" i="47"/>
  <c r="Q91" i="47"/>
  <c r="Q124" i="47"/>
  <c r="V68" i="47"/>
  <c r="V70" i="47"/>
  <c r="V64" i="47"/>
  <c r="V126" i="47"/>
  <c r="V67" i="47"/>
  <c r="V63" i="47"/>
  <c r="V160" i="47"/>
  <c r="V139" i="47"/>
  <c r="V61" i="47"/>
  <c r="V71" i="47"/>
  <c r="V121" i="47"/>
  <c r="V69" i="47"/>
  <c r="V62" i="47"/>
  <c r="V101" i="47"/>
  <c r="L100" i="47"/>
  <c r="L106" i="47"/>
  <c r="L113" i="47"/>
  <c r="AM757" i="79"/>
  <c r="V17" i="47"/>
  <c r="V66" i="47"/>
  <c r="V51" i="47"/>
  <c r="V65" i="47"/>
  <c r="V45" i="47"/>
  <c r="V54" i="47"/>
  <c r="V60" i="47"/>
  <c r="V41" i="47"/>
  <c r="V21" i="47"/>
  <c r="V20" i="47"/>
  <c r="T33" i="47"/>
  <c r="T56" i="47"/>
  <c r="T55" i="47"/>
  <c r="T17" i="47"/>
  <c r="T23" i="47"/>
  <c r="T36" i="47"/>
  <c r="T48" i="47"/>
  <c r="T31" i="47"/>
  <c r="T39" i="47"/>
  <c r="T47" i="47"/>
  <c r="P45" i="47"/>
  <c r="P32" i="47"/>
  <c r="P38" i="47"/>
  <c r="P51" i="47"/>
  <c r="P41" i="47"/>
  <c r="P50" i="47"/>
  <c r="P31" i="47"/>
  <c r="P37" i="47"/>
  <c r="P49" i="47"/>
  <c r="P48" i="47"/>
  <c r="O67" i="47"/>
  <c r="O45" i="47"/>
  <c r="O62" i="47"/>
  <c r="O60" i="47"/>
  <c r="O40" i="47"/>
  <c r="O50" i="47"/>
  <c r="O68" i="47"/>
  <c r="O75" i="47"/>
  <c r="O18" i="47"/>
  <c r="O33" i="47"/>
  <c r="O69" i="47"/>
  <c r="O70" i="47"/>
  <c r="O47" i="47"/>
  <c r="U30" i="47"/>
  <c r="U40" i="47"/>
  <c r="T49" i="47"/>
  <c r="T54" i="47"/>
  <c r="U41" i="47"/>
  <c r="U35" i="47"/>
  <c r="U34" i="47"/>
  <c r="U23" i="47"/>
  <c r="U31" i="47"/>
  <c r="U39" i="47"/>
  <c r="U33" i="47"/>
  <c r="U25" i="47"/>
  <c r="R55" i="43"/>
  <c r="T51" i="47"/>
  <c r="T45" i="47"/>
  <c r="Q36" i="47"/>
  <c r="Q69" i="47"/>
  <c r="Q65" i="47"/>
  <c r="Q54" i="47"/>
  <c r="Q63" i="47"/>
  <c r="Q53" i="47"/>
  <c r="Q68" i="47"/>
  <c r="Q31" i="47"/>
  <c r="Q23" i="47"/>
  <c r="Q38" i="47"/>
  <c r="Q50" i="47"/>
  <c r="Q47" i="47"/>
  <c r="Q45" i="47"/>
  <c r="Q48" i="47"/>
  <c r="Q66" i="47"/>
  <c r="Q55" i="47"/>
  <c r="Q46" i="47"/>
  <c r="Q60" i="47"/>
  <c r="Q71" i="47"/>
  <c r="Q52" i="47"/>
  <c r="Q62" i="47"/>
  <c r="N67" i="47"/>
  <c r="N39" i="47"/>
  <c r="N33" i="47"/>
  <c r="N36" i="47"/>
  <c r="AM132" i="46"/>
  <c r="AM133" i="46" s="1"/>
  <c r="R58" i="43"/>
  <c r="S41" i="47"/>
  <c r="S46" i="47"/>
  <c r="S45" i="47"/>
  <c r="S65" i="47"/>
  <c r="S54" i="47"/>
  <c r="S76" i="47"/>
  <c r="S125" i="47"/>
  <c r="S94" i="47"/>
  <c r="S112" i="47"/>
  <c r="S31" i="47"/>
  <c r="S55" i="47"/>
  <c r="S62" i="47"/>
  <c r="S47" i="47"/>
  <c r="S83" i="47"/>
  <c r="S81" i="47"/>
  <c r="S115" i="47"/>
  <c r="S127" i="47"/>
  <c r="S56" i="47"/>
  <c r="S48" i="47"/>
  <c r="S50" i="47"/>
  <c r="S64" i="47"/>
  <c r="S53" i="47"/>
  <c r="S107" i="47"/>
  <c r="S108" i="47"/>
  <c r="S90" i="47"/>
  <c r="S121" i="47"/>
  <c r="S35" i="47"/>
  <c r="S60" i="47"/>
  <c r="S49" i="47"/>
  <c r="S69" i="47"/>
  <c r="S52" i="47"/>
  <c r="S51" i="47"/>
  <c r="S93" i="47"/>
  <c r="S116" i="47"/>
  <c r="S111" i="47"/>
  <c r="S105" i="47"/>
  <c r="S130" i="47"/>
  <c r="AM1125" i="79"/>
  <c r="T19" i="47"/>
  <c r="T21" i="47"/>
  <c r="T25" i="47"/>
  <c r="T32" i="47"/>
  <c r="T41" i="47"/>
  <c r="T34" i="47"/>
  <c r="T16" i="47"/>
  <c r="T15" i="47"/>
  <c r="T26" i="47"/>
  <c r="T35" i="47"/>
  <c r="T30" i="47"/>
  <c r="T18" i="47"/>
  <c r="T24" i="47"/>
  <c r="T22" i="47"/>
  <c r="T20" i="47"/>
  <c r="T40" i="47"/>
  <c r="T37" i="47"/>
  <c r="T38" i="47"/>
  <c r="V18" i="47"/>
  <c r="V23" i="47"/>
  <c r="V26" i="47"/>
  <c r="V22" i="47"/>
  <c r="V25" i="47"/>
  <c r="V24" i="47"/>
  <c r="V38" i="47"/>
  <c r="V16" i="47"/>
  <c r="V15" i="47"/>
  <c r="V19" i="47"/>
  <c r="Q21" i="47"/>
  <c r="Q18" i="47"/>
  <c r="Q34" i="47"/>
  <c r="Q30" i="47"/>
  <c r="Q39" i="47"/>
  <c r="Q15" i="47"/>
  <c r="Q19" i="47"/>
  <c r="Q16" i="47"/>
  <c r="Q40" i="47"/>
  <c r="Q35" i="47"/>
  <c r="Q33" i="47"/>
  <c r="Q61" i="47"/>
  <c r="Q24" i="47"/>
  <c r="Q26" i="47"/>
  <c r="Q17" i="47"/>
  <c r="Q22" i="47"/>
  <c r="Q20" i="47"/>
  <c r="Q41" i="47"/>
  <c r="Q37" i="47"/>
  <c r="Q32" i="47"/>
  <c r="AM262" i="46"/>
  <c r="R16" i="47"/>
  <c r="R19" i="47"/>
  <c r="R20" i="47"/>
  <c r="R18" i="47"/>
  <c r="R25" i="47"/>
  <c r="R24" i="47"/>
  <c r="R17" i="47"/>
  <c r="R23" i="47"/>
  <c r="R22" i="47"/>
  <c r="R30" i="47"/>
  <c r="S23" i="47"/>
  <c r="S24" i="47"/>
  <c r="S21" i="47"/>
  <c r="S16" i="47"/>
  <c r="S39" i="47"/>
  <c r="S36" i="47"/>
  <c r="S33" i="47"/>
  <c r="S26" i="47"/>
  <c r="S18" i="47"/>
  <c r="S22" i="47"/>
  <c r="S40" i="47"/>
  <c r="S34" i="47"/>
  <c r="S37" i="47"/>
  <c r="S17" i="47"/>
  <c r="S15" i="47"/>
  <c r="S32" i="47"/>
  <c r="S30" i="47"/>
  <c r="S38" i="47"/>
  <c r="N19" i="47"/>
  <c r="N16" i="47"/>
  <c r="N35" i="47"/>
  <c r="N31" i="47"/>
  <c r="N22" i="47"/>
  <c r="N20" i="47"/>
  <c r="N32" i="47"/>
  <c r="N23" i="47"/>
  <c r="N40" i="47"/>
  <c r="N37" i="47"/>
  <c r="N34" i="47"/>
  <c r="N26" i="47"/>
  <c r="N41" i="47"/>
  <c r="N25" i="47"/>
  <c r="N21" i="47"/>
  <c r="N51" i="47"/>
  <c r="R61" i="43"/>
  <c r="U16" i="47"/>
  <c r="U18" i="47"/>
  <c r="U20" i="47"/>
  <c r="U15" i="47"/>
  <c r="U26" i="47"/>
  <c r="U17" i="47"/>
  <c r="U22" i="47"/>
  <c r="U24" i="47"/>
  <c r="U19" i="47"/>
  <c r="AM392" i="46"/>
  <c r="R15" i="47"/>
  <c r="R21" i="47"/>
  <c r="R26" i="47"/>
  <c r="P21" i="47"/>
  <c r="P20" i="47"/>
  <c r="P17" i="47"/>
  <c r="P24" i="47"/>
  <c r="P19" i="47"/>
  <c r="P16" i="47"/>
  <c r="P26" i="47"/>
  <c r="P18" i="47"/>
  <c r="P22" i="47"/>
  <c r="P25" i="47"/>
  <c r="D70" i="43"/>
  <c r="AM389" i="79"/>
  <c r="D50" i="44"/>
  <c r="Y562" i="79" s="1"/>
  <c r="Y573" i="79" s="1"/>
  <c r="O107" i="47" l="1"/>
  <c r="T140" i="47"/>
  <c r="O121" i="47"/>
  <c r="O125" i="47"/>
  <c r="J141" i="47"/>
  <c r="T62" i="47"/>
  <c r="O122" i="47"/>
  <c r="T121" i="47"/>
  <c r="T139" i="47"/>
  <c r="O143" i="47"/>
  <c r="O155" i="47"/>
  <c r="O154" i="47"/>
  <c r="T61" i="47"/>
  <c r="U112" i="47"/>
  <c r="T136" i="47"/>
  <c r="O153" i="47"/>
  <c r="O123" i="47"/>
  <c r="T67" i="47"/>
  <c r="T60" i="47"/>
  <c r="Q90" i="47"/>
  <c r="Q98" i="47"/>
  <c r="Q99" i="47"/>
  <c r="O76" i="47"/>
  <c r="O83" i="47"/>
  <c r="Q86" i="47"/>
  <c r="Q78" i="47"/>
  <c r="Q82" i="47"/>
  <c r="Q76" i="47"/>
  <c r="Q84" i="47"/>
  <c r="O150" i="47"/>
  <c r="O151" i="47"/>
  <c r="T131" i="47"/>
  <c r="T128" i="47"/>
  <c r="T98" i="47"/>
  <c r="O158" i="47"/>
  <c r="O156" i="47"/>
  <c r="E40" i="43"/>
  <c r="T153" i="47"/>
  <c r="T112" i="47"/>
  <c r="O131" i="47"/>
  <c r="O114" i="47"/>
  <c r="O138" i="47"/>
  <c r="O116" i="47"/>
  <c r="O106" i="47"/>
  <c r="O77" i="47"/>
  <c r="O92" i="47"/>
  <c r="Q116" i="47"/>
  <c r="T70" i="47"/>
  <c r="Q96" i="47"/>
  <c r="O85" i="47"/>
  <c r="T68" i="47"/>
  <c r="T63" i="47"/>
  <c r="T65" i="47"/>
  <c r="T66" i="47"/>
  <c r="Q93" i="47"/>
  <c r="Q100" i="47"/>
  <c r="Q101" i="47"/>
  <c r="O86" i="47"/>
  <c r="O94" i="47"/>
  <c r="O79" i="47"/>
  <c r="O161" i="47"/>
  <c r="Q83" i="47"/>
  <c r="O101" i="47"/>
  <c r="T156" i="47"/>
  <c r="U124" i="47"/>
  <c r="T100" i="47"/>
  <c r="T141" i="47"/>
  <c r="P64" i="47"/>
  <c r="O82" i="47"/>
  <c r="O120" i="47"/>
  <c r="T135" i="47"/>
  <c r="T109" i="47"/>
  <c r="T91" i="47"/>
  <c r="O105" i="47"/>
  <c r="O157" i="47"/>
  <c r="O96" i="47"/>
  <c r="O135" i="47"/>
  <c r="O127" i="47"/>
  <c r="O124" i="47"/>
  <c r="U106" i="47"/>
  <c r="O95" i="47"/>
  <c r="O84" i="47"/>
  <c r="T69" i="47"/>
  <c r="Q94" i="47"/>
  <c r="Q95" i="47"/>
  <c r="Q97" i="47"/>
  <c r="Q80" i="47"/>
  <c r="O140" i="47"/>
  <c r="O90" i="47"/>
  <c r="T157" i="47"/>
  <c r="T108" i="47"/>
  <c r="T129" i="47"/>
  <c r="T111" i="47"/>
  <c r="O159" i="47"/>
  <c r="T94" i="47"/>
  <c r="T114" i="47"/>
  <c r="O98" i="47"/>
  <c r="O115" i="47"/>
  <c r="O109" i="47"/>
  <c r="O111" i="47"/>
  <c r="O108" i="47"/>
  <c r="O144" i="47"/>
  <c r="O129" i="47"/>
  <c r="O112" i="47"/>
  <c r="O100" i="47"/>
  <c r="AM522" i="46"/>
  <c r="P71" i="47"/>
  <c r="V75" i="47"/>
  <c r="V153" i="47"/>
  <c r="V106" i="47"/>
  <c r="V145" i="47"/>
  <c r="V93" i="47"/>
  <c r="N86" i="47"/>
  <c r="N81" i="47"/>
  <c r="N76" i="47"/>
  <c r="P95" i="47"/>
  <c r="P98" i="47"/>
  <c r="R69" i="47"/>
  <c r="R62" i="47"/>
  <c r="N77" i="47"/>
  <c r="V80" i="47"/>
  <c r="V161" i="47"/>
  <c r="V131" i="47"/>
  <c r="E42" i="43"/>
  <c r="V96" i="47"/>
  <c r="N70" i="47"/>
  <c r="N60" i="47"/>
  <c r="R77" i="47"/>
  <c r="R64" i="43"/>
  <c r="V151" i="47"/>
  <c r="V150" i="47"/>
  <c r="V125" i="47"/>
  <c r="V144" i="47"/>
  <c r="N101" i="47"/>
  <c r="J146" i="47"/>
  <c r="J110" i="47"/>
  <c r="J155" i="47"/>
  <c r="J122" i="47"/>
  <c r="O113" i="47"/>
  <c r="O152" i="47"/>
  <c r="T95" i="47"/>
  <c r="O139" i="47"/>
  <c r="O137" i="47"/>
  <c r="J161" i="47"/>
  <c r="J91" i="47"/>
  <c r="J157" i="47"/>
  <c r="U136" i="47"/>
  <c r="N142" i="47"/>
  <c r="Q107" i="47"/>
  <c r="Q106" i="47"/>
  <c r="Q137" i="47"/>
  <c r="N135" i="47"/>
  <c r="N123" i="47"/>
  <c r="P138" i="47"/>
  <c r="P111" i="47"/>
  <c r="P63" i="47"/>
  <c r="P156" i="47"/>
  <c r="T137" i="47"/>
  <c r="T110" i="47"/>
  <c r="T99" i="47"/>
  <c r="O110" i="47"/>
  <c r="O136" i="47"/>
  <c r="E35" i="43"/>
  <c r="O130" i="47"/>
  <c r="O128" i="47"/>
  <c r="U159" i="47"/>
  <c r="R86" i="47"/>
  <c r="R63" i="47"/>
  <c r="O145" i="47"/>
  <c r="J105" i="47"/>
  <c r="J150" i="47"/>
  <c r="J142" i="47"/>
  <c r="J98" i="47"/>
  <c r="J143" i="47"/>
  <c r="J95" i="47"/>
  <c r="J136" i="47"/>
  <c r="J113" i="47"/>
  <c r="J160" i="47"/>
  <c r="Q155" i="47"/>
  <c r="Q138" i="47"/>
  <c r="Q122" i="47"/>
  <c r="Q151" i="47"/>
  <c r="N136" i="47"/>
  <c r="N111" i="47"/>
  <c r="R73" i="43"/>
  <c r="J123" i="47"/>
  <c r="J152" i="47"/>
  <c r="J137" i="47"/>
  <c r="J101" i="47"/>
  <c r="J138" i="47"/>
  <c r="J99" i="47"/>
  <c r="J156" i="47"/>
  <c r="J126" i="47"/>
  <c r="Q144" i="47"/>
  <c r="Q105" i="47"/>
  <c r="Q128" i="47"/>
  <c r="Q108" i="47"/>
  <c r="Q115" i="47"/>
  <c r="J144" i="47"/>
  <c r="J92" i="47"/>
  <c r="J108" i="47"/>
  <c r="J129" i="47"/>
  <c r="J145" i="47"/>
  <c r="J107" i="47"/>
  <c r="J111" i="47"/>
  <c r="J96" i="47"/>
  <c r="J97" i="47"/>
  <c r="J130" i="47"/>
  <c r="E30" i="43"/>
  <c r="J114" i="47"/>
  <c r="J153" i="47"/>
  <c r="J109" i="47"/>
  <c r="J94" i="47"/>
  <c r="J106" i="47"/>
  <c r="J128" i="47"/>
  <c r="J127" i="47"/>
  <c r="J115" i="47"/>
  <c r="J131" i="47"/>
  <c r="J151" i="47"/>
  <c r="J158" i="47"/>
  <c r="J159" i="47"/>
  <c r="J112" i="47"/>
  <c r="J121" i="47"/>
  <c r="J116" i="47"/>
  <c r="J124" i="47"/>
  <c r="J154" i="47"/>
  <c r="J90" i="47"/>
  <c r="J120" i="47"/>
  <c r="J135" i="47"/>
  <c r="J100" i="47"/>
  <c r="J125" i="47"/>
  <c r="AM573" i="79"/>
  <c r="N85" i="47"/>
  <c r="V113" i="47"/>
  <c r="V111" i="47"/>
  <c r="V116" i="47"/>
  <c r="V154" i="47"/>
  <c r="V155" i="47"/>
  <c r="V83" i="47"/>
  <c r="V157" i="47"/>
  <c r="V146" i="47"/>
  <c r="V130" i="47"/>
  <c r="V138" i="47"/>
  <c r="V115" i="47"/>
  <c r="V123" i="47"/>
  <c r="V85" i="47"/>
  <c r="V108" i="47"/>
  <c r="V140" i="47"/>
  <c r="V114" i="47"/>
  <c r="V110" i="47"/>
  <c r="V98" i="47"/>
  <c r="V78" i="47"/>
  <c r="V137" i="47"/>
  <c r="R68" i="47"/>
  <c r="N144" i="47"/>
  <c r="N83" i="47"/>
  <c r="N61" i="47"/>
  <c r="N100" i="47"/>
  <c r="N95" i="47"/>
  <c r="N62" i="47"/>
  <c r="N146" i="47"/>
  <c r="N98" i="47"/>
  <c r="N69" i="47"/>
  <c r="N139" i="47"/>
  <c r="N90" i="47"/>
  <c r="P146" i="47"/>
  <c r="P154" i="47"/>
  <c r="P65" i="47"/>
  <c r="P62" i="47"/>
  <c r="P110" i="47"/>
  <c r="P121" i="47"/>
  <c r="P77" i="47"/>
  <c r="P67" i="47"/>
  <c r="R91" i="47"/>
  <c r="R98" i="47"/>
  <c r="R92" i="47"/>
  <c r="R75" i="47"/>
  <c r="R66" i="47"/>
  <c r="R100" i="47"/>
  <c r="R79" i="47"/>
  <c r="P70" i="47"/>
  <c r="N84" i="47"/>
  <c r="V77" i="47"/>
  <c r="V105" i="47"/>
  <c r="V94" i="47"/>
  <c r="V124" i="47"/>
  <c r="V136" i="47"/>
  <c r="V122" i="47"/>
  <c r="V152" i="47"/>
  <c r="V84" i="47"/>
  <c r="V79" i="47"/>
  <c r="V100" i="47"/>
  <c r="V142" i="47"/>
  <c r="V92" i="47"/>
  <c r="V97" i="47"/>
  <c r="V86" i="47"/>
  <c r="V109" i="47"/>
  <c r="V143" i="47"/>
  <c r="V128" i="47"/>
  <c r="N94" i="47"/>
  <c r="N93" i="47"/>
  <c r="N71" i="47"/>
  <c r="N126" i="47"/>
  <c r="N116" i="47"/>
  <c r="N80" i="47"/>
  <c r="N138" i="47"/>
  <c r="N99" i="47"/>
  <c r="N105" i="47"/>
  <c r="N97" i="47"/>
  <c r="P140" i="47"/>
  <c r="P60" i="47"/>
  <c r="P69" i="47"/>
  <c r="P137" i="47"/>
  <c r="P80" i="47"/>
  <c r="R60" i="47"/>
  <c r="R70" i="47"/>
  <c r="R90" i="47"/>
  <c r="R158" i="47"/>
  <c r="R154" i="47"/>
  <c r="R120" i="47"/>
  <c r="N64" i="47"/>
  <c r="V91" i="47"/>
  <c r="V81" i="47"/>
  <c r="V141" i="47"/>
  <c r="V159" i="47"/>
  <c r="V135" i="47"/>
  <c r="V112" i="47"/>
  <c r="V156" i="47"/>
  <c r="V158" i="47"/>
  <c r="V120" i="47"/>
  <c r="V95" i="47"/>
  <c r="V90" i="47"/>
  <c r="V82" i="47"/>
  <c r="V129" i="47"/>
  <c r="V107" i="47"/>
  <c r="V76" i="47"/>
  <c r="V99" i="47"/>
  <c r="N122" i="47"/>
  <c r="N82" i="47"/>
  <c r="N158" i="47"/>
  <c r="N79" i="47"/>
  <c r="N78" i="47"/>
  <c r="N63" i="47"/>
  <c r="N96" i="47"/>
  <c r="N155" i="47"/>
  <c r="N65" i="47"/>
  <c r="N91" i="47"/>
  <c r="N75" i="47"/>
  <c r="P91" i="47"/>
  <c r="P124" i="47"/>
  <c r="P150" i="47"/>
  <c r="P66" i="47"/>
  <c r="R111" i="47"/>
  <c r="R82" i="47"/>
  <c r="R76" i="47"/>
  <c r="R152" i="47"/>
  <c r="R67" i="47"/>
  <c r="R84" i="47"/>
  <c r="R67" i="43"/>
  <c r="T160" i="47"/>
  <c r="P79" i="47"/>
  <c r="S126" i="47"/>
  <c r="S77" i="47"/>
  <c r="S145" i="47"/>
  <c r="S92" i="47"/>
  <c r="S146" i="47"/>
  <c r="S70" i="47"/>
  <c r="S80" i="47"/>
  <c r="S98" i="47"/>
  <c r="U143" i="47"/>
  <c r="U139" i="47"/>
  <c r="U98" i="47"/>
  <c r="P123" i="47"/>
  <c r="P135" i="47"/>
  <c r="P81" i="47"/>
  <c r="P97" i="47"/>
  <c r="P84" i="47"/>
  <c r="P127" i="47"/>
  <c r="P139" i="47"/>
  <c r="P99" i="47"/>
  <c r="P114" i="47"/>
  <c r="P159" i="47"/>
  <c r="P128" i="47"/>
  <c r="P155" i="47"/>
  <c r="P94" i="47"/>
  <c r="P108" i="47"/>
  <c r="P126" i="47"/>
  <c r="U128" i="47"/>
  <c r="U158" i="47"/>
  <c r="U82" i="47"/>
  <c r="U94" i="47"/>
  <c r="U146" i="47"/>
  <c r="U114" i="47"/>
  <c r="U145" i="47"/>
  <c r="P113" i="47"/>
  <c r="U155" i="47"/>
  <c r="S137" i="47"/>
  <c r="S144" i="47"/>
  <c r="S99" i="47"/>
  <c r="S122" i="47"/>
  <c r="S68" i="47"/>
  <c r="S139" i="47"/>
  <c r="S101" i="47"/>
  <c r="S66" i="47"/>
  <c r="S159" i="47"/>
  <c r="S106" i="47"/>
  <c r="S86" i="47"/>
  <c r="S152" i="47"/>
  <c r="S157" i="47"/>
  <c r="S154" i="47"/>
  <c r="S100" i="47"/>
  <c r="AM205" i="79"/>
  <c r="S124" i="47"/>
  <c r="S141" i="47"/>
  <c r="S110" i="47"/>
  <c r="S113" i="47"/>
  <c r="S153" i="47"/>
  <c r="S63" i="47"/>
  <c r="S158" i="47"/>
  <c r="S123" i="47"/>
  <c r="S120" i="47"/>
  <c r="S114" i="47"/>
  <c r="S129" i="47"/>
  <c r="S128" i="47"/>
  <c r="S156" i="47"/>
  <c r="S109" i="47"/>
  <c r="S84" i="47"/>
  <c r="S67" i="47"/>
  <c r="S136" i="47"/>
  <c r="E39" i="43"/>
  <c r="S85" i="47"/>
  <c r="S131" i="47"/>
  <c r="S95" i="47"/>
  <c r="P100" i="47"/>
  <c r="U101" i="47"/>
  <c r="U67" i="47"/>
  <c r="P93" i="47"/>
  <c r="P158" i="47"/>
  <c r="P153" i="47"/>
  <c r="P116" i="47"/>
  <c r="P92" i="47"/>
  <c r="P83" i="47"/>
  <c r="P131" i="47"/>
  <c r="P161" i="47"/>
  <c r="P107" i="47"/>
  <c r="P106" i="47"/>
  <c r="P145" i="47"/>
  <c r="P152" i="47"/>
  <c r="P160" i="47"/>
  <c r="P112" i="47"/>
  <c r="P120" i="47"/>
  <c r="P90" i="47"/>
  <c r="U91" i="47"/>
  <c r="U116" i="47"/>
  <c r="U140" i="47"/>
  <c r="U100" i="47"/>
  <c r="U96" i="47"/>
  <c r="U109" i="47"/>
  <c r="U125" i="47"/>
  <c r="U81" i="47"/>
  <c r="R80" i="47"/>
  <c r="R131" i="47"/>
  <c r="R71" i="47"/>
  <c r="P86" i="47"/>
  <c r="U154" i="47"/>
  <c r="S143" i="47"/>
  <c r="S151" i="47"/>
  <c r="S96" i="47"/>
  <c r="S79" i="47"/>
  <c r="S160" i="47"/>
  <c r="S140" i="47"/>
  <c r="S155" i="47"/>
  <c r="S97" i="47"/>
  <c r="S82" i="47"/>
  <c r="S61" i="47"/>
  <c r="S150" i="47"/>
  <c r="S142" i="47"/>
  <c r="S135" i="47"/>
  <c r="S78" i="47"/>
  <c r="S138" i="47"/>
  <c r="S91" i="47"/>
  <c r="S161" i="47"/>
  <c r="S75" i="47"/>
  <c r="L102" i="47"/>
  <c r="L104" i="47" s="1"/>
  <c r="U130" i="47"/>
  <c r="P78" i="47"/>
  <c r="U151" i="47"/>
  <c r="U137" i="47"/>
  <c r="P151" i="47"/>
  <c r="P125" i="47"/>
  <c r="P96" i="47"/>
  <c r="P76" i="47"/>
  <c r="P136" i="47"/>
  <c r="P144" i="47"/>
  <c r="P85" i="47"/>
  <c r="P101" i="47"/>
  <c r="P141" i="47"/>
  <c r="P143" i="47"/>
  <c r="P129" i="47"/>
  <c r="P82" i="47"/>
  <c r="P105" i="47"/>
  <c r="P115" i="47"/>
  <c r="U99" i="47"/>
  <c r="U126" i="47"/>
  <c r="U105" i="47"/>
  <c r="U160" i="47"/>
  <c r="U157" i="47"/>
  <c r="U161" i="47"/>
  <c r="U95" i="47"/>
  <c r="U63" i="47"/>
  <c r="U122" i="47"/>
  <c r="W46" i="47"/>
  <c r="T145" i="47"/>
  <c r="T161" i="47"/>
  <c r="N110" i="47"/>
  <c r="R129" i="47"/>
  <c r="R78" i="47"/>
  <c r="T76" i="47"/>
  <c r="U150" i="47"/>
  <c r="P130" i="47"/>
  <c r="T155" i="47"/>
  <c r="T159" i="47"/>
  <c r="T107" i="47"/>
  <c r="U121" i="47"/>
  <c r="U131" i="47"/>
  <c r="T158" i="47"/>
  <c r="T127" i="47"/>
  <c r="T154" i="47"/>
  <c r="T90" i="47"/>
  <c r="P109" i="47"/>
  <c r="R65" i="47"/>
  <c r="T82" i="47"/>
  <c r="U70" i="47"/>
  <c r="P142" i="47"/>
  <c r="T130" i="47"/>
  <c r="T125" i="47"/>
  <c r="T151" i="47"/>
  <c r="T106" i="47"/>
  <c r="T86" i="47"/>
  <c r="T101" i="47"/>
  <c r="K102" i="47"/>
  <c r="K104" i="47" s="1"/>
  <c r="K117" i="47" s="1"/>
  <c r="K119" i="47" s="1"/>
  <c r="K132" i="47" s="1"/>
  <c r="K134" i="47" s="1"/>
  <c r="K147" i="47" s="1"/>
  <c r="K149" i="47" s="1"/>
  <c r="K162" i="47" s="1"/>
  <c r="F84" i="43" s="1"/>
  <c r="F85" i="43" s="1"/>
  <c r="R159" i="47"/>
  <c r="R144" i="47"/>
  <c r="R155" i="47"/>
  <c r="Q158" i="47"/>
  <c r="Q145" i="47"/>
  <c r="Q120" i="47"/>
  <c r="Q112" i="47"/>
  <c r="Q160" i="47"/>
  <c r="Q161" i="47"/>
  <c r="Q121" i="47"/>
  <c r="Q113" i="47"/>
  <c r="Q150" i="47"/>
  <c r="Q135" i="47"/>
  <c r="Q139" i="47"/>
  <c r="Q114" i="47"/>
  <c r="Q111" i="47"/>
  <c r="N159" i="47"/>
  <c r="N150" i="47"/>
  <c r="N121" i="47"/>
  <c r="N153" i="47"/>
  <c r="N145" i="47"/>
  <c r="N131" i="47"/>
  <c r="N107" i="47"/>
  <c r="N120" i="47"/>
  <c r="N151" i="47"/>
  <c r="N112" i="47"/>
  <c r="R128" i="47"/>
  <c r="R151" i="47"/>
  <c r="R138" i="47"/>
  <c r="R143" i="47"/>
  <c r="R150" i="47"/>
  <c r="R136" i="47"/>
  <c r="R140" i="47"/>
  <c r="E38" i="43"/>
  <c r="R161" i="47"/>
  <c r="R157" i="47"/>
  <c r="R107" i="47"/>
  <c r="U138" i="47"/>
  <c r="U115" i="47"/>
  <c r="U107" i="47"/>
  <c r="U65" i="47"/>
  <c r="U90" i="47"/>
  <c r="U123" i="47"/>
  <c r="U69" i="47"/>
  <c r="U78" i="47"/>
  <c r="U110" i="47"/>
  <c r="U66" i="47"/>
  <c r="U76" i="47"/>
  <c r="U60" i="47"/>
  <c r="E41" i="43"/>
  <c r="U92" i="47"/>
  <c r="U108" i="47"/>
  <c r="U84" i="47"/>
  <c r="U79" i="47"/>
  <c r="U127" i="47"/>
  <c r="U113" i="47"/>
  <c r="U152" i="47"/>
  <c r="O142" i="47"/>
  <c r="R83" i="47"/>
  <c r="R123" i="47"/>
  <c r="R96" i="47"/>
  <c r="R146" i="47"/>
  <c r="R93" i="47"/>
  <c r="T92" i="47"/>
  <c r="T150" i="47"/>
  <c r="T77" i="47"/>
  <c r="T97" i="47"/>
  <c r="U62" i="47"/>
  <c r="W62" i="47" s="1"/>
  <c r="U61" i="47"/>
  <c r="U144" i="47"/>
  <c r="U93" i="47"/>
  <c r="U120" i="47"/>
  <c r="U129" i="47"/>
  <c r="O27" i="47"/>
  <c r="O29" i="47" s="1"/>
  <c r="O42" i="47" s="1"/>
  <c r="O44" i="47" s="1"/>
  <c r="O57" i="47" s="1"/>
  <c r="O59" i="47" s="1"/>
  <c r="O72" i="47" s="1"/>
  <c r="O74" i="47" s="1"/>
  <c r="O87" i="47" s="1"/>
  <c r="O89" i="47" s="1"/>
  <c r="O102" i="47" s="1"/>
  <c r="O104" i="47" s="1"/>
  <c r="C104" i="43"/>
  <c r="E37" i="43"/>
  <c r="Q152" i="47"/>
  <c r="Q125" i="47"/>
  <c r="Q154" i="47"/>
  <c r="Q143" i="47"/>
  <c r="Q157" i="47"/>
  <c r="Q109" i="47"/>
  <c r="Q156" i="47"/>
  <c r="Q142" i="47"/>
  <c r="Q130" i="47"/>
  <c r="Q129" i="47"/>
  <c r="Q127" i="47"/>
  <c r="N161" i="47"/>
  <c r="N143" i="47"/>
  <c r="N115" i="47"/>
  <c r="N152" i="47"/>
  <c r="N125" i="47"/>
  <c r="N156" i="47"/>
  <c r="N106" i="47"/>
  <c r="N127" i="47"/>
  <c r="N140" i="47"/>
  <c r="N113" i="47"/>
  <c r="N160" i="47"/>
  <c r="N157" i="47"/>
  <c r="R122" i="47"/>
  <c r="R116" i="47"/>
  <c r="R113" i="47"/>
  <c r="R112" i="47"/>
  <c r="R126" i="47"/>
  <c r="R108" i="47"/>
  <c r="U111" i="47"/>
  <c r="T120" i="47"/>
  <c r="T115" i="47"/>
  <c r="T122" i="47"/>
  <c r="T152" i="47"/>
  <c r="T105" i="47"/>
  <c r="P75" i="47"/>
  <c r="E36" i="43"/>
  <c r="R130" i="47"/>
  <c r="R106" i="47"/>
  <c r="R99" i="47"/>
  <c r="R160" i="47"/>
  <c r="R127" i="47"/>
  <c r="R94" i="47"/>
  <c r="R109" i="47"/>
  <c r="R61" i="47"/>
  <c r="R81" i="47"/>
  <c r="R135" i="47"/>
  <c r="R142" i="47"/>
  <c r="R85" i="47"/>
  <c r="R124" i="47"/>
  <c r="R141" i="47"/>
  <c r="T79" i="47"/>
  <c r="T93" i="47"/>
  <c r="T64" i="47"/>
  <c r="U153" i="47"/>
  <c r="U86" i="47"/>
  <c r="U97" i="47"/>
  <c r="U80" i="47"/>
  <c r="U135" i="47"/>
  <c r="U85" i="47"/>
  <c r="U77" i="47"/>
  <c r="P122" i="47"/>
  <c r="Q110" i="47"/>
  <c r="Q153" i="47"/>
  <c r="Q136" i="47"/>
  <c r="Q140" i="47"/>
  <c r="Q141" i="47"/>
  <c r="Q159" i="47"/>
  <c r="Q126" i="47"/>
  <c r="Q131" i="47"/>
  <c r="Q146" i="47"/>
  <c r="Q123" i="47"/>
  <c r="N124" i="47"/>
  <c r="E34" i="43"/>
  <c r="N109" i="47"/>
  <c r="N130" i="47"/>
  <c r="N108" i="47"/>
  <c r="N114" i="47"/>
  <c r="N129" i="47"/>
  <c r="N141" i="47"/>
  <c r="N154" i="47"/>
  <c r="N128" i="47"/>
  <c r="N137" i="47"/>
  <c r="R145" i="47"/>
  <c r="R110" i="47"/>
  <c r="R156" i="47"/>
  <c r="R139" i="47"/>
  <c r="R137" i="47"/>
  <c r="R114" i="47"/>
  <c r="R115" i="47"/>
  <c r="T124" i="47"/>
  <c r="T113" i="47"/>
  <c r="T78" i="47"/>
  <c r="T123" i="47"/>
  <c r="T83" i="47"/>
  <c r="T75" i="47"/>
  <c r="T126" i="47"/>
  <c r="T144" i="47"/>
  <c r="T81" i="47"/>
  <c r="T71" i="47"/>
  <c r="T96" i="47"/>
  <c r="T146" i="47"/>
  <c r="O160" i="47"/>
  <c r="O146" i="47"/>
  <c r="R105" i="47"/>
  <c r="R101" i="47"/>
  <c r="R64" i="47"/>
  <c r="R125" i="47"/>
  <c r="R153" i="47"/>
  <c r="R121" i="47"/>
  <c r="T143" i="47"/>
  <c r="T84" i="47"/>
  <c r="T85" i="47"/>
  <c r="U64" i="47"/>
  <c r="U75" i="47"/>
  <c r="U141" i="47"/>
  <c r="U156" i="47"/>
  <c r="P157" i="47"/>
  <c r="P68" i="47"/>
  <c r="W23" i="47"/>
  <c r="W53" i="47"/>
  <c r="W51" i="47"/>
  <c r="W31" i="47"/>
  <c r="W36" i="47"/>
  <c r="W50" i="47"/>
  <c r="W49" i="47"/>
  <c r="W48" i="47"/>
  <c r="W55" i="47"/>
  <c r="W45" i="47"/>
  <c r="K104" i="43"/>
  <c r="AM942" i="79"/>
  <c r="W18" i="47"/>
  <c r="W35" i="47"/>
  <c r="W47" i="47"/>
  <c r="M102" i="47"/>
  <c r="M104" i="47" s="1"/>
  <c r="M117" i="47" s="1"/>
  <c r="M119" i="47" s="1"/>
  <c r="M132" i="47" s="1"/>
  <c r="M134" i="47" s="1"/>
  <c r="M147" i="47" s="1"/>
  <c r="M149" i="47" s="1"/>
  <c r="M162" i="47" s="1"/>
  <c r="H84" i="43" s="1"/>
  <c r="W52" i="47"/>
  <c r="W54" i="47"/>
  <c r="W56" i="47"/>
  <c r="L117" i="47"/>
  <c r="L119" i="47" s="1"/>
  <c r="L132" i="47" s="1"/>
  <c r="L134" i="47" s="1"/>
  <c r="L147" i="47" s="1"/>
  <c r="L149" i="47" s="1"/>
  <c r="L162" i="47" s="1"/>
  <c r="G84" i="43" s="1"/>
  <c r="F32" i="43" s="1"/>
  <c r="G32" i="43" s="1"/>
  <c r="W17" i="47"/>
  <c r="W25" i="47"/>
  <c r="W37" i="47"/>
  <c r="W20" i="47"/>
  <c r="J104" i="43"/>
  <c r="AM758" i="79"/>
  <c r="W16" i="47"/>
  <c r="N27" i="47"/>
  <c r="N29" i="47" s="1"/>
  <c r="N42" i="47" s="1"/>
  <c r="N44" i="47" s="1"/>
  <c r="N57" i="47" s="1"/>
  <c r="N59" i="47" s="1"/>
  <c r="G104" i="43"/>
  <c r="AM206" i="79"/>
  <c r="I104" i="43"/>
  <c r="AM574" i="79"/>
  <c r="P27" i="47"/>
  <c r="P29" i="47" s="1"/>
  <c r="P42" i="47" s="1"/>
  <c r="P44" i="47" s="1"/>
  <c r="P57" i="47" s="1"/>
  <c r="P59" i="47" s="1"/>
  <c r="R27" i="47"/>
  <c r="R29" i="47" s="1"/>
  <c r="R42" i="47" s="1"/>
  <c r="R44" i="47" s="1"/>
  <c r="R57" i="47" s="1"/>
  <c r="R59" i="47" s="1"/>
  <c r="U27" i="47"/>
  <c r="U29" i="47" s="1"/>
  <c r="U42" i="47" s="1"/>
  <c r="U44" i="47" s="1"/>
  <c r="U57" i="47" s="1"/>
  <c r="U59" i="47" s="1"/>
  <c r="W41" i="47"/>
  <c r="W40" i="47"/>
  <c r="W22" i="47"/>
  <c r="W19" i="47"/>
  <c r="S27" i="47"/>
  <c r="S29" i="47" s="1"/>
  <c r="S42" i="47" s="1"/>
  <c r="S44" i="47" s="1"/>
  <c r="S57" i="47" s="1"/>
  <c r="S59" i="47" s="1"/>
  <c r="W33" i="47"/>
  <c r="T27" i="47"/>
  <c r="T29" i="47" s="1"/>
  <c r="T42" i="47" s="1"/>
  <c r="T44" i="47" s="1"/>
  <c r="T57" i="47" s="1"/>
  <c r="T59" i="47" s="1"/>
  <c r="T72" i="47" s="1"/>
  <c r="T74" i="47" s="1"/>
  <c r="H104" i="43"/>
  <c r="AM390" i="79"/>
  <c r="W26" i="47"/>
  <c r="W38" i="47"/>
  <c r="F104" i="43"/>
  <c r="AM523" i="46"/>
  <c r="Q27" i="47"/>
  <c r="Q29" i="47" s="1"/>
  <c r="Q42" i="47" s="1"/>
  <c r="Q44" i="47" s="1"/>
  <c r="Q57" i="47" s="1"/>
  <c r="Q59" i="47" s="1"/>
  <c r="Q72" i="47" s="1"/>
  <c r="Q74" i="47" s="1"/>
  <c r="Q87" i="47" s="1"/>
  <c r="Q89" i="47" s="1"/>
  <c r="Q102" i="47" s="1"/>
  <c r="Q104" i="47" s="1"/>
  <c r="W15" i="47"/>
  <c r="V27" i="47"/>
  <c r="V29" i="47" s="1"/>
  <c r="V42" i="47" s="1"/>
  <c r="V44" i="47" s="1"/>
  <c r="V57" i="47" s="1"/>
  <c r="V59" i="47" s="1"/>
  <c r="V72" i="47" s="1"/>
  <c r="V74" i="47" s="1"/>
  <c r="L104" i="43"/>
  <c r="AM1126" i="79"/>
  <c r="W30" i="47"/>
  <c r="R70" i="43"/>
  <c r="E29" i="43"/>
  <c r="I154" i="47"/>
  <c r="I155" i="47"/>
  <c r="W155" i="47" s="1"/>
  <c r="I109" i="47"/>
  <c r="I115" i="47"/>
  <c r="I135" i="47"/>
  <c r="I99" i="47"/>
  <c r="W99" i="47" s="1"/>
  <c r="I112" i="47"/>
  <c r="I106" i="47"/>
  <c r="I144" i="47"/>
  <c r="I150" i="47"/>
  <c r="I108" i="47"/>
  <c r="I122" i="47"/>
  <c r="I111" i="47"/>
  <c r="I142" i="47"/>
  <c r="I120" i="47"/>
  <c r="I131" i="47"/>
  <c r="I158" i="47"/>
  <c r="I152" i="47"/>
  <c r="I97" i="47"/>
  <c r="I160" i="47"/>
  <c r="I90" i="47"/>
  <c r="I96" i="47"/>
  <c r="I113" i="47"/>
  <c r="I159" i="47"/>
  <c r="I92" i="47"/>
  <c r="I145" i="47"/>
  <c r="I153" i="47"/>
  <c r="I143" i="47"/>
  <c r="I116" i="47"/>
  <c r="I121" i="47"/>
  <c r="I125" i="47"/>
  <c r="I157" i="47"/>
  <c r="I107" i="47"/>
  <c r="I94" i="47"/>
  <c r="W94" i="47" s="1"/>
  <c r="I138" i="47"/>
  <c r="I151" i="47"/>
  <c r="I136" i="47"/>
  <c r="I91" i="47"/>
  <c r="W91" i="47" s="1"/>
  <c r="I93" i="47"/>
  <c r="I124" i="47"/>
  <c r="I156" i="47"/>
  <c r="I114" i="47"/>
  <c r="I100" i="47"/>
  <c r="I127" i="47"/>
  <c r="I137" i="47"/>
  <c r="I126" i="47"/>
  <c r="I95" i="47"/>
  <c r="W95" i="47" s="1"/>
  <c r="I141" i="47"/>
  <c r="I105" i="47"/>
  <c r="I146" i="47"/>
  <c r="I129" i="47"/>
  <c r="I128" i="47"/>
  <c r="I123" i="47"/>
  <c r="I98" i="47"/>
  <c r="W98" i="47" s="1"/>
  <c r="I130" i="47"/>
  <c r="I161" i="47"/>
  <c r="I101" i="47"/>
  <c r="I110" i="47"/>
  <c r="W24" i="47"/>
  <c r="E104" i="43"/>
  <c r="AM393" i="46"/>
  <c r="W21" i="47"/>
  <c r="W34" i="47"/>
  <c r="W32" i="47"/>
  <c r="D104" i="43"/>
  <c r="AM263" i="46"/>
  <c r="W39" i="47"/>
  <c r="W81" i="47" l="1"/>
  <c r="N72" i="47"/>
  <c r="N74" i="47" s="1"/>
  <c r="N87" i="47" s="1"/>
  <c r="N89" i="47" s="1"/>
  <c r="N102" i="47" s="1"/>
  <c r="N104" i="47" s="1"/>
  <c r="W69" i="47"/>
  <c r="W100" i="47"/>
  <c r="H20" i="43"/>
  <c r="V87" i="47"/>
  <c r="V89" i="47" s="1"/>
  <c r="V102" i="47" s="1"/>
  <c r="V104" i="47" s="1"/>
  <c r="V117" i="47" s="1"/>
  <c r="V119" i="47" s="1"/>
  <c r="V132" i="47" s="1"/>
  <c r="V134" i="47" s="1"/>
  <c r="V147" i="47" s="1"/>
  <c r="V149" i="47" s="1"/>
  <c r="V162" i="47" s="1"/>
  <c r="Q84" i="43" s="1"/>
  <c r="Q85" i="43" s="1"/>
  <c r="W68" i="47"/>
  <c r="O117" i="47"/>
  <c r="O119" i="47" s="1"/>
  <c r="O132" i="47" s="1"/>
  <c r="O134" i="47" s="1"/>
  <c r="O147" i="47" s="1"/>
  <c r="O149" i="47" s="1"/>
  <c r="O162" i="47" s="1"/>
  <c r="J84" i="43" s="1"/>
  <c r="J85" i="43" s="1"/>
  <c r="W70" i="47"/>
  <c r="W63" i="47"/>
  <c r="W60" i="47"/>
  <c r="J102" i="47"/>
  <c r="J104" i="47" s="1"/>
  <c r="J117" i="47" s="1"/>
  <c r="J119" i="47" s="1"/>
  <c r="J132" i="47" s="1"/>
  <c r="J134" i="47" s="1"/>
  <c r="J147" i="47" s="1"/>
  <c r="J149" i="47" s="1"/>
  <c r="J162" i="47" s="1"/>
  <c r="E84" i="43" s="1"/>
  <c r="E85" i="43" s="1"/>
  <c r="W80" i="47"/>
  <c r="W66" i="47"/>
  <c r="W79" i="47"/>
  <c r="W71" i="47"/>
  <c r="W101" i="47"/>
  <c r="W123" i="47"/>
  <c r="W137" i="47"/>
  <c r="W107" i="47"/>
  <c r="W92" i="47"/>
  <c r="W158" i="47"/>
  <c r="W111" i="47"/>
  <c r="W144" i="47"/>
  <c r="W135" i="47"/>
  <c r="Q117" i="47"/>
  <c r="Q119" i="47" s="1"/>
  <c r="Q132" i="47" s="1"/>
  <c r="Q134" i="47" s="1"/>
  <c r="Q147" i="47" s="1"/>
  <c r="Q149" i="47" s="1"/>
  <c r="Q162" i="47" s="1"/>
  <c r="L84" i="43" s="1"/>
  <c r="W78" i="47"/>
  <c r="W61" i="47"/>
  <c r="W127" i="47"/>
  <c r="W125" i="47"/>
  <c r="W75" i="47"/>
  <c r="W76" i="47"/>
  <c r="W82" i="47"/>
  <c r="W86" i="47"/>
  <c r="W161" i="47"/>
  <c r="W128" i="47"/>
  <c r="W141" i="47"/>
  <c r="W151" i="47"/>
  <c r="W159" i="47"/>
  <c r="W106" i="47"/>
  <c r="W115" i="47"/>
  <c r="S72" i="47"/>
  <c r="S74" i="47" s="1"/>
  <c r="S87" i="47" s="1"/>
  <c r="S89" i="47" s="1"/>
  <c r="S102" i="47" s="1"/>
  <c r="S104" i="47" s="1"/>
  <c r="S117" i="47" s="1"/>
  <c r="S119" i="47" s="1"/>
  <c r="S132" i="47" s="1"/>
  <c r="S134" i="47" s="1"/>
  <c r="S147" i="47" s="1"/>
  <c r="S149" i="47" s="1"/>
  <c r="S162" i="47" s="1"/>
  <c r="N84" i="43" s="1"/>
  <c r="F39" i="43" s="1"/>
  <c r="G39" i="43" s="1"/>
  <c r="W129" i="47"/>
  <c r="W109" i="47"/>
  <c r="U72" i="47"/>
  <c r="U74" i="47" s="1"/>
  <c r="U87" i="47" s="1"/>
  <c r="U89" i="47" s="1"/>
  <c r="U102" i="47" s="1"/>
  <c r="U104" i="47" s="1"/>
  <c r="U117" i="47" s="1"/>
  <c r="U119" i="47" s="1"/>
  <c r="U132" i="47" s="1"/>
  <c r="U134" i="47" s="1"/>
  <c r="U147" i="47" s="1"/>
  <c r="U149" i="47" s="1"/>
  <c r="U162" i="47" s="1"/>
  <c r="P84" i="43" s="1"/>
  <c r="P85" i="43" s="1"/>
  <c r="W83" i="47"/>
  <c r="W67" i="47"/>
  <c r="P72" i="47"/>
  <c r="P74" i="47" s="1"/>
  <c r="P87" i="47" s="1"/>
  <c r="P89" i="47" s="1"/>
  <c r="P102" i="47" s="1"/>
  <c r="P104" i="47" s="1"/>
  <c r="P117" i="47" s="1"/>
  <c r="P119" i="47" s="1"/>
  <c r="P132" i="47" s="1"/>
  <c r="P134" i="47" s="1"/>
  <c r="P147" i="47" s="1"/>
  <c r="P149" i="47" s="1"/>
  <c r="P162" i="47" s="1"/>
  <c r="K84" i="43" s="1"/>
  <c r="F36" i="43" s="1"/>
  <c r="G36" i="43" s="1"/>
  <c r="W140" i="47"/>
  <c r="W65" i="47"/>
  <c r="F31" i="43"/>
  <c r="G31" i="43" s="1"/>
  <c r="W145" i="47"/>
  <c r="W84" i="47"/>
  <c r="W105" i="47"/>
  <c r="W156" i="47"/>
  <c r="W136" i="47"/>
  <c r="W116" i="47"/>
  <c r="W154" i="47"/>
  <c r="W85" i="47"/>
  <c r="W64" i="47"/>
  <c r="W77" i="47"/>
  <c r="W139" i="47"/>
  <c r="W124" i="47"/>
  <c r="W157" i="47"/>
  <c r="W143" i="47"/>
  <c r="W160" i="47"/>
  <c r="W131" i="47"/>
  <c r="W122" i="47"/>
  <c r="N117" i="47"/>
  <c r="N119" i="47" s="1"/>
  <c r="N132" i="47" s="1"/>
  <c r="N134" i="47" s="1"/>
  <c r="N147" i="47" s="1"/>
  <c r="N149" i="47" s="1"/>
  <c r="N162" i="47" s="1"/>
  <c r="I84" i="43" s="1"/>
  <c r="F34" i="43" s="1"/>
  <c r="G34" i="43" s="1"/>
  <c r="W130" i="47"/>
  <c r="W93" i="47"/>
  <c r="W153" i="47"/>
  <c r="W113" i="47"/>
  <c r="W97" i="47"/>
  <c r="W120" i="47"/>
  <c r="W108" i="47"/>
  <c r="W112" i="47"/>
  <c r="W138" i="47"/>
  <c r="W110" i="47"/>
  <c r="W146" i="47"/>
  <c r="W126" i="47"/>
  <c r="W114" i="47"/>
  <c r="W121" i="47"/>
  <c r="W96" i="47"/>
  <c r="W152" i="47"/>
  <c r="W142" i="47"/>
  <c r="W150" i="47"/>
  <c r="T87" i="47"/>
  <c r="T89" i="47" s="1"/>
  <c r="T102" i="47" s="1"/>
  <c r="T104" i="47" s="1"/>
  <c r="T117" i="47" s="1"/>
  <c r="T119" i="47" s="1"/>
  <c r="T132" i="47" s="1"/>
  <c r="T134" i="47" s="1"/>
  <c r="T147" i="47" s="1"/>
  <c r="T149" i="47" s="1"/>
  <c r="T162" i="47" s="1"/>
  <c r="O84" i="43" s="1"/>
  <c r="O85" i="43" s="1"/>
  <c r="R72" i="47"/>
  <c r="R74" i="47" s="1"/>
  <c r="R87" i="47" s="1"/>
  <c r="R89" i="47" s="1"/>
  <c r="R102" i="47" s="1"/>
  <c r="R104" i="47" s="1"/>
  <c r="R117" i="47" s="1"/>
  <c r="R119" i="47" s="1"/>
  <c r="R132" i="47" s="1"/>
  <c r="R134" i="47" s="1"/>
  <c r="R147" i="47" s="1"/>
  <c r="R149" i="47" s="1"/>
  <c r="R162" i="47" s="1"/>
  <c r="M84" i="43" s="1"/>
  <c r="F38" i="43" s="1"/>
  <c r="G38" i="43" s="1"/>
  <c r="G85" i="43"/>
  <c r="H85" i="43"/>
  <c r="F33" i="43"/>
  <c r="G33" i="43" s="1"/>
  <c r="W27" i="47"/>
  <c r="F42" i="43"/>
  <c r="G42" i="43" s="1"/>
  <c r="W90" i="47"/>
  <c r="I102" i="47"/>
  <c r="I104" i="47" s="1"/>
  <c r="I117" i="47" s="1"/>
  <c r="I119" i="47" s="1"/>
  <c r="I132" i="47" s="1"/>
  <c r="I134" i="47" s="1"/>
  <c r="I147" i="47" s="1"/>
  <c r="I149" i="47" s="1"/>
  <c r="I162" i="47" s="1"/>
  <c r="D84" i="43" s="1"/>
  <c r="M104" i="43"/>
  <c r="E43" i="43"/>
  <c r="N85" i="43" l="1"/>
  <c r="F30" i="43"/>
  <c r="G30" i="43" s="1"/>
  <c r="K85" i="43"/>
  <c r="F37" i="43"/>
  <c r="G37" i="43" s="1"/>
  <c r="L85" i="43"/>
  <c r="F41" i="43"/>
  <c r="G41" i="43" s="1"/>
  <c r="I85" i="43"/>
  <c r="F40" i="43"/>
  <c r="G40" i="43" s="1"/>
  <c r="M85" i="43"/>
  <c r="F35" i="43"/>
  <c r="G35" i="43" s="1"/>
  <c r="D85" i="43"/>
  <c r="F29" i="43"/>
  <c r="R84" i="43"/>
  <c r="W29" i="47"/>
  <c r="W42" i="47" s="1"/>
  <c r="C105" i="43"/>
  <c r="C106" i="43" l="1"/>
  <c r="R85" i="43"/>
  <c r="H21" i="43"/>
  <c r="H22" i="43" s="1"/>
  <c r="F43" i="43"/>
  <c r="G29" i="43"/>
  <c r="G43" i="43" s="1"/>
  <c r="D105" i="43"/>
  <c r="D106" i="43" s="1"/>
  <c r="W44" i="47"/>
  <c r="W57" i="47" s="1"/>
  <c r="W59" i="47" l="1"/>
  <c r="W72" i="47" s="1"/>
  <c r="E105" i="43"/>
  <c r="E106" i="43" s="1"/>
  <c r="W74" i="47" l="1"/>
  <c r="W87" i="47" s="1"/>
  <c r="F105" i="43"/>
  <c r="F106" i="43" s="1"/>
  <c r="W89" i="47" l="1"/>
  <c r="W102" i="47" s="1"/>
  <c r="G105" i="43"/>
  <c r="G106" i="43" s="1"/>
  <c r="H105" i="43" l="1"/>
  <c r="H106" i="43" s="1"/>
  <c r="W104" i="47"/>
  <c r="W117" i="47" s="1"/>
  <c r="W119" i="47" l="1"/>
  <c r="W132" i="47" s="1"/>
  <c r="I105" i="43"/>
  <c r="I106" i="43" s="1"/>
  <c r="W134" i="47" l="1"/>
  <c r="W147" i="47" s="1"/>
  <c r="J105" i="43"/>
  <c r="J106" i="43" s="1"/>
  <c r="W149" i="47" l="1"/>
  <c r="W162" i="47" s="1"/>
  <c r="L105" i="43" s="1"/>
  <c r="K105" i="43"/>
  <c r="K106" i="43" s="1"/>
  <c r="L106" i="43" l="1"/>
  <c r="M105" i="43"/>
  <c r="M106" i="43" s="1"/>
</calcChain>
</file>

<file path=xl/comments1.xml><?xml version="1.0" encoding="utf-8"?>
<comments xmlns="http://schemas.openxmlformats.org/spreadsheetml/2006/main">
  <authors>
    <author>Keith Ritchie</author>
  </authors>
  <commentList>
    <comment ref="H105" authorId="0" shapeId="0">
      <text>
        <r>
          <rPr>
            <b/>
            <sz val="9"/>
            <color indexed="81"/>
            <rFont val="Tahoma"/>
            <family val="2"/>
          </rPr>
          <t>OEB Staff:</t>
        </r>
        <r>
          <rPr>
            <sz val="9"/>
            <color indexed="81"/>
            <rFont val="Tahoma"/>
            <family val="2"/>
          </rPr>
          <t xml:space="preserve">
Values for monthly rates should use the applicable quarterly rate, but should also be capable of being overridden.
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comments2.xml><?xml version="1.0" encoding="utf-8"?>
<comments xmlns="http://schemas.openxmlformats.org/spreadsheetml/2006/main">
  <authors>
    <author>Sally Blackwell</author>
  </authors>
  <commentList>
    <comment ref="F7" authorId="0" shapeId="0">
      <text>
        <r>
          <rPr>
            <b/>
            <sz val="9"/>
            <color indexed="81"/>
            <rFont val="Tahoma"/>
            <family val="2"/>
          </rPr>
          <t>Sally Blackwell:</t>
        </r>
        <r>
          <rPr>
            <sz val="9"/>
            <color indexed="81"/>
            <rFont val="Tahoma"/>
            <family val="2"/>
          </rPr>
          <t xml:space="preserve">
Energy Audit persistence discontinued</t>
        </r>
      </text>
    </comment>
  </commentList>
</comments>
</file>

<file path=xl/sharedStrings.xml><?xml version="1.0" encoding="utf-8"?>
<sst xmlns="http://schemas.openxmlformats.org/spreadsheetml/2006/main" count="4328" uniqueCount="817">
  <si>
    <t>Consumer Program</t>
  </si>
  <si>
    <t>Appliance Retirement</t>
  </si>
  <si>
    <t>Appliance Exchange</t>
  </si>
  <si>
    <t>HVAC Incentives</t>
  </si>
  <si>
    <t>Conservation Instant Coupon Booklet</t>
  </si>
  <si>
    <t>Bi-Annual Retailer Event</t>
  </si>
  <si>
    <t>Retailer Co-op</t>
  </si>
  <si>
    <t>Residential New Construction</t>
  </si>
  <si>
    <t>Business Program</t>
  </si>
  <si>
    <t>Demand Response 3</t>
  </si>
  <si>
    <t>Industrial Program</t>
  </si>
  <si>
    <t>Process &amp; System Upgrades</t>
  </si>
  <si>
    <t>Monitoring &amp; Targeting</t>
  </si>
  <si>
    <t>Energy Manager</t>
  </si>
  <si>
    <t>Home Assistance Program</t>
  </si>
  <si>
    <t>Pre-2011 Programs completed in 2011</t>
  </si>
  <si>
    <t>Electricity Retrofit Incentive Program</t>
  </si>
  <si>
    <t>High Performance New Construction</t>
  </si>
  <si>
    <t>Toronto Comprehensive</t>
  </si>
  <si>
    <t>Multifamily Energy Efficiency Rebates</t>
  </si>
  <si>
    <t>Energy Audit</t>
  </si>
  <si>
    <t>Direct Install Lighting</t>
  </si>
  <si>
    <t>Retrofit</t>
  </si>
  <si>
    <t>Building Commissioning</t>
  </si>
  <si>
    <t>New Construction</t>
  </si>
  <si>
    <t>Verified</t>
  </si>
  <si>
    <t>Total</t>
  </si>
  <si>
    <t>kWh</t>
  </si>
  <si>
    <t>kW</t>
  </si>
  <si>
    <t>Residential</t>
  </si>
  <si>
    <t>Sentinel Lighting</t>
  </si>
  <si>
    <t>Street Lighting</t>
  </si>
  <si>
    <t>Unmetered Scattered Load</t>
  </si>
  <si>
    <t>Results Status</t>
  </si>
  <si>
    <t>Description</t>
  </si>
  <si>
    <t>2011 Forecast</t>
  </si>
  <si>
    <t>2012 Forecast</t>
  </si>
  <si>
    <t>2013 Forecast</t>
  </si>
  <si>
    <t>2013 Actuals</t>
  </si>
  <si>
    <t>2014 Forecast</t>
  </si>
  <si>
    <t>2014 Actuals</t>
  </si>
  <si>
    <t>Billing Unit</t>
  </si>
  <si>
    <t>Residential Demand Response</t>
  </si>
  <si>
    <t>Carrying Charges</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</si>
  <si>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</si>
  <si>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</si>
  <si>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</si>
  <si>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</si>
  <si>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</si>
  <si>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</si>
  <si>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</si>
  <si>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</si>
  <si>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</si>
  <si>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</si>
  <si>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</si>
  <si>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</si>
  <si>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</si>
  <si>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</si>
  <si>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</si>
  <si>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</si>
  <si>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</si>
  <si>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</si>
  <si>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Month</t>
  </si>
  <si>
    <t>Quarter</t>
  </si>
  <si>
    <t>Monthly Rate</t>
  </si>
  <si>
    <t>Q1</t>
  </si>
  <si>
    <t>Q2</t>
  </si>
  <si>
    <t>Amount Cleared</t>
  </si>
  <si>
    <t>Q3</t>
  </si>
  <si>
    <t>Q4</t>
  </si>
  <si>
    <t>2012 Savings Persisting in 2013</t>
  </si>
  <si>
    <t>2012 Savings Persisting in 2014</t>
  </si>
  <si>
    <t>2013 Savings Persisting in 2014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</si>
  <si>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</si>
  <si>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</si>
  <si>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</si>
  <si>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</si>
  <si>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</si>
  <si>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</si>
  <si>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</si>
  <si>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</si>
  <si>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</si>
  <si>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</si>
  <si>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</si>
  <si>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</si>
  <si>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</si>
  <si>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</si>
  <si>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</si>
  <si>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</si>
  <si>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</si>
  <si>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Q3</t>
  </si>
  <si>
    <t>2020 Q2</t>
  </si>
  <si>
    <t>2020 Q4</t>
  </si>
  <si>
    <t>2015 Forecast</t>
  </si>
  <si>
    <t>2015 Actuals</t>
  </si>
  <si>
    <t>Coupon Initiative</t>
  </si>
  <si>
    <t>Bi-Annual Retailer Event Initiative</t>
  </si>
  <si>
    <t>Appliance Retirement Initiative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</si>
  <si>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</si>
  <si>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</si>
  <si>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</si>
  <si>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</si>
  <si>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</si>
  <si>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</si>
  <si>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</si>
  <si>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</si>
  <si>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</si>
  <si>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</si>
  <si>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</si>
  <si>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Loblaws Pilot</t>
  </si>
  <si>
    <t>Social Benchmarking Pliot</t>
  </si>
  <si>
    <t>Conservation Fund Pilot - SEG</t>
  </si>
  <si>
    <t>Conservation Fund Pilot - EnerNOC</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</si>
  <si>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</si>
  <si>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</si>
  <si>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</si>
  <si>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</si>
  <si>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</si>
  <si>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</si>
  <si>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</si>
  <si>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</si>
  <si>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</si>
  <si>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</si>
  <si>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</si>
  <si>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</si>
  <si>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Business Refrigeration Local Program</t>
  </si>
  <si>
    <t>First Nation Conservation Local Program</t>
  </si>
  <si>
    <t>Social Benchmarking Local Program</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</si>
  <si>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</si>
  <si>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</si>
  <si>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</si>
  <si>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</si>
  <si>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</si>
  <si>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</si>
  <si>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</si>
  <si>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</si>
  <si>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</si>
  <si>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</si>
  <si>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</si>
  <si>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</si>
  <si>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</si>
  <si>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</si>
  <si>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2011 Actuals</t>
  </si>
  <si>
    <t>2012 Actuals</t>
  </si>
  <si>
    <t>2015 Savings Persisting in 2016</t>
  </si>
  <si>
    <t>2015 Savings Persisting in 2017</t>
  </si>
  <si>
    <t>2015 Savings Persisting in 2018</t>
  </si>
  <si>
    <t>2015 Savings Persisting in 2019</t>
  </si>
  <si>
    <t>2015 Savings Persisting in 2020</t>
  </si>
  <si>
    <t>Lost Revenue in 2015 from 2011 programs</t>
  </si>
  <si>
    <t>Lost Revenue in 2015 from 2012 programs</t>
  </si>
  <si>
    <t>Lost Revenue in 2015 from 2013 programs</t>
  </si>
  <si>
    <t>Lost Revenue in 2015 from 2014 programs</t>
  </si>
  <si>
    <t>Lost Revenue in 2015 from 2015 programs</t>
  </si>
  <si>
    <t>Lost Revenue in 2012 from 2011 programs</t>
  </si>
  <si>
    <t>Lost Revenue in 2012 from 2012 programs</t>
  </si>
  <si>
    <t>Lost Revenue in 2013 from 2011 programs</t>
  </si>
  <si>
    <t>Lost Revenue in 2013 from 2012 programs</t>
  </si>
  <si>
    <t>Lost Revenue in 2013 from 2013 programs</t>
  </si>
  <si>
    <t>Lost Revenue in 2014 from 2011 programs</t>
  </si>
  <si>
    <t>Lost Revenue in 2014 from 2012 programs</t>
  </si>
  <si>
    <t>Lost Revenue in 2014 from 2013 programs</t>
  </si>
  <si>
    <t>Lost Revenue in 2014 from 2014 programs</t>
  </si>
  <si>
    <t>True-up</t>
  </si>
  <si>
    <t>Distribution Rate in 2011</t>
  </si>
  <si>
    <t>Distribution Rate in 2012</t>
  </si>
  <si>
    <t>Distribution Rate in 2013</t>
  </si>
  <si>
    <t>Distribution Rate in 2014</t>
  </si>
  <si>
    <t>Distribution Rate in 2015</t>
  </si>
  <si>
    <t>3.  Distribution Rates</t>
  </si>
  <si>
    <t>1.  LRAMVA Summary</t>
  </si>
  <si>
    <t>Legend</t>
  </si>
  <si>
    <t>Auto Populated Cells (White)</t>
  </si>
  <si>
    <t xml:space="preserve">    Description</t>
  </si>
  <si>
    <t>Generic LRAMVA Work Forms</t>
  </si>
  <si>
    <t>User Inputs (Green)</t>
  </si>
  <si>
    <t>2015 Q3</t>
  </si>
  <si>
    <t>2015 Q4</t>
  </si>
  <si>
    <t>2011-2012</t>
  </si>
  <si>
    <t>2011-2013</t>
  </si>
  <si>
    <t>2011-2014</t>
  </si>
  <si>
    <t>2011-2015</t>
  </si>
  <si>
    <t>Check OEB website</t>
  </si>
  <si>
    <t>2011-2016</t>
  </si>
  <si>
    <t>2011-2017</t>
  </si>
  <si>
    <t>2011-2018</t>
  </si>
  <si>
    <t>2011-2019</t>
  </si>
  <si>
    <t>2011-2020</t>
  </si>
  <si>
    <t>Rate Year</t>
  </si>
  <si>
    <t>2012 Savings Persisting in 2015</t>
  </si>
  <si>
    <t>2012 Savings Persisting in 2016</t>
  </si>
  <si>
    <t>2012 Savings Persisting in 2017</t>
  </si>
  <si>
    <t>2012 Savings Persisting in 2018</t>
  </si>
  <si>
    <t>2012 Savings Persisting in 2019</t>
  </si>
  <si>
    <t>2012 Savings Persisting in 2020</t>
  </si>
  <si>
    <t>2013 Savings Persisting in 2015</t>
  </si>
  <si>
    <t>2013 Savings Persisting in 2016</t>
  </si>
  <si>
    <t>2013 Savings Persisting in 2017</t>
  </si>
  <si>
    <t>2013 Savings Persisting in 2018</t>
  </si>
  <si>
    <t>2013 Savings Persisting in 2019</t>
  </si>
  <si>
    <t>2013 Savings Persisting in 2020</t>
  </si>
  <si>
    <t>2014 Savings Persisting in 2015</t>
  </si>
  <si>
    <t>2014 Savings Persisting in 2016</t>
  </si>
  <si>
    <t>2014 Savings Persisting in 2017</t>
  </si>
  <si>
    <t>2014 Savings Persisting in 2018</t>
  </si>
  <si>
    <t>2014 Savings Persisting in 2019</t>
  </si>
  <si>
    <t>2014 Savings Persisting in 2020</t>
  </si>
  <si>
    <t>+ Carrying Charges ($) by Rate Class</t>
  </si>
  <si>
    <t>LDC</t>
  </si>
  <si>
    <t>Net Energy Savings Persistence (kWh)</t>
  </si>
  <si>
    <t>Forecast Lost Revenues in 2011</t>
  </si>
  <si>
    <t>Program</t>
  </si>
  <si>
    <t>Net Peak Demand Savings Persistence (kW)</t>
  </si>
  <si>
    <t>Monthly Multiplier</t>
  </si>
  <si>
    <t>Adjustment to 2011 savings</t>
  </si>
  <si>
    <t>2011 Savings Persisting in 2012</t>
  </si>
  <si>
    <t>2011 Savings Persisting in 2013</t>
  </si>
  <si>
    <t>2011 Savings Persisting in 2014</t>
  </si>
  <si>
    <t>2011 Savings Persisting in 2015</t>
  </si>
  <si>
    <t>2011 Savings Persisting in 2016</t>
  </si>
  <si>
    <t>2011 Savings Persisting in 2017</t>
  </si>
  <si>
    <t>2011 Savings Persisting in 2018</t>
  </si>
  <si>
    <t>2011 Savings Persisting in 2019</t>
  </si>
  <si>
    <t>2011 Savings Persisting in 2020</t>
  </si>
  <si>
    <t>2016 Forecast</t>
  </si>
  <si>
    <t>2016 Actuals</t>
  </si>
  <si>
    <t>2017 Forecast</t>
  </si>
  <si>
    <t>2017 Actuals</t>
  </si>
  <si>
    <t>2018 Forecast</t>
  </si>
  <si>
    <t>2018 Actuals</t>
  </si>
  <si>
    <t>2019 Forecast</t>
  </si>
  <si>
    <t>2019 Actuals</t>
  </si>
  <si>
    <t>2020 Forecast</t>
  </si>
  <si>
    <t>2020 Actuals</t>
  </si>
  <si>
    <t>Year</t>
  </si>
  <si>
    <t>Table 6.  Prescribed Interest Rates</t>
  </si>
  <si>
    <t>Table 6-a.  Calculation of Carrying Costs by Rate Class</t>
  </si>
  <si>
    <t>Actual CDM Savings in 2011</t>
  </si>
  <si>
    <t>Forecast CDM Savings in 2011</t>
  </si>
  <si>
    <t>LDC Name</t>
  </si>
  <si>
    <t>Total LRAMVA Balance</t>
  </si>
  <si>
    <t>Table 4-a.  2011 Lost Revenues Work Form</t>
  </si>
  <si>
    <t>Table 4-b.  2012 Lost Revenues Work Form</t>
  </si>
  <si>
    <t>Rate Allocations for LRAMVA</t>
  </si>
  <si>
    <t>Adjustment to 2012 savings</t>
  </si>
  <si>
    <t>Actual CDM Savings in 2012</t>
  </si>
  <si>
    <t>Forecast CDM Savings in 2012</t>
  </si>
  <si>
    <t>Forecast Lost Revenues in 2012</t>
  </si>
  <si>
    <t>Table 4-c.  2013 Lost Revenues Work Form</t>
  </si>
  <si>
    <t>Adjustment to 2013 savings</t>
  </si>
  <si>
    <t>Actual CDM Savings in 2013</t>
  </si>
  <si>
    <t>Forecast CDM Savings in 2013</t>
  </si>
  <si>
    <t>Forecast Lost Revenues in 2013</t>
  </si>
  <si>
    <t>Lost Revenue in 2011 from 2011 programs</t>
  </si>
  <si>
    <t>Total Lost Revenues in 2012</t>
  </si>
  <si>
    <t>LRAMVA in 2012</t>
  </si>
  <si>
    <t>LRAMVA in 2011</t>
  </si>
  <si>
    <t>Total Lost Revenues in 2013</t>
  </si>
  <si>
    <t>Table 4-d.  2014 Lost Revenues Work Form</t>
  </si>
  <si>
    <t>Adjustment to 2014 savings</t>
  </si>
  <si>
    <t>Actual CDM Savings in 2014</t>
  </si>
  <si>
    <t>Forecast CDM Savings in 2014</t>
  </si>
  <si>
    <t>Total Lost Revenues in 2014</t>
  </si>
  <si>
    <t>Forecast Lost Revenues in 2014</t>
  </si>
  <si>
    <t>LRAMVA in 2013</t>
  </si>
  <si>
    <t>LRAMVA in 2014</t>
  </si>
  <si>
    <t>Table 5-a.  2015 Lost Revenues Work Form</t>
  </si>
  <si>
    <t>Adjustment to 2015 savings</t>
  </si>
  <si>
    <t>Total Lost Revenues in 2015</t>
  </si>
  <si>
    <t>Forecast Lost Revenues in 2015</t>
  </si>
  <si>
    <t>LRAMVA in 2015</t>
  </si>
  <si>
    <t>Actual CDM Savings in 2015</t>
  </si>
  <si>
    <t>Forecast CDM Savings in 2015</t>
  </si>
  <si>
    <t>Table 5-b.  2016 Lost Revenues Work Form</t>
  </si>
  <si>
    <t>Actual CDM Savings in 2016</t>
  </si>
  <si>
    <t>Forecast CDM Savings in 2016</t>
  </si>
  <si>
    <t>Distribution Rate in 2016</t>
  </si>
  <si>
    <t>Lost Revenue in 2016 from 2011 programs</t>
  </si>
  <si>
    <t>Lost Revenue in 2016 from 2012 programs</t>
  </si>
  <si>
    <t>Lost Revenue in 2016 from 2013 programs</t>
  </si>
  <si>
    <t>Lost Revenue in 2016 from 2014 programs</t>
  </si>
  <si>
    <t>Lost Revenue in 2016 from 2015 programs</t>
  </si>
  <si>
    <t>Total Lost Revenues in 2016</t>
  </si>
  <si>
    <t>Forecast Lost Revenues in 2016</t>
  </si>
  <si>
    <t>LRAMVA in 2016</t>
  </si>
  <si>
    <t>2016 Savings Persisting in 2017</t>
  </si>
  <si>
    <t>2016 Savings Persisting in 2018</t>
  </si>
  <si>
    <t>2016 Savings Persisting in 2019</t>
  </si>
  <si>
    <t>2016 Savings Persisting in 2020</t>
  </si>
  <si>
    <t>Adjustment to 2016 savings</t>
  </si>
  <si>
    <t>Lost Revenue in 2016 from 2016 programs</t>
  </si>
  <si>
    <t>Table 5-c.  2017 Lost Revenues Work Form</t>
  </si>
  <si>
    <t>Actual CDM Savings in 2017</t>
  </si>
  <si>
    <t>Forecast CDM Savings in 2017</t>
  </si>
  <si>
    <t>Distribution Rate in 2017</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</si>
  <si>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</si>
  <si>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</si>
  <si>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</si>
  <si>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</si>
  <si>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</si>
  <si>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</si>
  <si>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Lost Revenue in 2017 from 2017 programs</t>
  </si>
  <si>
    <t>Total Lost Revenues in 2017</t>
  </si>
  <si>
    <t>Forecast Lost Revenues in 2017</t>
  </si>
  <si>
    <t>LRAMVA in 2017</t>
  </si>
  <si>
    <t>2017 Savings Persisting in 2018</t>
  </si>
  <si>
    <t>2017 Savings Persisting in 2019</t>
  </si>
  <si>
    <t>2017 Savings Persisting in 2020</t>
  </si>
  <si>
    <t>Adjustment to 2017 savings</t>
  </si>
  <si>
    <t>Table 5-d.  2018 Lost Revenues Work Form</t>
  </si>
  <si>
    <t>Adjustment to 2018 savings</t>
  </si>
  <si>
    <t>Actual CDM Savings in 2018</t>
  </si>
  <si>
    <t>Forecast CDM Savings in 2018</t>
  </si>
  <si>
    <t>Distribution Rate in 2018</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</si>
  <si>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</si>
  <si>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</si>
  <si>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</si>
  <si>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</si>
  <si>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</si>
  <si>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</si>
  <si>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</si>
  <si>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</si>
  <si>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Revenues in 2018</t>
  </si>
  <si>
    <t>Forecast Lost Revenues in 2018</t>
  </si>
  <si>
    <t>LRAMVA in 2018</t>
  </si>
  <si>
    <t>2018 Savings Persisting in 2019</t>
  </si>
  <si>
    <t>2018 Savings Persisting in 2020</t>
  </si>
  <si>
    <t>Table 5-e.  2019 Lost Revenues Work Form</t>
  </si>
  <si>
    <t>Actual CDM Savings in 2019</t>
  </si>
  <si>
    <t>Forecast CDM Savings in 2019</t>
  </si>
  <si>
    <t>Distribution Rate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</si>
  <si>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</si>
  <si>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</si>
  <si>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</si>
  <si>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</si>
  <si>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</si>
  <si>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</si>
  <si>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</si>
  <si>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</si>
  <si>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</si>
  <si>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2019 Savings Persisting in 2020</t>
  </si>
  <si>
    <t>Table 5-f.  2020 Lost Revenues Work Form</t>
  </si>
  <si>
    <t>Adjustment to 2019 savings</t>
  </si>
  <si>
    <t>Total Lost Revenues in 2019</t>
  </si>
  <si>
    <t>Forecast Lost Revenues in 2019</t>
  </si>
  <si>
    <t>LRAMVA in 2019</t>
  </si>
  <si>
    <t>Adjustment to 2020 savings</t>
  </si>
  <si>
    <t>Actual CDM Savings in 2020</t>
  </si>
  <si>
    <t>Forecast CDM Savings in 2020</t>
  </si>
  <si>
    <t>Distribution Rate in 2020</t>
  </si>
  <si>
    <t>LRAMVA in 2020</t>
  </si>
  <si>
    <t>Forecast Lost Revenues in 2020</t>
  </si>
  <si>
    <t>Total Lost Revenues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</si>
  <si>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</si>
  <si>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</si>
  <si>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</si>
  <si>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</si>
  <si>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</si>
  <si>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</si>
  <si>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</si>
  <si>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</si>
  <si>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</si>
  <si>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</si>
  <si>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A</t>
  </si>
  <si>
    <t>B</t>
  </si>
  <si>
    <t>C</t>
  </si>
  <si>
    <t>Source of Threshold</t>
  </si>
  <si>
    <t>2.  LRAMVA Threshold</t>
  </si>
  <si>
    <t>4.  2011-2014 LRAM</t>
  </si>
  <si>
    <t>5.  2015-2020 LRAM</t>
  </si>
  <si>
    <t>6.  Carrying Charges</t>
  </si>
  <si>
    <t>GS&lt;50 kW</t>
  </si>
  <si>
    <t>GS&gt;50 kW</t>
  </si>
  <si>
    <t>General Service ≥ 1,000 kW</t>
  </si>
  <si>
    <t>General Service ≥ 1,500 kW</t>
  </si>
  <si>
    <t xml:space="preserve">General Service 1,000 kW and Greater </t>
  </si>
  <si>
    <t>General Service 1,000 to 4,999 kW</t>
  </si>
  <si>
    <t>General Service 1,000 to 4,999 kW (co-generation)</t>
  </si>
  <si>
    <t>General Service 1,500 to 4,999 kW</t>
  </si>
  <si>
    <t>General Service 3,000 to 4,999 kW</t>
  </si>
  <si>
    <t>General Service 50 to 1,499 kW</t>
  </si>
  <si>
    <t>General Service 50 to 2,999 kW</t>
  </si>
  <si>
    <t>General Service 50 to 4,999 kW</t>
  </si>
  <si>
    <t>General Service 50 to 499 kW</t>
  </si>
  <si>
    <t>General Service 50 to 699 kW</t>
  </si>
  <si>
    <t>General Service 50 to 999 kW</t>
  </si>
  <si>
    <t>General Service 500 to 1,499 kW</t>
  </si>
  <si>
    <t>General Service 500 to 4,999 kW</t>
  </si>
  <si>
    <t>General Service 700 to 4,999 kW</t>
  </si>
  <si>
    <t>General Service Demand Billed (50 kW and above) - GSd</t>
  </si>
  <si>
    <t>General Service Intermediate 1,000 to 4,999 kW</t>
  </si>
  <si>
    <t>Intermediate With Self Generation</t>
  </si>
  <si>
    <t>Intermediate With Self Generation - excluding MUSH customers</t>
  </si>
  <si>
    <t>Sub-Transmission (Embedded supply to LDC or loads &gt; 500 kW) - ST</t>
  </si>
  <si>
    <t>Urban General Service Demand Billed (50 kW and above) - UGd</t>
  </si>
  <si>
    <t>Embedded Distributor</t>
  </si>
  <si>
    <t>Large Use</t>
  </si>
  <si>
    <t>Standby Power</t>
  </si>
  <si>
    <t>Standby Power - 1,500 - 4,999 kW</t>
  </si>
  <si>
    <t>Standby Power - 1000-4999 kW</t>
  </si>
  <si>
    <t>Standby Power - 50 - 1,499 kW</t>
  </si>
  <si>
    <t>Standby Power - 50 - 499 kW</t>
  </si>
  <si>
    <t>Standby Power - 50 - 4999 kW</t>
  </si>
  <si>
    <t>Standby Power - 50 - 999 kW</t>
  </si>
  <si>
    <t>Standby Power - 500 - 4999 kW</t>
  </si>
  <si>
    <t>Standby Power - Large Use</t>
  </si>
  <si>
    <t>Drop Down List (Blue)</t>
  </si>
  <si>
    <t>Tables 1-a and 1-b</t>
  </si>
  <si>
    <t>Carrying Charges ($)</t>
  </si>
  <si>
    <t>Total LRAMVA ($)</t>
  </si>
  <si>
    <t>Service Classifications</t>
  </si>
  <si>
    <t>Table 2-a.  LRAMVA Threshold</t>
  </si>
  <si>
    <t>Table 2-b.  LRAMVA Threshold</t>
  </si>
  <si>
    <t>20XX Settlement Agreement, p. X</t>
  </si>
  <si>
    <t>Application of Current LRAMVA Claim</t>
  </si>
  <si>
    <t>Response</t>
  </si>
  <si>
    <t>Yes</t>
  </si>
  <si>
    <t>No</t>
  </si>
  <si>
    <t>Not Applicable</t>
  </si>
  <si>
    <t xml:space="preserve">Table 1-a.  LRAMVA Totals by Rate Class </t>
  </si>
  <si>
    <t>Worksheet Name</t>
  </si>
  <si>
    <t>Amount of LRAMVA Claimed in Previous Application</t>
  </si>
  <si>
    <t>Net Energy Savings (kWh)</t>
  </si>
  <si>
    <t xml:space="preserve">Net Demand Savings (kW) </t>
  </si>
  <si>
    <t>Application of Previous LRAMVA Claim</t>
  </si>
  <si>
    <t>Opening Balance for 2012</t>
  </si>
  <si>
    <t>Opening Balance for 2013</t>
  </si>
  <si>
    <t>Opening Balance for 2014</t>
  </si>
  <si>
    <t>Opening Balance for 2015</t>
  </si>
  <si>
    <t>Opening Balance for 2016</t>
  </si>
  <si>
    <t>Opening Balance for 2017</t>
  </si>
  <si>
    <t>Opening Balance for 2018</t>
  </si>
  <si>
    <t>Opening Balance for 2019</t>
  </si>
  <si>
    <t>Opening Balance for 2020</t>
  </si>
  <si>
    <t xml:space="preserve">Period of New LRAMVA in this Application </t>
  </si>
  <si>
    <t>Actual Lost Revenues ($)</t>
  </si>
  <si>
    <t>Forecast Lost Revenues ($)</t>
  </si>
  <si>
    <t>Tabs "4.  2011-2014 LRAM" and "5.  2015-2020 LRAM"</t>
  </si>
  <si>
    <t>Tab "4.  2011-2014 LRAM"</t>
  </si>
  <si>
    <t>Source of Data Inputs</t>
  </si>
  <si>
    <t>Tab "3.  Distribution Rates"</t>
  </si>
  <si>
    <t>Tab "1.  LRAMVA Summary"</t>
  </si>
  <si>
    <t>Tabs "1.  LRAMVA Summary" and "6.  Carrying Charges"</t>
  </si>
  <si>
    <t xml:space="preserve">Tables 4-a to 4-d / 5-a to 5-f (Columns D &amp; O) </t>
  </si>
  <si>
    <t>Tables 4-a to 4-d / 5-a to 5-f (Columns D-M &amp; Columns O-X)</t>
  </si>
  <si>
    <t>Tables 4-a to 4-d / 5-a to 5-f (Columns E-M &amp; Columns P-X)</t>
  </si>
  <si>
    <t>Tables 4-a to 4-d / 5-a to 5-f (Columns Y-AJ)</t>
  </si>
  <si>
    <t>Inputs (Tables to Complete)</t>
  </si>
  <si>
    <t>Tables 4-a to 4-d / 5-a to 5-f (Columns Y-AL)</t>
  </si>
  <si>
    <t>A-B+C</t>
  </si>
  <si>
    <t>Threshold</t>
  </si>
  <si>
    <t>Summary</t>
  </si>
  <si>
    <t>LRAMVA ($) by Rate Class</t>
  </si>
  <si>
    <t>Table 2-c.   Inputs for LRAMVA Thresholds</t>
  </si>
  <si>
    <t>Period of LRAMVA Claimed in Previous Application</t>
  </si>
  <si>
    <t>+   Initiative Level Savings Persistence</t>
  </si>
  <si>
    <t>x   Allocation % to Rate Class</t>
  </si>
  <si>
    <t>x   Distribution Rate by Rate Class</t>
  </si>
  <si>
    <t xml:space="preserve">+/- IESO Verified Savings Adjustments </t>
  </si>
  <si>
    <t>LDC's Approved Tariff Sheets</t>
  </si>
  <si>
    <t>Table 1-b.  Annual LRAMVA Breakdown by Year and Rate Class</t>
  </si>
  <si>
    <t>Total for 2011</t>
  </si>
  <si>
    <t>Total for 2012</t>
  </si>
  <si>
    <t>Total for 2013</t>
  </si>
  <si>
    <t>Total for 2014</t>
  </si>
  <si>
    <t>Total for 2015</t>
  </si>
  <si>
    <t>Total for 2016</t>
  </si>
  <si>
    <t>Total for 2017</t>
  </si>
  <si>
    <t>Total for 2018</t>
  </si>
  <si>
    <t>Total for 2019</t>
  </si>
  <si>
    <t>Total for 2020</t>
  </si>
  <si>
    <t>Source of Calculation</t>
  </si>
  <si>
    <t xml:space="preserve">Approved Deferral &amp; Variance Accounts </t>
  </si>
  <si>
    <t>Portfolio</t>
  </si>
  <si>
    <t>Initiative</t>
  </si>
  <si>
    <t>Sector</t>
  </si>
  <si>
    <t xml:space="preserve">Conservation Resource Type </t>
  </si>
  <si>
    <t>(Implementation) Year</t>
  </si>
  <si>
    <t>Net Verified Annual Peak Demand Savings at the End-User Level (kW)</t>
  </si>
  <si>
    <t>Net Verified Annual Energy Savings at the End-User Level (kWh)</t>
  </si>
  <si>
    <t>etc.</t>
  </si>
  <si>
    <r>
      <t>LRAMVA ($) = (Actual Net CDM Savings - Forecast CDM Savings)</t>
    </r>
    <r>
      <rPr>
        <b/>
        <sz val="14"/>
        <color theme="1"/>
        <rFont val="Arial"/>
        <family val="2"/>
      </rPr>
      <t xml:space="preserve"> x Distribution Volumetric Rate</t>
    </r>
    <r>
      <rPr>
        <b/>
        <vertAlign val="subscript"/>
        <sz val="14"/>
        <color theme="1"/>
        <rFont val="Arial"/>
        <family val="2"/>
      </rPr>
      <t xml:space="preserve"> </t>
    </r>
    <r>
      <rPr>
        <b/>
        <sz val="14"/>
        <color theme="1"/>
        <rFont val="Arial"/>
        <family val="2"/>
      </rPr>
      <t>+ Carrying Charges from LRAMVA balance</t>
    </r>
  </si>
  <si>
    <t>Table 3</t>
  </si>
  <si>
    <t>Table 3.  Inputs for Distribution Rates and Adjustments by Rate Class</t>
  </si>
  <si>
    <t>Table 3-a.  Distribution Rates by Rate Class</t>
  </si>
  <si>
    <t>Residential Demand Response (IHD)</t>
  </si>
  <si>
    <t xml:space="preserve">Small Commercial Demand Response </t>
  </si>
  <si>
    <t>Small Commercial Demand Response (IHD)</t>
  </si>
  <si>
    <t>Aboriginal Program</t>
  </si>
  <si>
    <t>LDC Custom Programs</t>
  </si>
  <si>
    <t>Other</t>
  </si>
  <si>
    <t>Program Enabled Savings</t>
  </si>
  <si>
    <t>Time of Use Savings</t>
  </si>
  <si>
    <t>LDC Pilots</t>
  </si>
  <si>
    <t>Period</t>
  </si>
  <si>
    <t>Aboriginal Conservation Program</t>
  </si>
  <si>
    <t>Conservation Fund Pilots</t>
  </si>
  <si>
    <t>Residential Program</t>
  </si>
  <si>
    <t>Commercial &amp; Institutional Program</t>
  </si>
  <si>
    <t>Residential Province-Wide Programs</t>
  </si>
  <si>
    <t>Non-Residential Province-Wide Programs</t>
  </si>
  <si>
    <t>Local &amp; Regional Programs</t>
  </si>
  <si>
    <t>Pilot Programs</t>
  </si>
  <si>
    <t>Conservation First Framework</t>
  </si>
  <si>
    <t>Legacy Framework</t>
  </si>
  <si>
    <t>20XX-20XX</t>
  </si>
  <si>
    <t>Instructions</t>
  </si>
  <si>
    <t>C.  Documentation of Changes</t>
  </si>
  <si>
    <t>Customer Class</t>
  </si>
  <si>
    <t xml:space="preserve">A.  Previous LRAMVA Application </t>
  </si>
  <si>
    <t>B.  Current LRAMVA Application</t>
  </si>
  <si>
    <t>LRAMVA ($) for Account 1568</t>
  </si>
  <si>
    <t>Rate rider for tax sharing</t>
  </si>
  <si>
    <t>Rate rider for foregone revenue</t>
  </si>
  <si>
    <t>Adjusted rate</t>
  </si>
  <si>
    <t>Calendar year equivalent</t>
  </si>
  <si>
    <t>Original Amount</t>
  </si>
  <si>
    <t>Amount for Final Disposition</t>
  </si>
  <si>
    <t>LRAMVA Previously Claimed</t>
  </si>
  <si>
    <t>Forecast Lost Revenues</t>
  </si>
  <si>
    <t xml:space="preserve">Actual Lost Revenues </t>
  </si>
  <si>
    <t>Application Details</t>
  </si>
  <si>
    <t>Return to Top</t>
  </si>
  <si>
    <t>Table 4-a.  2011 Lost Revenues</t>
  </si>
  <si>
    <t>Table 4-b.  2012 Lost Revenues</t>
  </si>
  <si>
    <t>Table 4-c.  2013 Lost Revenues</t>
  </si>
  <si>
    <t xml:space="preserve">Table 4-d.  2014 Lost Revenues </t>
  </si>
  <si>
    <t>Return to top</t>
  </si>
  <si>
    <t>Tables</t>
  </si>
  <si>
    <t>Table 3-a.</t>
  </si>
  <si>
    <t>Table 5-a.  2015 Lost Revenues</t>
  </si>
  <si>
    <t xml:space="preserve">Table 5-b.  2016 Lost Revenues </t>
  </si>
  <si>
    <t xml:space="preserve">Table 5-c.  2017 Lost Revenues </t>
  </si>
  <si>
    <t xml:space="preserve">Table 5-d.  2018 Lost Revenues </t>
  </si>
  <si>
    <t>Table 5-e.  2019 Lost Revenues</t>
  </si>
  <si>
    <t>Table 5-f.  2020 Lost Revenues</t>
  </si>
  <si>
    <t>Go to Tab 1: Summary</t>
  </si>
  <si>
    <t>Note: LDC to make note of assumptions included above, if any</t>
  </si>
  <si>
    <t>Table 1-c.  Breakdown of Incremental and Persisting Lost Revenues Amounts (Dollars)</t>
  </si>
  <si>
    <t>Tab "2. LRAMVA Threshold" Tables 2-a, 2-b and 2-c</t>
  </si>
  <si>
    <t>Total LRAMVA ($) by Rate Class</t>
  </si>
  <si>
    <t>Work Form Calculations</t>
  </si>
  <si>
    <t>Actual Lost Revenues (kWh and kW) by Rate Class</t>
  </si>
  <si>
    <t>- Forecast Lost Revenues (kWh and kW) by Rate Class</t>
  </si>
  <si>
    <t xml:space="preserve">Actual Incremental CDM Savings by Initiative </t>
  </si>
  <si>
    <t>Rationale</t>
  </si>
  <si>
    <t>Cell Reference</t>
  </si>
  <si>
    <t>No.</t>
  </si>
  <si>
    <t>Previous LRAMVA Application (EB#)</t>
  </si>
  <si>
    <t>Current LRAMVA Application (EB#)</t>
  </si>
  <si>
    <t>Tabs</t>
  </si>
  <si>
    <t>2. LRAMVA Threshold</t>
  </si>
  <si>
    <t>Instructions (Grey)</t>
  </si>
  <si>
    <t>1-a.  Summary of Changes</t>
  </si>
  <si>
    <t>Outputs of Data (Auto-Populated)</t>
  </si>
  <si>
    <t>Table 6-a</t>
  </si>
  <si>
    <t>Table 6</t>
  </si>
  <si>
    <t>Please fill in the requested information: a) the amounts approved in the previous LRAMVA application, b) details on the current application, and c) documentation of changes if applicable.</t>
  </si>
  <si>
    <t xml:space="preserve">LDCs are requested to clear the cells in the table to show only the amounts related to this LRAMVA application.  This table is a check on the LRAMVA disposition providing a breakdown of actual incremental and persisting savings by year.  </t>
  </si>
  <si>
    <t>7. Persistence Data</t>
  </si>
  <si>
    <t>Period 1 (# months)</t>
  </si>
  <si>
    <t>Period 2 (# months)</t>
  </si>
  <si>
    <t>Tab</t>
  </si>
  <si>
    <t xml:space="preserve">Please provide the LRAMVA threshold approved in the last COS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</si>
  <si>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t xml:space="preserve">Please provide the LRAMVA threshold approved in the cost of service (COS)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</si>
  <si>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r>
      <t xml:space="preserve">If LDCs are seeking to claim true-up amounts that were previously approved by the OEB, please note that the "Amount Cleared" rows are applicable to the LDC and should be filled out.  This may relate to claiming the difference in LRAM approved before the May 19, 2016 Peak Demand Consultation, and the lost revenues that would have been incurred after that consultation, as approved by the OEB.   If this is the case, reference to the decision must be noted in the rate application.  </t>
    </r>
    <r>
      <rPr>
        <sz val="12"/>
        <color theme="1"/>
        <rFont val="Arial"/>
        <family val="2"/>
      </rPr>
      <t>If this is not the case, LDCs are requested to leave those rows blank.</t>
    </r>
  </si>
  <si>
    <t>EB-2019-XXXX</t>
  </si>
  <si>
    <t>EB-2020-XXXX</t>
  </si>
  <si>
    <r>
      <rPr>
        <b/>
        <sz val="12"/>
        <rFont val="Arial"/>
        <family val="2"/>
      </rPr>
      <t xml:space="preserve">3.  </t>
    </r>
    <r>
      <rPr>
        <sz val="12"/>
        <rFont val="Arial"/>
        <family val="2"/>
      </rPr>
      <t>The work forms below include the monthly multipliers for most programs in order to claim demand savings from energy efficiency programs, consistent with the monthly multipliers indicated in the OEB's updated LRAM policy related to peak demand savings in EB-2016-0182.  Demand Response (DR3) savings should generally not be included with the LRAMVA calculation, unless suported by empirical evidence.  LDCs are requested to confirm the monthly multipliers for all programs each year as placeholder values are provided.  If a different monthly multiplier is used, please include rationale in Tab 1-a and highlight the new multiplier that has been used.</t>
    </r>
  </si>
  <si>
    <r>
      <rPr>
        <b/>
        <sz val="12"/>
        <rFont val="Arial"/>
        <family val="2"/>
      </rPr>
      <t xml:space="preserve">2.  </t>
    </r>
    <r>
      <rPr>
        <sz val="12"/>
        <rFont val="Arial"/>
        <family val="2"/>
      </rPr>
      <t>Please ensure that the IESO verified savings adjustments apply back to the program year it relates to.  For example, savings adjustments related to 2012 programs that were reported by the IESO in 2013 should be included in the 2012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</si>
  <si>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r>
      <rPr>
        <b/>
        <sz val="12"/>
        <rFont val="Arial"/>
        <family val="2"/>
      </rPr>
      <t xml:space="preserve">2.  </t>
    </r>
    <r>
      <rPr>
        <sz val="12"/>
        <rFont val="Arial"/>
        <family val="2"/>
      </rPr>
      <t>Please ensure that the IESO verified savings adjustments apply back to the program year it relates to.  For example, savings adjustments related to 2016 programs that were reported by the IESO in 2017 should be included in the 2016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</si>
  <si>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t>Source of Persistence Reports</t>
  </si>
  <si>
    <t xml:space="preserve">2011 Results Persistence </t>
  </si>
  <si>
    <t xml:space="preserve">2012 Results Persistence </t>
  </si>
  <si>
    <t xml:space="preserve">2013 Results Persistence </t>
  </si>
  <si>
    <t xml:space="preserve">2014 Results Persistence </t>
  </si>
  <si>
    <t xml:space="preserve">2015 Results Persistence </t>
  </si>
  <si>
    <t xml:space="preserve">2016 Results Persistence </t>
  </si>
  <si>
    <t xml:space="preserve">2017 Results Persistence </t>
  </si>
  <si>
    <t xml:space="preserve">2018 Results Persistence </t>
  </si>
  <si>
    <t xml:space="preserve">2019 Results Persistence </t>
  </si>
  <si>
    <t xml:space="preserve">2020 Results Persistence </t>
  </si>
  <si>
    <t>Record</t>
  </si>
  <si>
    <t>Adjustment</t>
  </si>
  <si>
    <t>Identify Source of Report</t>
  </si>
  <si>
    <t>Identify Status of Savings</t>
  </si>
  <si>
    <r>
      <rPr>
        <b/>
        <sz val="12"/>
        <color theme="1"/>
        <rFont val="Arial"/>
        <family val="2"/>
      </rPr>
      <t xml:space="preserve">2.  </t>
    </r>
    <r>
      <rPr>
        <sz val="12"/>
        <color theme="1"/>
        <rFont val="Arial"/>
        <family val="2"/>
      </rPr>
      <t xml:space="preserve">Please identify the source of the report via the dropdown list in Column I.  </t>
    </r>
  </si>
  <si>
    <t>Note:  LDC to make note of key assumptions included above</t>
  </si>
  <si>
    <t>IESO Verified Persistence Results Reports included in Tab 7 (Columns L to BT).</t>
  </si>
  <si>
    <t>Important Checklist</t>
  </si>
  <si>
    <t>Current year savings</t>
  </si>
  <si>
    <t>Table 7.  2011-2020 Verified Program Results and Persistence into Future Years</t>
  </si>
  <si>
    <t>#2</t>
  </si>
  <si>
    <t>#3</t>
  </si>
  <si>
    <t>#4</t>
  </si>
  <si>
    <t>Step:</t>
  </si>
  <si>
    <t>#1</t>
  </si>
  <si>
    <t>3-a.  Rate Class Allocations</t>
  </si>
  <si>
    <t>8.  Streetlighting</t>
  </si>
  <si>
    <r>
      <rPr>
        <b/>
        <sz val="11"/>
        <rFont val="Arial"/>
        <family val="2"/>
      </rPr>
      <t>Tables 1-a and 1-b</t>
    </r>
    <r>
      <rPr>
        <sz val="11"/>
        <rFont val="Arial"/>
        <family val="2"/>
      </rPr>
      <t xml:space="preserve"> provide a summary of the LRAMVA balances and carrying charges associated with the LRAMVA disposition. The balances are populated from entries into other tabs throughout this work form.</t>
    </r>
  </si>
  <si>
    <r>
      <rPr>
        <b/>
        <sz val="11"/>
        <rFont val="Arial"/>
        <family val="2"/>
      </rPr>
      <t>Tables 2-a,  2-b and 2-c</t>
    </r>
    <r>
      <rPr>
        <sz val="11"/>
        <rFont val="Arial"/>
        <family val="2"/>
      </rPr>
      <t xml:space="preserve"> include the LRAMVA thresholds and allocations by rate class.</t>
    </r>
  </si>
  <si>
    <r>
      <rPr>
        <b/>
        <sz val="11"/>
        <rFont val="Arial"/>
        <family val="2"/>
      </rPr>
      <t>Tables 3-a and 3-b</t>
    </r>
    <r>
      <rPr>
        <sz val="11"/>
        <rFont val="Arial"/>
        <family val="2"/>
      </rPr>
      <t xml:space="preserve"> include the distribution rates that are used to calculate lost revenues.</t>
    </r>
  </si>
  <si>
    <r>
      <rPr>
        <b/>
        <sz val="11"/>
        <rFont val="Arial"/>
        <family val="2"/>
      </rPr>
      <t>Tables 4-a, 4-b, 4-c and 4-d</t>
    </r>
    <r>
      <rPr>
        <sz val="11"/>
        <rFont val="Arial"/>
        <family val="2"/>
      </rPr>
      <t xml:space="preserve"> include the template 2011-2014 LRAMVA work forms.  </t>
    </r>
  </si>
  <si>
    <r>
      <rPr>
        <b/>
        <sz val="11"/>
        <rFont val="Arial"/>
        <family val="2"/>
      </rPr>
      <t>Tables 5-a, 5-b, 5-c and 5-d</t>
    </r>
    <r>
      <rPr>
        <sz val="11"/>
        <rFont val="Arial"/>
        <family val="2"/>
      </rPr>
      <t xml:space="preserve"> include the template 2015-2020 LRAMVA work forms.</t>
    </r>
  </si>
  <si>
    <r>
      <rPr>
        <b/>
        <sz val="11"/>
        <rFont val="Arial"/>
        <family val="2"/>
      </rPr>
      <t>Table 6-b</t>
    </r>
    <r>
      <rPr>
        <sz val="11"/>
        <rFont val="Arial"/>
        <family val="2"/>
      </rPr>
      <t xml:space="preserve"> includes the variance on carrying charges related to the LRAMVA disposition.</t>
    </r>
  </si>
  <si>
    <t>A blank spreadsheet is provided to allow LDCs to populate distributor specific rate class percentages to allocate actual CDM savings to different customer classes.</t>
  </si>
  <si>
    <t>LRAMVA Threshold</t>
  </si>
  <si>
    <t>Determined by the LDC</t>
  </si>
  <si>
    <t>(Steps)</t>
  </si>
  <si>
    <t>Please complete Table 2-c below by selecting the appropriate LRAMVA threshold year in column C.  The LRAMVA threshold values in Table 2-c will auto-populate from Tables 2-a and 2-b depending on the year selected.  If there was no LRAMVA threshold established for a particular year, please select the "blank" option.  The LRAMVA threshold values in Table 2-c will be auto-populated in Tabs 4 and 5 of this work form.</t>
  </si>
  <si>
    <r>
      <t xml:space="preserve">In column C of Table 1-b below, please insert a 'check mark' to indicate the years in which LRAMVA has been claimed.  If you inserted a check-mark for a particular year, please delete the amounts associated with the actual and forecast lost revenues for all rate classes for that year, up to and including the total.  Any LRAMVA from a prior year that has already been claimed cannot be included in the current LRAMVA disposition, with the exception of the case noted below.  </t>
    </r>
    <r>
      <rPr>
        <b/>
        <sz val="12"/>
        <rFont val="Arial"/>
        <family val="2"/>
      </rPr>
      <t/>
    </r>
  </si>
  <si>
    <t>Table A-2.  Updates to LRAMVA Disposition</t>
  </si>
  <si>
    <r>
      <rPr>
        <b/>
        <sz val="11"/>
        <rFont val="Arial"/>
        <family val="2"/>
      </rPr>
      <t>Tables A-1 and A-2</t>
    </r>
    <r>
      <rPr>
        <sz val="11"/>
        <rFont val="Arial"/>
        <family val="2"/>
      </rPr>
      <t xml:space="preserve"> include a template for LDCs to summarize changes to the LRAMVA work form.</t>
    </r>
  </si>
  <si>
    <t>Note:  LDC to make note of adjustments made to Table 3 to accommodate the LDC's specific circumstances</t>
  </si>
  <si>
    <r>
      <rPr>
        <b/>
        <sz val="12"/>
        <color theme="1"/>
        <rFont val="Arial"/>
        <family val="2"/>
      </rPr>
      <t>1.</t>
    </r>
    <r>
      <rPr>
        <sz val="12"/>
        <color theme="1"/>
        <rFont val="Arial"/>
        <family val="2"/>
      </rPr>
      <t xml:space="preserve">  Columns B to H of this tab have been structured in a way to match the formatting of the persistence report provided by the IESO.  Please copy and paste the program information by initiative in Columns B to H and the corresponding demand and energy savings data by initiative in Columns L to BT of this work form.</t>
    </r>
  </si>
  <si>
    <t xml:space="preserve">Table A-1.  Changes to Generic Assumptions in LRAMVA Work Form </t>
  </si>
  <si>
    <t>Please document any changes related to interrogatories or questions during the application process that affect the LRAMVA amount.</t>
  </si>
  <si>
    <t>Please complete Table 3 with the rate class specific distribution rates that pertain to the years of the LRAMVA disposition.  Any adjustments that affect distribution rates can be incorporated in the calculation by expanding the "plus" button at the left hand bar.  Table 3 will convert the distribution rates to a calendar year rate (January to December) based on the number of months entered in row 16 of each rate year starting from January to the start of the LDC's rate year.  Please enter 0 in row 16, if the rate year begins on January 1.  If there are additional adjustments (i.e., rows) added to Table 3, please adjust the formulas in Table 3-a accordingly.</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</si>
  <si>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</si>
  <si>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</si>
  <si>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color theme="1"/>
        <rFont val="Arial"/>
        <family val="2"/>
      </rPr>
      <t xml:space="preserve">4. </t>
    </r>
    <r>
      <rPr>
        <sz val="12"/>
        <color theme="1"/>
        <rFont val="Arial"/>
        <family val="2"/>
      </rPr>
      <t xml:space="preserve"> Please identify what the savings value represents (i.e., current year savings for the year or an adjustment to a prior year) via the dropdown list in Column J.  Current year savings would be identified with an implementation year that matches the year of the persistence report.  A savings adjustment would be identified with a prior year implementation in the future year's results report.</t>
    </r>
  </si>
  <si>
    <r>
      <rPr>
        <b/>
        <sz val="12"/>
        <color theme="1"/>
        <rFont val="Arial"/>
        <family val="2"/>
      </rPr>
      <t xml:space="preserve">3.  </t>
    </r>
    <r>
      <rPr>
        <sz val="12"/>
        <color theme="1"/>
        <rFont val="Arial"/>
        <family val="2"/>
      </rPr>
      <t xml:space="preserve">To faciliate the identification of adjustments that may be available in a prospective year's results report, it will be easier to sort all the savings by implementation year (Column H).  This can be done by clicking on the filter button at cell H25 (highlighted in orange).  Before you sort values, please ensure that all table columns have filters. </t>
    </r>
  </si>
  <si>
    <r>
      <rPr>
        <b/>
        <sz val="12"/>
        <color theme="1"/>
        <rFont val="Arial"/>
        <family val="2"/>
      </rPr>
      <t xml:space="preserve">5.  </t>
    </r>
    <r>
      <rPr>
        <sz val="12"/>
        <color theme="1"/>
        <rFont val="Arial"/>
        <family val="2"/>
      </rPr>
      <t>Please manually input or link the applicable savings and adjustments (Columns L to BT) for all applicable initiatives in Tabs 4 and 5 of this work form.</t>
    </r>
  </si>
  <si>
    <t>o Include any necessary assumptions the LDC has to make in its LRAMVA work form in the "Notes" section of the work form</t>
  </si>
  <si>
    <t>o Provide documentation on the LRAMVA threshold by providing the reference and source material from the LDC’s cost of service proceeding where its most recent load forecast was approved</t>
  </si>
  <si>
    <t>o Include a copy of initiative-level persistence savings information that was verified by the IESO in Tab 7.  Persistence information is available upon request from the IESO</t>
  </si>
  <si>
    <t xml:space="preserve">o Apply the IESO verified savings adjustments to the year it relates to.  </t>
  </si>
  <si>
    <t>o Provide documentation or data substantiating savings from projects that were not provided in the IESO's verified results reports, inserted in Tab 8 (i.e., streetlighting projects), as applicable</t>
  </si>
  <si>
    <t>o Highlight changes to this work form made by the LDC, if any, and provide rationale for the change in Tab 1-a</t>
  </si>
  <si>
    <t>o Provide documentation or analysis on how rate class allocations were determined by customer class and program each year, inserted in Tab 3-a</t>
  </si>
  <si>
    <t>Note:  LDC to make note of the years removed from this table, whose distribution rates are not part of the LRAMVA disposition</t>
  </si>
  <si>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2011-2014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</si>
  <si>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NOTE: The Net Verified Peak Demand Savings table and Net Verified Energy Savings table below are in the reverse order to the accompanying tables in Tab 4 and Tab 5. The tables below match those provided by the IESO.</t>
  </si>
  <si>
    <t xml:space="preserve">LDCs must clearly show how it has allocated actual CDM savings to applicable rate classes, including supporting documentation and rationale for its proposal.  This should be shown by customer class and program each year.  </t>
  </si>
  <si>
    <r>
      <rPr>
        <b/>
        <sz val="12"/>
        <rFont val="Arial"/>
        <family val="2"/>
      </rPr>
      <t xml:space="preserve">4.  </t>
    </r>
    <r>
      <rPr>
        <sz val="12"/>
        <rFont val="Arial"/>
        <family val="2"/>
      </rPr>
      <t xml:space="preserve">LDC are requested to input the applicable rate class allocation percentages to allocate actual savings to the rate classes.  The generic template currently includes the same allocation percentage for program savings and its savings adjustments.  If a different allocation is proposed for savings adjustments, LDCs must provide supporting rationale in Tab 1-a and highlight the change.  </t>
    </r>
  </si>
  <si>
    <t>LRAMVA Checklist/Schematic Tab</t>
  </si>
  <si>
    <t>The LRAMVA work form was created in a generic manner for use by all LDCs.  There are some elements that are not applicable at this time (i.e., 2017, 2018, 2019 and 2020 related components) but have been included in an effort to avoid major updates in the future.  Distributors should follow the checklist, which is referenced in this tab of the work form and listed below:</t>
  </si>
  <si>
    <r>
      <t>o</t>
    </r>
    <r>
      <rPr>
        <sz val="7"/>
        <rFont val="Times New Roman"/>
        <family val="1"/>
      </rPr>
      <t xml:space="preserve">   </t>
    </r>
    <r>
      <rPr>
        <sz val="12"/>
        <rFont val="Arial"/>
        <family val="2"/>
      </rPr>
      <t>Include any necessary assumptions the LDC has to make in its LRAMVA work form in the "Notes" section of the work form.</t>
    </r>
  </si>
  <si>
    <r>
      <t>o</t>
    </r>
    <r>
      <rPr>
        <sz val="7"/>
        <rFont val="Times New Roman"/>
        <family val="1"/>
      </rPr>
      <t xml:space="preserve">   </t>
    </r>
    <r>
      <rPr>
        <sz val="12"/>
        <rFont val="Arial"/>
        <family val="2"/>
      </rPr>
      <t>Provide documentation on the LRAMVA threshold by providing the reference and source material from the LDC’s cost of service proceeding where its most recent load forecast was approved.</t>
    </r>
  </si>
  <si>
    <r>
      <t>o</t>
    </r>
    <r>
      <rPr>
        <sz val="7"/>
        <rFont val="Times New Roman"/>
        <family val="1"/>
      </rPr>
      <t xml:space="preserve">   </t>
    </r>
    <r>
      <rPr>
        <sz val="12"/>
        <rFont val="Arial"/>
        <family val="2"/>
      </rPr>
      <t>Apply the IESO verified savings adjustments to the year it relates to.  For example, savings adjustments to 2015 programs will be provided to LDCs with the 2016 Final Results Report.  The 2015 savings adjustments should be included in the 2015 verified savings portion of the work form.</t>
    </r>
  </si>
  <si>
    <r>
      <t>o</t>
    </r>
    <r>
      <rPr>
        <sz val="7"/>
        <rFont val="Times New Roman"/>
        <family val="1"/>
      </rPr>
      <t xml:space="preserve">   </t>
    </r>
    <r>
      <rPr>
        <sz val="12"/>
        <rFont val="Arial"/>
        <family val="2"/>
      </rPr>
      <t>Highlight changes to this work form made by the LDC, if any, and provide rationale for the change in Tab 1-a.</t>
    </r>
  </si>
  <si>
    <r>
      <t>o</t>
    </r>
    <r>
      <rPr>
        <sz val="7"/>
        <rFont val="Times New Roman"/>
        <family val="1"/>
      </rPr>
      <t xml:space="preserve">   </t>
    </r>
    <r>
      <rPr>
        <sz val="12"/>
        <rFont val="Arial"/>
        <family val="2"/>
      </rPr>
      <t>Include a copy of initiative-level persistence savings information that was verified by the IESO</t>
    </r>
    <r>
      <rPr>
        <sz val="12"/>
        <rFont val="Arial"/>
        <family val="2"/>
      </rPr>
      <t>.  Persistence information is available upon request from the IESO.</t>
    </r>
  </si>
  <si>
    <r>
      <t>o</t>
    </r>
    <r>
      <rPr>
        <sz val="7"/>
        <rFont val="Times New Roman"/>
        <family val="1"/>
      </rPr>
      <t xml:space="preserve">   </t>
    </r>
    <r>
      <rPr>
        <sz val="12"/>
        <rFont val="Arial"/>
        <family val="2"/>
      </rPr>
      <t>Provide documentation or data substantiating savings from projects that were not provided in the IESO's verified results reports, inserted in Tab 8 (i.e., streetlighting projects), as applicable.</t>
    </r>
  </si>
  <si>
    <r>
      <t>o</t>
    </r>
    <r>
      <rPr>
        <sz val="7"/>
        <rFont val="Times New Roman"/>
        <family val="1"/>
      </rPr>
      <t xml:space="preserve">   </t>
    </r>
    <r>
      <rPr>
        <sz val="12"/>
        <rFont val="Arial"/>
        <family val="2"/>
      </rPr>
      <t>Provide documentation or analysis on how rate class allocations were determined by customer class and program each year, inserted in Tab 3-a.</t>
    </r>
  </si>
  <si>
    <t xml:space="preserve">Tab 1.  LRAMVA Summary </t>
  </si>
  <si>
    <t>Distributors are required to report any past approved LRAMVA amounts along with the current LRAMVA amount requested for approval.  There are separate tables indicating new lost revenues and carrying charges amounts by year and the totals for rate rider calculations.</t>
  </si>
  <si>
    <t>Tab 1-a.  Summary of Changes</t>
  </si>
  <si>
    <t>Distributors should list all significant changes and changes in assumptions in the generic work form affecting the LRAMVA.</t>
  </si>
  <si>
    <t>Tab 2. LRAMVA Threshold</t>
  </si>
  <si>
    <t>Distributors should use the tables to display the LRAMVA threshold amounts as approved at a rate class level. This should be taken from the LDC’s most recently approved cost of service application.</t>
  </si>
  <si>
    <t>Tab 3. Distribution Rates</t>
  </si>
  <si>
    <t>Distributors should complete the tables with rate class specific distribution rates and adjustments as applicable.</t>
  </si>
  <si>
    <r>
      <t>Tab</t>
    </r>
    <r>
      <rPr>
        <sz val="8"/>
        <color theme="1"/>
        <rFont val="Calibri"/>
        <family val="2"/>
        <scheme val="minor"/>
      </rPr>
      <t> </t>
    </r>
    <r>
      <rPr>
        <b/>
        <sz val="12"/>
        <color theme="1"/>
        <rFont val="Arial"/>
        <family val="2"/>
      </rPr>
      <t xml:space="preserve"> 3-a.  Rate Class Allocations </t>
    </r>
  </si>
  <si>
    <t>A tab is provided to allow LDCs to include documentation or analysis on how rate class allocations for actual CDM savings were determined by customer class and program each year. The rate class allocations would support the LRAMVA rate class allocation figures used in Tabs 4 and 5.</t>
  </si>
  <si>
    <r>
      <t>T</t>
    </r>
    <r>
      <rPr>
        <b/>
        <sz val="12"/>
        <rFont val="Arial"/>
        <family val="2"/>
      </rPr>
      <t>abs 4 and 5 (2</t>
    </r>
    <r>
      <rPr>
        <b/>
        <sz val="12"/>
        <color theme="1"/>
        <rFont val="Arial"/>
        <family val="2"/>
      </rPr>
      <t>011-2020)</t>
    </r>
  </si>
  <si>
    <t>Distributors should complete the lost revenue calculation for 2011-2014 program years and 2015-2020 program years, as applicable, by undertaking the following:</t>
  </si>
  <si>
    <r>
      <t>o</t>
    </r>
    <r>
      <rPr>
        <sz val="11"/>
        <rFont val="Calibri"/>
        <family val="2"/>
        <scheme val="minor"/>
      </rPr>
      <t xml:space="preserve">   </t>
    </r>
    <r>
      <rPr>
        <sz val="12"/>
        <rFont val="Arial"/>
        <family val="2"/>
      </rPr>
      <t xml:space="preserve">Ensure that the IESO verified savings adjustments apply to the program year it relates to.  For example, savings adjustments related to 2012 programs that were reported by the IESO in 2013 should be included in the 2012 program savings table.  </t>
    </r>
  </si>
  <si>
    <r>
      <t>o</t>
    </r>
    <r>
      <rPr>
        <sz val="11"/>
        <rFont val="Calibri"/>
        <family val="2"/>
        <scheme val="minor"/>
      </rPr>
      <t xml:space="preserve">   </t>
    </r>
    <r>
      <rPr>
        <sz val="12"/>
        <rFont val="Arial"/>
        <family val="2"/>
      </rPr>
      <t>Confirm the monthly multipliers applied to demand savings.  If a different monthly multiplier is used than what was confirmed in the LRAMVA Report, provide rationale in Tab 1-a and highlight the new monthly multiplier that has been used.</t>
    </r>
  </si>
  <si>
    <r>
      <t>o</t>
    </r>
    <r>
      <rPr>
        <sz val="11"/>
        <rFont val="Calibri"/>
        <family val="2"/>
        <scheme val="minor"/>
      </rPr>
      <t xml:space="preserve">   </t>
    </r>
    <r>
      <rPr>
        <sz val="12"/>
        <rFont val="Arial"/>
        <family val="2"/>
      </rPr>
      <t xml:space="preserve">Input the rate class allocations by program and year to allocate actual savings to customers.  If a different allocation is proposed for adjustments, LDCs must provide the supporting rationale in Tab 1-a and highlight the change.  </t>
    </r>
  </si>
  <si>
    <r>
      <t>Tab 6.</t>
    </r>
    <r>
      <rPr>
        <sz val="12"/>
        <color theme="1"/>
        <rFont val="Arial"/>
        <family val="2"/>
      </rPr>
      <t xml:space="preserve"> </t>
    </r>
    <r>
      <rPr>
        <b/>
        <sz val="12"/>
        <color theme="1"/>
        <rFont val="Arial"/>
        <family val="2"/>
      </rPr>
      <t>Carrying Charges</t>
    </r>
  </si>
  <si>
    <t>Distributors are requested to calculate carrying charges based on the methodology provided in the work form.  This includes updating Table 6 as new prescribed interest rates for deferral and variance accounts become available and entering any collected interest amounts into the "Amounts Cleared" row to calculate outstanding variances on carrying charges.</t>
  </si>
  <si>
    <r>
      <t>Tab</t>
    </r>
    <r>
      <rPr>
        <sz val="8"/>
        <color theme="1"/>
        <rFont val="Calibri"/>
        <family val="2"/>
        <scheme val="minor"/>
      </rPr>
      <t> </t>
    </r>
    <r>
      <rPr>
        <b/>
        <sz val="12"/>
        <color theme="1"/>
        <rFont val="Arial"/>
        <family val="2"/>
      </rPr>
      <t xml:space="preserve"> 7. Persistence Report </t>
    </r>
  </si>
  <si>
    <t xml:space="preserve">Persistence savings report(s) provided by the IESO should be included for the relevant years in the LRAMVA work form.  Tab 7 has been created consistently with the IESO’s persistence report. </t>
  </si>
  <si>
    <r>
      <t>Tab 8.  Streetlighting</t>
    </r>
    <r>
      <rPr>
        <sz val="12"/>
        <color theme="1"/>
        <rFont val="Arial"/>
        <family val="2"/>
      </rPr>
      <t xml:space="preserve"> </t>
    </r>
  </si>
  <si>
    <t>A tab is provided to ensure LDCs include documentation or data to support projects whose program savings were not provided by the IESO (i.e., streetlighting projects).</t>
  </si>
  <si>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2015-2020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</si>
  <si>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r>
      <rPr>
        <b/>
        <sz val="12"/>
        <rFont val="Arial"/>
        <family val="2"/>
      </rPr>
      <t xml:space="preserve">1.  </t>
    </r>
    <r>
      <rPr>
        <sz val="12"/>
        <rFont val="Arial"/>
        <family val="2"/>
      </rPr>
      <t>Please update Table 6 as new approved prescribed interest rates for deferral and variance accounts become available. Monthly interest rates are used to calculate the variance on the carrying charges for LRAMVA.  Starting from column I, the principal will auto-populate as monthly variances in Table 6-a, and are multiplied by the interest rate from column H to determine the monthly variances on carrying charges for each rate class by year.</t>
    </r>
  </si>
  <si>
    <t>Please provide documentation and/or data to substantiate program savings that were not provided in the IESO's verified results reports (i.e., streetlighting projects).</t>
  </si>
  <si>
    <t>A blank spreadsheet is provided to allow LDCs to populate with CDM savings persistence data provided by the IESO.</t>
  </si>
  <si>
    <t>A blank spreadsheet is provided to allow LDCs to populate data on streetlighting projects whose savings were not provided by the IESO in the CDM Final Results Report (i.e., streetlighting projects).</t>
  </si>
  <si>
    <t>7.  Persistence Report</t>
  </si>
  <si>
    <t xml:space="preserve">o   Provide assumptions about the year(s) in which persistence is captured in the load forecast via the "Notes" section of each table and adjust what is included in the LRAMVA totals, as appropriate. </t>
  </si>
  <si>
    <r>
      <t>o</t>
    </r>
    <r>
      <rPr>
        <sz val="11"/>
        <rFont val="Calibri"/>
        <family val="2"/>
        <scheme val="minor"/>
      </rPr>
      <t xml:space="preserve">   </t>
    </r>
    <r>
      <rPr>
        <sz val="12"/>
        <rFont val="Arial"/>
        <family val="2"/>
      </rPr>
      <t>Input or manually link the savings, adjustments and program savings persistence data from Tab 7 (Persistence Report) to Tabs 4 and 5.  As noted earlier, persistence data is available upon request from the IESO.</t>
    </r>
  </si>
  <si>
    <t>Principal ($)</t>
  </si>
  <si>
    <r>
      <rPr>
        <b/>
        <sz val="14"/>
        <rFont val="Arial"/>
        <family val="2"/>
      </rPr>
      <t>General Note on the LRAMVA Model</t>
    </r>
    <r>
      <rPr>
        <sz val="12"/>
        <rFont val="Arial"/>
        <family val="2"/>
      </rPr>
      <t xml:space="preserve">
The LRAMVA work form has been created in a generic manner that should allow for use by all LDCs.  There are some elements that are not applicable at this time (i.e., 2018, 2019 and 2020 related components).  These have been included (but hidden in the work form) in an effort to avoid major updates in the future.  This LRAMVA work form consolidates information that LDCs are already required to file with the OEB.  The model has been created to provide LDCs with a consistent format to display CDM impacts, the forecast savings component and, ultimately, any variance between actual CDM savings and forecast CDM savings.  The majority of the information required in the LRAMVA work form will be provided to LDCs from the IESO as part of the Final CDM Results each year.    Please contact the IESO for any reports that may be required to complete this LRAMVA work form.
The LRAMVA work form is unlocked to enable LDCs to tailor it to their own unique circumstances. 
</t>
    </r>
  </si>
  <si>
    <t>Years Included in Threshold</t>
  </si>
  <si>
    <t>Period of Rate Recovery (# years)</t>
  </si>
  <si>
    <r>
      <t xml:space="preserve">Table 3-a below autopopulates the average distribution rates from Table 3.  Please ensure that the distribution rates relevant to the years of the LRAMVA disposition are used.  </t>
    </r>
    <r>
      <rPr>
        <b/>
        <sz val="12"/>
        <color theme="1"/>
        <rFont val="Arial"/>
        <family val="2"/>
      </rPr>
      <t xml:space="preserve">Please clear the rates related to the year(s) that are not part of the LRAMVA claim. </t>
    </r>
    <r>
      <rPr>
        <sz val="12"/>
        <color theme="1"/>
        <rFont val="Arial"/>
        <family val="2"/>
      </rPr>
      <t xml:space="preserve">
The distribution rates that remain in Table 3-a will be used in Tabs 4 and 5 of the work form to calculate actual and forecast lost revenues.  If there are additional adjustments (i.e., rows) added to Table 3, please adjust the formulas from Table 3-a, as well as the distribution rate links in Tabs 4 and 5.  </t>
    </r>
  </si>
  <si>
    <r>
      <rPr>
        <b/>
        <sz val="12"/>
        <rFont val="Arial"/>
        <family val="2"/>
      </rPr>
      <t xml:space="preserve">2.  </t>
    </r>
    <r>
      <rPr>
        <sz val="12"/>
        <rFont val="Arial"/>
        <family val="2"/>
      </rPr>
      <t>The annual carrying charges totals in Table 6-a below pertain to the amount that was originally collected in interest from forecasted CDM savings and what should have been collected based on actual CDM savings.  As the amounts calculated in Table 6-a are cumulative, LDCs are requested to enter any collected interest amounts into the "Amounts Cleared" row in order to clear the balance and calculate outstanding variances on carrying charges.</t>
    </r>
    <r>
      <rPr>
        <b/>
        <sz val="12"/>
        <color rgb="FFFF0000"/>
        <rFont val="Arial"/>
        <family val="2"/>
      </rPr>
      <t/>
    </r>
  </si>
  <si>
    <r>
      <rPr>
        <b/>
        <sz val="12"/>
        <color theme="1"/>
        <rFont val="Arial"/>
        <family val="2"/>
      </rPr>
      <t xml:space="preserve">3.  </t>
    </r>
    <r>
      <rPr>
        <sz val="12"/>
        <color theme="1"/>
        <rFont val="Arial"/>
        <family val="2"/>
      </rPr>
      <t xml:space="preserve">Please calculate the projected interest amounts in the LRAMVA work form.  Project carrying charges amounts incuded in Table 6-a should be consistent with the projected interest amounts included in the DVA Continuity Schedule.  </t>
    </r>
    <r>
      <rPr>
        <b/>
        <sz val="12"/>
        <color theme="1"/>
        <rFont val="Arial"/>
        <family val="2"/>
      </rPr>
      <t>If there are additional adjustments required to the formulas to calculate the projected interest amounts, please adjust the formulas in Table 6-a accordingly.</t>
    </r>
  </si>
  <si>
    <t>HVAC Incentives Initiative</t>
  </si>
  <si>
    <t>Please document any changes in assumptions made to the generic inputs of the LRAMVA work form.  This may include, but are not limited to, the use of different monthly multipliers to claim demand savings from energy efficiency programs; use of different rate allocations between current year savings and prior year savings adjustments; inclusion of additional adjustments affecting distribution rates; etc.  All changes should be highlighted in the work form as well.</t>
  </si>
  <si>
    <t>LDCs are expected to include projected carrying charges amounts in row 84 of Table 1-b below.  LDCs should also check accuracy of the years included in the LRAMVA balance in row 85.</t>
  </si>
  <si>
    <r>
      <t xml:space="preserve">Please input the customer rate classes applicable to the LDC and associated billing units (kWh or kW) in Table 1-a below. This will update all tables throughout the workform. 
The LRAMVA total by rate class in Table 1-a should be used to inform the determination of rate riders in the Deferral and Variance Account Work Form or IRM Rate Generator Model. Please also ensure that the principal amounts in column E of Table 1-a capture the appropriate years and amounts for the LRAMVA claim. Column F of Table 1-a should include projected carrying charges amounts as determined on a rate class basis from Table 1-b below.
</t>
    </r>
    <r>
      <rPr>
        <b/>
        <sz val="12"/>
        <rFont val="Arial"/>
        <family val="2"/>
      </rPr>
      <t>NOTE: If the LDC has more than 14 customer classes in which CDM savings was allocated, LDCs must contact OEB staff to make adjustments to the workform.</t>
    </r>
    <r>
      <rPr>
        <sz val="12"/>
        <rFont val="Arial"/>
        <family val="2"/>
      </rPr>
      <t xml:space="preserve">   </t>
    </r>
  </si>
  <si>
    <t>Burlington Hydro Inc.</t>
  </si>
  <si>
    <t>EB-2016-0059</t>
  </si>
  <si>
    <t>2017 IRM Application</t>
  </si>
  <si>
    <t>EB-2018-0021</t>
  </si>
  <si>
    <t>2019 IRM Application</t>
  </si>
  <si>
    <t>2016-2016</t>
  </si>
  <si>
    <t>GS&gt;50kW</t>
  </si>
  <si>
    <t>Streetlighting</t>
  </si>
  <si>
    <t>EB-2009-0259</t>
  </si>
  <si>
    <t>EB-2010-0067</t>
  </si>
  <si>
    <t>EB-2011-0155</t>
  </si>
  <si>
    <t>EB-2012-0110</t>
  </si>
  <si>
    <t>EB-2013-0115</t>
  </si>
  <si>
    <t>EB-2014-0059</t>
  </si>
  <si>
    <t>EB-2015-0056</t>
  </si>
  <si>
    <t>EB-2017-0029</t>
  </si>
  <si>
    <t>PoolSaver</t>
  </si>
  <si>
    <t>Solar Powered Attic Ventilation LDC Innovation Fund Pilot Program</t>
  </si>
  <si>
    <t>Home Depot Home Appliance Market Uplift Conservation Fund Pilot Program</t>
  </si>
  <si>
    <t>PoolSaver Benchmarking Local Program</t>
  </si>
  <si>
    <t>Whole Home Pilot Program</t>
  </si>
  <si>
    <t>captured in the load forecast</t>
  </si>
  <si>
    <t>2013 Programs</t>
  </si>
  <si>
    <t>2014 Programs</t>
  </si>
  <si>
    <t>2015 Programs</t>
  </si>
  <si>
    <t>2016 Programs</t>
  </si>
  <si>
    <t>2017 Programs</t>
  </si>
  <si>
    <t>Check = 0</t>
  </si>
  <si>
    <t>Total Workform</t>
  </si>
  <si>
    <t>Total IESO</t>
  </si>
  <si>
    <t>Workform vs. IESO Reports</t>
  </si>
  <si>
    <t>kWh - WorkForm</t>
  </si>
  <si>
    <t>kWh - IESO</t>
  </si>
  <si>
    <r>
      <t xml:space="preserve">Persistence Report 2011-2014 </t>
    </r>
    <r>
      <rPr>
        <sz val="8"/>
        <color theme="1"/>
        <rFont val="Calibri"/>
        <family val="2"/>
        <scheme val="minor"/>
      </rPr>
      <t>(2015 does not have adj)</t>
    </r>
  </si>
  <si>
    <t>2017 Results (2015)</t>
  </si>
  <si>
    <t>2017 Results (2016)</t>
  </si>
  <si>
    <t>2017 Results (2017)</t>
  </si>
  <si>
    <t>2013
Savings</t>
  </si>
  <si>
    <t>2014
Savings</t>
  </si>
  <si>
    <t>2015
Savings</t>
  </si>
  <si>
    <t>2016
Savings</t>
  </si>
  <si>
    <t>2017
Savings</t>
  </si>
  <si>
    <t>Cumulative 1st year savings to 2017 (2015-2020 framework)</t>
  </si>
  <si>
    <r>
      <t>2016
Savings (</t>
    </r>
    <r>
      <rPr>
        <b/>
        <sz val="8"/>
        <color theme="1"/>
        <rFont val="Calibri"/>
        <family val="2"/>
        <scheme val="minor"/>
      </rPr>
      <t>Previous Est.)</t>
    </r>
  </si>
  <si>
    <r>
      <t>2017
Savings (</t>
    </r>
    <r>
      <rPr>
        <b/>
        <sz val="8"/>
        <color theme="1"/>
        <rFont val="Calibri"/>
        <family val="2"/>
        <scheme val="minor"/>
      </rPr>
      <t>Previous Est.)</t>
    </r>
  </si>
  <si>
    <t>2011 Programs (built into load forecast)</t>
  </si>
  <si>
    <t>2012 Programs (built into load forecast)</t>
  </si>
  <si>
    <t>Less PeakSaver Plus 2007-2010</t>
  </si>
  <si>
    <t>kW - WorkForm</t>
  </si>
  <si>
    <t>kW - IESO</t>
  </si>
  <si>
    <t>2017 Results (2015 Programs)</t>
  </si>
  <si>
    <t>2017 Results (2016 Programs)</t>
  </si>
  <si>
    <t>2017 Results (2017 Programs)</t>
  </si>
  <si>
    <t>2017 kW not available at time</t>
  </si>
  <si>
    <t>missed 2013/14 persistence in 2017 est. - approx $40K</t>
  </si>
  <si>
    <t>Less PeakSaver Plus/Demand Response 2007-2010</t>
  </si>
  <si>
    <t>2016 Adjustments and 2017 Results - source: 2017 Final Verified Annual LDC CDM Program Results_Project List_20180629; matched customer name on report to customer name/rate class recorded in SalesForce</t>
  </si>
  <si>
    <t>2015 Adjustments and 2016 Results - source: 2016 Final Verified Annual LDC CDM Program Results_Project List_20170629; matched customer name on report to customer name/rate class recorded in SalesForce</t>
  </si>
  <si>
    <t>2011-2015 Results - used allocation in LRAMVA Workform for last disposition EB-2016-0059; updated retrofit based on sales force</t>
  </si>
  <si>
    <t>STREETLIGHTING LOST REVENUE</t>
  </si>
  <si>
    <t>Billed kW</t>
  </si>
  <si>
    <t>Rate</t>
  </si>
  <si>
    <t>Lost 
Revenue $</t>
  </si>
  <si>
    <t>Before LED Conversion</t>
  </si>
  <si>
    <t>After LED Conversion</t>
  </si>
  <si>
    <t>Sep 17</t>
  </si>
  <si>
    <t>Oct 17</t>
  </si>
  <si>
    <t>Nov 17</t>
  </si>
  <si>
    <t>Dec 17</t>
  </si>
  <si>
    <t>Total Lost Revenue - 2017</t>
  </si>
  <si>
    <t>Account #2</t>
  </si>
  <si>
    <t>Account #1</t>
  </si>
  <si>
    <t>Account #3</t>
  </si>
  <si>
    <t>kW Reduction</t>
  </si>
  <si>
    <t>Opening Balance</t>
  </si>
  <si>
    <t>SLR</t>
  </si>
  <si>
    <t>(source IESO Program Results 2016)</t>
  </si>
  <si>
    <t>Row Labels</t>
  </si>
  <si>
    <t>Sum of Net energy</t>
  </si>
  <si>
    <t>Sum of Net Demand</t>
  </si>
  <si>
    <t>% kWh</t>
  </si>
  <si>
    <t>% kW</t>
  </si>
  <si>
    <t>missing</t>
  </si>
  <si>
    <t>GS&lt;50</t>
  </si>
  <si>
    <t>GS&gt;50</t>
  </si>
  <si>
    <t>Save on Energy Heating &amp; Cooling Program</t>
  </si>
  <si>
    <t>Solar Powered Attic Ventilation Pilot Program</t>
  </si>
  <si>
    <t>Grand Total</t>
  </si>
  <si>
    <r>
      <t xml:space="preserve">Allocation of CDM Savings by Rate Class - </t>
    </r>
    <r>
      <rPr>
        <b/>
        <sz val="14"/>
        <color rgb="FFFF0000"/>
        <rFont val="Calibri"/>
        <family val="2"/>
        <scheme val="minor"/>
      </rPr>
      <t>2016 adjustments and 2017 results</t>
    </r>
  </si>
  <si>
    <t>(source IESO Program Results 2017)</t>
  </si>
  <si>
    <t>100% residential</t>
  </si>
  <si>
    <t>all customers are residential</t>
  </si>
  <si>
    <t>adjustments - allocated to GS&gt;50</t>
  </si>
  <si>
    <t>Pool Saver Local Program</t>
  </si>
  <si>
    <t>all these customers are residential</t>
  </si>
  <si>
    <t>Save on Energy Instant Discount Program</t>
  </si>
  <si>
    <t>(blank)</t>
  </si>
  <si>
    <r>
      <t xml:space="preserve">Allocation of CDM Savings by Rate Class - </t>
    </r>
    <r>
      <rPr>
        <b/>
        <sz val="14"/>
        <color rgb="FFFF0000"/>
        <rFont val="Calibri"/>
        <family val="2"/>
        <scheme val="minor"/>
      </rPr>
      <t>2015 adjustments and 2016 results</t>
    </r>
  </si>
  <si>
    <t>2017 Interest</t>
  </si>
  <si>
    <t>2018 Interest</t>
  </si>
  <si>
    <t>2019 Interest</t>
  </si>
  <si>
    <t>Tier 1</t>
  </si>
  <si>
    <t>Consumer</t>
  </si>
  <si>
    <t>EE</t>
  </si>
  <si>
    <t>Business</t>
  </si>
  <si>
    <t>Demand Response 3 (part of the Industrial program schedule)</t>
  </si>
  <si>
    <t>Commercial &amp; Institutional</t>
  </si>
  <si>
    <t>DR</t>
  </si>
  <si>
    <t>Industrial</t>
  </si>
  <si>
    <t>Pre-2011 Programs Completed in 2011</t>
  </si>
  <si>
    <t>C&amp;I</t>
  </si>
  <si>
    <t>Non-Tier 1</t>
  </si>
  <si>
    <t>Residential and Small Commercial Demand Response</t>
  </si>
  <si>
    <t>Tier 1 - 2011 Adjustment</t>
  </si>
  <si>
    <t>Energy Audit Funding</t>
  </si>
  <si>
    <t>DR-3</t>
  </si>
  <si>
    <t>peaksaverPLUS</t>
  </si>
  <si>
    <t>peaksaverPLUS (IHD)</t>
  </si>
  <si>
    <t>Small Business Lighting</t>
  </si>
  <si>
    <t>Annual Coupons</t>
  </si>
  <si>
    <t>Bi-Annual Retailer Events</t>
  </si>
  <si>
    <t>HVAC</t>
  </si>
  <si>
    <t>PSUI</t>
  </si>
  <si>
    <t>Non-LDC</t>
  </si>
  <si>
    <t>Commercial</t>
  </si>
  <si>
    <t>Home Assistance</t>
  </si>
  <si>
    <t>Program Enabled</t>
  </si>
  <si>
    <t>LDC Program Enabled Savings</t>
  </si>
  <si>
    <t>Time-of-Use Savings</t>
  </si>
  <si>
    <t>non-Tier 1</t>
  </si>
  <si>
    <t xml:space="preserve">Demand Response 3 </t>
  </si>
  <si>
    <t>Commercial Demand Response</t>
  </si>
  <si>
    <t>2013-2014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</si>
</sst>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8">
    <numFmt numFmtId="8" formatCode="&quot;$&quot;#,##0.00_);[Red]\(&quot;$&quot;#,##0.00\)"/>
    <numFmt numFmtId="44" formatCode="_(&quot;$&quot;* #,##0.00_);_(&quot;$&quot;* \(#,##0.00\);_(&quot;$&quot;* &quot;-&quot;??_);_(@_)"/>
    <numFmt numFmtId="43" formatCode="_(* #,##0.00_);_(* \(#,##0.00\);_(* &quot;-&quot;??_);_(@_)"/>
    <numFmt numFmtId="164" formatCode="&quot;$&quot;#,##0;\-&quot;$&quot;#,##0"/>
    <numFmt numFmtId="165" formatCode="&quot;$&quot;#,##0;[Red]\-&quot;$&quot;#,##0"/>
    <numFmt numFmtId="166" formatCode="&quot;$&quot;#,##0.00;[Red]\-&quot;$&quot;#,##0.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0.0"/>
    <numFmt numFmtId="172" formatCode="&quot;$&quot;#,##0.0000"/>
    <numFmt numFmtId="173" formatCode="&quot;$&quot;#,##0.00"/>
    <numFmt numFmtId="174" formatCode="0.0_);[Red]\(0.0\)"/>
    <numFmt numFmtId="175" formatCode="&quot;$&quot;#,##0"/>
    <numFmt numFmtId="176" formatCode="0.0000"/>
    <numFmt numFmtId="177" formatCode="&quot;$&quot;#,##0.00;[Red]&quot;$&quot;#,##0.00"/>
    <numFmt numFmtId="178" formatCode="_-* #,##0_-;\-* #,##0_-;_-* &quot;-&quot;??_-;_-@_-"/>
    <numFmt numFmtId="179" formatCode="_(* #,##0.0_);_(* \(#,##0.0\);_(* &quot;-&quot;??_);_(@_)"/>
    <numFmt numFmtId="180" formatCode="_-&quot;$&quot;* #,##0.0000_-;\-&quot;$&quot;* #,##0.0000_-;_-&quot;$&quot;* &quot;-&quot;??_-;_-@_-"/>
    <numFmt numFmtId="181" formatCode="_(* #,##0_);_(* \(#,##0\);_(* &quot;-&quot;??_);_(@_)"/>
    <numFmt numFmtId="182" formatCode="#,##0.0_);\(#,##0.0\)"/>
    <numFmt numFmtId="183" formatCode="&quot;$&quot;_(#,##0.00_);&quot;$&quot;\(#,##0.00\)"/>
    <numFmt numFmtId="184" formatCode="_(&quot;$&quot;* #,##0.00000000000000000_);_(&quot;$&quot;* \(#,##0.00000000000000000\);_(&quot;$&quot;* &quot;-&quot;??_);_(@_)"/>
    <numFmt numFmtId="185" formatCode="_-&quot;£&quot;* #,##0.00_-;\-&quot;£&quot;* #,##0.00_-;_-&quot;£&quot;* &quot;-&quot;??_-;_-@_-"/>
    <numFmt numFmtId="186" formatCode="#,##0.0_)\x;\(#,##0.0\)\x"/>
    <numFmt numFmtId="187" formatCode="_(&quot;$&quot;* #,##0.00000000_);_(&quot;$&quot;* \(#,##0.00000000\);_(&quot;$&quot;* &quot;-&quot;??_);_(@_)"/>
    <numFmt numFmtId="188" formatCode="_(&quot;$&quot;* #,##0.00000000000_);_(&quot;$&quot;* \(#,##0.00000000000\);_(&quot;$&quot;* &quot;-&quot;??_);_(@_)"/>
    <numFmt numFmtId="189" formatCode="_(&quot;$&quot;* #,##0.000000000000_);_(&quot;$&quot;* \(#,##0.000000000000\);_(&quot;$&quot;* &quot;-&quot;??_);_(@_)"/>
    <numFmt numFmtId="190" formatCode="_-&quot;£&quot;* #,##0_-;\-&quot;£&quot;* #,##0_-;_-&quot;£&quot;* &quot;-&quot;_-;_-@_-"/>
    <numFmt numFmtId="191" formatCode="#,##0.0_)_x;\(#,##0.0\)_x"/>
    <numFmt numFmtId="192" formatCode="_(* #,##0.0_);_(* \(#,##0.0\);_(* &quot;-&quot;?_);_(@_)"/>
    <numFmt numFmtId="193" formatCode="#,##0.0_)_x;\(#,##0.0\)_x;0.0_)_x;@_)_x"/>
    <numFmt numFmtId="194" formatCode="_(&quot;$&quot;* #,##0.00000000000000_);_(&quot;$&quot;* \(#,##0.00000000000000\);_(&quot;$&quot;* &quot;-&quot;??_);_(@_)"/>
    <numFmt numFmtId="195" formatCode="0.0_)\%;\(0.0\)\%"/>
    <numFmt numFmtId="196" formatCode="_(&quot;$&quot;* #,##0.000000000000000_);_(&quot;$&quot;* \(#,##0.000000000000000\);_(&quot;$&quot;* &quot;-&quot;??_);_(@_)"/>
    <numFmt numFmtId="197" formatCode="#,##0.0_)_%;\(#,##0.0\)_%"/>
    <numFmt numFmtId="198" formatCode="_(* #,##0.000_);_(* \(#,##0.000\);_(* &quot;-&quot;??_);_(@_)"/>
    <numFmt numFmtId="199" formatCode="#,##0.0_);\(#,##0.0\);0_._0_)"/>
    <numFmt numFmtId="200" formatCode="0.000000"/>
    <numFmt numFmtId="201" formatCode="\¥\ #,##0_);[Red]\(\¥\ #,##0\)"/>
    <numFmt numFmtId="202" formatCode="[&gt;1]&quot;10Q: &quot;0&quot; qtrs&quot;;&quot;10Q: &quot;0&quot; qtr&quot;"/>
    <numFmt numFmtId="203" formatCode="0.0%;[Red]\(0.0%\)"/>
    <numFmt numFmtId="204" formatCode="#,##0.0\ \ \ _);\(#,##0.0\)\ \ "/>
    <numFmt numFmtId="205" formatCode="_-* #,##0.00\ _F_-;\-* #,##0.00\ _F_-;_-* &quot;-&quot;??\ _F_-;_-@_-"/>
    <numFmt numFmtId="206" formatCode="m\-d\-yy"/>
    <numFmt numFmtId="207" formatCode="&quot;£&quot;#,##0.00_);[Red]\(&quot;£&quot;#,##0.00\)"/>
    <numFmt numFmtId="208" formatCode="0.0_)"/>
    <numFmt numFmtId="209" formatCode="m/yy"/>
    <numFmt numFmtId="210" formatCode="#,###.0#"/>
    <numFmt numFmtId="211" formatCode="#,###.#"/>
    <numFmt numFmtId="212" formatCode="0000\ \-\ 0000"/>
    <numFmt numFmtId="213" formatCode="[Red][&gt;0.0000001]\+#,##0.?#;[Red][&lt;-0.0000001]\-#,##0.?#;[Green]&quot;=  &quot;"/>
    <numFmt numFmtId="214" formatCode="#.#######\x"/>
    <numFmt numFmtId="215" formatCode="0.00000E+00"/>
    <numFmt numFmtId="216" formatCode="_(* #,##0.0_);_(* \(#,##0.0\);_(* &quot;-&quot;_);_(@_)"/>
    <numFmt numFmtId="217" formatCode="_-* #,##0.00\ _D_M_-;\-* #,##0.00\ _D_M_-;_-* &quot;-&quot;??\ _D_M_-;_-@_-"/>
    <numFmt numFmtId="218" formatCode="#,##0.00_%_);\(#,##0.00\)_%;**;@_%_)"/>
    <numFmt numFmtId="219" formatCode="0.000\x"/>
    <numFmt numFmtId="220" formatCode="_(&quot;$&quot;* #,##0.0_);_(&quot;$&quot;* \(#,##0.0\);_(&quot;$&quot;* &quot;-&quot;_);_(@_)"/>
    <numFmt numFmtId="221" formatCode="_(&quot;$&quot;* #,##0_);_(&quot;$&quot;* \(#,##0\);_(&quot;$&quot;* &quot;-&quot;??_);_(@_)"/>
    <numFmt numFmtId="222" formatCode="&quot;$&quot;#,##0.00_%_);\(&quot;$&quot;#,##0.00\)_%;**;@_%_)"/>
    <numFmt numFmtId="223" formatCode="&quot;$&quot;#,##0.00_%_);\(&quot;$&quot;#,##0.00\)_%;&quot;$&quot;###0.00_%_);@_%_)"/>
    <numFmt numFmtId="224" formatCode="&quot;$&quot;#,##0.00_);[Red]\(&quot;$&quot;#,##0.00\);&quot;--  &quot;;_(@_)"/>
    <numFmt numFmtId="225" formatCode="_(\§\ #,##0_)\ ;[Red]\(\§\ #,##0\)\ ;&quot; - &quot;;_(@\ _)"/>
    <numFmt numFmtId="226" formatCode="_(\§\ #,##0.00_);[Red]\(\§\ #,##0.00\);&quot; - &quot;_0_0;_(@_)"/>
    <numFmt numFmtId="227" formatCode="###0.00_)"/>
    <numFmt numFmtId="228" formatCode="m/d/yy_%_)"/>
    <numFmt numFmtId="229" formatCode="mmm\-d\-yyyy"/>
    <numFmt numFmtId="230" formatCode="mmm\-dd\-yyyy"/>
    <numFmt numFmtId="231" formatCode="mmm\-yyyy"/>
    <numFmt numFmtId="232" formatCode="m/d/yy_%_);;**"/>
    <numFmt numFmtId="233" formatCode="#,##0.0_);[Red]\(#,##0.0\)"/>
    <numFmt numFmtId="234" formatCode="_([$€-2]* #,##0.00_);_([$€-2]* \(#,##0.00\);_([$€-2]* &quot;-&quot;??_)"/>
    <numFmt numFmtId="235" formatCode="&quot;$&quot;#,##0.000_);[Red]\(&quot;$&quot;#,##0.000\)"/>
    <numFmt numFmtId="236" formatCode="0.0000000000000"/>
    <numFmt numFmtId="237" formatCode="0.0%"/>
    <numFmt numFmtId="238" formatCode="0_)"/>
    <numFmt numFmtId="239" formatCode="[$-409]d\-mmm\-yy;@"/>
    <numFmt numFmtId="240" formatCode="#,##0.00_);[Red]\(#,##0.00\);\-\-\ \ \ "/>
    <numFmt numFmtId="241" formatCode="General_)"/>
    <numFmt numFmtId="242" formatCode="&quot;&quot;"/>
    <numFmt numFmtId="243" formatCode="#,##0.0\ ;\(#,##0.0\ \)"/>
    <numFmt numFmtId="244" formatCode="0.0%;0.0%;\-\ "/>
    <numFmt numFmtId="245" formatCode="0.0%\ ;\(0.0%\)"/>
    <numFmt numFmtId="246" formatCode="_ * #,##0.00_)\ _$_ ;_ * \(#,##0.00\)\ _$_ ;_ * &quot;-&quot;??_)\ _$_ ;_ @_ "/>
    <numFmt numFmtId="247" formatCode="#,##0.00000\ ;\(#,##0.00000\ \)"/>
    <numFmt numFmtId="248" formatCode="0.000000000000"/>
    <numFmt numFmtId="249" formatCode="_ * #,##0.00_)\ &quot;$&quot;_ ;_ * \(#,##0.00\)\ &quot;$&quot;_ ;_ * &quot;-&quot;??_)\ &quot;$&quot;_ ;_ @_ "/>
    <numFmt numFmtId="250" formatCode="#,##0.0000\ ;\(#,##0.0000\ \)"/>
    <numFmt numFmtId="251" formatCode="0.000%\ ;\(0.000%\)"/>
    <numFmt numFmtId="252" formatCode="#,##0.0\x_)_);\(#,##0.0\x\)_);#,##0.0\x_)_);@_%_)"/>
    <numFmt numFmtId="253" formatCode="_(* #,##0.00000_);_(* \(#,##0.00000\);_(* &quot;-&quot;?_);_(@_)"/>
    <numFmt numFmtId="254" formatCode="0.00_)"/>
    <numFmt numFmtId="255" formatCode="#,##0.000_);[Red]\(#,##0.000\)"/>
    <numFmt numFmtId="256" formatCode="0_);\(0\)"/>
    <numFmt numFmtId="257" formatCode="[$-1009]d\-mmm\-yy;@"/>
    <numFmt numFmtId="258" formatCode="#,##0.0_);[Red]\(#,##0.0\);&quot;--  &quot;"/>
    <numFmt numFmtId="259" formatCode="#,##0.00&quot;x&quot;_);[Red]\(#,##0.00&quot;x&quot;\)"/>
    <numFmt numFmtId="260" formatCode="#,##0_);\(#,##0\);&quot;-  &quot;"/>
    <numFmt numFmtId="261" formatCode="#,##0.0_);\(#,##0.0\);&quot;-  &quot;"/>
    <numFmt numFmtId="262" formatCode="#,##0.0_);\(#,##0.0\);\-_)"/>
    <numFmt numFmtId="263" formatCode="0.00000000"/>
    <numFmt numFmtId="264" formatCode="#,##0.0%_);[Red]\(#,##0.0%\)"/>
    <numFmt numFmtId="265" formatCode="#,##0.00%_);[Red]\(#,##0.00%\)"/>
    <numFmt numFmtId="266" formatCode="0.0%_);\(0.0%\);&quot;-  &quot;"/>
    <numFmt numFmtId="267" formatCode="#,##0.0\%_);\(#,##0.0\%\);#,##0.0\%_);@_%_)"/>
    <numFmt numFmtId="268" formatCode="mm/dd/yy"/>
    <numFmt numFmtId="269" formatCode="0.00\ ;\-0.00\ ;&quot;- &quot;"/>
    <numFmt numFmtId="270" formatCode="#,##0.0000"/>
    <numFmt numFmtId="271" formatCode="#,##0\ ;[Red]\(#,##0\);\ \-\ "/>
    <numFmt numFmtId="272" formatCode="#,##0.00_);\(#,##0.00\);#,##0.00_);@_)"/>
    <numFmt numFmtId="273" formatCode="[White]General"/>
    <numFmt numFmtId="274" formatCode="#,###.##"/>
    <numFmt numFmtId="275" formatCode="&quot;$&quot;#,##0.000000_);[Red]\(&quot;$&quot;#,##0.000000\)"/>
    <numFmt numFmtId="276" formatCode="&quot;Table &quot;0"/>
    <numFmt numFmtId="277" formatCode="_(General_)"/>
    <numFmt numFmtId="278" formatCode="0.00\ "/>
    <numFmt numFmtId="279" formatCode="_-&quot;L.&quot;\ * #,##0.00_-;\-&quot;L.&quot;\ * #,##0.00_-;_-&quot;L.&quot;\ * &quot;-&quot;??_-;_-@_-"/>
    <numFmt numFmtId="280" formatCode="0_%_);\(0\)_%;0_%_);@_%_)"/>
    <numFmt numFmtId="281" formatCode="0,000\x"/>
    <numFmt numFmtId="282" formatCode="yyyy&quot;A&quot;"/>
    <numFmt numFmtId="283" formatCode="_-* #,##0\ _D_M_-;\-* #,##0\ _D_M_-;_-* &quot;-&quot;\ _D_M_-;_-@_-"/>
    <numFmt numFmtId="284" formatCode="&quot;@ &quot;0.00"/>
    <numFmt numFmtId="285" formatCode="&quot;Yes&quot;_%_);&quot;Error&quot;_%_);&quot;No&quot;_%_);&quot;--&quot;_%_)"/>
    <numFmt numFmtId="286" formatCode="&quot;$&quot;#,##0.00000"/>
    <numFmt numFmtId="287" formatCode="_-&quot;$&quot;* #,##0_-;\-&quot;$&quot;* #,##0_-;_-&quot;$&quot;* &quot;-&quot;??_-;_-@_-"/>
    <numFmt numFmtId="288" formatCode="&quot;$&quot;#,##0.0000_);[Red]\(&quot;$&quot;#,##0.0000\)"/>
  </numFmts>
  <fonts count="245">
    <font>
      <sz val="11"/>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sz val="11"/>
      <color theme="1"/>
      <name val="Calibri"/>
      <family val="2"/>
      <scheme val="minor"/>
    </font>
    <font>
      <sz val="11"/>
      <name val="Calibri"/>
      <family val="2"/>
      <scheme val="minor"/>
    </font>
    <font>
      <b/>
      <sz val="11"/>
      <name val="Arial"/>
      <family val="2"/>
    </font>
    <font>
      <sz val="9"/>
      <color indexed="81"/>
      <name val="Tahoma"/>
      <family val="2"/>
    </font>
    <font>
      <b/>
      <sz val="9"/>
      <color indexed="81"/>
      <name val="Tahoma"/>
      <family val="2"/>
    </font>
    <font>
      <b/>
      <sz val="10"/>
      <name val="Arial"/>
      <family val="2"/>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i/>
      <sz val="14"/>
      <color theme="1"/>
      <name val="Calibri"/>
      <family val="2"/>
      <scheme val="minor"/>
    </font>
    <font>
      <sz val="10"/>
      <color theme="1"/>
      <name val="Arial"/>
      <family val="2"/>
    </font>
    <font>
      <sz val="10"/>
      <color rgb="FFFF0000"/>
      <name val="Arial"/>
      <family val="2"/>
    </font>
    <font>
      <sz val="9"/>
      <color rgb="FFFF0000"/>
      <name val="Arial"/>
      <family val="2"/>
    </font>
    <font>
      <sz val="9"/>
      <name val="Arial"/>
      <family val="2"/>
    </font>
    <font>
      <u/>
      <sz val="11"/>
      <color theme="10"/>
      <name val="Calibri"/>
      <family val="2"/>
      <scheme val="minor"/>
    </font>
    <font>
      <sz val="11"/>
      <name val="Calibri"/>
      <family val="2"/>
    </font>
    <font>
      <b/>
      <i/>
      <sz val="16"/>
      <color theme="1"/>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sz val="11"/>
      <name val="Arial"/>
      <family val="2"/>
    </font>
    <font>
      <b/>
      <i/>
      <sz val="16"/>
      <color theme="1"/>
      <name val="Arial"/>
      <family val="2"/>
    </font>
    <font>
      <b/>
      <sz val="12"/>
      <name val="Arial"/>
      <family val="2"/>
    </font>
    <font>
      <sz val="12"/>
      <color theme="1"/>
      <name val="Arial"/>
      <family val="2"/>
    </font>
    <font>
      <b/>
      <sz val="11"/>
      <color rgb="FF0033CC"/>
      <name val="Arial"/>
      <family val="2"/>
    </font>
    <font>
      <b/>
      <i/>
      <sz val="12"/>
      <color theme="1"/>
      <name val="Arial"/>
      <family val="2"/>
    </font>
    <font>
      <sz val="11"/>
      <color rgb="FF000000"/>
      <name val="Arial"/>
      <family val="2"/>
    </font>
    <font>
      <b/>
      <sz val="11"/>
      <color theme="0"/>
      <name val="Arial"/>
      <family val="2"/>
    </font>
    <font>
      <b/>
      <i/>
      <sz val="16"/>
      <name val="Arial"/>
      <family val="2"/>
    </font>
    <font>
      <i/>
      <sz val="11"/>
      <name val="Arial"/>
      <family val="2"/>
    </font>
    <font>
      <sz val="11"/>
      <color theme="0"/>
      <name val="Arial"/>
      <family val="2"/>
    </font>
    <font>
      <b/>
      <sz val="11"/>
      <color theme="0" tint="-0.499984740745262"/>
      <name val="Arial"/>
      <family val="2"/>
    </font>
    <font>
      <b/>
      <i/>
      <sz val="12"/>
      <name val="Arial"/>
      <family val="2"/>
    </font>
    <font>
      <sz val="11"/>
      <color rgb="FFFF0000"/>
      <name val="Arial"/>
      <family val="2"/>
    </font>
    <font>
      <b/>
      <sz val="10"/>
      <color rgb="FFFF0000"/>
      <name val="Arial"/>
      <family val="2"/>
    </font>
    <font>
      <b/>
      <i/>
      <sz val="14"/>
      <name val="Calibri"/>
      <family val="2"/>
      <scheme val="minor"/>
    </font>
    <font>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1"/>
      <name val="Calibri"/>
      <family val="2"/>
      <scheme val="minor"/>
    </font>
    <font>
      <sz val="10"/>
      <name val="Verdana"/>
      <family val="2"/>
    </font>
    <font>
      <sz val="10"/>
      <name val="Helv"/>
      <charset val="204"/>
    </font>
    <font>
      <sz val="10"/>
      <name val="Frutiger 45 Light"/>
    </font>
    <font>
      <sz val="10"/>
      <name val="Times New Roman"/>
      <family val="1"/>
    </font>
    <font>
      <sz val="8"/>
      <color indexed="12"/>
      <name val="Arial"/>
      <family val="2"/>
    </font>
    <font>
      <sz val="10"/>
      <name val="Book Antiqua"/>
      <family val="1"/>
    </font>
    <font>
      <sz val="10"/>
      <name val="Geneva"/>
      <family val="2"/>
    </font>
    <font>
      <sz val="12"/>
      <name val="Times New Roman"/>
      <family val="1"/>
    </font>
    <font>
      <b/>
      <sz val="8"/>
      <name val="Arial"/>
      <family val="2"/>
    </font>
    <font>
      <sz val="12"/>
      <color theme="1"/>
      <name val="Times New Roman"/>
      <family val="2"/>
    </font>
    <font>
      <b/>
      <sz val="12"/>
      <color indexed="8"/>
      <name val="Times New Roman"/>
      <family val="1"/>
    </font>
    <font>
      <sz val="10"/>
      <name val="Arial Narrow"/>
      <family val="2"/>
    </font>
    <font>
      <sz val="8"/>
      <color indexed="8"/>
      <name val="Times New Roman"/>
      <family val="1"/>
    </font>
    <font>
      <sz val="10"/>
      <color indexed="8"/>
      <name val="Times New Roman"/>
      <family val="1"/>
    </font>
    <font>
      <sz val="12"/>
      <name val="Arial"/>
      <family val="2"/>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sz val="8"/>
      <name val="Times New Roman"/>
      <family val="1"/>
    </font>
    <font>
      <b/>
      <sz val="7"/>
      <name val="Arial"/>
      <family val="2"/>
    </font>
    <font>
      <b/>
      <sz val="11"/>
      <color rgb="FFFA7D00"/>
      <name val="Arial"/>
      <family val="2"/>
    </font>
    <font>
      <sz val="10"/>
      <name val="MS Sans Serif"/>
      <family val="2"/>
    </font>
    <font>
      <sz val="11"/>
      <color indexed="12"/>
      <name val="Arial"/>
      <family val="2"/>
    </font>
    <font>
      <sz val="10"/>
      <color indexed="39"/>
      <name val="Century Schoolbook"/>
      <family val="1"/>
    </font>
    <font>
      <sz val="10"/>
      <name val="Sabon"/>
    </font>
    <font>
      <sz val="12"/>
      <color theme="1"/>
      <name val="Calibri"/>
      <family val="2"/>
    </font>
    <font>
      <sz val="8"/>
      <name val="Palatino"/>
      <family val="1"/>
    </font>
    <font>
      <sz val="12"/>
      <color indexed="8"/>
      <name val="Arial"/>
      <family val="2"/>
    </font>
    <font>
      <sz val="8"/>
      <name val="Arial"/>
      <family val="2"/>
    </font>
    <font>
      <sz val="10"/>
      <color indexed="24"/>
      <name val="Arial"/>
      <family val="2"/>
    </font>
    <font>
      <sz val="11"/>
      <name val="Times New Roman"/>
      <family val="1"/>
    </font>
    <font>
      <i/>
      <sz val="9"/>
      <name val="MS Sans Serif"/>
      <family val="2"/>
    </font>
    <font>
      <sz val="24"/>
      <name val="MS Sans Serif"/>
      <family val="2"/>
    </font>
    <font>
      <sz val="11"/>
      <color indexed="12"/>
      <name val="Book Antiqua"/>
      <family val="1"/>
    </font>
    <font>
      <sz val="8"/>
      <color indexed="16"/>
      <name val="Palatino"/>
      <family val="1"/>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2"/>
      <name val="Helv"/>
    </font>
    <font>
      <b/>
      <sz val="14"/>
      <color indexed="9"/>
      <name val="Times New Roman"/>
      <family val="1"/>
    </font>
    <font>
      <b/>
      <sz val="14"/>
      <name val="Times New Roman"/>
      <family val="1"/>
    </font>
    <font>
      <b/>
      <sz val="12"/>
      <color theme="1"/>
      <name val="Calibri"/>
      <family val="2"/>
    </font>
    <font>
      <u/>
      <sz val="8"/>
      <color indexed="8"/>
      <name val="Arial"/>
      <family val="2"/>
    </font>
    <font>
      <sz val="16"/>
      <name val="WarburgLogo"/>
      <family val="1"/>
    </font>
    <font>
      <sz val="8"/>
      <color indexed="12"/>
      <name val="Times New Roman"/>
      <family val="1"/>
    </font>
    <font>
      <b/>
      <sz val="11"/>
      <color rgb="FFFF0000"/>
      <name val="Arial"/>
      <family val="2"/>
    </font>
    <font>
      <u/>
      <sz val="11"/>
      <name val="Arial"/>
      <family val="2"/>
    </font>
    <font>
      <b/>
      <sz val="10"/>
      <name val="Calibri"/>
      <family val="2"/>
      <scheme val="minor"/>
    </font>
    <font>
      <sz val="11"/>
      <color theme="0" tint="-0.499984740745262"/>
      <name val="Arial"/>
      <family val="2"/>
    </font>
    <font>
      <sz val="10"/>
      <color theme="0" tint="-0.499984740745262"/>
      <name val="Arial"/>
      <family val="2"/>
    </font>
    <font>
      <sz val="12"/>
      <color rgb="FF000000"/>
      <name val="Arial"/>
      <family val="2"/>
    </font>
    <font>
      <b/>
      <sz val="12"/>
      <color theme="0"/>
      <name val="Arial"/>
      <family val="2"/>
    </font>
    <font>
      <sz val="11"/>
      <color theme="0" tint="-0.249977111117893"/>
      <name val="Arial"/>
      <family val="2"/>
    </font>
    <font>
      <b/>
      <i/>
      <sz val="16"/>
      <color rgb="FFFF0000"/>
      <name val="Calibri"/>
      <family val="2"/>
      <scheme val="minor"/>
    </font>
    <font>
      <b/>
      <sz val="12"/>
      <color rgb="FF000000"/>
      <name val="Arial"/>
      <family val="2"/>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u/>
      <sz val="12"/>
      <name val="Arial"/>
      <family val="2"/>
    </font>
    <font>
      <sz val="12"/>
      <color rgb="FFFF0000"/>
      <name val="Arial"/>
      <family val="2"/>
    </font>
    <font>
      <b/>
      <i/>
      <sz val="12"/>
      <color theme="1"/>
      <name val="Calibri"/>
      <family val="2"/>
      <scheme val="minor"/>
    </font>
    <font>
      <b/>
      <i/>
      <sz val="12"/>
      <name val="Calibri"/>
      <family val="2"/>
      <scheme val="minor"/>
    </font>
    <font>
      <u/>
      <sz val="12"/>
      <color theme="10"/>
      <name val="Calibri"/>
      <family val="2"/>
      <scheme val="minor"/>
    </font>
    <font>
      <b/>
      <u/>
      <sz val="12"/>
      <color theme="1"/>
      <name val="Arial"/>
      <family val="2"/>
    </font>
    <font>
      <b/>
      <sz val="12"/>
      <color rgb="FF0033CC"/>
      <name val="Arial"/>
      <family val="2"/>
    </font>
    <font>
      <b/>
      <sz val="11"/>
      <color rgb="FF0033CC"/>
      <name val="Calibri"/>
      <family val="2"/>
      <scheme val="minor"/>
    </font>
    <font>
      <b/>
      <vertAlign val="subscript"/>
      <sz val="14"/>
      <color theme="1"/>
      <name val="Arial"/>
      <family val="2"/>
    </font>
    <font>
      <b/>
      <sz val="14"/>
      <color theme="1"/>
      <name val="Arial"/>
      <family val="2"/>
    </font>
    <font>
      <b/>
      <u/>
      <sz val="12"/>
      <name val="Arial"/>
      <family val="2"/>
    </font>
    <font>
      <u/>
      <sz val="11"/>
      <color theme="1"/>
      <name val="Arial"/>
      <family val="2"/>
    </font>
    <font>
      <b/>
      <u/>
      <sz val="11"/>
      <color rgb="FF0033CC"/>
      <name val="Arial"/>
      <family val="2"/>
    </font>
    <font>
      <b/>
      <u/>
      <sz val="11"/>
      <color theme="1"/>
      <name val="Arial"/>
      <family val="2"/>
    </font>
    <font>
      <b/>
      <u/>
      <sz val="11"/>
      <color rgb="FFFF0000"/>
      <name val="Arial"/>
      <family val="2"/>
    </font>
    <font>
      <u/>
      <sz val="11"/>
      <color theme="10"/>
      <name val="Arial"/>
      <family val="2"/>
    </font>
    <font>
      <b/>
      <i/>
      <sz val="11"/>
      <color theme="1"/>
      <name val="Calibri"/>
      <family val="2"/>
      <scheme val="minor"/>
    </font>
    <font>
      <sz val="8"/>
      <color theme="1"/>
      <name val="Calibri"/>
      <family val="2"/>
      <scheme val="minor"/>
    </font>
    <font>
      <sz val="12"/>
      <name val="Courier New"/>
      <family val="3"/>
    </font>
    <font>
      <b/>
      <sz val="12"/>
      <color rgb="FFFF0000"/>
      <name val="Arial"/>
      <family val="2"/>
    </font>
    <font>
      <i/>
      <sz val="9"/>
      <color theme="1"/>
      <name val="Calibri"/>
      <family val="2"/>
      <scheme val="minor"/>
    </font>
    <font>
      <b/>
      <sz val="8"/>
      <color theme="1"/>
      <name val="Calibri"/>
      <family val="2"/>
      <scheme val="minor"/>
    </font>
    <font>
      <b/>
      <sz val="14"/>
      <color rgb="FFFF0000"/>
      <name val="Calibri"/>
      <family val="2"/>
      <scheme val="minor"/>
    </font>
    <font>
      <sz val="9"/>
      <color theme="1"/>
      <name val="Calibri"/>
      <family val="2"/>
      <scheme val="minor"/>
    </font>
  </fonts>
  <fills count="103">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rgb="FF000000"/>
      </patternFill>
    </fill>
    <fill>
      <patternFill patternType="solid">
        <fgColor rgb="FFFFFFFF"/>
        <bgColor indexed="64"/>
      </patternFill>
    </fill>
    <fill>
      <patternFill patternType="solid">
        <fgColor theme="4" tint="0.79998168889431442"/>
        <bgColor indexed="64"/>
      </patternFill>
    </fill>
    <fill>
      <patternFill patternType="solid">
        <fgColor rgb="FFEBF1DE"/>
        <bgColor rgb="FF000000"/>
      </patternFill>
    </fill>
    <fill>
      <patternFill patternType="solid">
        <fgColor theme="0" tint="-4.9989318521683403E-2"/>
        <bgColor indexed="64"/>
      </patternFill>
    </fill>
    <fill>
      <patternFill patternType="solid">
        <fgColor theme="9"/>
        <bgColor indexed="64"/>
      </patternFill>
    </fill>
    <fill>
      <patternFill patternType="solid">
        <fgColor rgb="FFFFFF00"/>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2" tint="-0.249977111117893"/>
        <bgColor indexed="64"/>
      </patternFill>
    </fill>
    <fill>
      <patternFill patternType="solid">
        <fgColor rgb="FFFFC000"/>
        <bgColor indexed="64"/>
      </patternFill>
    </fill>
    <fill>
      <patternFill patternType="lightUp"/>
    </fill>
    <fill>
      <patternFill patternType="lightUp">
        <bgColor theme="0"/>
      </patternFill>
    </fill>
  </fills>
  <borders count="148">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theme="0"/>
      </left>
      <right style="thin">
        <color theme="0"/>
      </right>
      <top style="thin">
        <color indexed="64"/>
      </top>
      <bottom/>
      <diagonal/>
    </border>
    <border>
      <left style="thin">
        <color indexed="64"/>
      </left>
      <right style="thin">
        <color theme="0"/>
      </right>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double">
        <color auto="1"/>
      </bottom>
      <diagonal/>
    </border>
    <border>
      <left style="double">
        <color auto="1"/>
      </left>
      <right/>
      <top/>
      <bottom style="hair">
        <color auto="1"/>
      </bottom>
      <diagonal/>
    </border>
    <border>
      <left/>
      <right/>
      <top style="thin">
        <color indexed="8"/>
      </top>
      <bottom/>
      <diagonal/>
    </border>
    <border>
      <left/>
      <right/>
      <top/>
      <bottom style="medium">
        <color auto="1"/>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dotted">
        <color auto="1"/>
      </bottom>
      <diagonal/>
    </border>
    <border>
      <left/>
      <right/>
      <top style="medium">
        <color auto="1"/>
      </top>
      <bottom style="medium">
        <color auto="1"/>
      </bottom>
      <diagonal/>
    </border>
    <border>
      <left/>
      <right/>
      <top/>
      <bottom style="thick">
        <color auto="1"/>
      </bottom>
      <diagonal/>
    </border>
    <border>
      <left/>
      <right/>
      <top/>
      <bottom style="thin">
        <color indexed="8"/>
      </bottom>
      <diagonal/>
    </border>
    <border>
      <left style="thin">
        <color auto="1"/>
      </left>
      <right style="hair">
        <color auto="1"/>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auto="1"/>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left>
      <right/>
      <top style="thin">
        <color theme="0"/>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hair">
        <color indexed="64"/>
      </left>
      <right style="hair">
        <color indexed="64"/>
      </right>
      <top/>
      <bottom/>
      <diagonal/>
    </border>
    <border>
      <left/>
      <right/>
      <top style="thin">
        <color indexed="64"/>
      </top>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theme="0"/>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rgb="FFFFFFFF"/>
      </right>
      <top style="medium">
        <color rgb="FFFFFFFF"/>
      </top>
      <bottom/>
      <diagonal/>
    </border>
    <border>
      <left style="thin">
        <color indexed="64"/>
      </left>
      <right style="medium">
        <color rgb="FFFFFFFF"/>
      </right>
      <top/>
      <bottom style="medium">
        <color rgb="FFFFFFFF"/>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bottom style="thin">
        <color theme="0"/>
      </bottom>
      <diagonal/>
    </border>
    <border>
      <left/>
      <right/>
      <top/>
      <bottom style="thin">
        <color theme="0"/>
      </bottom>
      <diagonal/>
    </border>
    <border>
      <left/>
      <right style="thin">
        <color indexed="64"/>
      </right>
      <top/>
      <bottom style="thin">
        <color theme="0"/>
      </bottom>
      <diagonal/>
    </border>
    <border>
      <left style="medium">
        <color rgb="FFFFFFFF"/>
      </left>
      <right/>
      <top/>
      <bottom/>
      <diagonal/>
    </border>
    <border>
      <left/>
      <right style="thin">
        <color indexed="64"/>
      </right>
      <top style="thin">
        <color indexed="64"/>
      </top>
      <bottom style="thin">
        <color indexed="64"/>
      </bottom>
      <diagonal/>
    </border>
    <border>
      <left style="thin">
        <color theme="0"/>
      </left>
      <right style="thin">
        <color indexed="64"/>
      </right>
      <top style="thin">
        <color theme="0"/>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style="medium">
        <color theme="0"/>
      </top>
      <bottom style="medium">
        <color rgb="FFFFFFFF"/>
      </bottom>
      <diagonal/>
    </border>
    <border>
      <left style="thin">
        <color indexed="64"/>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top style="hair">
        <color indexed="64"/>
      </top>
      <bottom style="hair">
        <color indexed="64"/>
      </bottom>
      <diagonal/>
    </border>
    <border>
      <left style="hair">
        <color auto="1"/>
      </left>
      <right style="hair">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9772">
    <xf numFmtId="0" fontId="0" fillId="0" borderId="0"/>
    <xf numFmtId="43" fontId="12" fillId="0" borderId="0" applyFont="0" applyFill="0" applyBorder="0" applyAlignment="0" applyProtection="0"/>
    <xf numFmtId="43" fontId="13"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3" fillId="0" borderId="0"/>
    <xf numFmtId="0" fontId="12" fillId="0" borderId="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20" borderId="0" applyNumberFormat="0" applyBorder="0" applyAlignment="0" applyProtection="0"/>
    <xf numFmtId="0" fontId="16" fillId="4" borderId="0" applyNumberFormat="0" applyBorder="0" applyAlignment="0" applyProtection="0"/>
    <xf numFmtId="0" fontId="17" fillId="21" borderId="15" applyNumberFormat="0" applyAlignment="0" applyProtection="0"/>
    <xf numFmtId="0" fontId="18" fillId="22" borderId="16" applyNumberFormat="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17" applyNumberFormat="0" applyFill="0" applyAlignment="0" applyProtection="0"/>
    <xf numFmtId="0" fontId="23" fillId="0" borderId="18" applyNumberFormat="0" applyFill="0" applyAlignment="0" applyProtection="0"/>
    <xf numFmtId="0" fontId="24" fillId="0" borderId="19" applyNumberFormat="0" applyFill="0" applyAlignment="0" applyProtection="0"/>
    <xf numFmtId="0" fontId="24" fillId="0" borderId="0" applyNumberFormat="0" applyFill="0" applyBorder="0" applyAlignment="0" applyProtection="0"/>
    <xf numFmtId="0" fontId="25" fillId="8" borderId="15" applyNumberFormat="0" applyAlignment="0" applyProtection="0"/>
    <xf numFmtId="0" fontId="26" fillId="0" borderId="20" applyNumberFormat="0" applyFill="0" applyAlignment="0" applyProtection="0"/>
    <xf numFmtId="0" fontId="27" fillId="23" borderId="0" applyNumberFormat="0" applyBorder="0" applyAlignment="0" applyProtection="0"/>
    <xf numFmtId="0" fontId="19" fillId="0" borderId="0"/>
    <xf numFmtId="0" fontId="19" fillId="0" borderId="0"/>
    <xf numFmtId="0" fontId="6" fillId="0" borderId="0"/>
    <xf numFmtId="0" fontId="12" fillId="0" borderId="0"/>
    <xf numFmtId="0" fontId="6" fillId="0" borderId="0"/>
    <xf numFmtId="0" fontId="12" fillId="24" borderId="21" applyNumberFormat="0" applyFont="0" applyAlignment="0" applyProtection="0"/>
    <xf numFmtId="0" fontId="12" fillId="24" borderId="21" applyNumberFormat="0" applyFont="0" applyAlignment="0" applyProtection="0"/>
    <xf numFmtId="0" fontId="28" fillId="21" borderId="22" applyNumberFormat="0" applyAlignment="0" applyProtection="0"/>
    <xf numFmtId="9" fontId="6" fillId="0" borderId="0" applyFont="0" applyFill="0" applyBorder="0" applyAlignment="0" applyProtection="0"/>
    <xf numFmtId="0" fontId="12" fillId="25" borderId="1" applyNumberFormat="0" applyProtection="0">
      <alignment horizontal="left" vertical="center"/>
    </xf>
    <xf numFmtId="0" fontId="12" fillId="25" borderId="1" applyNumberFormat="0" applyProtection="0">
      <alignment horizontal="left" vertical="center"/>
    </xf>
    <xf numFmtId="0" fontId="29" fillId="0" borderId="0" applyNumberFormat="0" applyFill="0" applyBorder="0" applyAlignment="0" applyProtection="0"/>
    <xf numFmtId="0" fontId="30" fillId="0" borderId="23" applyNumberFormat="0" applyFill="0" applyAlignment="0" applyProtection="0"/>
    <xf numFmtId="0" fontId="31" fillId="0" borderId="0" applyNumberFormat="0" applyFill="0" applyBorder="0" applyAlignment="0" applyProtection="0"/>
    <xf numFmtId="0" fontId="17" fillId="21" borderId="24" applyNumberFormat="0" applyAlignment="0" applyProtection="0"/>
    <xf numFmtId="0" fontId="25" fillId="8" borderId="24" applyNumberFormat="0" applyAlignment="0" applyProtection="0"/>
    <xf numFmtId="0" fontId="12" fillId="24" borderId="25" applyNumberFormat="0" applyFont="0" applyAlignment="0" applyProtection="0"/>
    <xf numFmtId="0" fontId="12" fillId="24" borderId="25" applyNumberFormat="0" applyFont="0" applyAlignment="0" applyProtection="0"/>
    <xf numFmtId="0" fontId="28" fillId="21" borderId="26" applyNumberFormat="0" applyAlignment="0" applyProtection="0"/>
    <xf numFmtId="0" fontId="30" fillId="0" borderId="27" applyNumberFormat="0" applyFill="0" applyAlignment="0" applyProtection="0"/>
    <xf numFmtId="169"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38" fillId="0" borderId="0" applyNumberFormat="0" applyFill="0" applyBorder="0" applyAlignment="0" applyProtection="0"/>
    <xf numFmtId="0" fontId="6" fillId="0" borderId="0"/>
    <xf numFmtId="9" fontId="6" fillId="0" borderId="0" applyFon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77" fillId="0" borderId="0" applyFon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6" fillId="0" borderId="0"/>
    <xf numFmtId="0" fontId="12" fillId="0" borderId="0"/>
    <xf numFmtId="0" fontId="12" fillId="0" borderId="0" applyFont="0" applyFill="0" applyBorder="0" applyAlignment="0" applyProtection="0"/>
    <xf numFmtId="182" fontId="12" fillId="0" borderId="0" applyFont="0" applyFill="0" applyBorder="0" applyAlignment="0" applyProtection="0"/>
    <xf numFmtId="0" fontId="78" fillId="0" borderId="0"/>
    <xf numFmtId="0" fontId="79" fillId="0" borderId="0" applyFont="0" applyFill="0" applyBorder="0" applyAlignment="0" applyProtection="0"/>
    <xf numFmtId="183" fontId="12" fillId="0" borderId="0" applyFont="0" applyFill="0" applyBorder="0" applyAlignment="0" applyProtection="0"/>
    <xf numFmtId="179" fontId="12" fillId="0" borderId="0" applyFont="0" applyFill="0" applyBorder="0" applyAlignment="0" applyProtection="0"/>
    <xf numFmtId="184" fontId="80" fillId="0" borderId="0" applyFont="0" applyFill="0" applyBorder="0" applyAlignment="0" applyProtection="0"/>
    <xf numFmtId="185" fontId="80" fillId="0" borderId="0" applyFont="0" applyFill="0" applyBorder="0" applyAlignment="0" applyProtection="0"/>
    <xf numFmtId="39" fontId="12" fillId="0" borderId="0" applyFont="0" applyFill="0" applyBorder="0" applyAlignment="0" applyProtection="0"/>
    <xf numFmtId="0" fontId="78" fillId="0" borderId="0"/>
    <xf numFmtId="0" fontId="12" fillId="0" borderId="0">
      <alignment vertical="top"/>
    </xf>
    <xf numFmtId="0" fontId="79" fillId="0" borderId="0" applyNumberFormat="0" applyFill="0">
      <alignment horizontal="left" vertical="center" wrapText="1"/>
    </xf>
    <xf numFmtId="186" fontId="12" fillId="0" borderId="0" applyFont="0" applyFill="0" applyBorder="0" applyAlignment="0" applyProtection="0"/>
    <xf numFmtId="187" fontId="80" fillId="0" borderId="0" applyFont="0" applyFill="0" applyBorder="0" applyAlignment="0" applyProtection="0"/>
    <xf numFmtId="188" fontId="80" fillId="0" borderId="0" applyFont="0" applyFill="0" applyBorder="0" applyAlignment="0" applyProtection="0"/>
    <xf numFmtId="189" fontId="80" fillId="0" borderId="0" applyFont="0" applyFill="0" applyBorder="0" applyAlignment="0" applyProtection="0"/>
    <xf numFmtId="190" fontId="80" fillId="0" borderId="0" applyFont="0" applyFill="0" applyBorder="0" applyAlignment="0" applyProtection="0"/>
    <xf numFmtId="191" fontId="12" fillId="0" borderId="0" applyFont="0" applyFill="0" applyBorder="0" applyAlignment="0" applyProtection="0"/>
    <xf numFmtId="192" fontId="12" fillId="0" borderId="0" applyFont="0" applyFill="0" applyBorder="0" applyAlignment="0" applyProtection="0"/>
    <xf numFmtId="193" fontId="12" fillId="0" borderId="0" applyFont="0" applyFill="0" applyBorder="0" applyProtection="0">
      <alignment horizontal="right"/>
    </xf>
    <xf numFmtId="194" fontId="80" fillId="0" borderId="0" applyFont="0" applyFill="0" applyBorder="0" applyAlignment="0" applyProtection="0"/>
    <xf numFmtId="168" fontId="80" fillId="0" borderId="0" applyFont="0" applyFill="0" applyBorder="0" applyAlignment="0" applyProtection="0"/>
    <xf numFmtId="195" fontId="12" fillId="0" borderId="0" applyFont="0" applyFill="0" applyBorder="0" applyAlignment="0" applyProtection="0"/>
    <xf numFmtId="176" fontId="12" fillId="0" borderId="0" applyFont="0" applyFill="0" applyBorder="0" applyAlignment="0" applyProtection="0"/>
    <xf numFmtId="196" fontId="80" fillId="0" borderId="0" applyFont="0" applyFill="0" applyBorder="0" applyAlignment="0" applyProtection="0"/>
    <xf numFmtId="196" fontId="12" fillId="0" borderId="0" applyFont="0" applyFill="0" applyBorder="0" applyAlignment="0" applyProtection="0"/>
    <xf numFmtId="197" fontId="12" fillId="0" borderId="0" applyFont="0" applyFill="0" applyBorder="0" applyAlignment="0" applyProtection="0"/>
    <xf numFmtId="198" fontId="12" fillId="0" borderId="0" applyFont="0" applyFill="0" applyBorder="0" applyAlignment="0" applyProtection="0"/>
    <xf numFmtId="199" fontId="12" fillId="0" borderId="0" applyFont="0" applyFill="0" applyBorder="0" applyAlignment="0" applyProtection="0"/>
    <xf numFmtId="0" fontId="12" fillId="0" borderId="0"/>
    <xf numFmtId="0" fontId="12" fillId="0" borderId="0"/>
    <xf numFmtId="9" fontId="81" fillId="0" borderId="0">
      <alignment horizontal="right"/>
    </xf>
    <xf numFmtId="9" fontId="79" fillId="0" borderId="0">
      <alignment horizontal="right"/>
    </xf>
    <xf numFmtId="0" fontId="12" fillId="60" borderId="29" applyNumberFormat="0">
      <alignment horizontal="centerContinuous" vertical="center" wrapText="1"/>
    </xf>
    <xf numFmtId="0" fontId="12" fillId="61" borderId="29" applyNumberFormat="0">
      <alignment horizontal="left" vertical="center"/>
    </xf>
    <xf numFmtId="170" fontId="82" fillId="0" borderId="0" applyFont="0" applyFill="0" applyBorder="0" applyAlignment="0" applyProtection="0"/>
    <xf numFmtId="0" fontId="12" fillId="0" borderId="0"/>
    <xf numFmtId="9" fontId="83" fillId="0" borderId="0" applyFont="0" applyFill="0" applyBorder="0" applyAlignment="0" applyProtection="0"/>
    <xf numFmtId="10" fontId="83" fillId="0" borderId="0" applyFont="0" applyFill="0" applyBorder="0" applyAlignment="0" applyProtection="0"/>
    <xf numFmtId="0" fontId="80" fillId="0" borderId="0" applyNumberFormat="0" applyFill="0" applyBorder="0" applyAlignment="0" applyProtection="0"/>
    <xf numFmtId="0" fontId="19" fillId="0" borderId="0"/>
    <xf numFmtId="200" fontId="79" fillId="0" borderId="0" applyNumberFormat="0" applyFill="0">
      <alignment horizontal="left" vertical="center" wrapText="1"/>
    </xf>
    <xf numFmtId="164" fontId="83" fillId="0" borderId="0" applyFont="0" applyFill="0" applyBorder="0" applyAlignment="0" applyProtection="0"/>
    <xf numFmtId="166" fontId="83" fillId="0" borderId="0" applyFont="0" applyFill="0" applyBorder="0" applyAlignment="0" applyProtection="0"/>
    <xf numFmtId="0" fontId="84" fillId="0" borderId="0" applyFont="0" applyFill="0" applyBorder="0" applyAlignment="0" applyProtection="0"/>
    <xf numFmtId="201" fontId="84" fillId="0" borderId="0" applyFont="0" applyFill="0" applyBorder="0" applyAlignment="0" applyProtection="0"/>
    <xf numFmtId="0" fontId="79" fillId="25" borderId="0" applyFont="0" applyFill="0" applyProtection="0"/>
    <xf numFmtId="182" fontId="12" fillId="0" borderId="0"/>
    <xf numFmtId="202" fontId="85" fillId="0" borderId="0" applyFill="0" applyBorder="0" applyAlignment="0" applyProtection="0">
      <alignment horizontal="right"/>
    </xf>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8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8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8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8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8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8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8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8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8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8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8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8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75" fillId="39" borderId="0" applyNumberFormat="0" applyBorder="0" applyAlignment="0" applyProtection="0"/>
    <xf numFmtId="0" fontId="75" fillId="39"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203" fontId="12" fillId="0" borderId="10">
      <alignment horizontal="right"/>
    </xf>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75" fillId="36" borderId="0" applyNumberFormat="0" applyBorder="0" applyAlignment="0" applyProtection="0"/>
    <xf numFmtId="0" fontId="75" fillId="36"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75" fillId="44" borderId="0" applyNumberFormat="0" applyBorder="0" applyAlignment="0" applyProtection="0"/>
    <xf numFmtId="0" fontId="75" fillId="44"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167" fontId="87" fillId="0" borderId="0" applyFont="0"/>
    <xf numFmtId="167" fontId="87" fillId="0" borderId="65" applyFont="0"/>
    <xf numFmtId="168" fontId="87" fillId="0" borderId="0" applyFont="0"/>
    <xf numFmtId="204" fontId="88" fillId="0" borderId="10">
      <alignment horizontal="right"/>
    </xf>
    <xf numFmtId="204" fontId="88" fillId="0" borderId="10" applyFill="0">
      <alignment horizontal="right"/>
    </xf>
    <xf numFmtId="3" fontId="12" fillId="0" borderId="10" applyFill="0">
      <alignment horizontal="right"/>
    </xf>
    <xf numFmtId="205" fontId="88" fillId="0" borderId="10" applyFill="0">
      <alignment horizontal="right"/>
    </xf>
    <xf numFmtId="206" fontId="11" fillId="62" borderId="66">
      <alignment horizontal="center" vertical="center"/>
    </xf>
    <xf numFmtId="0" fontId="12" fillId="0" borderId="0"/>
    <xf numFmtId="182" fontId="89" fillId="0" borderId="0"/>
    <xf numFmtId="0" fontId="12" fillId="0" borderId="0"/>
    <xf numFmtId="207" fontId="12" fillId="0" borderId="10">
      <alignment horizontal="right"/>
      <protection locked="0"/>
    </xf>
    <xf numFmtId="165" fontId="88" fillId="0" borderId="10" applyNumberFormat="0" applyFont="0" applyBorder="0" applyProtection="0">
      <alignment horizontal="right"/>
    </xf>
    <xf numFmtId="208" fontId="90" fillId="63" borderId="67"/>
    <xf numFmtId="0" fontId="12" fillId="0" borderId="0" applyNumberFormat="0" applyFill="0" applyBorder="0" applyAlignment="0" applyProtection="0"/>
    <xf numFmtId="0" fontId="91" fillId="0" borderId="0" applyNumberFormat="0" applyFill="0" applyBorder="0" applyAlignment="0" applyProtection="0"/>
    <xf numFmtId="0" fontId="92" fillId="0" borderId="0"/>
    <xf numFmtId="0" fontId="31" fillId="0" borderId="0" applyNumberFormat="0" applyFill="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1" fontId="94" fillId="64" borderId="11" applyNumberFormat="0" applyBorder="0" applyAlignment="0">
      <alignment horizontal="center" vertical="top" wrapText="1"/>
      <protection hidden="1"/>
    </xf>
    <xf numFmtId="0" fontId="95" fillId="65" borderId="0"/>
    <xf numFmtId="0" fontId="96" fillId="0" borderId="0" applyAlignment="0"/>
    <xf numFmtId="0" fontId="97" fillId="0" borderId="5" applyNumberFormat="0" applyFill="0" applyAlignment="0" applyProtection="0"/>
    <xf numFmtId="0" fontId="98" fillId="0" borderId="68" applyNumberFormat="0" applyFont="0" applyFill="0" applyAlignment="0" applyProtection="0"/>
    <xf numFmtId="0" fontId="99" fillId="0" borderId="69" applyNumberFormat="0" applyFont="0" applyFill="0" applyAlignment="0" applyProtection="0">
      <alignment horizontal="centerContinuous"/>
    </xf>
    <xf numFmtId="0" fontId="83" fillId="0" borderId="5" applyNumberFormat="0" applyFont="0" applyFill="0" applyAlignment="0" applyProtection="0"/>
    <xf numFmtId="0" fontId="83" fillId="0" borderId="11" applyNumberFormat="0" applyFont="0" applyFill="0" applyAlignment="0" applyProtection="0"/>
    <xf numFmtId="0" fontId="83" fillId="0" borderId="12" applyNumberFormat="0" applyFont="0" applyFill="0" applyAlignment="0" applyProtection="0"/>
    <xf numFmtId="0" fontId="83" fillId="0" borderId="44" applyNumberFormat="0" applyFont="0" applyFill="0" applyAlignment="0" applyProtection="0"/>
    <xf numFmtId="209" fontId="12" fillId="0" borderId="0" applyFont="0" applyFill="0" applyBorder="0" applyAlignment="0" applyProtection="0"/>
    <xf numFmtId="0" fontId="80" fillId="0" borderId="0">
      <alignment horizontal="right"/>
    </xf>
    <xf numFmtId="0" fontId="84" fillId="0" borderId="0" applyFont="0" applyFill="0" applyBorder="0" applyAlignment="0" applyProtection="0"/>
    <xf numFmtId="210" fontId="80" fillId="0" borderId="0" applyFill="0" applyBorder="0" applyAlignment="0"/>
    <xf numFmtId="211" fontId="80" fillId="0" borderId="0" applyFill="0" applyBorder="0" applyAlignment="0"/>
    <xf numFmtId="173" fontId="80" fillId="0" borderId="0" applyFill="0" applyBorder="0" applyAlignment="0"/>
    <xf numFmtId="212" fontId="80" fillId="0" borderId="0" applyFill="0" applyBorder="0" applyAlignment="0"/>
    <xf numFmtId="173" fontId="12"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17" fillId="21" borderId="2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70" fillId="33" borderId="59" applyNumberFormat="0" applyAlignment="0" applyProtection="0"/>
    <xf numFmtId="0" fontId="70" fillId="33" borderId="59" applyNumberFormat="0" applyAlignment="0" applyProtection="0"/>
    <xf numFmtId="182" fontId="98" fillId="66" borderId="0" applyNumberFormat="0" applyFont="0" applyBorder="0" applyAlignment="0">
      <alignment horizontal="left"/>
    </xf>
    <xf numFmtId="0" fontId="26" fillId="0" borderId="20" applyNumberFormat="0" applyFill="0" applyAlignment="0" applyProtection="0"/>
    <xf numFmtId="213" fontId="12" fillId="0" borderId="0" applyFont="0" applyFill="0" applyBorder="0" applyProtection="0">
      <alignment horizontal="center" vertical="center"/>
    </xf>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72" fillId="34" borderId="62" applyNumberFormat="0" applyAlignment="0" applyProtection="0"/>
    <xf numFmtId="0" fontId="72" fillId="34" borderId="62" applyNumberFormat="0" applyAlignment="0" applyProtection="0"/>
    <xf numFmtId="214" fontId="12" fillId="0" borderId="0" applyNumberFormat="0" applyFont="0" applyFill="0" applyAlignment="0" applyProtection="0"/>
    <xf numFmtId="0" fontId="97" fillId="0" borderId="5" applyNumberFormat="0" applyFill="0" applyProtection="0">
      <alignment horizontal="left" vertical="center"/>
    </xf>
    <xf numFmtId="0" fontId="101" fillId="0" borderId="0">
      <alignment horizontal="center" wrapText="1"/>
      <protection hidden="1"/>
    </xf>
    <xf numFmtId="0" fontId="102" fillId="0" borderId="0">
      <alignment horizontal="right"/>
    </xf>
    <xf numFmtId="171" fontId="85" fillId="0" borderId="0" applyBorder="0">
      <alignment horizontal="right"/>
    </xf>
    <xf numFmtId="171" fontId="85" fillId="0" borderId="68" applyAlignment="0">
      <alignment horizontal="right"/>
    </xf>
    <xf numFmtId="215" fontId="80" fillId="0" borderId="0"/>
    <xf numFmtId="215" fontId="80" fillId="0" borderId="0"/>
    <xf numFmtId="215" fontId="80" fillId="0" borderId="0"/>
    <xf numFmtId="215" fontId="80" fillId="0" borderId="0"/>
    <xf numFmtId="215" fontId="80" fillId="0" borderId="0"/>
    <xf numFmtId="215" fontId="80" fillId="0" borderId="0"/>
    <xf numFmtId="215" fontId="80" fillId="0" borderId="0"/>
    <xf numFmtId="215" fontId="80" fillId="0" borderId="0"/>
    <xf numFmtId="168" fontId="103" fillId="0" borderId="0" applyFont="0" applyBorder="0">
      <alignment horizontal="right"/>
    </xf>
    <xf numFmtId="210" fontId="80" fillId="0" borderId="0" applyFont="0" applyFill="0" applyBorder="0" applyAlignment="0" applyProtection="0"/>
    <xf numFmtId="216" fontId="12" fillId="0" borderId="0" applyFont="0"/>
    <xf numFmtId="0" fontId="104" fillId="0" borderId="0" applyFont="0" applyFill="0" applyBorder="0" applyProtection="0">
      <alignment horizontal="right"/>
    </xf>
    <xf numFmtId="0" fontId="104" fillId="0" borderId="0" applyFont="0" applyFill="0" applyBorder="0" applyProtection="0">
      <alignment horizontal="right"/>
    </xf>
    <xf numFmtId="176" fontId="12" fillId="0" borderId="0" applyFont="0" applyFill="0" applyBorder="0" applyAlignment="0" applyProtection="0">
      <alignment horizontal="right"/>
    </xf>
    <xf numFmtId="217" fontId="12"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170" fontId="12" fillId="0" borderId="0" applyFont="0" applyFill="0" applyBorder="0" applyAlignment="0" applyProtection="0"/>
    <xf numFmtId="170" fontId="105" fillId="0" borderId="0" applyFont="0" applyFill="0" applyBorder="0" applyAlignment="0" applyProtection="0"/>
    <xf numFmtId="43" fontId="12"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70" fontId="12" fillId="0" borderId="0" applyFont="0" applyFill="0" applyBorder="0" applyAlignment="0" applyProtection="0"/>
    <xf numFmtId="170" fontId="105"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70" fontId="101" fillId="0" borderId="0" applyFont="0" applyFill="0" applyBorder="0" applyAlignment="0" applyProtection="0"/>
    <xf numFmtId="170" fontId="105" fillId="0" borderId="0" applyFont="0" applyFill="0" applyBorder="0" applyAlignment="0" applyProtection="0"/>
    <xf numFmtId="170" fontId="101" fillId="0" borderId="0" applyFont="0" applyFill="0" applyBorder="0" applyAlignment="0" applyProtection="0"/>
    <xf numFmtId="170" fontId="101" fillId="0" borderId="0" applyFont="0" applyFill="0" applyBorder="0" applyAlignment="0" applyProtection="0"/>
    <xf numFmtId="170" fontId="101" fillId="0" borderId="0" applyFont="0" applyFill="0" applyBorder="0" applyAlignment="0" applyProtection="0"/>
    <xf numFmtId="170" fontId="105"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218" fontId="106" fillId="0" borderId="0" applyFont="0" applyFill="0" applyBorder="0" applyAlignment="0" applyProtection="0"/>
    <xf numFmtId="170" fontId="1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91"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7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43" fontId="10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8"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80"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3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8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3" fontId="109" fillId="0" borderId="0" applyFont="0" applyFill="0" applyBorder="0" applyAlignment="0" applyProtection="0"/>
    <xf numFmtId="182" fontId="110" fillId="0" borderId="0"/>
    <xf numFmtId="0" fontId="111" fillId="0" borderId="0"/>
    <xf numFmtId="0" fontId="12" fillId="24" borderId="30" applyNumberFormat="0" applyFont="0" applyAlignment="0" applyProtection="0"/>
    <xf numFmtId="0" fontId="112" fillId="67" borderId="0">
      <alignment horizontal="center" vertical="center" wrapText="1"/>
    </xf>
    <xf numFmtId="219" fontId="12" fillId="0" borderId="0" applyFill="0" applyBorder="0">
      <alignment horizontal="right"/>
      <protection locked="0"/>
    </xf>
    <xf numFmtId="211" fontId="80" fillId="0" borderId="0" applyFont="0" applyFill="0" applyBorder="0" applyAlignment="0" applyProtection="0"/>
    <xf numFmtId="220" fontId="37" fillId="0" borderId="0">
      <alignment horizontal="right"/>
    </xf>
    <xf numFmtId="166" fontId="113" fillId="0" borderId="70">
      <protection locked="0"/>
    </xf>
    <xf numFmtId="0" fontId="104" fillId="0" borderId="0" applyFont="0" applyFill="0" applyBorder="0" applyProtection="0">
      <alignment horizontal="right"/>
    </xf>
    <xf numFmtId="191" fontId="12" fillId="0" borderId="0" applyFont="0" applyFill="0" applyBorder="0" applyAlignment="0" applyProtection="0">
      <alignment horizontal="right"/>
    </xf>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4" fillId="0" borderId="0" applyFont="0" applyFill="0" applyBorder="0" applyAlignment="0" applyProtection="0"/>
    <xf numFmtId="169" fontId="9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9" fillId="0" borderId="0" applyFont="0" applyFill="0" applyBorder="0" applyAlignment="0" applyProtection="0"/>
    <xf numFmtId="169" fontId="77" fillId="0" borderId="0" applyFont="0" applyFill="0" applyBorder="0" applyAlignment="0" applyProtection="0"/>
    <xf numFmtId="169" fontId="91" fillId="0" borderId="0" applyFont="0" applyFill="0" applyBorder="0" applyAlignment="0" applyProtection="0"/>
    <xf numFmtId="14" fontId="12"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44" fontId="107" fillId="0" borderId="0" applyFont="0" applyFill="0" applyBorder="0" applyAlignment="0" applyProtection="0"/>
    <xf numFmtId="44" fontId="12" fillId="0" borderId="0" applyFont="0" applyFill="0" applyBorder="0" applyAlignment="0" applyProtection="0"/>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169" fontId="12" fillId="0" borderId="0" applyFont="0" applyFill="0" applyBorder="0" applyAlignment="0" applyProtection="0"/>
    <xf numFmtId="169" fontId="19" fillId="0" borderId="0" applyFont="0" applyFill="0" applyBorder="0" applyAlignment="0" applyProtection="0"/>
    <xf numFmtId="44" fontId="6" fillId="0" borderId="0" applyFont="0" applyFill="0" applyBorder="0" applyAlignment="0" applyProtection="0"/>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222" fontId="114"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77"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44" fontId="108" fillId="0" borderId="0" applyFont="0" applyFill="0" applyBorder="0" applyAlignment="0" applyProtection="0"/>
    <xf numFmtId="169" fontId="77"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223" fontId="80" fillId="0" borderId="0" applyFont="0" applyFill="0" applyBorder="0" applyProtection="0">
      <alignment horizontal="right"/>
    </xf>
    <xf numFmtId="224" fontId="108" fillId="0" borderId="71" applyFont="0" applyFill="0" applyBorder="0" applyAlignment="0" applyProtection="0"/>
    <xf numFmtId="225" fontId="88" fillId="0" borderId="0" applyFont="0" applyFill="0" applyBorder="0" applyAlignment="0" applyProtection="0">
      <alignment vertical="center"/>
    </xf>
    <xf numFmtId="226" fontId="88" fillId="0" borderId="0" applyFont="0" applyFill="0" applyBorder="0" applyAlignment="0" applyProtection="0">
      <alignment vertical="center"/>
    </xf>
    <xf numFmtId="0" fontId="101" fillId="0" borderId="0" applyFont="0" applyFill="0" applyBorder="0" applyAlignment="0">
      <protection locked="0"/>
    </xf>
    <xf numFmtId="0" fontId="84" fillId="0" borderId="0" applyFont="0" applyFill="0" applyBorder="0" applyAlignment="0" applyProtection="0"/>
    <xf numFmtId="227" fontId="78" fillId="0" borderId="72" applyNumberFormat="0" applyFill="0">
      <alignment horizontal="right"/>
    </xf>
    <xf numFmtId="227" fontId="78" fillId="0" borderId="72" applyNumberFormat="0" applyFill="0">
      <alignment horizontal="right"/>
    </xf>
    <xf numFmtId="1" fontId="115" fillId="0" borderId="0"/>
    <xf numFmtId="228" fontId="98" fillId="0" borderId="0" applyFont="0" applyFill="0" applyBorder="0" applyProtection="0">
      <alignment horizontal="right"/>
    </xf>
    <xf numFmtId="229" fontId="81" fillId="65" borderId="9" applyFont="0" applyFill="0" applyBorder="0" applyAlignment="0" applyProtection="0"/>
    <xf numFmtId="230" fontId="108" fillId="0" borderId="0" applyFont="0" applyFill="0" applyBorder="0" applyAlignment="0" applyProtection="0"/>
    <xf numFmtId="230" fontId="108" fillId="0" borderId="0" applyFont="0" applyFill="0" applyBorder="0" applyAlignment="0" applyProtection="0"/>
    <xf numFmtId="231" fontId="85" fillId="0" borderId="5" applyFont="0" applyFill="0" applyBorder="0" applyAlignment="0" applyProtection="0"/>
    <xf numFmtId="183" fontId="12" fillId="0" borderId="0" applyFont="0" applyFill="0" applyBorder="0" applyAlignment="0" applyProtection="0"/>
    <xf numFmtId="232" fontId="106" fillId="0" borderId="0" applyFont="0" applyFill="0" applyBorder="0" applyAlignment="0" applyProtection="0"/>
    <xf numFmtId="14" fontId="19" fillId="0" borderId="0" applyFill="0" applyBorder="0" applyAlignment="0"/>
    <xf numFmtId="0" fontId="12" fillId="0" borderId="0">
      <alignment horizontal="left" vertical="top"/>
    </xf>
    <xf numFmtId="167" fontId="116" fillId="0" borderId="0"/>
    <xf numFmtId="0" fontId="108" fillId="0" borderId="0"/>
    <xf numFmtId="168" fontId="12" fillId="0" borderId="0" applyFont="0" applyFill="0" applyBorder="0" applyAlignment="0" applyProtection="0"/>
    <xf numFmtId="170" fontId="12" fillId="0" borderId="0" applyFont="0" applyFill="0" applyBorder="0" applyAlignment="0" applyProtection="0"/>
    <xf numFmtId="0" fontId="117" fillId="0" borderId="0">
      <protection locked="0"/>
    </xf>
    <xf numFmtId="0" fontId="12" fillId="0" borderId="0"/>
    <xf numFmtId="167" fontId="80" fillId="0" borderId="0"/>
    <xf numFmtId="171" fontId="12" fillId="0" borderId="73" applyNumberFormat="0" applyFont="0" applyFill="0" applyAlignment="0" applyProtection="0"/>
    <xf numFmtId="171" fontId="12" fillId="0" borderId="73" applyNumberFormat="0" applyFont="0" applyFill="0" applyAlignment="0" applyProtection="0"/>
    <xf numFmtId="171" fontId="12" fillId="0" borderId="73" applyNumberFormat="0" applyFont="0" applyFill="0" applyAlignment="0" applyProtection="0"/>
    <xf numFmtId="167" fontId="118" fillId="0" borderId="0" applyFill="0" applyBorder="0" applyAlignment="0" applyProtection="0"/>
    <xf numFmtId="1" fontId="98" fillId="0" borderId="0"/>
    <xf numFmtId="233" fontId="119" fillId="0" borderId="0">
      <protection locked="0"/>
    </xf>
    <xf numFmtId="233" fontId="119" fillId="0" borderId="0">
      <protection locked="0"/>
    </xf>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25" fillId="8" borderId="29" applyNumberFormat="0" applyAlignment="0" applyProtection="0"/>
    <xf numFmtId="234" fontId="79" fillId="0" borderId="0" applyFon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235" fontId="101" fillId="68" borderId="11">
      <alignment horizontal="left"/>
    </xf>
    <xf numFmtId="1" fontId="121" fillId="69" borderId="43" applyNumberFormat="0" applyBorder="0" applyAlignment="0">
      <alignment horizontal="centerContinuous" vertical="center"/>
      <protection locked="0"/>
    </xf>
    <xf numFmtId="236" fontId="12" fillId="0" borderId="0">
      <protection locked="0"/>
    </xf>
    <xf numFmtId="214" fontId="12" fillId="0" borderId="0">
      <protection locked="0"/>
    </xf>
    <xf numFmtId="2" fontId="109" fillId="0" borderId="0" applyFont="0" applyFill="0" applyBorder="0" applyAlignment="0" applyProtection="0"/>
    <xf numFmtId="0" fontId="122" fillId="0" borderId="0" applyNumberFormat="0" applyFill="0" applyBorder="0" applyAlignment="0" applyProtection="0"/>
    <xf numFmtId="0" fontId="123" fillId="0" borderId="0" applyFill="0" applyBorder="0" applyProtection="0">
      <alignment horizontal="left"/>
    </xf>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38" fontId="108" fillId="70" borderId="0" applyNumberFormat="0" applyBorder="0" applyAlignment="0" applyProtection="0"/>
    <xf numFmtId="0" fontId="125" fillId="0" borderId="0" applyNumberFormat="0">
      <alignment horizontal="right"/>
    </xf>
    <xf numFmtId="0" fontId="12" fillId="0" borderId="0"/>
    <xf numFmtId="0" fontId="12" fillId="0" borderId="0"/>
    <xf numFmtId="0" fontId="12" fillId="0" borderId="0"/>
    <xf numFmtId="0" fontId="12" fillId="0" borderId="0"/>
    <xf numFmtId="237" fontId="12" fillId="71" borderId="34" applyNumberFormat="0" applyFont="0" applyBorder="0" applyAlignment="0" applyProtection="0"/>
    <xf numFmtId="186" fontId="12" fillId="0" borderId="0" applyFont="0" applyFill="0" applyBorder="0" applyAlignment="0" applyProtection="0">
      <alignment horizontal="right"/>
    </xf>
    <xf numFmtId="182" fontId="126" fillId="71" borderId="0" applyNumberFormat="0" applyFont="0" applyAlignment="0"/>
    <xf numFmtId="0" fontId="127" fillId="0" borderId="0" applyProtection="0">
      <alignment horizontal="right"/>
    </xf>
    <xf numFmtId="0" fontId="47" fillId="0" borderId="74" applyNumberFormat="0" applyAlignment="0" applyProtection="0">
      <alignment horizontal="left" vertical="center"/>
    </xf>
    <xf numFmtId="0" fontId="47" fillId="0" borderId="33">
      <alignment horizontal="left" vertical="center"/>
    </xf>
    <xf numFmtId="49" fontId="128" fillId="0" borderId="0">
      <alignment horizontal="centerContinuous"/>
    </xf>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62" fillId="0" borderId="56" applyNumberFormat="0" applyFill="0" applyAlignment="0" applyProtection="0"/>
    <xf numFmtId="0" fontId="129" fillId="0" borderId="0" applyNumberFormat="0" applyFill="0" applyBorder="0" applyAlignment="0" applyProtection="0"/>
    <xf numFmtId="0" fontId="130" fillId="0" borderId="0" applyProtection="0">
      <alignment horizontal="left"/>
    </xf>
    <xf numFmtId="0" fontId="130" fillId="0" borderId="0" applyProtection="0">
      <alignment horizontal="left"/>
    </xf>
    <xf numFmtId="0" fontId="130" fillId="0" borderId="0" applyProtection="0">
      <alignment horizontal="left"/>
    </xf>
    <xf numFmtId="0" fontId="130" fillId="0" borderId="0" applyProtection="0">
      <alignment horizontal="left"/>
    </xf>
    <xf numFmtId="0" fontId="63" fillId="0" borderId="57" applyNumberFormat="0" applyFill="0" applyAlignment="0" applyProtection="0"/>
    <xf numFmtId="0" fontId="130"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2" fillId="0" borderId="58" applyNumberFormat="0" applyFill="0" applyAlignment="0" applyProtection="0"/>
    <xf numFmtId="0" fontId="64" fillId="0" borderId="58" applyNumberFormat="0" applyFill="0" applyAlignment="0" applyProtection="0"/>
    <xf numFmtId="0" fontId="131" fillId="0" borderId="0" applyProtection="0">
      <alignment horizontal="left"/>
    </xf>
    <xf numFmtId="0" fontId="64" fillId="0" borderId="0" applyNumberFormat="0" applyFill="0" applyBorder="0" applyAlignment="0" applyProtection="0"/>
    <xf numFmtId="0" fontId="64" fillId="0" borderId="0" applyNumberFormat="0" applyFill="0" applyBorder="0" applyAlignment="0" applyProtection="0"/>
    <xf numFmtId="0" fontId="133" fillId="0" borderId="0"/>
    <xf numFmtId="0" fontId="92" fillId="0" borderId="0"/>
    <xf numFmtId="238" fontId="87" fillId="0" borderId="0">
      <alignment horizontal="centerContinuous"/>
    </xf>
    <xf numFmtId="0" fontId="134" fillId="0" borderId="75" applyNumberFormat="0" applyFill="0" applyBorder="0" applyAlignment="0" applyProtection="0">
      <alignment horizontal="left"/>
    </xf>
    <xf numFmtId="238" fontId="87" fillId="0" borderId="76">
      <alignment horizontal="center"/>
    </xf>
    <xf numFmtId="0" fontId="12" fillId="0" borderId="0" applyNumberFormat="0" applyFill="0" applyBorder="0" applyProtection="0">
      <alignment wrapText="1"/>
    </xf>
    <xf numFmtId="0" fontId="12" fillId="0" borderId="0" applyNumberFormat="0" applyFill="0" applyBorder="0" applyProtection="0">
      <alignment horizontal="justify" vertical="top" wrapText="1"/>
    </xf>
    <xf numFmtId="0" fontId="135" fillId="0" borderId="38">
      <alignment horizontal="left" vertical="center"/>
    </xf>
    <xf numFmtId="0" fontId="135" fillId="72" borderId="0">
      <alignment horizontal="centerContinuous" wrapText="1"/>
    </xf>
    <xf numFmtId="0" fontId="136" fillId="0" borderId="0" applyNumberFormat="0" applyFill="0" applyBorder="0" applyAlignment="0" applyProtection="0"/>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38" fillId="0" borderId="0" applyNumberFormat="0" applyFill="0" applyBorder="0" applyAlignment="0" applyProtection="0"/>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239" fontId="137" fillId="0" borderId="0" applyNumberFormat="0" applyFill="0" applyBorder="0" applyAlignment="0" applyProtection="0">
      <alignment vertical="top"/>
      <protection locked="0"/>
    </xf>
    <xf numFmtId="0" fontId="12" fillId="0" borderId="0" applyNumberFormat="0" applyFill="0" applyBorder="0" applyAlignment="0" applyProtection="0"/>
    <xf numFmtId="0" fontId="12" fillId="0" borderId="0">
      <alignment horizontal="right"/>
    </xf>
    <xf numFmtId="10" fontId="108" fillId="65" borderId="34" applyNumberFormat="0" applyBorder="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68" fillId="32" borderId="59" applyNumberFormat="0" applyAlignment="0" applyProtection="0"/>
    <xf numFmtId="240" fontId="101" fillId="0" borderId="0" applyNumberFormat="0" applyFill="0" applyBorder="0" applyAlignment="0" applyProtection="0"/>
    <xf numFmtId="0" fontId="12" fillId="0" borderId="0" applyNumberFormat="0" applyFill="0" applyBorder="0" applyAlignment="0">
      <protection locked="0"/>
    </xf>
    <xf numFmtId="0" fontId="143" fillId="65" borderId="0" applyNumberFormat="0" applyFont="0" applyBorder="0" applyAlignment="0">
      <alignment horizontal="right"/>
      <protection locked="0"/>
    </xf>
    <xf numFmtId="0" fontId="144" fillId="23" borderId="0" applyNumberFormat="0" applyFont="0" applyBorder="0" applyAlignment="0">
      <alignment horizontal="right" vertical="top"/>
      <protection locked="0"/>
    </xf>
    <xf numFmtId="241" fontId="12" fillId="65" borderId="77" applyNumberFormat="0" applyFont="0" applyBorder="0" applyAlignment="0">
      <alignment horizontal="right" vertical="center"/>
      <protection locked="0"/>
    </xf>
    <xf numFmtId="0" fontId="144" fillId="23" borderId="0" applyNumberFormat="0" applyFont="0" applyBorder="0" applyAlignment="0">
      <alignment horizontal="right" vertical="top"/>
      <protection locked="0"/>
    </xf>
    <xf numFmtId="0" fontId="101" fillId="0" borderId="0" applyFill="0" applyBorder="0">
      <alignment horizontal="right"/>
      <protection locked="0"/>
    </xf>
    <xf numFmtId="242" fontId="145" fillId="0" borderId="78" applyFont="0" applyFill="0" applyBorder="0" applyAlignment="0" applyProtection="0"/>
    <xf numFmtId="243" fontId="12" fillId="0" borderId="0" applyFill="0" applyBorder="0">
      <alignment horizontal="right"/>
      <protection locked="0"/>
    </xf>
    <xf numFmtId="0" fontId="146" fillId="0" borderId="0" applyFill="0" applyBorder="0"/>
    <xf numFmtId="0" fontId="147" fillId="73" borderId="79">
      <alignment horizontal="left" vertical="center" wrapText="1"/>
    </xf>
    <xf numFmtId="0" fontId="84" fillId="0" borderId="0" applyNumberFormat="0" applyFill="0" applyBorder="0" applyProtection="0">
      <alignment horizontal="left" vertical="center"/>
    </xf>
    <xf numFmtId="0" fontId="14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80" fillId="74" borderId="0" applyNumberFormat="0" applyFont="0" applyBorder="0" applyProtection="0"/>
    <xf numFmtId="2" fontId="149" fillId="0" borderId="5"/>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71" fillId="0" borderId="61" applyNumberFormat="0" applyFill="0" applyAlignment="0" applyProtection="0"/>
    <xf numFmtId="0" fontId="71" fillId="0" borderId="61" applyNumberFormat="0" applyFill="0" applyAlignment="0" applyProtection="0"/>
    <xf numFmtId="14" fontId="85" fillId="0" borderId="5" applyFont="0" applyFill="0" applyBorder="0" applyAlignment="0" applyProtection="0"/>
    <xf numFmtId="3" fontId="12" fillId="0" borderId="0"/>
    <xf numFmtId="1" fontId="151" fillId="0" borderId="0"/>
    <xf numFmtId="244" fontId="152" fillId="75" borderId="0" applyBorder="0" applyAlignment="0">
      <alignment horizontal="right"/>
    </xf>
    <xf numFmtId="168" fontId="12" fillId="0" borderId="0" applyFont="0" applyFill="0" applyBorder="0" applyAlignment="0" applyProtection="0"/>
    <xf numFmtId="17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245" fontId="12" fillId="0" borderId="0" applyFont="0" applyFill="0" applyBorder="0" applyAlignment="0" applyProtection="0"/>
    <xf numFmtId="246" fontId="6" fillId="0" borderId="0" applyFont="0" applyFill="0" applyBorder="0" applyAlignment="0" applyProtection="0"/>
    <xf numFmtId="247" fontId="12" fillId="0" borderId="0" applyFont="0" applyFill="0" applyBorder="0" applyAlignment="0" applyProtection="0"/>
    <xf numFmtId="14" fontId="83" fillId="0" borderId="0" applyFont="0" applyFill="0" applyBorder="0" applyAlignment="0" applyProtection="0"/>
    <xf numFmtId="3" fontId="84" fillId="0" borderId="0"/>
    <xf numFmtId="3" fontId="84" fillId="0" borderId="0"/>
    <xf numFmtId="0" fontId="12" fillId="0" borderId="0" applyFont="0" applyFill="0" applyBorder="0" applyAlignment="0" applyProtection="0"/>
    <xf numFmtId="0" fontId="12" fillId="0" borderId="0" applyFont="0" applyFill="0" applyBorder="0" applyAlignment="0" applyProtection="0"/>
    <xf numFmtId="248" fontId="12" fillId="0" borderId="0" applyFont="0" applyFill="0" applyBorder="0" applyAlignment="0" applyProtection="0"/>
    <xf numFmtId="249" fontId="6" fillId="0" borderId="0" applyFont="0" applyFill="0" applyBorder="0" applyAlignment="0" applyProtection="0"/>
    <xf numFmtId="250" fontId="12" fillId="0" borderId="0" applyFont="0" applyFill="0" applyBorder="0" applyAlignment="0" applyProtection="0"/>
    <xf numFmtId="251" fontId="12" fillId="0" borderId="0">
      <protection locked="0"/>
    </xf>
    <xf numFmtId="231" fontId="108" fillId="65" borderId="0">
      <alignment horizontal="center"/>
    </xf>
    <xf numFmtId="252" fontId="106" fillId="0" borderId="0" applyFont="0" applyFill="0" applyBorder="0" applyProtection="0">
      <alignment horizontal="right"/>
    </xf>
    <xf numFmtId="253" fontId="12" fillId="0" borderId="0" applyFont="0" applyFill="0" applyBorder="0" applyAlignment="0" applyProtection="0"/>
    <xf numFmtId="179" fontId="12" fillId="0" borderId="0" applyFont="0" applyFill="0" applyBorder="0" applyAlignment="0" applyProtection="0"/>
    <xf numFmtId="0" fontId="104" fillId="0" borderId="0" applyFont="0" applyFill="0" applyBorder="0" applyProtection="0">
      <alignment horizontal="right"/>
    </xf>
    <xf numFmtId="0" fontId="104" fillId="0" borderId="0" applyFont="0" applyFill="0" applyBorder="0" applyProtection="0">
      <alignment horizontal="right"/>
    </xf>
    <xf numFmtId="0" fontId="104" fillId="0" borderId="0" applyFont="0" applyFill="0" applyBorder="0" applyProtection="0">
      <alignment horizontal="right"/>
    </xf>
    <xf numFmtId="0" fontId="12" fillId="0" borderId="0" applyFont="0" applyFill="0" applyBorder="0" applyProtection="0">
      <alignment horizontal="right"/>
    </xf>
    <xf numFmtId="171" fontId="12" fillId="0" borderId="0" applyFont="0" applyFill="0" applyBorder="0" applyProtection="0">
      <alignment horizontal="right"/>
    </xf>
    <xf numFmtId="0" fontId="12" fillId="0" borderId="80" applyBorder="0" applyAlignment="0" applyProtection="0">
      <alignment horizontal="center"/>
    </xf>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96" fillId="0" borderId="0"/>
    <xf numFmtId="241" fontId="88" fillId="0" borderId="0" applyNumberFormat="0" applyFont="0" applyFill="0" applyBorder="0" applyAlignment="0" applyProtection="0">
      <alignment vertical="center"/>
    </xf>
    <xf numFmtId="37" fontId="154" fillId="0" borderId="0"/>
    <xf numFmtId="0" fontId="155" fillId="0" borderId="0"/>
    <xf numFmtId="0" fontId="37" fillId="76" borderId="0" applyNumberFormat="0" applyBorder="0" applyAlignment="0">
      <alignment horizontal="right"/>
      <protection hidden="1"/>
    </xf>
    <xf numFmtId="241" fontId="156" fillId="0" borderId="0" applyNumberFormat="0" applyFill="0" applyBorder="0" applyAlignment="0" applyProtection="0">
      <alignment vertical="center"/>
    </xf>
    <xf numFmtId="1" fontId="84" fillId="0" borderId="0"/>
    <xf numFmtId="254" fontId="157" fillId="0" borderId="0"/>
    <xf numFmtId="37" fontId="81" fillId="77" borderId="0" applyFont="0" applyFill="0" applyBorder="0" applyAlignment="0" applyProtection="0"/>
    <xf numFmtId="233" fontId="12" fillId="0" borderId="0" applyFont="0" applyFill="0" applyBorder="0" applyAlignment="0"/>
    <xf numFmtId="255" fontId="108" fillId="0" borderId="0" applyFont="0" applyFill="0" applyBorder="0" applyAlignment="0"/>
    <xf numFmtId="256" fontId="108" fillId="0" borderId="0" applyFont="0" applyFill="0" applyBorder="0" applyAlignment="0"/>
    <xf numFmtId="255" fontId="108" fillId="0" borderId="0" applyFont="0" applyFill="0" applyBorder="0" applyAlignment="0"/>
    <xf numFmtId="257" fontId="6" fillId="0" borderId="0"/>
    <xf numFmtId="0" fontId="12" fillId="0" borderId="0"/>
    <xf numFmtId="0" fontId="12" fillId="0" borderId="0"/>
    <xf numFmtId="0" fontId="12" fillId="0" borderId="0"/>
    <xf numFmtId="0" fontId="12" fillId="0" borderId="0"/>
    <xf numFmtId="0" fontId="101" fillId="0" borderId="0"/>
    <xf numFmtId="0" fontId="12" fillId="0" borderId="0"/>
    <xf numFmtId="0" fontId="6" fillId="0" borderId="0"/>
    <xf numFmtId="0" fontId="12" fillId="0" borderId="0"/>
    <xf numFmtId="0" fontId="6" fillId="0" borderId="0"/>
    <xf numFmtId="0" fontId="6" fillId="0" borderId="0"/>
    <xf numFmtId="0" fontId="6" fillId="0" borderId="0"/>
    <xf numFmtId="0" fontId="101" fillId="0" borderId="0"/>
    <xf numFmtId="0" fontId="12" fillId="0" borderId="0"/>
    <xf numFmtId="0" fontId="19" fillId="0" borderId="0"/>
    <xf numFmtId="0" fontId="6" fillId="0" borderId="0"/>
    <xf numFmtId="0" fontId="6" fillId="0" borderId="0"/>
    <xf numFmtId="0" fontId="6" fillId="0" borderId="0"/>
    <xf numFmtId="0" fontId="6" fillId="0" borderId="0"/>
    <xf numFmtId="0" fontId="12" fillId="0" borderId="34"/>
    <xf numFmtId="0" fontId="19" fillId="0" borderId="0">
      <alignment vertical="top"/>
    </xf>
    <xf numFmtId="0" fontId="19" fillId="0" borderId="0">
      <alignment vertical="top"/>
    </xf>
    <xf numFmtId="0" fontId="12" fillId="0" borderId="0"/>
    <xf numFmtId="0" fontId="6" fillId="0" borderId="0"/>
    <xf numFmtId="0" fontId="12" fillId="0" borderId="0"/>
    <xf numFmtId="0" fontId="6" fillId="0" borderId="0"/>
    <xf numFmtId="0" fontId="12" fillId="0" borderId="0"/>
    <xf numFmtId="0" fontId="12" fillId="0" borderId="0"/>
    <xf numFmtId="0" fontId="12" fillId="0" borderId="0"/>
    <xf numFmtId="0" fontId="12" fillId="0" borderId="0"/>
    <xf numFmtId="0" fontId="6" fillId="0" borderId="0"/>
    <xf numFmtId="0" fontId="12" fillId="0" borderId="0"/>
    <xf numFmtId="0" fontId="12" fillId="0" borderId="0"/>
    <xf numFmtId="0" fontId="101" fillId="0" borderId="0"/>
    <xf numFmtId="0" fontId="6"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34" fillId="0" borderId="0"/>
    <xf numFmtId="0" fontId="12" fillId="0" borderId="0"/>
    <xf numFmtId="0" fontId="12" fillId="0" borderId="0"/>
    <xf numFmtId="0" fontId="34" fillId="0" borderId="0"/>
    <xf numFmtId="0" fontId="101" fillId="0" borderId="0"/>
    <xf numFmtId="0" fontId="12" fillId="0" borderId="0"/>
    <xf numFmtId="239" fontId="12" fillId="0" borderId="0"/>
    <xf numFmtId="0" fontId="101" fillId="0" borderId="0"/>
    <xf numFmtId="0" fontId="101" fillId="0" borderId="0"/>
    <xf numFmtId="239" fontId="12" fillId="0" borderId="0"/>
    <xf numFmtId="0" fontId="34"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4" fillId="0" borderId="0"/>
    <xf numFmtId="0" fontId="125" fillId="0" borderId="0"/>
    <xf numFmtId="0" fontId="12" fillId="0" borderId="0"/>
    <xf numFmtId="239" fontId="12" fillId="0" borderId="0"/>
    <xf numFmtId="239"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239"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01" fillId="0" borderId="0"/>
    <xf numFmtId="0" fontId="77" fillId="0" borderId="0"/>
    <xf numFmtId="0" fontId="101" fillId="0" borderId="0"/>
    <xf numFmtId="0" fontId="101"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4" fillId="0" borderId="0"/>
    <xf numFmtId="0" fontId="101" fillId="0" borderId="0"/>
    <xf numFmtId="0" fontId="77" fillId="0" borderId="0"/>
    <xf numFmtId="0" fontId="77"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7" fillId="0" borderId="0"/>
    <xf numFmtId="0" fontId="6" fillId="0" borderId="0"/>
    <xf numFmtId="0" fontId="101" fillId="0" borderId="0"/>
    <xf numFmtId="0" fontId="12" fillId="0" borderId="0"/>
    <xf numFmtId="0" fontId="77" fillId="0" borderId="0"/>
    <xf numFmtId="0" fontId="12" fillId="0" borderId="0"/>
    <xf numFmtId="0" fontId="12" fillId="0" borderId="0"/>
    <xf numFmtId="0" fontId="77" fillId="0" borderId="0"/>
    <xf numFmtId="0" fontId="12" fillId="0" borderId="0"/>
    <xf numFmtId="0" fontId="12" fillId="0" borderId="0"/>
    <xf numFmtId="0" fontId="12" fillId="0" borderId="0"/>
    <xf numFmtId="0" fontId="12" fillId="0" borderId="0"/>
    <xf numFmtId="0" fontId="12" fillId="0" borderId="0"/>
    <xf numFmtId="0" fontId="77" fillId="0" borderId="0"/>
    <xf numFmtId="0" fontId="12" fillId="0" borderId="0"/>
    <xf numFmtId="0" fontId="101" fillId="0" borderId="0"/>
    <xf numFmtId="0" fontId="77" fillId="0" borderId="0"/>
    <xf numFmtId="0" fontId="12" fillId="0" borderId="0"/>
    <xf numFmtId="0" fontId="12" fillId="0" borderId="0"/>
    <xf numFmtId="0" fontId="91" fillId="0" borderId="0"/>
    <xf numFmtId="0" fontId="101"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239" fontId="12" fillId="0" borderId="0"/>
    <xf numFmtId="239" fontId="12" fillId="0" borderId="0"/>
    <xf numFmtId="0"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158" fillId="0" borderId="0"/>
    <xf numFmtId="0" fontId="158" fillId="0" borderId="0"/>
    <xf numFmtId="239" fontId="12" fillId="0" borderId="0"/>
    <xf numFmtId="239" fontId="12" fillId="0" borderId="0"/>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57" fontId="6" fillId="0" borderId="0"/>
    <xf numFmtId="0" fontId="6" fillId="0" borderId="0"/>
    <xf numFmtId="0" fontId="107" fillId="0" borderId="0"/>
    <xf numFmtId="239" fontId="12" fillId="0" borderId="0"/>
    <xf numFmtId="0" fontId="12" fillId="0" borderId="0"/>
    <xf numFmtId="239" fontId="12" fillId="0" borderId="0"/>
    <xf numFmtId="0" fontId="77" fillId="0" borderId="0"/>
    <xf numFmtId="0" fontId="6" fillId="0" borderId="0"/>
    <xf numFmtId="0" fontId="77" fillId="0" borderId="0"/>
    <xf numFmtId="239" fontId="12"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0" fontId="6" fillId="0" borderId="0"/>
    <xf numFmtId="239" fontId="12" fillId="0" borderId="0"/>
    <xf numFmtId="239" fontId="12" fillId="0" borderId="0"/>
    <xf numFmtId="239" fontId="12" fillId="0" borderId="0"/>
    <xf numFmtId="0" fontId="6" fillId="0" borderId="0"/>
    <xf numFmtId="0" fontId="12" fillId="0" borderId="0"/>
    <xf numFmtId="0" fontId="12" fillId="0" borderId="0"/>
    <xf numFmtId="0" fontId="12" fillId="0" borderId="0"/>
    <xf numFmtId="0" fontId="12" fillId="0" borderId="0"/>
    <xf numFmtId="239" fontId="12" fillId="0" borderId="0"/>
    <xf numFmtId="0"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80"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9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239" fontId="12" fillId="0" borderId="0"/>
    <xf numFmtId="239" fontId="12" fillId="0" borderId="0"/>
    <xf numFmtId="0" fontId="12" fillId="0" borderId="0">
      <alignment wrapText="1"/>
    </xf>
    <xf numFmtId="0" fontId="12" fillId="0" borderId="0">
      <alignment wrapText="1"/>
    </xf>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0" fontId="12" fillId="0" borderId="0"/>
    <xf numFmtId="0" fontId="6"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239" fontId="12" fillId="0" borderId="0"/>
    <xf numFmtId="239" fontId="12" fillId="0" borderId="0"/>
    <xf numFmtId="0" fontId="41" fillId="0" borderId="0"/>
    <xf numFmtId="0" fontId="41" fillId="0" borderId="0"/>
    <xf numFmtId="0" fontId="12" fillId="0" borderId="0">
      <alignment wrapText="1"/>
    </xf>
    <xf numFmtId="0" fontId="12" fillId="0" borderId="0">
      <alignment wrapText="1"/>
    </xf>
    <xf numFmtId="0" fontId="12" fillId="0" borderId="0">
      <alignment wrapText="1"/>
    </xf>
    <xf numFmtId="0" fontId="41" fillId="0" borderId="0"/>
    <xf numFmtId="0" fontId="4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239" fontId="12" fillId="0" borderId="0"/>
    <xf numFmtId="0" fontId="101" fillId="0" borderId="0"/>
    <xf numFmtId="0" fontId="12" fillId="0" borderId="0">
      <alignment wrapText="1"/>
    </xf>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alignment wrapText="1"/>
    </xf>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57"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34" fillId="0" borderId="0"/>
    <xf numFmtId="0" fontId="19"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239" fontId="12"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77" fillId="0" borderId="0"/>
    <xf numFmtId="257"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6" fillId="0" borderId="0"/>
    <xf numFmtId="0" fontId="12"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257" fontId="6" fillId="0" borderId="0"/>
    <xf numFmtId="0" fontId="19" fillId="0" borderId="0"/>
    <xf numFmtId="0" fontId="12" fillId="0" borderId="0"/>
    <xf numFmtId="0" fontId="12" fillId="0" borderId="0"/>
    <xf numFmtId="0" fontId="108" fillId="0" borderId="0"/>
    <xf numFmtId="0" fontId="6" fillId="0" borderId="0"/>
    <xf numFmtId="0" fontId="101" fillId="0" borderId="0"/>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0" fontId="159" fillId="0" borderId="0"/>
    <xf numFmtId="0" fontId="12" fillId="0" borderId="0"/>
    <xf numFmtId="0" fontId="160" fillId="0" borderId="0"/>
    <xf numFmtId="259" fontId="108" fillId="0" borderId="0" applyFont="0" applyFill="0" applyBorder="0" applyAlignment="0" applyProtection="0"/>
    <xf numFmtId="0" fontId="86"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260" fontId="162" fillId="0" borderId="0" applyBorder="0" applyProtection="0">
      <alignment horizontal="right"/>
    </xf>
    <xf numFmtId="260" fontId="163" fillId="78" borderId="0" applyBorder="0" applyProtection="0">
      <alignment horizontal="right"/>
    </xf>
    <xf numFmtId="260" fontId="164" fillId="0" borderId="33" applyBorder="0"/>
    <xf numFmtId="260" fontId="162" fillId="0" borderId="0" applyBorder="0" applyProtection="0">
      <alignment horizontal="right"/>
    </xf>
    <xf numFmtId="261" fontId="162" fillId="0" borderId="0" applyBorder="0" applyProtection="0">
      <alignment horizontal="right"/>
    </xf>
    <xf numFmtId="261" fontId="165" fillId="78" borderId="0" applyProtection="0">
      <alignment horizontal="right"/>
    </xf>
    <xf numFmtId="37" fontId="79" fillId="0" borderId="0" applyFill="0" applyBorder="0" applyProtection="0">
      <alignment horizontal="right"/>
    </xf>
    <xf numFmtId="192" fontId="81" fillId="0" borderId="0" applyFont="0" applyFill="0" applyBorder="0" applyProtection="0">
      <alignment horizontal="right"/>
    </xf>
    <xf numFmtId="262" fontId="162" fillId="0" borderId="0" applyFill="0" applyBorder="0" applyProtection="0"/>
    <xf numFmtId="0" fontId="95" fillId="65" borderId="0">
      <alignment horizontal="right"/>
    </xf>
    <xf numFmtId="0" fontId="12" fillId="0" borderId="0">
      <alignment horizontal="right"/>
    </xf>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69" fillId="33" borderId="60" applyNumberFormat="0" applyAlignment="0" applyProtection="0"/>
    <xf numFmtId="0" fontId="69" fillId="33" borderId="60" applyNumberFormat="0" applyAlignment="0" applyProtection="0"/>
    <xf numFmtId="0" fontId="167" fillId="0" borderId="0" applyProtection="0">
      <alignment horizontal="left"/>
    </xf>
    <xf numFmtId="0" fontId="167" fillId="0" borderId="0" applyFill="0" applyBorder="0" applyProtection="0">
      <alignment horizontal="left"/>
    </xf>
    <xf numFmtId="0" fontId="168" fillId="0" borderId="0" applyFill="0" applyBorder="0" applyProtection="0">
      <alignment horizontal="left"/>
    </xf>
    <xf numFmtId="1" fontId="169" fillId="0" borderId="0" applyProtection="0">
      <alignment horizontal="right" vertical="center"/>
    </xf>
    <xf numFmtId="241" fontId="170" fillId="0" borderId="5">
      <alignment vertical="center"/>
    </xf>
    <xf numFmtId="2" fontId="98" fillId="0" borderId="0"/>
    <xf numFmtId="237" fontId="171" fillId="0" borderId="0" applyFill="0" applyBorder="0" applyAlignment="0" applyProtection="0"/>
    <xf numFmtId="173" fontId="12" fillId="0" borderId="0" applyFont="0" applyFill="0" applyBorder="0" applyAlignment="0" applyProtection="0"/>
    <xf numFmtId="263" fontId="80" fillId="0" borderId="0" applyFont="0" applyFill="0" applyBorder="0" applyAlignment="0" applyProtection="0"/>
    <xf numFmtId="264" fontId="172" fillId="65" borderId="34" applyFill="0" applyBorder="0" applyAlignment="0" applyProtection="0">
      <alignment horizontal="right"/>
      <protection locked="0"/>
    </xf>
    <xf numFmtId="265" fontId="172" fillId="70" borderId="0" applyFill="0" applyBorder="0" applyAlignment="0" applyProtection="0">
      <protection hidden="1"/>
    </xf>
    <xf numFmtId="10" fontId="12" fillId="0" borderId="0" applyFont="0" applyFill="0" applyBorder="0" applyAlignment="0" applyProtection="0"/>
    <xf numFmtId="10" fontId="12" fillId="0" borderId="0" applyFont="0" applyFill="0" applyBorder="0" applyAlignment="0" applyProtection="0"/>
    <xf numFmtId="266" fontId="162" fillId="0" borderId="0" applyBorder="0" applyProtection="0">
      <alignment horizontal="right"/>
    </xf>
    <xf numFmtId="266" fontId="163" fillId="78" borderId="0" applyProtection="0">
      <alignment horizontal="right"/>
    </xf>
    <xf numFmtId="266" fontId="162" fillId="0" borderId="0" applyFont="0" applyBorder="0" applyProtection="0">
      <alignment horizontal="right"/>
    </xf>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37"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67" fontId="98" fillId="0" borderId="0" applyFont="0" applyFill="0" applyBorder="0" applyProtection="0">
      <alignment horizontal="right"/>
    </xf>
    <xf numFmtId="9" fontId="12" fillId="0" borderId="0"/>
    <xf numFmtId="268" fontId="12" fillId="0" borderId="0" applyFill="0" applyBorder="0">
      <alignment horizontal="right"/>
      <protection locked="0"/>
    </xf>
    <xf numFmtId="1" fontId="84" fillId="0" borderId="0"/>
    <xf numFmtId="251" fontId="12" fillId="0" borderId="0">
      <protection locked="0"/>
    </xf>
    <xf numFmtId="237" fontId="12" fillId="0" borderId="0" applyFont="0" applyFill="0" applyBorder="0" applyAlignment="0" applyProtection="0"/>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10" fontId="98" fillId="0" borderId="0"/>
    <xf numFmtId="10" fontId="98" fillId="73" borderId="0"/>
    <xf numFmtId="9" fontId="98" fillId="0" borderId="0" applyFont="0" applyFill="0" applyBorder="0" applyAlignment="0" applyProtection="0"/>
    <xf numFmtId="171" fontId="19" fillId="0" borderId="0"/>
    <xf numFmtId="269" fontId="173" fillId="70" borderId="0" applyBorder="0" applyAlignment="0">
      <protection hidden="1"/>
    </xf>
    <xf numFmtId="1" fontId="173" fillId="70" borderId="0">
      <alignment horizontal="center"/>
    </xf>
    <xf numFmtId="0" fontId="101" fillId="0" borderId="0" applyNumberFormat="0" applyFont="0" applyFill="0" applyBorder="0" applyAlignment="0" applyProtection="0">
      <alignment horizontal="left"/>
    </xf>
    <xf numFmtId="15" fontId="101" fillId="0" borderId="0" applyFont="0" applyFill="0" applyBorder="0" applyAlignment="0" applyProtection="0"/>
    <xf numFmtId="4" fontId="101" fillId="0" borderId="0" applyFont="0" applyFill="0" applyBorder="0" applyAlignment="0" applyProtection="0"/>
    <xf numFmtId="0" fontId="147" fillId="0" borderId="68">
      <alignment horizontal="center"/>
    </xf>
    <xf numFmtId="3" fontId="101" fillId="0" borderId="0" applyFont="0" applyFill="0" applyBorder="0" applyAlignment="0" applyProtection="0"/>
    <xf numFmtId="0" fontId="101" fillId="79" borderId="0" applyNumberFormat="0" applyFont="0" applyBorder="0" applyAlignment="0" applyProtection="0"/>
    <xf numFmtId="0" fontId="101" fillId="0" borderId="0">
      <alignment horizontal="right"/>
      <protection locked="0"/>
    </xf>
    <xf numFmtId="233" fontId="174" fillId="0" borderId="0" applyNumberFormat="0" applyFill="0" applyBorder="0" applyAlignment="0" applyProtection="0">
      <alignment horizontal="left"/>
    </xf>
    <xf numFmtId="0" fontId="175" fillId="68" borderId="0"/>
    <xf numFmtId="0" fontId="84" fillId="0" borderId="0" applyNumberFormat="0" applyFill="0" applyBorder="0" applyProtection="0">
      <alignment horizontal="right" vertical="center"/>
    </xf>
    <xf numFmtId="0" fontId="176" fillId="0" borderId="81">
      <alignment vertical="center"/>
    </xf>
    <xf numFmtId="270" fontId="12" fillId="0" borderId="0" applyFill="0" applyBorder="0">
      <alignment horizontal="right"/>
      <protection hidden="1"/>
    </xf>
    <xf numFmtId="0" fontId="177" fillId="67" borderId="34">
      <alignment horizontal="center" vertical="center" wrapText="1"/>
      <protection hidden="1"/>
    </xf>
    <xf numFmtId="0" fontId="101" fillId="80" borderId="82"/>
    <xf numFmtId="0" fontId="80" fillId="81" borderId="0" applyNumberFormat="0" applyFont="0" applyBorder="0" applyAlignment="0" applyProtection="0"/>
    <xf numFmtId="167" fontId="178" fillId="0" borderId="0" applyFill="0" applyBorder="0" applyAlignment="0" applyProtection="0"/>
    <xf numFmtId="168" fontId="179" fillId="0" borderId="0"/>
    <xf numFmtId="0" fontId="108" fillId="0" borderId="0"/>
    <xf numFmtId="0" fontId="180" fillId="0" borderId="0">
      <alignment horizontal="right"/>
    </xf>
    <xf numFmtId="0" fontId="115" fillId="0" borderId="0">
      <alignment horizontal="left"/>
    </xf>
    <xf numFmtId="237" fontId="181" fillId="0" borderId="76"/>
    <xf numFmtId="271" fontId="88" fillId="75" borderId="0" applyFont="0" applyBorder="0"/>
    <xf numFmtId="0" fontId="182" fillId="0" borderId="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2" fillId="0" borderId="0">
      <alignment vertical="top"/>
    </xf>
    <xf numFmtId="168" fontId="12" fillId="0" borderId="0" applyFont="0" applyFill="0" applyBorder="0" applyAlignment="0" applyProtection="0"/>
    <xf numFmtId="0" fontId="37" fillId="0" borderId="0">
      <alignment vertical="top"/>
    </xf>
    <xf numFmtId="0" fontId="80" fillId="0" borderId="0">
      <alignment vertical="top"/>
    </xf>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169" fontId="12" fillId="0" borderId="0" applyFon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83" fillId="81" borderId="34" applyNumberFormat="0" applyProtection="0">
      <alignment horizontal="center" vertical="center"/>
    </xf>
    <xf numFmtId="0" fontId="80" fillId="0" borderId="0">
      <alignment vertical="top"/>
    </xf>
    <xf numFmtId="0" fontId="11" fillId="81" borderId="34" applyNumberFormat="0" applyProtection="0">
      <alignment horizontal="center" vertical="center" wrapText="1"/>
    </xf>
    <xf numFmtId="0" fontId="11" fillId="81" borderId="34" applyNumberFormat="0" applyProtection="0">
      <alignment horizontal="center" vertical="center"/>
    </xf>
    <xf numFmtId="0" fontId="11" fillId="81" borderId="34" applyNumberFormat="0" applyProtection="0">
      <alignment horizontal="center" vertical="center" wrapText="1"/>
    </xf>
    <xf numFmtId="0" fontId="184" fillId="0" borderId="0" applyNumberFormat="0" applyFill="0" applyBorder="0" applyAlignment="0" applyProtection="0"/>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47" fillId="0" borderId="0" applyNumberFormat="0" applyFill="0" applyBorder="0" applyAlignment="0" applyProtection="0"/>
    <xf numFmtId="257" fontId="11" fillId="82" borderId="34" applyNumberFormat="0" applyProtection="0">
      <alignment horizontal="center" vertical="center" wrapText="1"/>
    </xf>
    <xf numFmtId="0" fontId="12" fillId="25" borderId="34" applyNumberFormat="0" applyProtection="0">
      <alignment horizontal="left" vertical="center" wrapText="1"/>
    </xf>
    <xf numFmtId="0" fontId="80" fillId="0" borderId="0">
      <alignment vertical="top"/>
    </xf>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185" fillId="83" borderId="0" applyNumberFormat="0" applyBorder="0" applyAlignment="0" applyProtection="0"/>
    <xf numFmtId="0" fontId="80" fillId="0" borderId="0">
      <alignment vertical="top"/>
    </xf>
    <xf numFmtId="0" fontId="80" fillId="0" borderId="0">
      <alignment vertical="top"/>
    </xf>
    <xf numFmtId="0" fontId="80" fillId="0" borderId="0">
      <alignment vertical="top"/>
    </xf>
    <xf numFmtId="170" fontId="79"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85"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69"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72"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72"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9" fillId="0" borderId="0" applyNumberFormat="0" applyBorder="0" applyAlignment="0"/>
    <xf numFmtId="0" fontId="186" fillId="0" borderId="0" applyNumberFormat="0" applyBorder="0" applyAlignment="0"/>
    <xf numFmtId="0" fontId="187" fillId="0" borderId="0" applyNumberFormat="0" applyBorder="0" applyAlignment="0"/>
    <xf numFmtId="0" fontId="97" fillId="0" borderId="0" applyNumberFormat="0" applyFill="0" applyBorder="0" applyProtection="0">
      <alignment horizontal="left" vertical="center"/>
    </xf>
    <xf numFmtId="0" fontId="97" fillId="0" borderId="33" applyNumberFormat="0" applyFill="0" applyProtection="0">
      <alignment horizontal="left" vertical="center"/>
    </xf>
    <xf numFmtId="273" fontId="88" fillId="84" borderId="0" applyNumberFormat="0" applyFont="0" applyBorder="0">
      <alignment horizontal="center" vertical="center"/>
      <protection locked="0"/>
    </xf>
    <xf numFmtId="9" fontId="12" fillId="0" borderId="0"/>
    <xf numFmtId="0" fontId="99" fillId="0" borderId="0" applyFill="0" applyBorder="0" applyProtection="0">
      <alignment horizontal="center" vertical="center"/>
    </xf>
    <xf numFmtId="0" fontId="188" fillId="0" borderId="0" applyBorder="0" applyProtection="0">
      <alignment vertical="center"/>
    </xf>
    <xf numFmtId="171" fontId="12" fillId="0" borderId="5" applyBorder="0" applyProtection="0">
      <alignment horizontal="right" vertical="center"/>
    </xf>
    <xf numFmtId="0" fontId="189" fillId="85" borderId="0" applyBorder="0" applyProtection="0">
      <alignment horizontal="centerContinuous" vertical="center"/>
    </xf>
    <xf numFmtId="0" fontId="189" fillId="83" borderId="5" applyBorder="0" applyProtection="0">
      <alignment horizontal="centerContinuous" vertical="center"/>
    </xf>
    <xf numFmtId="0" fontId="190" fillId="0" borderId="0"/>
    <xf numFmtId="0" fontId="99" fillId="0" borderId="0" applyFill="0" applyBorder="0" applyProtection="0"/>
    <xf numFmtId="0" fontId="160" fillId="0" borderId="0"/>
    <xf numFmtId="0" fontId="191" fillId="0" borderId="0" applyFill="0" applyBorder="0" applyProtection="0">
      <alignment horizontal="left"/>
    </xf>
    <xf numFmtId="0" fontId="192" fillId="0" borderId="0" applyFill="0" applyBorder="0" applyProtection="0">
      <alignment horizontal="left" vertical="top"/>
    </xf>
    <xf numFmtId="0" fontId="193" fillId="0" borderId="0">
      <alignment horizontal="centerContinuous"/>
    </xf>
    <xf numFmtId="241" fontId="12" fillId="25" borderId="83" applyNumberFormat="0" applyAlignment="0">
      <alignment vertical="center"/>
    </xf>
    <xf numFmtId="241" fontId="194" fillId="86" borderId="84" applyNumberFormat="0" applyBorder="0" applyAlignment="0" applyProtection="0">
      <alignment vertical="center"/>
    </xf>
    <xf numFmtId="241" fontId="12" fillId="25" borderId="83" applyNumberFormat="0" applyProtection="0">
      <alignment horizontal="centerContinuous" vertical="center"/>
    </xf>
    <xf numFmtId="241" fontId="195" fillId="87" borderId="0" applyNumberFormat="0" applyBorder="0" applyAlignment="0" applyProtection="0">
      <alignment vertical="center"/>
    </xf>
    <xf numFmtId="241" fontId="12" fillId="86" borderId="0" applyBorder="0" applyAlignment="0" applyProtection="0">
      <alignment vertical="center"/>
    </xf>
    <xf numFmtId="49" fontId="79" fillId="0" borderId="5">
      <alignment vertical="center"/>
    </xf>
    <xf numFmtId="0" fontId="196" fillId="0" borderId="0"/>
    <xf numFmtId="0" fontId="197" fillId="0" borderId="0"/>
    <xf numFmtId="49" fontId="19" fillId="0" borderId="0" applyFill="0" applyBorder="0" applyAlignment="0"/>
    <xf numFmtId="274" fontId="80" fillId="0" borderId="0" applyFill="0" applyBorder="0" applyAlignment="0"/>
    <xf numFmtId="275" fontId="80" fillId="0" borderId="0" applyFill="0" applyBorder="0" applyAlignment="0"/>
    <xf numFmtId="0" fontId="83" fillId="0" borderId="0" applyNumberFormat="0" applyFont="0" applyFill="0" applyBorder="0" applyProtection="0">
      <alignment horizontal="left" vertical="top" wrapText="1"/>
    </xf>
    <xf numFmtId="18" fontId="108" fillId="0" borderId="0" applyFill="0" applyBorder="0" applyAlignment="0" applyProtection="0"/>
    <xf numFmtId="0" fontId="80" fillId="0" borderId="0" applyNumberFormat="0" applyFill="0" applyBorder="0" applyAlignment="0" applyProtection="0"/>
    <xf numFmtId="0" fontId="84" fillId="0" borderId="0" applyNumberFormat="0" applyFill="0" applyBorder="0" applyAlignment="0" applyProtection="0"/>
    <xf numFmtId="40" fontId="198" fillId="0" borderId="0"/>
    <xf numFmtId="0" fontId="199" fillId="0" borderId="0" applyNumberFormat="0" applyBorder="0" applyAlignment="0" applyProtection="0"/>
    <xf numFmtId="0" fontId="199" fillId="0" borderId="0" applyNumberFormat="0" applyBorder="0" applyAlignment="0" applyProtection="0"/>
    <xf numFmtId="0" fontId="200" fillId="0" borderId="0">
      <alignment horizontal="left"/>
    </xf>
    <xf numFmtId="276" fontId="201" fillId="83" borderId="0" applyNumberFormat="0" applyProtection="0">
      <alignment horizontal="left" vertical="center"/>
    </xf>
    <xf numFmtId="0" fontId="202" fillId="0" borderId="0" applyNumberFormat="0" applyProtection="0">
      <alignment horizontal="left" vertical="center"/>
    </xf>
    <xf numFmtId="0" fontId="101" fillId="0" borderId="0" applyBorder="0"/>
    <xf numFmtId="1" fontId="80" fillId="72" borderId="0" applyNumberFormat="0" applyFont="0" applyBorder="0" applyProtection="0">
      <alignment horizontal="left"/>
    </xf>
    <xf numFmtId="277" fontId="12" fillId="0" borderId="0" applyNumberFormat="0" applyFill="0" applyBorder="0" applyProtection="0">
      <alignment vertical="top"/>
    </xf>
    <xf numFmtId="0" fontId="3"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203" fillId="0" borderId="64" applyNumberFormat="0" applyFill="0" applyAlignment="0" applyProtection="0"/>
    <xf numFmtId="39" fontId="12" fillId="0" borderId="65">
      <protection locked="0"/>
    </xf>
    <xf numFmtId="165" fontId="193" fillId="0" borderId="65" applyFill="0" applyAlignment="0" applyProtection="0"/>
    <xf numFmtId="171" fontId="85" fillId="0" borderId="85"/>
    <xf numFmtId="0" fontId="204" fillId="0" borderId="0">
      <alignment horizontal="fill"/>
    </xf>
    <xf numFmtId="278" fontId="173" fillId="70" borderId="11" applyBorder="0">
      <alignment horizontal="right" vertical="center"/>
      <protection locked="0"/>
    </xf>
    <xf numFmtId="167" fontId="12" fillId="0" borderId="0" applyFont="0" applyFill="0" applyBorder="0" applyAlignment="0" applyProtection="0"/>
    <xf numFmtId="279" fontId="12" fillId="0" borderId="0" applyFont="0" applyFill="0" applyBorder="0" applyAlignment="0" applyProtection="0"/>
    <xf numFmtId="167" fontId="12" fillId="0" borderId="0" applyFont="0" applyFill="0" applyBorder="0" applyAlignment="0" applyProtection="0"/>
    <xf numFmtId="169" fontId="12" fillId="0" borderId="0" applyFont="0" applyFill="0" applyBorder="0" applyAlignment="0" applyProtection="0"/>
    <xf numFmtId="277" fontId="205" fillId="86" borderId="0" applyNumberFormat="0" applyBorder="0" applyProtection="0">
      <alignment horizontal="centerContinuous" vertical="center"/>
    </xf>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206" fillId="0" borderId="0"/>
    <xf numFmtId="1" fontId="206" fillId="0" borderId="0"/>
    <xf numFmtId="280" fontId="98" fillId="0" borderId="0" applyFont="0" applyFill="0" applyBorder="0" applyProtection="0">
      <alignment horizontal="right"/>
    </xf>
    <xf numFmtId="281" fontId="12" fillId="0" borderId="0"/>
    <xf numFmtId="282" fontId="162" fillId="0" borderId="0" applyFill="0" applyBorder="0" applyProtection="0"/>
    <xf numFmtId="0" fontId="12" fillId="0" borderId="0">
      <alignment horizontal="center"/>
    </xf>
    <xf numFmtId="283" fontId="79" fillId="0" borderId="5">
      <alignment horizontal="right"/>
    </xf>
    <xf numFmtId="284" fontId="12" fillId="0" borderId="0" applyFont="0" applyFill="0" applyBorder="0" applyAlignment="0" applyProtection="0"/>
    <xf numFmtId="285" fontId="90" fillId="0" borderId="0" applyFont="0" applyFill="0" applyBorder="0" applyProtection="0">
      <alignment horizontal="right"/>
    </xf>
    <xf numFmtId="0" fontId="12" fillId="0" borderId="0"/>
    <xf numFmtId="43" fontId="12" fillId="0" borderId="0" applyFont="0" applyFill="0" applyBorder="0" applyAlignment="0" applyProtection="0"/>
    <xf numFmtId="257" fontId="12" fillId="0" borderId="0"/>
    <xf numFmtId="0" fontId="45"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03" fontId="12" fillId="0" borderId="88">
      <alignment horizontal="right"/>
    </xf>
    <xf numFmtId="204" fontId="88" fillId="0" borderId="88">
      <alignment horizontal="right"/>
    </xf>
    <xf numFmtId="204" fontId="88" fillId="0" borderId="88" applyFill="0">
      <alignment horizontal="right"/>
    </xf>
    <xf numFmtId="3" fontId="12" fillId="0" borderId="88" applyFill="0">
      <alignment horizontal="right"/>
    </xf>
    <xf numFmtId="205" fontId="88" fillId="0" borderId="88" applyFill="0">
      <alignment horizontal="right"/>
    </xf>
    <xf numFmtId="207" fontId="12" fillId="0" borderId="88">
      <alignment horizontal="right"/>
      <protection locked="0"/>
    </xf>
    <xf numFmtId="165" fontId="88" fillId="0" borderId="88" applyNumberFormat="0" applyFont="0" applyBorder="0" applyProtection="0">
      <alignment horizontal="right"/>
    </xf>
    <xf numFmtId="1" fontId="94" fillId="64" borderId="89" applyNumberFormat="0" applyBorder="0" applyAlignment="0">
      <alignment horizontal="center" vertical="top" wrapText="1"/>
      <protection hidden="1"/>
    </xf>
    <xf numFmtId="0" fontId="97" fillId="0" borderId="86" applyNumberFormat="0" applyFill="0" applyAlignment="0" applyProtection="0"/>
    <xf numFmtId="0" fontId="83" fillId="0" borderId="86" applyNumberFormat="0" applyFont="0" applyFill="0" applyAlignment="0" applyProtection="0"/>
    <xf numFmtId="0" fontId="83" fillId="0" borderId="89" applyNumberFormat="0" applyFont="0" applyFill="0" applyAlignment="0" applyProtection="0"/>
    <xf numFmtId="229" fontId="81" fillId="65" borderId="87" applyFont="0" applyFill="0" applyBorder="0" applyAlignment="0" applyProtection="0"/>
    <xf numFmtId="231" fontId="85" fillId="0" borderId="86" applyFont="0" applyFill="0" applyBorder="0" applyAlignment="0" applyProtection="0"/>
    <xf numFmtId="235" fontId="101" fillId="68" borderId="89">
      <alignment horizontal="left"/>
    </xf>
    <xf numFmtId="2" fontId="149" fillId="0" borderId="86"/>
    <xf numFmtId="14" fontId="85" fillId="0" borderId="86"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71" fontId="12" fillId="0" borderId="86" applyBorder="0" applyProtection="0">
      <alignment horizontal="right" vertical="center"/>
    </xf>
    <xf numFmtId="43" fontId="6" fillId="0" borderId="0" applyFont="0" applyFill="0" applyBorder="0" applyAlignment="0" applyProtection="0"/>
    <xf numFmtId="0" fontId="189" fillId="83" borderId="86" applyBorder="0" applyProtection="0">
      <alignment horizontal="centerContinuous" vertical="center"/>
    </xf>
    <xf numFmtId="49" fontId="79" fillId="0" borderId="86">
      <alignment vertical="center"/>
    </xf>
    <xf numFmtId="278" fontId="173" fillId="70" borderId="89" applyBorder="0">
      <alignment horizontal="right" vertical="center"/>
      <protection locked="0"/>
    </xf>
    <xf numFmtId="283" fontId="79" fillId="0" borderId="86">
      <alignment horizontal="right"/>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47" fillId="73" borderId="92">
      <alignment horizontal="left" vertical="center" wrapText="1"/>
    </xf>
    <xf numFmtId="166" fontId="113" fillId="0" borderId="91">
      <protection locked="0"/>
    </xf>
    <xf numFmtId="208" fontId="90" fillId="63" borderId="9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41" fontId="194" fillId="86" borderId="93" applyNumberFormat="0" applyBorder="0" applyAlignment="0" applyProtection="0">
      <alignment vertical="center"/>
    </xf>
    <xf numFmtId="171" fontId="85" fillId="0" borderId="94"/>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7" fillId="21" borderId="125" applyNumberFormat="0" applyAlignment="0" applyProtection="0"/>
    <xf numFmtId="0" fontId="24" fillId="0" borderId="126" applyNumberFormat="0" applyFill="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2" fillId="25" borderId="110" applyNumberFormat="0" applyProtection="0">
      <alignment horizontal="left" vertical="center"/>
    </xf>
    <xf numFmtId="0" fontId="12" fillId="25" borderId="110" applyNumberFormat="0" applyProtection="0">
      <alignment horizontal="left" vertical="center"/>
    </xf>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cellStyleXfs>
  <cellXfs count="912">
    <xf numFmtId="0" fontId="0" fillId="0" borderId="0" xfId="0"/>
    <xf numFmtId="0" fontId="0" fillId="2" borderId="0" xfId="0" applyFill="1"/>
    <xf numFmtId="0" fontId="2" fillId="2" borderId="0" xfId="0" applyFont="1" applyFill="1"/>
    <xf numFmtId="0" fontId="5" fillId="2" borderId="0" xfId="0" applyFont="1" applyFill="1"/>
    <xf numFmtId="0" fontId="35" fillId="2" borderId="0" xfId="0" applyFont="1" applyFill="1" applyAlignment="1"/>
    <xf numFmtId="0" fontId="7" fillId="2" borderId="0" xfId="0" applyFont="1" applyFill="1"/>
    <xf numFmtId="0" fontId="5" fillId="2" borderId="0" xfId="0" applyFont="1" applyFill="1" applyAlignment="1">
      <alignment wrapText="1"/>
    </xf>
    <xf numFmtId="0" fontId="37" fillId="2" borderId="0" xfId="0" applyFont="1" applyFill="1"/>
    <xf numFmtId="0" fontId="3" fillId="2" borderId="0" xfId="0" applyFont="1" applyFill="1"/>
    <xf numFmtId="0" fontId="0" fillId="2" borderId="0" xfId="0" applyFont="1" applyFill="1"/>
    <xf numFmtId="0" fontId="0" fillId="2" borderId="0" xfId="0" applyFill="1" applyAlignment="1">
      <alignment horizontal="left"/>
    </xf>
    <xf numFmtId="0" fontId="0" fillId="2" borderId="0" xfId="0" applyFill="1" applyAlignment="1">
      <alignment horizontal="center"/>
    </xf>
    <xf numFmtId="0" fontId="0" fillId="2" borderId="0" xfId="0" applyFill="1"/>
    <xf numFmtId="177" fontId="0" fillId="2" borderId="0" xfId="0" applyNumberFormat="1" applyFont="1" applyFill="1"/>
    <xf numFmtId="0" fontId="7" fillId="2" borderId="0" xfId="0" applyFont="1" applyFill="1" applyBorder="1"/>
    <xf numFmtId="0" fontId="35" fillId="2" borderId="0" xfId="0" applyFont="1" applyFill="1" applyAlignment="1">
      <alignment vertical="center"/>
    </xf>
    <xf numFmtId="0" fontId="0" fillId="2" borderId="0" xfId="0" applyFill="1" applyBorder="1"/>
    <xf numFmtId="0" fontId="13" fillId="2" borderId="0" xfId="0" applyFont="1" applyFill="1"/>
    <xf numFmtId="0" fontId="7" fillId="2" borderId="0" xfId="0" applyFont="1" applyFill="1"/>
    <xf numFmtId="8" fontId="4" fillId="2" borderId="0" xfId="0" applyNumberFormat="1" applyFont="1" applyFill="1" applyBorder="1" applyAlignment="1">
      <alignment horizontal="center"/>
    </xf>
    <xf numFmtId="0" fontId="2" fillId="2" borderId="0" xfId="0" applyFont="1" applyFill="1" applyBorder="1"/>
    <xf numFmtId="0" fontId="2" fillId="2" borderId="0" xfId="0" applyFont="1" applyFill="1" applyAlignment="1">
      <alignment horizontal="center"/>
    </xf>
    <xf numFmtId="0" fontId="3" fillId="2" borderId="0" xfId="0" applyFont="1" applyFill="1" applyBorder="1" applyAlignment="1">
      <alignment horizontal="center" vertical="center"/>
    </xf>
    <xf numFmtId="0" fontId="33" fillId="2" borderId="0" xfId="0" applyFont="1" applyFill="1" applyAlignment="1">
      <alignment horizontal="center"/>
    </xf>
    <xf numFmtId="0" fontId="33" fillId="2" borderId="0" xfId="0" applyFont="1" applyFill="1" applyAlignment="1">
      <alignment horizontal="center" vertical="center"/>
    </xf>
    <xf numFmtId="0" fontId="13" fillId="2" borderId="0" xfId="0" applyFont="1" applyFill="1" applyAlignment="1">
      <alignment horizontal="center"/>
    </xf>
    <xf numFmtId="0" fontId="0" fillId="2" borderId="0" xfId="0" applyFont="1" applyFill="1" applyAlignment="1">
      <alignment horizontal="left"/>
    </xf>
    <xf numFmtId="0" fontId="41" fillId="2" borderId="0" xfId="0" applyFont="1" applyFill="1"/>
    <xf numFmtId="0" fontId="0" fillId="2" borderId="0" xfId="0" applyFont="1" applyFill="1" applyBorder="1"/>
    <xf numFmtId="0" fontId="45" fillId="2" borderId="0" xfId="0" applyFont="1" applyFill="1"/>
    <xf numFmtId="0" fontId="43" fillId="2" borderId="0" xfId="0" applyFont="1" applyFill="1" applyAlignment="1">
      <alignment horizontal="left"/>
    </xf>
    <xf numFmtId="0" fontId="40" fillId="2" borderId="0" xfId="0" applyFont="1" applyFill="1" applyBorder="1" applyAlignment="1">
      <alignment horizontal="left" vertical="center"/>
    </xf>
    <xf numFmtId="0" fontId="0" fillId="2" borderId="0" xfId="0" applyFont="1" applyFill="1" applyAlignment="1">
      <alignment vertical="center"/>
    </xf>
    <xf numFmtId="0" fontId="41" fillId="2" borderId="0" xfId="0" applyFont="1" applyFill="1" applyAlignment="1">
      <alignment horizontal="left"/>
    </xf>
    <xf numFmtId="0" fontId="44" fillId="2" borderId="0" xfId="0" applyFont="1" applyFill="1" applyBorder="1" applyAlignment="1">
      <alignment horizontal="center" vertical="center"/>
    </xf>
    <xf numFmtId="0" fontId="50" fillId="2" borderId="0" xfId="0" applyFont="1" applyFill="1" applyBorder="1" applyAlignment="1">
      <alignment vertical="center"/>
    </xf>
    <xf numFmtId="0" fontId="40" fillId="2" borderId="0" xfId="0" applyFont="1" applyFill="1" applyBorder="1" applyAlignment="1">
      <alignment vertical="center"/>
    </xf>
    <xf numFmtId="0" fontId="3" fillId="2" borderId="0" xfId="0" applyFont="1" applyFill="1" applyBorder="1"/>
    <xf numFmtId="177" fontId="0" fillId="2" borderId="0" xfId="0" applyNumberFormat="1" applyFont="1" applyFill="1" applyBorder="1"/>
    <xf numFmtId="0" fontId="48" fillId="2" borderId="0" xfId="0" applyFont="1" applyFill="1" applyBorder="1" applyAlignment="1">
      <alignment horizontal="left"/>
    </xf>
    <xf numFmtId="0" fontId="48" fillId="2" borderId="0" xfId="0" applyFont="1" applyFill="1" applyBorder="1"/>
    <xf numFmtId="0" fontId="5" fillId="2" borderId="0" xfId="0" applyFont="1" applyFill="1" applyBorder="1" applyAlignment="1">
      <alignment wrapText="1"/>
    </xf>
    <xf numFmtId="0" fontId="41" fillId="2" borderId="0" xfId="0" applyFont="1" applyFill="1" applyAlignment="1">
      <alignment horizontal="center" vertical="center"/>
    </xf>
    <xf numFmtId="0" fontId="36" fillId="2" borderId="0" xfId="0" applyFont="1" applyFill="1" applyAlignment="1">
      <alignment vertical="top"/>
    </xf>
    <xf numFmtId="0" fontId="57" fillId="2" borderId="0" xfId="0" applyFont="1" applyFill="1" applyAlignment="1">
      <alignment vertical="top"/>
    </xf>
    <xf numFmtId="0" fontId="50" fillId="2" borderId="0" xfId="0" applyFont="1" applyFill="1" applyAlignment="1">
      <alignment horizontal="left"/>
    </xf>
    <xf numFmtId="180" fontId="45" fillId="28" borderId="35" xfId="70" applyNumberFormat="1" applyFont="1" applyFill="1" applyBorder="1" applyAlignment="1" applyProtection="1">
      <alignment horizontal="center"/>
      <protection locked="0"/>
    </xf>
    <xf numFmtId="0" fontId="53" fillId="2" borderId="0" xfId="0" applyFont="1" applyFill="1" applyAlignment="1">
      <alignment horizontal="center"/>
    </xf>
    <xf numFmtId="0" fontId="33" fillId="2" borderId="0" xfId="0" applyFont="1" applyFill="1" applyAlignment="1">
      <alignment horizontal="center" wrapText="1"/>
    </xf>
    <xf numFmtId="0" fontId="7" fillId="2" borderId="0" xfId="0" applyFont="1" applyFill="1" applyAlignment="1">
      <alignment horizontal="left"/>
    </xf>
    <xf numFmtId="0" fontId="0" fillId="2" borderId="0" xfId="0" applyFill="1" applyAlignment="1">
      <alignment vertical="top"/>
    </xf>
    <xf numFmtId="0" fontId="50" fillId="2" borderId="0" xfId="0" applyFont="1" applyFill="1" applyAlignment="1">
      <alignment vertical="top"/>
    </xf>
    <xf numFmtId="0" fontId="33" fillId="2" borderId="0" xfId="0" applyFont="1" applyFill="1" applyAlignment="1">
      <alignment horizontal="center" vertical="top"/>
    </xf>
    <xf numFmtId="0" fontId="59" fillId="2" borderId="0" xfId="0" applyFont="1" applyFill="1" applyAlignment="1">
      <alignment vertical="center"/>
    </xf>
    <xf numFmtId="0" fontId="11" fillId="2" borderId="0" xfId="0" applyFont="1" applyFill="1" applyAlignment="1">
      <alignment vertical="center"/>
    </xf>
    <xf numFmtId="0" fontId="60" fillId="2" borderId="0" xfId="0" applyFont="1" applyFill="1" applyAlignment="1">
      <alignment horizontal="center" wrapText="1"/>
    </xf>
    <xf numFmtId="0" fontId="60" fillId="2" borderId="0" xfId="0" applyFont="1" applyFill="1" applyAlignment="1">
      <alignment horizontal="center"/>
    </xf>
    <xf numFmtId="0" fontId="60" fillId="2" borderId="0" xfId="0" applyFont="1" applyFill="1" applyAlignment="1">
      <alignment horizontal="center" vertical="center"/>
    </xf>
    <xf numFmtId="0" fontId="61" fillId="2" borderId="0" xfId="0" applyFont="1" applyFill="1"/>
    <xf numFmtId="0" fontId="61" fillId="2" borderId="0" xfId="0" applyFont="1" applyFill="1" applyAlignment="1">
      <alignment horizontal="center"/>
    </xf>
    <xf numFmtId="0" fontId="52" fillId="26" borderId="49" xfId="0" applyFont="1" applyFill="1" applyBorder="1" applyAlignment="1">
      <alignment horizontal="center" vertical="center"/>
    </xf>
    <xf numFmtId="0" fontId="8" fillId="2" borderId="0" xfId="0" applyFont="1" applyFill="1" applyAlignment="1">
      <alignment horizontal="left" vertical="center" wrapText="1"/>
    </xf>
    <xf numFmtId="0" fontId="59" fillId="2" borderId="0" xfId="0" applyFont="1" applyFill="1" applyAlignment="1"/>
    <xf numFmtId="0" fontId="4" fillId="2" borderId="0" xfId="0" applyFont="1" applyFill="1"/>
    <xf numFmtId="0" fontId="209" fillId="2" borderId="0" xfId="0" applyFont="1" applyFill="1"/>
    <xf numFmtId="180" fontId="45" fillId="2" borderId="35" xfId="70" applyNumberFormat="1" applyFont="1" applyFill="1" applyBorder="1" applyAlignment="1" applyProtection="1">
      <alignment horizontal="center"/>
      <protection locked="0"/>
    </xf>
    <xf numFmtId="0" fontId="0" fillId="2" borderId="0" xfId="0" applyFont="1" applyFill="1" applyAlignment="1">
      <alignment horizontal="center"/>
    </xf>
    <xf numFmtId="0" fontId="48" fillId="2" borderId="0" xfId="0" applyFont="1" applyFill="1" applyAlignment="1">
      <alignment horizontal="center" vertical="center"/>
    </xf>
    <xf numFmtId="0" fontId="41" fillId="2" borderId="0" xfId="0" applyFont="1" applyFill="1" applyAlignment="1">
      <alignment horizontal="center"/>
    </xf>
    <xf numFmtId="180" fontId="45" fillId="28" borderId="45" xfId="70" applyNumberFormat="1" applyFont="1" applyFill="1" applyBorder="1" applyAlignment="1" applyProtection="1">
      <alignment horizontal="center"/>
      <protection locked="0"/>
    </xf>
    <xf numFmtId="0" fontId="5" fillId="2" borderId="0" xfId="0" applyFont="1" applyFill="1" applyBorder="1"/>
    <xf numFmtId="180" fontId="45" fillId="2" borderId="0" xfId="70" applyNumberFormat="1" applyFont="1" applyFill="1" applyBorder="1" applyAlignment="1" applyProtection="1">
      <alignment horizontal="center"/>
      <protection locked="0"/>
    </xf>
    <xf numFmtId="0" fontId="35" fillId="2" borderId="0" xfId="0" applyFont="1" applyFill="1" applyBorder="1" applyAlignment="1"/>
    <xf numFmtId="180" fontId="45" fillId="2" borderId="89" xfId="70" applyNumberFormat="1" applyFont="1" applyFill="1" applyBorder="1" applyAlignment="1" applyProtection="1">
      <alignment horizontal="center"/>
      <protection locked="0"/>
    </xf>
    <xf numFmtId="180" fontId="45" fillId="2" borderId="4" xfId="70" applyNumberFormat="1" applyFont="1" applyFill="1" applyBorder="1" applyAlignment="1" applyProtection="1">
      <alignment horizontal="center"/>
      <protection locked="0"/>
    </xf>
    <xf numFmtId="180" fontId="45" fillId="2" borderId="5" xfId="70" applyNumberFormat="1" applyFont="1" applyFill="1" applyBorder="1" applyAlignment="1" applyProtection="1">
      <alignment horizontal="center"/>
      <protection locked="0"/>
    </xf>
    <xf numFmtId="180" fontId="45" fillId="2" borderId="45" xfId="70" applyNumberFormat="1" applyFont="1" applyFill="1" applyBorder="1" applyAlignment="1" applyProtection="1">
      <alignment horizontal="center"/>
      <protection locked="0"/>
    </xf>
    <xf numFmtId="180" fontId="45" fillId="2" borderId="45" xfId="70" applyNumberFormat="1" applyFont="1" applyFill="1" applyBorder="1" applyAlignment="1" applyProtection="1">
      <alignment horizontal="left"/>
      <protection locked="0"/>
    </xf>
    <xf numFmtId="0" fontId="7" fillId="2" borderId="0" xfId="0" applyFont="1" applyFill="1" applyAlignment="1">
      <alignment vertical="center"/>
    </xf>
    <xf numFmtId="0" fontId="53" fillId="2" borderId="0" xfId="0" applyFont="1" applyFill="1" applyAlignment="1">
      <alignment horizontal="center" vertical="center"/>
    </xf>
    <xf numFmtId="180" fontId="45" fillId="2" borderId="0" xfId="70" applyNumberFormat="1" applyFont="1" applyFill="1" applyBorder="1" applyAlignment="1" applyProtection="1">
      <alignment horizontal="center" vertical="center"/>
      <protection locked="0"/>
    </xf>
    <xf numFmtId="180" fontId="45" fillId="2" borderId="5" xfId="70" applyNumberFormat="1" applyFont="1" applyFill="1" applyBorder="1" applyAlignment="1" applyProtection="1">
      <alignment horizontal="center" vertical="center"/>
      <protection locked="0"/>
    </xf>
    <xf numFmtId="0" fontId="1" fillId="2" borderId="0" xfId="0" applyFont="1" applyFill="1" applyAlignment="1">
      <alignment wrapText="1"/>
    </xf>
    <xf numFmtId="0" fontId="44" fillId="2" borderId="0" xfId="0" applyFont="1" applyFill="1" applyBorder="1" applyAlignment="1">
      <alignment horizontal="left" vertical="center"/>
    </xf>
    <xf numFmtId="0" fontId="53" fillId="2" borderId="0" xfId="0" applyFont="1" applyFill="1" applyAlignment="1">
      <alignment horizontal="center"/>
    </xf>
    <xf numFmtId="178" fontId="51" fillId="28" borderId="28" xfId="40" applyNumberFormat="1" applyFont="1" applyFill="1" applyBorder="1" applyAlignment="1">
      <alignment horizontal="left" vertical="center"/>
    </xf>
    <xf numFmtId="178" fontId="51" fillId="2" borderId="28" xfId="40" applyNumberFormat="1" applyFont="1" applyFill="1" applyBorder="1" applyAlignment="1">
      <alignment horizontal="left" vertical="center"/>
    </xf>
    <xf numFmtId="178" fontId="51" fillId="2" borderId="0" xfId="40" applyNumberFormat="1" applyFont="1" applyFill="1" applyBorder="1" applyAlignment="1">
      <alignment horizontal="left" vertical="top"/>
    </xf>
    <xf numFmtId="0" fontId="33" fillId="2" borderId="0" xfId="0" applyFont="1" applyFill="1" applyAlignment="1">
      <alignment horizontal="center" wrapText="1"/>
    </xf>
    <xf numFmtId="0" fontId="42" fillId="2" borderId="0" xfId="0" applyFont="1" applyFill="1"/>
    <xf numFmtId="0" fontId="48" fillId="2" borderId="0" xfId="0" applyFont="1" applyFill="1"/>
    <xf numFmtId="0" fontId="12" fillId="2" borderId="0" xfId="0" applyFont="1" applyFill="1" applyAlignment="1"/>
    <xf numFmtId="0" fontId="46" fillId="2" borderId="0" xfId="0" applyFont="1" applyFill="1" applyAlignment="1">
      <alignment horizontal="center"/>
    </xf>
    <xf numFmtId="0" fontId="41" fillId="2" borderId="0" xfId="0" applyNumberFormat="1" applyFont="1" applyFill="1" applyBorder="1" applyAlignment="1">
      <alignment horizontal="center"/>
    </xf>
    <xf numFmtId="175" fontId="45" fillId="2" borderId="0" xfId="0" applyNumberFormat="1" applyFont="1" applyFill="1" applyBorder="1" applyAlignment="1"/>
    <xf numFmtId="0" fontId="45" fillId="2" borderId="0" xfId="0" applyNumberFormat="1" applyFont="1" applyFill="1" applyBorder="1" applyAlignment="1">
      <alignment horizontal="center"/>
    </xf>
    <xf numFmtId="0" fontId="48" fillId="2" borderId="0" xfId="0" applyFont="1" applyFill="1" applyAlignment="1">
      <alignment wrapText="1"/>
    </xf>
    <xf numFmtId="0" fontId="32" fillId="2" borderId="0" xfId="0" applyFont="1" applyFill="1" applyBorder="1"/>
    <xf numFmtId="176" fontId="39" fillId="28" borderId="0" xfId="0" applyNumberFormat="1" applyFont="1" applyFill="1" applyBorder="1" applyAlignment="1" applyProtection="1">
      <alignment horizontal="center" vertical="center"/>
      <protection locked="0"/>
    </xf>
    <xf numFmtId="0" fontId="48" fillId="2" borderId="0" xfId="0" applyFont="1" applyFill="1" applyAlignment="1">
      <alignment horizontal="left" wrapText="1"/>
    </xf>
    <xf numFmtId="0" fontId="46" fillId="2" borderId="0" xfId="0" applyFont="1" applyFill="1" applyAlignment="1">
      <alignment horizontal="center"/>
    </xf>
    <xf numFmtId="0" fontId="42" fillId="2" borderId="0" xfId="0" applyFont="1" applyFill="1" applyBorder="1" applyAlignment="1">
      <alignment horizontal="left" vertical="top"/>
    </xf>
    <xf numFmtId="178" fontId="51" fillId="90" borderId="28" xfId="40" applyNumberFormat="1" applyFont="1" applyFill="1" applyBorder="1" applyAlignment="1">
      <alignment horizontal="left" vertical="center"/>
    </xf>
    <xf numFmtId="0" fontId="13" fillId="2" borderId="0" xfId="0" applyFont="1" applyFill="1" applyAlignment="1">
      <alignment vertical="center"/>
    </xf>
    <xf numFmtId="0" fontId="2" fillId="2" borderId="0" xfId="0" applyFont="1" applyFill="1" applyAlignment="1">
      <alignment vertical="top"/>
    </xf>
    <xf numFmtId="0" fontId="91" fillId="2" borderId="0" xfId="0" applyFont="1" applyFill="1" applyBorder="1" applyAlignment="1">
      <alignment wrapText="1"/>
    </xf>
    <xf numFmtId="0" fontId="13" fillId="2" borderId="0" xfId="0" applyFont="1" applyFill="1" applyAlignment="1"/>
    <xf numFmtId="0" fontId="215" fillId="2" borderId="0" xfId="0" applyFont="1" applyFill="1" applyBorder="1" applyAlignment="1">
      <alignment vertical="center"/>
    </xf>
    <xf numFmtId="0" fontId="48" fillId="2" borderId="0" xfId="0" applyFont="1" applyFill="1" applyAlignment="1">
      <alignment horizontal="left" wrapText="1"/>
    </xf>
    <xf numFmtId="0" fontId="41" fillId="2" borderId="0" xfId="0" applyFont="1" applyFill="1" applyBorder="1" applyAlignment="1">
      <alignment vertical="center"/>
    </xf>
    <xf numFmtId="0" fontId="48" fillId="2" borderId="0" xfId="0" applyFont="1" applyFill="1" applyAlignment="1">
      <alignment horizontal="left"/>
    </xf>
    <xf numFmtId="0" fontId="37" fillId="2" borderId="0" xfId="0" applyFont="1" applyFill="1" applyAlignment="1">
      <alignment vertical="center"/>
    </xf>
    <xf numFmtId="0" fontId="54" fillId="2" borderId="116" xfId="70" applyNumberFormat="1" applyFont="1" applyFill="1" applyBorder="1" applyAlignment="1" applyProtection="1">
      <alignment horizontal="center" vertical="center"/>
      <protection locked="0"/>
    </xf>
    <xf numFmtId="0" fontId="54" fillId="2" borderId="117" xfId="70" applyNumberFormat="1" applyFont="1" applyFill="1" applyBorder="1" applyAlignment="1" applyProtection="1">
      <alignment horizontal="center" vertical="center"/>
      <protection locked="0"/>
    </xf>
    <xf numFmtId="0" fontId="44" fillId="2" borderId="0" xfId="0" applyFont="1" applyFill="1" applyAlignment="1">
      <alignment horizontal="left"/>
    </xf>
    <xf numFmtId="0" fontId="48" fillId="2" borderId="0" xfId="0" applyFont="1" applyFill="1" applyAlignment="1">
      <alignment horizontal="left" wrapText="1"/>
    </xf>
    <xf numFmtId="0" fontId="47" fillId="2" borderId="0" xfId="0" applyFont="1" applyFill="1" applyBorder="1" applyAlignment="1">
      <alignment horizontal="left" vertical="center"/>
    </xf>
    <xf numFmtId="0" fontId="44" fillId="2" borderId="0" xfId="0" applyFont="1" applyFill="1" applyBorder="1" applyAlignment="1">
      <alignment horizontal="left" vertical="top"/>
    </xf>
    <xf numFmtId="0" fontId="44" fillId="2" borderId="0" xfId="0" applyFont="1" applyFill="1" applyBorder="1" applyAlignment="1">
      <alignment vertical="center"/>
    </xf>
    <xf numFmtId="0" fontId="44" fillId="2" borderId="0" xfId="0" applyFont="1" applyFill="1" applyBorder="1" applyAlignment="1">
      <alignment horizontal="left"/>
    </xf>
    <xf numFmtId="0" fontId="3" fillId="2" borderId="0" xfId="0" applyFont="1" applyFill="1" applyAlignment="1">
      <alignment horizontal="left"/>
    </xf>
    <xf numFmtId="0" fontId="48" fillId="2" borderId="0" xfId="0" applyFont="1" applyFill="1" applyAlignment="1">
      <alignment horizontal="center"/>
    </xf>
    <xf numFmtId="0" fontId="45" fillId="2" borderId="0" xfId="0" applyFont="1" applyFill="1" applyBorder="1" applyAlignment="1">
      <alignment wrapText="1"/>
    </xf>
    <xf numFmtId="0" fontId="0" fillId="2" borderId="0" xfId="0" applyFont="1" applyFill="1" applyBorder="1" applyAlignment="1"/>
    <xf numFmtId="0" fontId="48" fillId="2" borderId="0" xfId="0" applyFont="1" applyFill="1" applyBorder="1" applyAlignment="1">
      <alignment horizontal="left" vertical="center"/>
    </xf>
    <xf numFmtId="0" fontId="48" fillId="2" borderId="0" xfId="0" applyFont="1" applyFill="1" applyBorder="1" applyAlignment="1">
      <alignment horizontal="left" vertical="center" wrapText="1"/>
    </xf>
    <xf numFmtId="178" fontId="212" fillId="28" borderId="28" xfId="40" applyNumberFormat="1" applyFont="1" applyFill="1" applyBorder="1" applyAlignment="1">
      <alignment horizontal="left" vertical="center"/>
    </xf>
    <xf numFmtId="0" fontId="48" fillId="2" borderId="12" xfId="0" applyFont="1" applyFill="1" applyBorder="1" applyAlignment="1">
      <alignment horizontal="left" vertical="center" wrapText="1"/>
    </xf>
    <xf numFmtId="178" fontId="212" fillId="90" borderId="28" xfId="40" applyNumberFormat="1" applyFont="1" applyFill="1" applyBorder="1" applyAlignment="1">
      <alignment horizontal="left" vertical="center"/>
    </xf>
    <xf numFmtId="178" fontId="212" fillId="2" borderId="28" xfId="40" applyNumberFormat="1" applyFont="1" applyFill="1" applyBorder="1" applyAlignment="1">
      <alignment horizontal="left" vertical="center"/>
    </xf>
    <xf numFmtId="0" fontId="50" fillId="2" borderId="0" xfId="0" applyFont="1" applyFill="1" applyAlignment="1">
      <alignment horizontal="center"/>
    </xf>
    <xf numFmtId="287" fontId="216" fillId="2" borderId="28" xfId="70" applyNumberFormat="1" applyFont="1" applyFill="1" applyBorder="1" applyAlignment="1">
      <alignment horizontal="left" vertical="center"/>
    </xf>
    <xf numFmtId="169" fontId="212" fillId="28" borderId="28" xfId="70" applyFont="1" applyFill="1" applyBorder="1" applyAlignment="1">
      <alignment horizontal="left" vertical="center"/>
    </xf>
    <xf numFmtId="174" fontId="213" fillId="26" borderId="118" xfId="6" applyNumberFormat="1" applyFont="1" applyFill="1" applyBorder="1" applyAlignment="1">
      <alignment horizontal="center" vertical="center" wrapText="1"/>
    </xf>
    <xf numFmtId="174" fontId="213" fillId="26" borderId="103" xfId="6" applyNumberFormat="1" applyFont="1" applyFill="1" applyBorder="1" applyAlignment="1">
      <alignment horizontal="center" vertical="center" wrapText="1"/>
    </xf>
    <xf numFmtId="174" fontId="213" fillId="26" borderId="110" xfId="6" applyNumberFormat="1" applyFont="1" applyFill="1" applyBorder="1" applyAlignment="1">
      <alignment horizontal="center" vertical="center" wrapText="1"/>
    </xf>
    <xf numFmtId="0" fontId="217" fillId="2" borderId="0" xfId="0" applyFont="1" applyFill="1"/>
    <xf numFmtId="0" fontId="217" fillId="2" borderId="9" xfId="0" applyFont="1" applyFill="1" applyBorder="1"/>
    <xf numFmtId="175" fontId="91" fillId="2" borderId="13" xfId="0" applyNumberFormat="1" applyFont="1" applyFill="1" applyBorder="1" applyAlignment="1">
      <alignment horizontal="center"/>
    </xf>
    <xf numFmtId="175" fontId="91" fillId="2" borderId="119" xfId="0" applyNumberFormat="1" applyFont="1" applyFill="1" applyBorder="1" applyAlignment="1">
      <alignment horizontal="center"/>
    </xf>
    <xf numFmtId="175" fontId="91" fillId="2" borderId="8" xfId="0" applyNumberFormat="1" applyFont="1" applyFill="1" applyBorder="1" applyAlignment="1">
      <alignment horizontal="center"/>
    </xf>
    <xf numFmtId="175" fontId="91" fillId="2" borderId="38" xfId="0" applyNumberFormat="1" applyFont="1" applyFill="1" applyBorder="1" applyAlignment="1">
      <alignment horizontal="center"/>
    </xf>
    <xf numFmtId="175" fontId="91" fillId="2" borderId="9" xfId="0" applyNumberFormat="1" applyFont="1" applyFill="1" applyBorder="1" applyAlignment="1">
      <alignment horizontal="center"/>
    </xf>
    <xf numFmtId="175" fontId="91" fillId="2" borderId="5" xfId="0" applyNumberFormat="1" applyFont="1" applyFill="1" applyBorder="1" applyAlignment="1">
      <alignment horizontal="center"/>
    </xf>
    <xf numFmtId="175" fontId="44" fillId="2" borderId="9" xfId="0" applyNumberFormat="1" applyFont="1" applyFill="1" applyBorder="1" applyAlignment="1">
      <alignment horizontal="center"/>
    </xf>
    <xf numFmtId="8" fontId="218" fillId="2" borderId="0" xfId="0" applyNumberFormat="1" applyFont="1" applyFill="1" applyBorder="1" applyAlignment="1">
      <alignment horizontal="center"/>
    </xf>
    <xf numFmtId="0" fontId="219" fillId="2" borderId="0" xfId="0" applyFont="1" applyFill="1" applyBorder="1"/>
    <xf numFmtId="8" fontId="219" fillId="2" borderId="0" xfId="0" applyNumberFormat="1" applyFont="1" applyFill="1" applyBorder="1" applyAlignment="1">
      <alignment horizontal="center"/>
    </xf>
    <xf numFmtId="175" fontId="91" fillId="2" borderId="95" xfId="0" applyNumberFormat="1" applyFont="1" applyFill="1" applyBorder="1" applyAlignment="1">
      <alignment horizontal="center"/>
    </xf>
    <xf numFmtId="175" fontId="91" fillId="2" borderId="103" xfId="0" applyNumberFormat="1" applyFont="1" applyFill="1" applyBorder="1" applyAlignment="1">
      <alignment horizontal="center"/>
    </xf>
    <xf numFmtId="8" fontId="91" fillId="2" borderId="96" xfId="0" applyNumberFormat="1" applyFont="1" applyFill="1" applyBorder="1" applyAlignment="1">
      <alignment horizontal="center"/>
    </xf>
    <xf numFmtId="8" fontId="91" fillId="2" borderId="97" xfId="0" applyNumberFormat="1" applyFont="1" applyFill="1" applyBorder="1" applyAlignment="1">
      <alignment horizontal="center"/>
    </xf>
    <xf numFmtId="8" fontId="13" fillId="2" borderId="0" xfId="0" applyNumberFormat="1" applyFont="1" applyFill="1" applyBorder="1" applyAlignment="1">
      <alignment horizontal="center"/>
    </xf>
    <xf numFmtId="177" fontId="13" fillId="2" borderId="0" xfId="0" applyNumberFormat="1" applyFont="1" applyFill="1"/>
    <xf numFmtId="175" fontId="91" fillId="2" borderId="89" xfId="0" applyNumberFormat="1" applyFont="1" applyFill="1" applyBorder="1" applyAlignment="1">
      <alignment horizontal="center"/>
    </xf>
    <xf numFmtId="175" fontId="91" fillId="2" borderId="0" xfId="0" applyNumberFormat="1" applyFont="1" applyFill="1" applyBorder="1" applyAlignment="1">
      <alignment horizontal="center"/>
    </xf>
    <xf numFmtId="8" fontId="91" fillId="2" borderId="0" xfId="0" applyNumberFormat="1" applyFont="1" applyFill="1" applyBorder="1" applyAlignment="1">
      <alignment horizontal="center"/>
    </xf>
    <xf numFmtId="8" fontId="91" fillId="2" borderId="12" xfId="0" applyNumberFormat="1" applyFont="1" applyFill="1" applyBorder="1" applyAlignment="1">
      <alignment horizontal="center"/>
    </xf>
    <xf numFmtId="8" fontId="13" fillId="2" borderId="0" xfId="0" applyNumberFormat="1" applyFont="1" applyFill="1"/>
    <xf numFmtId="8" fontId="217" fillId="2" borderId="0" xfId="0" applyNumberFormat="1" applyFont="1" applyFill="1" applyBorder="1" applyAlignment="1">
      <alignment horizontal="center"/>
    </xf>
    <xf numFmtId="8" fontId="91" fillId="28" borderId="35" xfId="0" applyNumberFormat="1" applyFont="1" applyFill="1" applyBorder="1" applyAlignment="1">
      <alignment horizontal="center"/>
    </xf>
    <xf numFmtId="8" fontId="91" fillId="28" borderId="120" xfId="0" applyNumberFormat="1" applyFont="1" applyFill="1" applyBorder="1" applyAlignment="1">
      <alignment horizontal="center"/>
    </xf>
    <xf numFmtId="8" fontId="91" fillId="28" borderId="45" xfId="0" applyNumberFormat="1" applyFont="1" applyFill="1" applyBorder="1" applyAlignment="1">
      <alignment horizontal="center"/>
    </xf>
    <xf numFmtId="0" fontId="13" fillId="2" borderId="0" xfId="0" applyFont="1" applyFill="1" applyBorder="1"/>
    <xf numFmtId="8" fontId="48" fillId="2" borderId="0" xfId="0" applyNumberFormat="1" applyFont="1" applyFill="1" applyBorder="1" applyAlignment="1">
      <alignment horizontal="center"/>
    </xf>
    <xf numFmtId="0" fontId="219" fillId="2" borderId="0" xfId="0" applyFont="1" applyFill="1"/>
    <xf numFmtId="0" fontId="220" fillId="2" borderId="0" xfId="0" applyFont="1" applyFill="1" applyAlignment="1">
      <alignment wrapText="1"/>
    </xf>
    <xf numFmtId="0" fontId="220" fillId="2" borderId="0" xfId="0" applyFont="1" applyFill="1" applyAlignment="1"/>
    <xf numFmtId="0" fontId="13" fillId="2" borderId="0" xfId="0" applyFont="1" applyFill="1" applyAlignment="1">
      <alignment wrapText="1"/>
    </xf>
    <xf numFmtId="174" fontId="91" fillId="88" borderId="0" xfId="0" applyNumberFormat="1" applyFont="1" applyFill="1" applyBorder="1" applyAlignment="1">
      <alignment horizontal="center" vertical="center" wrapText="1"/>
    </xf>
    <xf numFmtId="0" fontId="48" fillId="0" borderId="34" xfId="0" applyNumberFormat="1" applyFont="1" applyBorder="1" applyAlignment="1">
      <alignment horizontal="center"/>
    </xf>
    <xf numFmtId="0" fontId="48" fillId="0" borderId="1" xfId="0" applyNumberFormat="1" applyFont="1" applyBorder="1" applyAlignment="1">
      <alignment horizontal="center"/>
    </xf>
    <xf numFmtId="0" fontId="48" fillId="2" borderId="133" xfId="0" applyFont="1" applyFill="1" applyBorder="1" applyAlignment="1">
      <alignment vertical="center"/>
    </xf>
    <xf numFmtId="0" fontId="13" fillId="2" borderId="0" xfId="0" applyFont="1" applyFill="1" applyAlignment="1">
      <alignment horizontal="left"/>
    </xf>
    <xf numFmtId="0" fontId="48" fillId="2" borderId="0" xfId="0" applyFont="1" applyFill="1" applyBorder="1" applyAlignment="1">
      <alignment vertical="center" wrapText="1"/>
    </xf>
    <xf numFmtId="0" fontId="13" fillId="2" borderId="0" xfId="0" applyFont="1" applyFill="1" applyAlignment="1">
      <alignment horizontal="left" vertical="center"/>
    </xf>
    <xf numFmtId="0" fontId="48" fillId="2" borderId="0" xfId="0" applyFont="1" applyFill="1" applyAlignment="1">
      <alignment vertical="center"/>
    </xf>
    <xf numFmtId="0" fontId="223" fillId="2" borderId="0" xfId="0" applyFont="1" applyFill="1" applyAlignment="1">
      <alignment horizontal="center" wrapText="1"/>
    </xf>
    <xf numFmtId="0" fontId="224" fillId="2" borderId="0" xfId="0" applyFont="1" applyFill="1" applyAlignment="1">
      <alignment horizontal="center" wrapText="1"/>
    </xf>
    <xf numFmtId="0" fontId="222" fillId="2" borderId="0" xfId="0" applyFont="1" applyFill="1" applyBorder="1" applyAlignment="1">
      <alignment vertical="top"/>
    </xf>
    <xf numFmtId="0" fontId="44" fillId="2" borderId="0" xfId="0" applyFont="1" applyFill="1" applyBorder="1" applyAlignment="1"/>
    <xf numFmtId="0" fontId="44" fillId="2" borderId="0" xfId="0" applyFont="1" applyFill="1" applyAlignment="1">
      <alignment horizontal="left" vertical="top"/>
    </xf>
    <xf numFmtId="0" fontId="44" fillId="2" borderId="0" xfId="0" applyFont="1" applyFill="1" applyAlignment="1">
      <alignment vertical="top"/>
    </xf>
    <xf numFmtId="0" fontId="225" fillId="2" borderId="0" xfId="73" applyFont="1" applyFill="1"/>
    <xf numFmtId="0" fontId="226" fillId="2" borderId="0" xfId="0" applyFont="1" applyFill="1" applyBorder="1" applyAlignment="1">
      <alignment horizontal="left"/>
    </xf>
    <xf numFmtId="0" fontId="226" fillId="2" borderId="0" xfId="0" applyFont="1" applyFill="1" applyBorder="1" applyAlignment="1">
      <alignment horizontal="left" vertical="center"/>
    </xf>
    <xf numFmtId="0" fontId="3" fillId="2" borderId="0" xfId="0" applyFont="1" applyFill="1" applyAlignment="1">
      <alignment vertical="center"/>
    </xf>
    <xf numFmtId="0" fontId="41" fillId="2" borderId="0" xfId="0" applyFont="1" applyFill="1" applyAlignment="1">
      <alignment horizontal="left" vertical="center"/>
    </xf>
    <xf numFmtId="287" fontId="216" fillId="2" borderId="123" xfId="70" applyNumberFormat="1" applyFont="1" applyFill="1" applyBorder="1" applyAlignment="1">
      <alignment horizontal="left" vertical="center"/>
    </xf>
    <xf numFmtId="178" fontId="212" fillId="28" borderId="89" xfId="40" applyNumberFormat="1" applyFont="1" applyFill="1" applyBorder="1" applyAlignment="1">
      <alignment vertical="center"/>
    </xf>
    <xf numFmtId="3" fontId="48" fillId="2" borderId="34" xfId="0" applyNumberFormat="1" applyFont="1" applyFill="1" applyBorder="1" applyAlignment="1">
      <alignment horizontal="center"/>
    </xf>
    <xf numFmtId="0" fontId="41" fillId="0" borderId="110" xfId="0" applyNumberFormat="1" applyFont="1" applyBorder="1" applyAlignment="1">
      <alignment horizontal="center"/>
    </xf>
    <xf numFmtId="0" fontId="13" fillId="2" borderId="110" xfId="0" applyFont="1" applyFill="1" applyBorder="1" applyAlignment="1">
      <alignment horizontal="center"/>
    </xf>
    <xf numFmtId="174" fontId="213" fillId="88" borderId="0" xfId="0" applyNumberFormat="1" applyFont="1" applyFill="1" applyBorder="1" applyAlignment="1">
      <alignment horizontal="center" vertical="center" wrapText="1"/>
    </xf>
    <xf numFmtId="3" fontId="48" fillId="2" borderId="0" xfId="0" applyNumberFormat="1" applyFont="1" applyFill="1" applyBorder="1" applyAlignment="1">
      <alignment horizontal="center"/>
    </xf>
    <xf numFmtId="0" fontId="48" fillId="2" borderId="0" xfId="0" applyFont="1" applyFill="1" applyAlignment="1">
      <alignment horizontal="left" wrapText="1"/>
    </xf>
    <xf numFmtId="169" fontId="48" fillId="2" borderId="0" xfId="70" applyFont="1" applyFill="1"/>
    <xf numFmtId="0" fontId="44" fillId="2" borderId="0" xfId="0" applyFont="1" applyFill="1"/>
    <xf numFmtId="0" fontId="48" fillId="2" borderId="110" xfId="0" applyFont="1" applyFill="1" applyBorder="1" applyAlignment="1">
      <alignment horizontal="center"/>
    </xf>
    <xf numFmtId="169" fontId="44" fillId="2" borderId="0" xfId="70" applyFont="1" applyFill="1"/>
    <xf numFmtId="175" fontId="3" fillId="2" borderId="0" xfId="0" applyNumberFormat="1" applyFont="1" applyFill="1"/>
    <xf numFmtId="174" fontId="52" fillId="26" borderId="49" xfId="6" applyNumberFormat="1" applyFont="1" applyFill="1" applyBorder="1" applyAlignment="1">
      <alignment horizontal="center" vertical="center" wrapText="1"/>
    </xf>
    <xf numFmtId="174" fontId="52" fillId="26" borderId="34" xfId="6" applyNumberFormat="1" applyFont="1" applyFill="1" applyBorder="1" applyAlignment="1">
      <alignment horizontal="center" vertical="center" wrapText="1"/>
    </xf>
    <xf numFmtId="174" fontId="52" fillId="2" borderId="0" xfId="6" applyNumberFormat="1" applyFont="1" applyFill="1" applyBorder="1" applyAlignment="1">
      <alignment horizontal="center" vertical="center" wrapText="1"/>
    </xf>
    <xf numFmtId="174" fontId="52" fillId="26" borderId="13" xfId="6" applyNumberFormat="1" applyFont="1" applyFill="1" applyBorder="1" applyAlignment="1">
      <alignment horizontal="center" vertical="center" wrapText="1"/>
    </xf>
    <xf numFmtId="10" fontId="41" fillId="2" borderId="13" xfId="0" applyNumberFormat="1" applyFont="1" applyFill="1" applyBorder="1" applyAlignment="1" applyProtection="1">
      <alignment horizontal="center"/>
      <protection locked="0"/>
    </xf>
    <xf numFmtId="10" fontId="41" fillId="2" borderId="0" xfId="0" applyNumberFormat="1" applyFont="1" applyFill="1" applyBorder="1" applyAlignment="1">
      <alignment horizontal="center"/>
    </xf>
    <xf numFmtId="17" fontId="41" fillId="0" borderId="8" xfId="0" applyNumberFormat="1" applyFont="1" applyFill="1" applyBorder="1" applyAlignment="1">
      <alignment horizontal="center"/>
    </xf>
    <xf numFmtId="1" fontId="41" fillId="0" borderId="8" xfId="0" applyNumberFormat="1" applyFont="1" applyFill="1" applyBorder="1" applyAlignment="1">
      <alignment horizontal="center"/>
    </xf>
    <xf numFmtId="0" fontId="41" fillId="0" borderId="8" xfId="0" applyFont="1" applyFill="1" applyBorder="1" applyAlignment="1">
      <alignment horizontal="center"/>
    </xf>
    <xf numFmtId="10" fontId="45" fillId="0" borderId="8" xfId="0" applyNumberFormat="1" applyFont="1" applyFill="1" applyBorder="1" applyAlignment="1">
      <alignment horizontal="center"/>
    </xf>
    <xf numFmtId="173" fontId="45" fillId="0" borderId="7" xfId="70" applyNumberFormat="1" applyFont="1" applyFill="1" applyBorder="1"/>
    <xf numFmtId="173" fontId="45" fillId="0" borderId="8" xfId="70" applyNumberFormat="1" applyFont="1" applyFill="1" applyBorder="1"/>
    <xf numFmtId="10" fontId="41" fillId="2" borderId="7" xfId="0" applyNumberFormat="1" applyFont="1" applyFill="1" applyBorder="1" applyAlignment="1" applyProtection="1">
      <alignment horizontal="center"/>
      <protection locked="0"/>
    </xf>
    <xf numFmtId="17" fontId="41" fillId="2" borderId="8" xfId="0" applyNumberFormat="1" applyFont="1" applyFill="1" applyBorder="1" applyAlignment="1">
      <alignment horizontal="center"/>
    </xf>
    <xf numFmtId="0" fontId="41" fillId="2" borderId="8" xfId="0" applyFont="1" applyFill="1" applyBorder="1" applyAlignment="1">
      <alignment horizontal="center"/>
    </xf>
    <xf numFmtId="17" fontId="42" fillId="2" borderId="14" xfId="0" applyNumberFormat="1" applyFont="1" applyFill="1" applyBorder="1"/>
    <xf numFmtId="0" fontId="42" fillId="2" borderId="14" xfId="0" applyFont="1" applyFill="1" applyBorder="1"/>
    <xf numFmtId="10" fontId="8" fillId="2" borderId="14" xfId="0" applyNumberFormat="1" applyFont="1" applyFill="1" applyBorder="1"/>
    <xf numFmtId="173" fontId="42" fillId="2" borderId="14" xfId="0" applyNumberFormat="1" applyFont="1" applyFill="1" applyBorder="1"/>
    <xf numFmtId="17" fontId="41" fillId="28" borderId="7" xfId="0" applyNumberFormat="1" applyFont="1" applyFill="1" applyBorder="1"/>
    <xf numFmtId="0" fontId="41" fillId="28" borderId="7" xfId="0" applyFont="1" applyFill="1" applyBorder="1"/>
    <xf numFmtId="10" fontId="45" fillId="28" borderId="7" xfId="0" applyNumberFormat="1" applyFont="1" applyFill="1" applyBorder="1"/>
    <xf numFmtId="173" fontId="41" fillId="28" borderId="7" xfId="0" applyNumberFormat="1" applyFont="1" applyFill="1" applyBorder="1" applyProtection="1">
      <protection locked="0"/>
    </xf>
    <xf numFmtId="173" fontId="45" fillId="28" borderId="7" xfId="70" applyNumberFormat="1" applyFont="1" applyFill="1" applyBorder="1" applyProtection="1"/>
    <xf numFmtId="17" fontId="49" fillId="2" borderId="7" xfId="0" applyNumberFormat="1" applyFont="1" applyFill="1" applyBorder="1"/>
    <xf numFmtId="0" fontId="49" fillId="2" borderId="7" xfId="0" applyFont="1" applyFill="1" applyBorder="1"/>
    <xf numFmtId="10" fontId="8" fillId="2" borderId="7" xfId="0" applyNumberFormat="1" applyFont="1" applyFill="1" applyBorder="1"/>
    <xf numFmtId="173" fontId="49" fillId="2" borderId="7" xfId="0" applyNumberFormat="1" applyFont="1" applyFill="1" applyBorder="1"/>
    <xf numFmtId="10" fontId="45" fillId="2" borderId="8" xfId="0" applyNumberFormat="1" applyFont="1" applyFill="1" applyBorder="1" applyAlignment="1">
      <alignment horizontal="center"/>
    </xf>
    <xf numFmtId="173" fontId="45" fillId="2" borderId="7" xfId="70" applyNumberFormat="1" applyFont="1" applyFill="1" applyBorder="1"/>
    <xf numFmtId="173" fontId="45" fillId="2" borderId="8" xfId="70" applyNumberFormat="1" applyFont="1" applyFill="1" applyBorder="1"/>
    <xf numFmtId="10" fontId="45" fillId="2" borderId="8" xfId="0" quotePrefix="1" applyNumberFormat="1" applyFont="1" applyFill="1" applyBorder="1" applyAlignment="1">
      <alignment horizontal="center"/>
    </xf>
    <xf numFmtId="10" fontId="41" fillId="28" borderId="7" xfId="0" applyNumberFormat="1" applyFont="1" applyFill="1" applyBorder="1" applyAlignment="1" applyProtection="1">
      <alignment horizontal="center"/>
      <protection locked="0"/>
    </xf>
    <xf numFmtId="17" fontId="8" fillId="2" borderId="14" xfId="0" applyNumberFormat="1" applyFont="1" applyFill="1" applyBorder="1"/>
    <xf numFmtId="10" fontId="41" fillId="2" borderId="48" xfId="0" applyNumberFormat="1" applyFont="1" applyFill="1" applyBorder="1" applyAlignment="1" applyProtection="1">
      <alignment horizontal="center"/>
      <protection locked="0"/>
    </xf>
    <xf numFmtId="10" fontId="41" fillId="28" borderId="48" xfId="0" applyNumberFormat="1" applyFont="1" applyFill="1" applyBorder="1" applyAlignment="1" applyProtection="1">
      <alignment horizontal="center"/>
      <protection locked="0"/>
    </xf>
    <xf numFmtId="0" fontId="228" fillId="2" borderId="0" xfId="0" applyFont="1" applyFill="1" applyAlignment="1">
      <alignment horizontal="center"/>
    </xf>
    <xf numFmtId="0" fontId="228" fillId="2" borderId="0" xfId="0" applyFont="1" applyFill="1"/>
    <xf numFmtId="0" fontId="3" fillId="2" borderId="0" xfId="0" applyFont="1" applyFill="1" applyAlignment="1">
      <alignment horizontal="center"/>
    </xf>
    <xf numFmtId="10" fontId="45" fillId="28" borderId="8" xfId="0" applyNumberFormat="1" applyFont="1" applyFill="1" applyBorder="1" applyAlignment="1">
      <alignment horizontal="center"/>
    </xf>
    <xf numFmtId="0" fontId="222" fillId="2" borderId="0" xfId="0" applyFont="1" applyFill="1" applyAlignment="1">
      <alignment vertical="center"/>
    </xf>
    <xf numFmtId="287" fontId="216" fillId="2" borderId="124" xfId="70" applyNumberFormat="1" applyFont="1" applyFill="1" applyBorder="1" applyAlignment="1">
      <alignment horizontal="left" vertical="center"/>
    </xf>
    <xf numFmtId="174" fontId="213" fillId="27" borderId="110" xfId="0" applyNumberFormat="1" applyFont="1" applyFill="1" applyBorder="1" applyAlignment="1">
      <alignment horizontal="center" vertical="center" wrapText="1"/>
    </xf>
    <xf numFmtId="174" fontId="52" fillId="27" borderId="110" xfId="0" applyNumberFormat="1" applyFont="1" applyFill="1" applyBorder="1" applyAlignment="1">
      <alignment horizontal="center" vertical="center" wrapText="1"/>
    </xf>
    <xf numFmtId="0" fontId="217" fillId="2" borderId="110" xfId="0" applyFont="1" applyFill="1" applyBorder="1" applyAlignment="1">
      <alignment horizontal="left" vertical="top" wrapText="1"/>
    </xf>
    <xf numFmtId="0" fontId="217" fillId="2" borderId="122" xfId="0" applyFont="1" applyFill="1" applyBorder="1" applyAlignment="1">
      <alignment vertical="top"/>
    </xf>
    <xf numFmtId="0" fontId="13" fillId="2" borderId="138" xfId="0" applyFont="1" applyFill="1" applyBorder="1" applyAlignment="1">
      <alignment vertical="top"/>
    </xf>
    <xf numFmtId="0" fontId="13" fillId="2" borderId="134" xfId="0" applyFont="1" applyFill="1" applyBorder="1" applyAlignment="1">
      <alignment vertical="top"/>
    </xf>
    <xf numFmtId="0" fontId="13" fillId="2" borderId="0" xfId="0" applyFont="1" applyFill="1" applyBorder="1" applyAlignment="1">
      <alignment vertical="top"/>
    </xf>
    <xf numFmtId="0" fontId="13" fillId="2" borderId="0" xfId="0" applyFont="1" applyFill="1" applyAlignment="1">
      <alignment vertical="top"/>
    </xf>
    <xf numFmtId="0" fontId="13" fillId="2" borderId="110" xfId="0" applyFont="1" applyFill="1" applyBorder="1" applyAlignment="1">
      <alignment horizontal="left" vertical="top" wrapText="1"/>
    </xf>
    <xf numFmtId="0" fontId="217" fillId="2" borderId="110" xfId="0" applyFont="1" applyFill="1" applyBorder="1" applyAlignment="1">
      <alignment horizontal="center" vertical="center" textRotation="180"/>
    </xf>
    <xf numFmtId="0" fontId="41" fillId="2" borderId="0" xfId="0" applyFont="1" applyFill="1" applyProtection="1">
      <protection locked="0"/>
    </xf>
    <xf numFmtId="0" fontId="41" fillId="2" borderId="0" xfId="0" applyFont="1" applyFill="1" applyAlignment="1" applyProtection="1">
      <alignment wrapText="1"/>
      <protection locked="0"/>
    </xf>
    <xf numFmtId="0" fontId="41" fillId="2" borderId="0" xfId="0" applyFont="1" applyFill="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178" fontId="212" fillId="28" borderId="28" xfId="40" applyNumberFormat="1" applyFont="1" applyFill="1" applyBorder="1" applyAlignment="1" applyProtection="1">
      <alignment horizontal="left" vertical="center"/>
      <protection locked="0"/>
    </xf>
    <xf numFmtId="0" fontId="7" fillId="2" borderId="0" xfId="0" applyFont="1" applyFill="1" applyAlignment="1" applyProtection="1">
      <alignment horizontal="left"/>
      <protection locked="0"/>
    </xf>
    <xf numFmtId="0" fontId="46" fillId="2" borderId="0" xfId="0" applyFont="1" applyFill="1" applyAlignment="1" applyProtection="1">
      <alignment horizontal="center"/>
      <protection locked="0"/>
    </xf>
    <xf numFmtId="0" fontId="46" fillId="2" borderId="0" xfId="0" applyFont="1" applyFill="1" applyBorder="1" applyAlignment="1" applyProtection="1">
      <alignment horizontal="center"/>
      <protection locked="0"/>
    </xf>
    <xf numFmtId="178" fontId="212" fillId="2" borderId="28" xfId="40" applyNumberFormat="1" applyFont="1" applyFill="1" applyBorder="1" applyAlignment="1" applyProtection="1">
      <alignment horizontal="left" vertical="center"/>
      <protection locked="0"/>
    </xf>
    <xf numFmtId="178" fontId="51" fillId="2" borderId="28" xfId="40" applyNumberFormat="1" applyFont="1" applyFill="1" applyBorder="1" applyAlignment="1" applyProtection="1">
      <alignment horizontal="left" vertical="center"/>
      <protection locked="0"/>
    </xf>
    <xf numFmtId="0" fontId="7" fillId="2" borderId="0" xfId="0" applyFont="1" applyFill="1" applyProtection="1">
      <protection locked="0"/>
    </xf>
    <xf numFmtId="0" fontId="53" fillId="2" borderId="0" xfId="0" applyFont="1" applyFill="1" applyAlignment="1" applyProtection="1">
      <alignment horizontal="center"/>
      <protection locked="0"/>
    </xf>
    <xf numFmtId="0" fontId="48" fillId="2" borderId="0" xfId="0" applyFont="1" applyFill="1" applyProtection="1">
      <protection locked="0"/>
    </xf>
    <xf numFmtId="0" fontId="50" fillId="2" borderId="0" xfId="0" applyFont="1" applyFill="1" applyAlignment="1" applyProtection="1">
      <alignment horizontal="center"/>
      <protection locked="0"/>
    </xf>
    <xf numFmtId="0" fontId="50" fillId="2" borderId="0" xfId="0" applyFont="1" applyFill="1" applyAlignment="1" applyProtection="1">
      <alignment horizontal="center" vertical="center"/>
      <protection locked="0"/>
    </xf>
    <xf numFmtId="0" fontId="46" fillId="2" borderId="0" xfId="0" applyFont="1" applyFill="1" applyAlignment="1" applyProtection="1">
      <alignment horizontal="center" vertical="center"/>
      <protection locked="0"/>
    </xf>
    <xf numFmtId="0" fontId="46" fillId="2" borderId="0" xfId="0" applyFont="1" applyFill="1" applyBorder="1" applyAlignment="1" applyProtection="1">
      <alignment horizontal="center" vertical="center"/>
      <protection locked="0"/>
    </xf>
    <xf numFmtId="0" fontId="48" fillId="2" borderId="0" xfId="0" applyFont="1" applyFill="1" applyAlignment="1" applyProtection="1">
      <alignment horizontal="center" vertical="center"/>
      <protection locked="0"/>
    </xf>
    <xf numFmtId="0" fontId="41" fillId="2" borderId="0" xfId="0" applyFont="1" applyFill="1" applyAlignment="1" applyProtection="1">
      <alignment vertical="center"/>
      <protection locked="0"/>
    </xf>
    <xf numFmtId="0" fontId="91" fillId="2" borderId="0" xfId="0" applyFont="1" applyFill="1" applyBorder="1" applyAlignment="1" applyProtection="1">
      <alignment vertical="center"/>
      <protection locked="0"/>
    </xf>
    <xf numFmtId="0" fontId="44" fillId="2" borderId="0" xfId="0" applyFont="1" applyFill="1" applyBorder="1" applyAlignment="1" applyProtection="1">
      <alignment horizontal="left" vertical="top"/>
      <protection locked="0"/>
    </xf>
    <xf numFmtId="0" fontId="91" fillId="2" borderId="0" xfId="0" applyFont="1" applyFill="1" applyBorder="1" applyAlignment="1" applyProtection="1">
      <alignment horizontal="left" vertical="center" wrapText="1"/>
      <protection locked="0"/>
    </xf>
    <xf numFmtId="0" fontId="45" fillId="2" borderId="0" xfId="0" applyFont="1" applyFill="1" applyProtection="1">
      <protection locked="0"/>
    </xf>
    <xf numFmtId="0" fontId="91" fillId="2" borderId="0" xfId="0" applyFont="1" applyFill="1" applyBorder="1" applyAlignment="1" applyProtection="1">
      <alignment horizontal="left" vertical="top" wrapText="1"/>
      <protection locked="0"/>
    </xf>
    <xf numFmtId="0" fontId="42" fillId="2" borderId="0" xfId="0" applyFont="1" applyFill="1" applyBorder="1" applyAlignment="1" applyProtection="1">
      <alignment horizontal="left"/>
      <protection locked="0"/>
    </xf>
    <xf numFmtId="0" fontId="91" fillId="2" borderId="0" xfId="0" applyFont="1" applyFill="1" applyBorder="1" applyAlignment="1" applyProtection="1">
      <alignment vertical="top"/>
      <protection locked="0"/>
    </xf>
    <xf numFmtId="3" fontId="58" fillId="2" borderId="0" xfId="0" applyNumberFormat="1" applyFont="1" applyFill="1" applyBorder="1" applyAlignment="1" applyProtection="1">
      <alignment horizontal="left" vertical="center"/>
      <protection locked="0"/>
    </xf>
    <xf numFmtId="0" fontId="44" fillId="2" borderId="0" xfId="0" applyFont="1" applyFill="1" applyAlignment="1" applyProtection="1">
      <protection locked="0"/>
    </xf>
    <xf numFmtId="0" fontId="50" fillId="2" borderId="0" xfId="0" applyFont="1" applyFill="1" applyAlignment="1" applyProtection="1">
      <protection locked="0"/>
    </xf>
    <xf numFmtId="0" fontId="50" fillId="2" borderId="0" xfId="0" applyFont="1" applyFill="1" applyBorder="1" applyAlignment="1" applyProtection="1">
      <alignment horizontal="center" vertical="center"/>
      <protection locked="0"/>
    </xf>
    <xf numFmtId="0" fontId="34" fillId="2" borderId="0" xfId="0" applyFont="1" applyFill="1" applyProtection="1">
      <protection locked="0"/>
    </xf>
    <xf numFmtId="0" fontId="52" fillId="26" borderId="104" xfId="0" applyNumberFormat="1" applyFont="1" applyFill="1" applyBorder="1" applyAlignment="1" applyProtection="1">
      <alignment horizontal="center" vertical="center" wrapText="1"/>
      <protection locked="0"/>
    </xf>
    <xf numFmtId="0" fontId="52" fillId="26" borderId="98" xfId="0" applyNumberFormat="1" applyFont="1" applyFill="1" applyBorder="1" applyAlignment="1" applyProtection="1">
      <alignment horizontal="center" vertical="center" wrapText="1"/>
      <protection locked="0"/>
    </xf>
    <xf numFmtId="0" fontId="52" fillId="26" borderId="46" xfId="0" applyNumberFormat="1" applyFont="1" applyFill="1" applyBorder="1" applyAlignment="1" applyProtection="1">
      <alignment horizontal="center" vertical="center" wrapText="1"/>
      <protection locked="0"/>
    </xf>
    <xf numFmtId="0" fontId="52" fillId="26" borderId="135" xfId="0" applyNumberFormat="1" applyFont="1" applyFill="1" applyBorder="1" applyAlignment="1" applyProtection="1">
      <alignment horizontal="center" vertical="center" wrapText="1"/>
      <protection locked="0"/>
    </xf>
    <xf numFmtId="3" fontId="227" fillId="2" borderId="89"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horizontal="center" vertical="center"/>
      <protection locked="0"/>
    </xf>
    <xf numFmtId="3" fontId="45" fillId="2" borderId="0" xfId="0" applyNumberFormat="1" applyFont="1" applyFill="1" applyBorder="1" applyAlignment="1" applyProtection="1">
      <alignment horizontal="center" vertical="center"/>
      <protection locked="0"/>
    </xf>
    <xf numFmtId="3" fontId="49" fillId="2" borderId="12" xfId="0" applyNumberFormat="1" applyFont="1" applyFill="1" applyBorder="1" applyAlignment="1" applyProtection="1">
      <alignment horizontal="center" vertical="center"/>
      <protection locked="0"/>
    </xf>
    <xf numFmtId="0" fontId="49" fillId="2" borderId="0" xfId="0" applyFont="1" applyFill="1" applyBorder="1" applyProtection="1">
      <protection locked="0"/>
    </xf>
    <xf numFmtId="3" fontId="91" fillId="2" borderId="89" xfId="0" applyNumberFormat="1" applyFont="1" applyFill="1" applyBorder="1" applyAlignment="1" applyProtection="1">
      <alignment vertical="center"/>
      <protection locked="0"/>
    </xf>
    <xf numFmtId="3" fontId="45" fillId="28" borderId="35" xfId="0" applyNumberFormat="1" applyFont="1" applyFill="1" applyBorder="1" applyAlignment="1" applyProtection="1">
      <alignment horizontal="center" vertical="center"/>
      <protection locked="0"/>
    </xf>
    <xf numFmtId="9" fontId="41" fillId="28" borderId="12" xfId="72" applyFont="1" applyFill="1" applyBorder="1" applyAlignment="1" applyProtection="1">
      <alignment horizontal="center" vertical="center"/>
      <protection locked="0"/>
    </xf>
    <xf numFmtId="0" fontId="34" fillId="2" borderId="12" xfId="0" applyFont="1" applyFill="1" applyBorder="1" applyAlignment="1" applyProtection="1">
      <alignment horizontal="center" vertical="center"/>
      <protection locked="0"/>
    </xf>
    <xf numFmtId="3" fontId="47" fillId="2" borderId="89" xfId="0" applyNumberFormat="1" applyFont="1" applyFill="1" applyBorder="1" applyAlignment="1" applyProtection="1">
      <alignment vertical="center"/>
      <protection locked="0"/>
    </xf>
    <xf numFmtId="3" fontId="8" fillId="2" borderId="0" xfId="0" applyNumberFormat="1" applyFont="1" applyFill="1" applyBorder="1" applyAlignment="1" applyProtection="1">
      <alignment vertical="center" wrapText="1"/>
      <protection locked="0"/>
    </xf>
    <xf numFmtId="3" fontId="8" fillId="2" borderId="0" xfId="0" applyNumberFormat="1" applyFont="1" applyFill="1" applyBorder="1" applyAlignment="1" applyProtection="1">
      <alignment horizontal="center" vertical="center"/>
      <protection locked="0"/>
    </xf>
    <xf numFmtId="9" fontId="41" fillId="2" borderId="0" xfId="0" applyNumberFormat="1" applyFont="1" applyFill="1" applyBorder="1" applyAlignment="1" applyProtection="1">
      <alignment horizontal="center" vertical="center"/>
      <protection locked="0"/>
    </xf>
    <xf numFmtId="9" fontId="42" fillId="2" borderId="12" xfId="0" applyNumberFormat="1" applyFont="1" applyFill="1" applyBorder="1" applyAlignment="1" applyProtection="1">
      <alignment horizontal="center" vertical="center"/>
      <protection locked="0"/>
    </xf>
    <xf numFmtId="0" fontId="43" fillId="2" borderId="0" xfId="0" applyFont="1" applyFill="1" applyProtection="1">
      <protection locked="0"/>
    </xf>
    <xf numFmtId="3" fontId="45" fillId="2" borderId="0" xfId="0" applyNumberFormat="1" applyFont="1" applyFill="1" applyBorder="1" applyAlignment="1" applyProtection="1">
      <alignment vertical="center"/>
      <protection locked="0"/>
    </xf>
    <xf numFmtId="3" fontId="45" fillId="2" borderId="0" xfId="0" applyNumberFormat="1" applyFont="1" applyFill="1" applyBorder="1" applyAlignment="1" applyProtection="1">
      <alignment vertical="center" wrapText="1"/>
      <protection locked="0"/>
    </xf>
    <xf numFmtId="9" fontId="41" fillId="2" borderId="12" xfId="0" applyNumberFormat="1" applyFont="1" applyFill="1" applyBorder="1" applyAlignment="1" applyProtection="1">
      <alignment horizontal="center" vertical="center"/>
      <protection locked="0"/>
    </xf>
    <xf numFmtId="3" fontId="221" fillId="2" borderId="89" xfId="0" applyNumberFormat="1" applyFont="1" applyFill="1" applyBorder="1" applyAlignment="1" applyProtection="1">
      <alignment vertical="center"/>
      <protection locked="0"/>
    </xf>
    <xf numFmtId="3" fontId="208" fillId="2" borderId="0" xfId="0" applyNumberFormat="1" applyFont="1" applyFill="1" applyBorder="1" applyAlignment="1" applyProtection="1">
      <alignment vertical="center" wrapText="1"/>
      <protection locked="0"/>
    </xf>
    <xf numFmtId="0" fontId="34" fillId="2" borderId="0" xfId="0" applyFont="1" applyFill="1" applyBorder="1" applyProtection="1">
      <protection locked="0"/>
    </xf>
    <xf numFmtId="0" fontId="91" fillId="2" borderId="89" xfId="0" applyNumberFormat="1" applyFont="1" applyFill="1" applyBorder="1" applyAlignment="1" applyProtection="1">
      <alignment vertical="top"/>
      <protection locked="0"/>
    </xf>
    <xf numFmtId="9" fontId="34" fillId="2" borderId="12" xfId="72" applyFont="1" applyFill="1" applyBorder="1" applyAlignment="1" applyProtection="1">
      <alignment horizontal="center" vertical="center"/>
      <protection locked="0"/>
    </xf>
    <xf numFmtId="0" fontId="45" fillId="2" borderId="0" xfId="0" applyNumberFormat="1" applyFont="1" applyFill="1" applyBorder="1" applyAlignment="1" applyProtection="1">
      <alignment vertical="top" wrapText="1"/>
      <protection locked="0"/>
    </xf>
    <xf numFmtId="9" fontId="41" fillId="2" borderId="12" xfId="72" applyFont="1" applyFill="1" applyBorder="1" applyAlignment="1" applyProtection="1">
      <alignment horizontal="center" vertical="center"/>
      <protection locked="0"/>
    </xf>
    <xf numFmtId="0" fontId="91" fillId="2" borderId="89" xfId="0" applyNumberFormat="1" applyFont="1" applyFill="1" applyBorder="1" applyAlignment="1" applyProtection="1">
      <alignment vertical="top" wrapText="1"/>
      <protection locked="0"/>
    </xf>
    <xf numFmtId="3" fontId="91" fillId="2" borderId="89" xfId="0" applyNumberFormat="1" applyFont="1" applyFill="1" applyBorder="1" applyAlignment="1" applyProtection="1">
      <alignment vertical="center" wrapText="1"/>
      <protection locked="0"/>
    </xf>
    <xf numFmtId="3" fontId="45" fillId="2" borderId="0" xfId="0" applyNumberFormat="1" applyFont="1" applyFill="1" applyBorder="1" applyAlignment="1" applyProtection="1">
      <alignment horizontal="left" vertical="center"/>
      <protection locked="0"/>
    </xf>
    <xf numFmtId="3" fontId="45" fillId="2" borderId="12" xfId="0" applyNumberFormat="1" applyFont="1" applyFill="1" applyBorder="1" applyAlignment="1" applyProtection="1">
      <alignment horizontal="center" vertical="center" wrapText="1"/>
      <protection locked="0"/>
    </xf>
    <xf numFmtId="3" fontId="210" fillId="2" borderId="0" xfId="0" applyNumberFormat="1" applyFont="1" applyFill="1" applyBorder="1" applyAlignment="1" applyProtection="1">
      <alignment horizontal="center" vertical="center"/>
      <protection locked="0"/>
    </xf>
    <xf numFmtId="3" fontId="227" fillId="2" borderId="89" xfId="0" applyNumberFormat="1" applyFont="1" applyFill="1" applyBorder="1" applyAlignment="1" applyProtection="1">
      <alignment vertical="center" wrapText="1"/>
      <protection locked="0"/>
    </xf>
    <xf numFmtId="3" fontId="49" fillId="2" borderId="0" xfId="0" applyNumberFormat="1" applyFont="1" applyFill="1" applyBorder="1" applyAlignment="1" applyProtection="1">
      <alignment vertical="center" wrapText="1"/>
      <protection locked="0"/>
    </xf>
    <xf numFmtId="3" fontId="91" fillId="2" borderId="89" xfId="0" applyNumberFormat="1" applyFont="1" applyFill="1" applyBorder="1" applyAlignment="1" applyProtection="1">
      <alignment horizontal="left" vertical="center" wrapText="1"/>
      <protection locked="0"/>
    </xf>
    <xf numFmtId="3" fontId="91" fillId="2" borderId="89" xfId="0" applyNumberFormat="1"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center" vertical="center"/>
      <protection locked="0"/>
    </xf>
    <xf numFmtId="3" fontId="91" fillId="2" borderId="89" xfId="0" applyNumberFormat="1" applyFont="1" applyFill="1" applyBorder="1" applyAlignment="1" applyProtection="1">
      <alignment horizontal="left" vertical="center"/>
      <protection locked="0"/>
    </xf>
    <xf numFmtId="3" fontId="45" fillId="2" borderId="5" xfId="0" applyNumberFormat="1" applyFont="1" applyFill="1" applyBorder="1" applyAlignment="1" applyProtection="1">
      <alignment vertical="center" wrapText="1"/>
      <protection locked="0"/>
    </xf>
    <xf numFmtId="3" fontId="45" fillId="2" borderId="5" xfId="0" applyNumberFormat="1" applyFont="1" applyFill="1" applyBorder="1" applyAlignment="1" applyProtection="1">
      <alignment horizontal="center" vertical="center"/>
      <protection locked="0"/>
    </xf>
    <xf numFmtId="3" fontId="44" fillId="2" borderId="41" xfId="0" applyNumberFormat="1" applyFont="1" applyFill="1" applyBorder="1" applyAlignment="1" applyProtection="1">
      <alignment horizontal="left" vertical="center"/>
      <protection locked="0"/>
    </xf>
    <xf numFmtId="3" fontId="42" fillId="2" borderId="35" xfId="0" applyNumberFormat="1" applyFont="1" applyFill="1" applyBorder="1" applyAlignment="1" applyProtection="1">
      <alignment horizontal="center" vertical="center"/>
      <protection locked="0"/>
    </xf>
    <xf numFmtId="3" fontId="42" fillId="2" borderId="40" xfId="0" applyNumberFormat="1" applyFont="1" applyFill="1" applyBorder="1" applyAlignment="1" applyProtection="1">
      <alignment horizontal="center" vertical="center"/>
      <protection locked="0"/>
    </xf>
    <xf numFmtId="3" fontId="42" fillId="2" borderId="42" xfId="0" applyNumberFormat="1" applyFont="1" applyFill="1" applyBorder="1" applyAlignment="1" applyProtection="1">
      <alignment horizontal="center" vertical="center"/>
      <protection locked="0"/>
    </xf>
    <xf numFmtId="3" fontId="44" fillId="2" borderId="3" xfId="0" applyNumberFormat="1" applyFont="1" applyFill="1" applyBorder="1" applyAlignment="1" applyProtection="1">
      <alignment horizontal="left" vertical="center"/>
      <protection locked="0"/>
    </xf>
    <xf numFmtId="3" fontId="42" fillId="2" borderId="45" xfId="0" applyNumberFormat="1" applyFont="1" applyFill="1" applyBorder="1" applyAlignment="1" applyProtection="1">
      <alignment horizontal="center" vertical="center"/>
      <protection locked="0"/>
    </xf>
    <xf numFmtId="3" fontId="8" fillId="2" borderId="0" xfId="0" applyNumberFormat="1" applyFont="1" applyFill="1" applyBorder="1" applyAlignment="1" applyProtection="1">
      <alignment horizontal="left" vertical="center"/>
      <protection locked="0"/>
    </xf>
    <xf numFmtId="3" fontId="207" fillId="2" borderId="0" xfId="0" applyNumberFormat="1" applyFont="1" applyFill="1" applyBorder="1" applyAlignment="1" applyProtection="1">
      <alignment horizontal="left" vertical="center"/>
      <protection locked="0"/>
    </xf>
    <xf numFmtId="3" fontId="42" fillId="2" borderId="0" xfId="0" applyNumberFormat="1" applyFont="1" applyFill="1" applyBorder="1" applyAlignment="1" applyProtection="1">
      <alignment horizontal="center" vertical="center"/>
      <protection locked="0"/>
    </xf>
    <xf numFmtId="0" fontId="43" fillId="2" borderId="0" xfId="0" applyFont="1" applyFill="1" applyBorder="1" applyProtection="1">
      <protection locked="0"/>
    </xf>
    <xf numFmtId="3" fontId="8" fillId="2" borderId="12" xfId="0" applyNumberFormat="1" applyFont="1" applyFill="1" applyBorder="1" applyAlignment="1" applyProtection="1">
      <alignment horizontal="center" vertical="center"/>
      <protection locked="0"/>
    </xf>
    <xf numFmtId="0" fontId="59" fillId="2" borderId="0" xfId="0" applyFont="1" applyFill="1" applyBorder="1" applyAlignment="1" applyProtection="1">
      <alignment horizontal="center"/>
      <protection locked="0"/>
    </xf>
    <xf numFmtId="0" fontId="35" fillId="2" borderId="0" xfId="0" applyFont="1" applyFill="1" applyBorder="1" applyAlignment="1" applyProtection="1">
      <alignment horizontal="center"/>
      <protection locked="0"/>
    </xf>
    <xf numFmtId="3" fontId="58" fillId="2" borderId="0" xfId="0" applyNumberFormat="1" applyFont="1" applyFill="1" applyBorder="1" applyAlignment="1" applyProtection="1">
      <alignment horizontal="center" vertical="center"/>
      <protection locked="0"/>
    </xf>
    <xf numFmtId="286" fontId="45" fillId="2" borderId="0" xfId="0" applyNumberFormat="1" applyFont="1" applyFill="1" applyBorder="1" applyAlignment="1" applyProtection="1">
      <alignment horizontal="center" vertical="center"/>
      <protection locked="0"/>
    </xf>
    <xf numFmtId="175" fontId="45" fillId="2" borderId="12" xfId="0" applyNumberFormat="1" applyFont="1" applyFill="1" applyBorder="1" applyAlignment="1" applyProtection="1">
      <alignment horizontal="center" vertical="center"/>
      <protection locked="0"/>
    </xf>
    <xf numFmtId="0" fontId="35" fillId="2" borderId="0" xfId="0" applyFont="1" applyFill="1" applyAlignment="1" applyProtection="1">
      <alignment horizontal="center"/>
      <protection locked="0"/>
    </xf>
    <xf numFmtId="0" fontId="59" fillId="2" borderId="0" xfId="0" applyFont="1" applyFill="1" applyAlignment="1" applyProtection="1">
      <alignment horizontal="center"/>
      <protection locked="0"/>
    </xf>
    <xf numFmtId="3" fontId="8" fillId="2" borderId="0" xfId="0" applyNumberFormat="1" applyFont="1" applyFill="1" applyBorder="1" applyAlignment="1" applyProtection="1">
      <alignment vertical="center"/>
      <protection locked="0"/>
    </xf>
    <xf numFmtId="173" fontId="8" fillId="2" borderId="0" xfId="71" applyNumberFormat="1" applyFont="1" applyFill="1" applyBorder="1" applyAlignment="1" applyProtection="1">
      <alignment horizontal="center" vertical="center"/>
      <protection locked="0"/>
    </xf>
    <xf numFmtId="173" fontId="8" fillId="2" borderId="0" xfId="0" applyNumberFormat="1" applyFont="1" applyFill="1" applyBorder="1" applyAlignment="1" applyProtection="1">
      <alignment horizontal="center" vertical="center"/>
      <protection locked="0"/>
    </xf>
    <xf numFmtId="169" fontId="8" fillId="2" borderId="12" xfId="70"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left" vertical="center"/>
      <protection locked="0"/>
    </xf>
    <xf numFmtId="0" fontId="59" fillId="2" borderId="0" xfId="0" applyFont="1" applyFill="1" applyBorder="1" applyProtection="1">
      <protection locked="0"/>
    </xf>
    <xf numFmtId="287" fontId="8" fillId="2" borderId="0" xfId="70" applyNumberFormat="1" applyFont="1" applyFill="1" applyBorder="1" applyAlignment="1" applyProtection="1">
      <alignment horizontal="center" vertical="center"/>
      <protection locked="0"/>
    </xf>
    <xf numFmtId="172" fontId="8" fillId="2" borderId="0" xfId="0" applyNumberFormat="1" applyFont="1" applyFill="1" applyBorder="1" applyAlignment="1" applyProtection="1">
      <alignment horizontal="center" vertical="center"/>
      <protection locked="0"/>
    </xf>
    <xf numFmtId="175" fontId="8" fillId="2" borderId="12" xfId="0" applyNumberFormat="1" applyFont="1" applyFill="1" applyBorder="1" applyAlignment="1" applyProtection="1">
      <alignment horizontal="center" vertical="center"/>
      <protection locked="0"/>
    </xf>
    <xf numFmtId="0" fontId="59" fillId="2" borderId="0" xfId="0" applyFont="1" applyFill="1" applyProtection="1">
      <protection locked="0"/>
    </xf>
    <xf numFmtId="0" fontId="91" fillId="2" borderId="89" xfId="0" applyNumberFormat="1" applyFont="1" applyFill="1" applyBorder="1" applyAlignment="1" applyProtection="1">
      <alignment horizontal="left" vertical="center"/>
      <protection locked="0"/>
    </xf>
    <xf numFmtId="0" fontId="45" fillId="2" borderId="0" xfId="0" applyNumberFormat="1" applyFont="1" applyFill="1" applyBorder="1" applyAlignment="1" applyProtection="1">
      <alignment horizontal="left" vertical="center"/>
      <protection locked="0"/>
    </xf>
    <xf numFmtId="3" fontId="41" fillId="2" borderId="0" xfId="0" applyNumberFormat="1" applyFont="1" applyFill="1" applyBorder="1" applyAlignment="1" applyProtection="1">
      <alignment horizontal="center" vertical="center"/>
      <protection locked="0"/>
    </xf>
    <xf numFmtId="0" fontId="91" fillId="2" borderId="4" xfId="0" applyNumberFormat="1" applyFont="1" applyFill="1" applyBorder="1" applyAlignment="1" applyProtection="1">
      <alignment horizontal="left" vertical="center"/>
      <protection locked="0"/>
    </xf>
    <xf numFmtId="0" fontId="45" fillId="2" borderId="5" xfId="0" applyNumberFormat="1" applyFont="1" applyFill="1" applyBorder="1" applyAlignment="1" applyProtection="1">
      <alignment horizontal="left" vertical="center"/>
      <protection locked="0"/>
    </xf>
    <xf numFmtId="39" fontId="42" fillId="2" borderId="5" xfId="0" applyNumberFormat="1" applyFont="1" applyFill="1" applyBorder="1" applyAlignment="1" applyProtection="1">
      <alignment horizontal="center"/>
      <protection locked="0"/>
    </xf>
    <xf numFmtId="39" fontId="41" fillId="2" borderId="5" xfId="0" applyNumberFormat="1" applyFont="1" applyFill="1" applyBorder="1" applyAlignment="1" applyProtection="1">
      <alignment horizontal="center"/>
      <protection locked="0"/>
    </xf>
    <xf numFmtId="39" fontId="58" fillId="2" borderId="5" xfId="0" applyNumberFormat="1" applyFont="1" applyFill="1" applyBorder="1" applyAlignment="1" applyProtection="1">
      <alignment horizontal="left"/>
      <protection locked="0"/>
    </xf>
    <xf numFmtId="39" fontId="58" fillId="2" borderId="5" xfId="0" applyNumberFormat="1" applyFont="1" applyFill="1" applyBorder="1" applyAlignment="1" applyProtection="1">
      <alignment horizontal="center"/>
      <protection locked="0"/>
    </xf>
    <xf numFmtId="3" fontId="45" fillId="2" borderId="5" xfId="0" applyNumberFormat="1" applyFont="1" applyFill="1" applyBorder="1" applyAlignment="1" applyProtection="1">
      <alignment vertical="center"/>
      <protection locked="0"/>
    </xf>
    <xf numFmtId="0" fontId="41" fillId="2" borderId="5" xfId="0" applyFont="1" applyFill="1" applyBorder="1" applyProtection="1">
      <protection locked="0"/>
    </xf>
    <xf numFmtId="0" fontId="41" fillId="2" borderId="6" xfId="0" applyFont="1" applyFill="1" applyBorder="1" applyAlignment="1" applyProtection="1">
      <alignment horizontal="center" vertical="center"/>
      <protection locked="0"/>
    </xf>
    <xf numFmtId="0" fontId="56" fillId="2" borderId="0" xfId="0" applyFont="1" applyFill="1" applyBorder="1" applyAlignment="1" applyProtection="1">
      <alignment horizontal="center" wrapText="1"/>
      <protection locked="0"/>
    </xf>
    <xf numFmtId="0" fontId="219" fillId="28" borderId="0" xfId="0" applyFont="1" applyFill="1" applyProtection="1">
      <protection locked="0"/>
    </xf>
    <xf numFmtId="0" fontId="45" fillId="28" borderId="0" xfId="0" applyFont="1" applyFill="1" applyAlignment="1" applyProtection="1">
      <protection locked="0"/>
    </xf>
    <xf numFmtId="39" fontId="8" fillId="28" borderId="0" xfId="0" applyNumberFormat="1" applyFont="1" applyFill="1" applyBorder="1" applyAlignment="1" applyProtection="1">
      <alignment horizontal="center"/>
      <protection locked="0"/>
    </xf>
    <xf numFmtId="3" fontId="45" fillId="28" borderId="0" xfId="0" applyNumberFormat="1" applyFont="1" applyFill="1" applyBorder="1" applyAlignment="1" applyProtection="1">
      <alignment vertical="center"/>
      <protection locked="0"/>
    </xf>
    <xf numFmtId="0" fontId="45" fillId="28" borderId="0" xfId="0" applyNumberFormat="1" applyFont="1" applyFill="1" applyBorder="1" applyAlignment="1" applyProtection="1">
      <alignment vertical="center"/>
      <protection locked="0"/>
    </xf>
    <xf numFmtId="0" fontId="45" fillId="28" borderId="0" xfId="0" applyFont="1" applyFill="1" applyAlignment="1" applyProtection="1">
      <alignment horizontal="center" vertical="center"/>
      <protection locked="0"/>
    </xf>
    <xf numFmtId="0" fontId="45" fillId="28" borderId="0" xfId="0" applyFont="1" applyFill="1" applyBorder="1" applyAlignment="1" applyProtection="1">
      <alignment horizontal="center" vertical="center"/>
      <protection locked="0"/>
    </xf>
    <xf numFmtId="3" fontId="45" fillId="2" borderId="12" xfId="0" applyNumberFormat="1" applyFont="1" applyFill="1" applyBorder="1" applyAlignment="1" applyProtection="1">
      <alignment horizontal="center" vertical="center"/>
      <protection locked="0"/>
    </xf>
    <xf numFmtId="3" fontId="207" fillId="2" borderId="0" xfId="0" applyNumberFormat="1" applyFont="1" applyFill="1" applyBorder="1" applyAlignment="1" applyProtection="1">
      <alignment horizontal="center" vertical="center"/>
      <protection locked="0"/>
    </xf>
    <xf numFmtId="169" fontId="45" fillId="2" borderId="12" xfId="70" applyFont="1" applyFill="1" applyBorder="1" applyAlignment="1" applyProtection="1">
      <alignment horizontal="center" vertical="center"/>
      <protection locked="0"/>
    </xf>
    <xf numFmtId="173" fontId="45" fillId="2" borderId="0" xfId="71" applyNumberFormat="1" applyFont="1" applyFill="1" applyBorder="1" applyAlignment="1" applyProtection="1">
      <alignment horizontal="center" vertical="center"/>
      <protection locked="0"/>
    </xf>
    <xf numFmtId="173" fontId="45" fillId="2" borderId="0" xfId="0" applyNumberFormat="1" applyFont="1" applyFill="1" applyBorder="1" applyAlignment="1" applyProtection="1">
      <alignment horizontal="center" vertical="center"/>
      <protection locked="0"/>
    </xf>
    <xf numFmtId="0" fontId="42" fillId="2" borderId="0" xfId="0" applyFont="1" applyFill="1" applyProtection="1">
      <protection locked="0"/>
    </xf>
    <xf numFmtId="3" fontId="91" fillId="2" borderId="109" xfId="0" applyNumberFormat="1" applyFont="1" applyFill="1" applyBorder="1" applyAlignment="1" applyProtection="1">
      <alignment horizontal="left" vertical="center"/>
      <protection locked="0"/>
    </xf>
    <xf numFmtId="3" fontId="42" fillId="2" borderId="5" xfId="0" applyNumberFormat="1" applyFont="1" applyFill="1" applyBorder="1" applyAlignment="1" applyProtection="1">
      <alignment horizontal="center" vertical="center"/>
      <protection locked="0"/>
    </xf>
    <xf numFmtId="3" fontId="41" fillId="2" borderId="5" xfId="0" applyNumberFormat="1" applyFont="1" applyFill="1" applyBorder="1" applyAlignment="1" applyProtection="1">
      <alignment horizontal="center" vertical="center"/>
      <protection locked="0"/>
    </xf>
    <xf numFmtId="3" fontId="58" fillId="2" borderId="5" xfId="0" applyNumberFormat="1" applyFont="1" applyFill="1" applyBorder="1" applyAlignment="1" applyProtection="1">
      <alignment horizontal="left" vertical="center"/>
      <protection locked="0"/>
    </xf>
    <xf numFmtId="0" fontId="34" fillId="2" borderId="5" xfId="0" applyFont="1" applyFill="1" applyBorder="1" applyProtection="1">
      <protection locked="0"/>
    </xf>
    <xf numFmtId="3" fontId="8" fillId="2" borderId="112" xfId="0" applyNumberFormat="1" applyFont="1" applyFill="1" applyBorder="1" applyAlignment="1" applyProtection="1">
      <alignment horizontal="center" vertical="center"/>
      <protection locked="0"/>
    </xf>
    <xf numFmtId="0" fontId="58" fillId="28" borderId="0" xfId="0" applyFont="1" applyFill="1" applyAlignment="1" applyProtection="1">
      <protection locked="0"/>
    </xf>
    <xf numFmtId="39" fontId="42" fillId="28" borderId="0" xfId="0" applyNumberFormat="1" applyFont="1" applyFill="1" applyBorder="1" applyAlignment="1" applyProtection="1">
      <alignment horizontal="center"/>
      <protection locked="0"/>
    </xf>
    <xf numFmtId="0" fontId="41" fillId="28" borderId="0" xfId="0" applyFont="1" applyFill="1" applyBorder="1" applyAlignment="1" applyProtection="1">
      <alignment horizontal="center" vertical="center"/>
      <protection locked="0"/>
    </xf>
    <xf numFmtId="0" fontId="41" fillId="2" borderId="0" xfId="0" applyFont="1" applyFill="1" applyBorder="1" applyProtection="1">
      <protection locked="0"/>
    </xf>
    <xf numFmtId="3" fontId="44" fillId="2" borderId="113" xfId="0" applyNumberFormat="1" applyFont="1" applyFill="1" applyBorder="1" applyAlignment="1" applyProtection="1">
      <alignment horizontal="left" vertical="center"/>
      <protection locked="0"/>
    </xf>
    <xf numFmtId="3" fontId="42" fillId="2" borderId="53" xfId="0" applyNumberFormat="1" applyFont="1" applyFill="1" applyBorder="1" applyAlignment="1" applyProtection="1">
      <alignment horizontal="center" vertical="center"/>
      <protection locked="0"/>
    </xf>
    <xf numFmtId="3" fontId="42" fillId="2" borderId="114" xfId="0" applyNumberFormat="1" applyFont="1" applyFill="1" applyBorder="1" applyAlignment="1" applyProtection="1">
      <alignment horizontal="center" vertical="center"/>
      <protection locked="0"/>
    </xf>
    <xf numFmtId="3" fontId="91" fillId="2" borderId="95" xfId="0" applyNumberFormat="1" applyFont="1" applyFill="1" applyBorder="1" applyAlignment="1" applyProtection="1">
      <alignment horizontal="left" vertical="center"/>
      <protection locked="0"/>
    </xf>
    <xf numFmtId="3" fontId="8" fillId="2" borderId="103" xfId="0" applyNumberFormat="1" applyFont="1" applyFill="1" applyBorder="1" applyAlignment="1" applyProtection="1">
      <alignment horizontal="left" vertical="center"/>
      <protection locked="0"/>
    </xf>
    <xf numFmtId="3" fontId="207" fillId="2" borderId="103" xfId="0" applyNumberFormat="1" applyFont="1" applyFill="1" applyBorder="1" applyAlignment="1" applyProtection="1">
      <alignment horizontal="left" vertical="center"/>
      <protection locked="0"/>
    </xf>
    <xf numFmtId="3" fontId="42" fillId="2" borderId="103" xfId="0" applyNumberFormat="1" applyFont="1" applyFill="1" applyBorder="1" applyAlignment="1" applyProtection="1">
      <alignment horizontal="center" vertical="center"/>
      <protection locked="0"/>
    </xf>
    <xf numFmtId="0" fontId="43" fillId="2" borderId="103" xfId="0" applyFont="1" applyFill="1" applyBorder="1" applyProtection="1">
      <protection locked="0"/>
    </xf>
    <xf numFmtId="3" fontId="8" fillId="2" borderId="103" xfId="0" applyNumberFormat="1" applyFont="1" applyFill="1" applyBorder="1" applyAlignment="1" applyProtection="1">
      <alignment horizontal="center" vertical="center"/>
      <protection locked="0"/>
    </xf>
    <xf numFmtId="3" fontId="8" fillId="2" borderId="97" xfId="0" applyNumberFormat="1" applyFont="1" applyFill="1" applyBorder="1" applyAlignment="1" applyProtection="1">
      <alignment horizontal="center" vertical="center"/>
      <protection locked="0"/>
    </xf>
    <xf numFmtId="173" fontId="45" fillId="2" borderId="12" xfId="0" applyNumberFormat="1" applyFont="1" applyFill="1" applyBorder="1" applyAlignment="1" applyProtection="1">
      <alignment horizontal="center" vertical="center"/>
      <protection locked="0"/>
    </xf>
    <xf numFmtId="0" fontId="45" fillId="2" borderId="86" xfId="0" applyNumberFormat="1" applyFont="1" applyFill="1" applyBorder="1" applyAlignment="1" applyProtection="1">
      <alignment horizontal="left" vertical="center"/>
      <protection locked="0"/>
    </xf>
    <xf numFmtId="3" fontId="42" fillId="2" borderId="86" xfId="0" applyNumberFormat="1" applyFont="1" applyFill="1" applyBorder="1" applyAlignment="1" applyProtection="1">
      <alignment horizontal="center" vertical="center"/>
      <protection locked="0"/>
    </xf>
    <xf numFmtId="0" fontId="34" fillId="2" borderId="86" xfId="0" applyFont="1" applyFill="1" applyBorder="1" applyProtection="1">
      <protection locked="0"/>
    </xf>
    <xf numFmtId="3" fontId="58" fillId="2" borderId="86" xfId="0" applyNumberFormat="1" applyFont="1" applyFill="1" applyBorder="1" applyAlignment="1" applyProtection="1">
      <alignment horizontal="left" vertical="center"/>
      <protection locked="0"/>
    </xf>
    <xf numFmtId="3" fontId="45" fillId="2" borderId="86" xfId="0" applyNumberFormat="1" applyFont="1" applyFill="1" applyBorder="1" applyAlignment="1" applyProtection="1">
      <alignment vertical="center"/>
      <protection locked="0"/>
    </xf>
    <xf numFmtId="173" fontId="8" fillId="2" borderId="12" xfId="70" applyNumberFormat="1" applyFont="1" applyFill="1" applyBorder="1" applyAlignment="1" applyProtection="1">
      <alignment horizontal="center" vertical="center"/>
      <protection locked="0"/>
    </xf>
    <xf numFmtId="175" fontId="8" fillId="2" borderId="12" xfId="70" applyNumberFormat="1" applyFont="1" applyFill="1" applyBorder="1" applyAlignment="1" applyProtection="1">
      <alignment horizontal="center" vertical="center"/>
      <protection locked="0"/>
    </xf>
    <xf numFmtId="0" fontId="41" fillId="28" borderId="0" xfId="0" applyFont="1" applyFill="1" applyAlignment="1" applyProtection="1">
      <alignment horizontal="center" vertical="center"/>
      <protection locked="0"/>
    </xf>
    <xf numFmtId="10" fontId="41" fillId="28"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xf>
    <xf numFmtId="10" fontId="41" fillId="2" borderId="0" xfId="0" applyNumberFormat="1" applyFont="1" applyFill="1" applyBorder="1" applyAlignment="1" applyProtection="1">
      <alignment horizontal="center" vertical="center"/>
      <protection locked="0"/>
    </xf>
    <xf numFmtId="10" fontId="42" fillId="2" borderId="0" xfId="0" applyNumberFormat="1" applyFont="1" applyFill="1" applyBorder="1" applyAlignment="1" applyProtection="1">
      <alignment horizontal="center" vertical="center"/>
      <protection locked="0"/>
    </xf>
    <xf numFmtId="10" fontId="49" fillId="2" borderId="0" xfId="0" applyNumberFormat="1" applyFont="1" applyFill="1" applyBorder="1" applyAlignment="1" applyProtection="1">
      <alignment horizontal="center" vertical="center"/>
      <protection locked="0"/>
    </xf>
    <xf numFmtId="10" fontId="41" fillId="28" borderId="0" xfId="72" applyNumberFormat="1" applyFont="1" applyFill="1" applyBorder="1" applyAlignment="1" applyProtection="1">
      <alignment horizontal="center" vertical="center"/>
      <protection locked="0"/>
    </xf>
    <xf numFmtId="10" fontId="41" fillId="2" borderId="0" xfId="72" applyNumberFormat="1" applyFont="1" applyFill="1" applyBorder="1" applyAlignment="1" applyProtection="1">
      <alignment horizontal="center" vertical="center"/>
      <protection locked="0"/>
    </xf>
    <xf numFmtId="10" fontId="34" fillId="2" borderId="0" xfId="72" applyNumberFormat="1" applyFont="1" applyFill="1" applyBorder="1" applyAlignment="1" applyProtection="1">
      <alignment horizontal="center" vertical="center"/>
      <protection locked="0"/>
    </xf>
    <xf numFmtId="10" fontId="45" fillId="2" borderId="0" xfId="72" applyNumberFormat="1" applyFont="1" applyFill="1" applyBorder="1" applyAlignment="1" applyProtection="1">
      <alignment horizontal="center" vertical="center"/>
      <protection locked="0"/>
    </xf>
    <xf numFmtId="10" fontId="45" fillId="2" borderId="0" xfId="0" applyNumberFormat="1" applyFont="1" applyFill="1" applyBorder="1" applyAlignment="1" applyProtection="1">
      <alignment horizontal="center" vertical="center" wrapText="1"/>
      <protection locked="0"/>
    </xf>
    <xf numFmtId="10" fontId="210" fillId="2" borderId="0" xfId="0" applyNumberFormat="1" applyFont="1" applyFill="1" applyBorder="1" applyAlignment="1" applyProtection="1">
      <alignment horizontal="center" vertical="center" wrapText="1"/>
      <protection locked="0"/>
    </xf>
    <xf numFmtId="10" fontId="34" fillId="2" borderId="0" xfId="0" applyNumberFormat="1" applyFont="1" applyFill="1" applyBorder="1" applyAlignment="1" applyProtection="1">
      <alignment vertical="center"/>
      <protection locked="0"/>
    </xf>
    <xf numFmtId="10" fontId="45" fillId="2" borderId="0" xfId="0" applyNumberFormat="1" applyFont="1" applyFill="1" applyBorder="1" applyAlignment="1" applyProtection="1">
      <alignment horizontal="center" vertical="center"/>
      <protection locked="0"/>
    </xf>
    <xf numFmtId="10" fontId="34" fillId="2" borderId="0" xfId="0" applyNumberFormat="1" applyFont="1" applyFill="1" applyBorder="1" applyAlignment="1" applyProtection="1">
      <alignment horizontal="center" vertical="center"/>
      <protection locked="0"/>
    </xf>
    <xf numFmtId="10" fontId="211" fillId="2"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protection locked="0"/>
    </xf>
    <xf numFmtId="10" fontId="34" fillId="28" borderId="0" xfId="0" applyNumberFormat="1" applyFont="1" applyFill="1" applyBorder="1" applyAlignment="1" applyProtection="1">
      <alignment horizontal="center" vertical="center"/>
      <protection locked="0"/>
    </xf>
    <xf numFmtId="0" fontId="0" fillId="2" borderId="0" xfId="0" applyFill="1" applyProtection="1">
      <protection locked="0"/>
    </xf>
    <xf numFmtId="0" fontId="91" fillId="2" borderId="0" xfId="0" applyFont="1" applyFill="1" applyBorder="1" applyAlignment="1" applyProtection="1">
      <alignment vertical="top" wrapText="1"/>
      <protection locked="0"/>
    </xf>
    <xf numFmtId="0" fontId="52" fillId="26" borderId="115" xfId="0" applyNumberFormat="1" applyFont="1" applyFill="1" applyBorder="1" applyAlignment="1" applyProtection="1">
      <alignment horizontal="center" vertical="center" wrapText="1"/>
      <protection locked="0"/>
    </xf>
    <xf numFmtId="3" fontId="91" fillId="2" borderId="0" xfId="0" applyNumberFormat="1" applyFont="1" applyFill="1" applyBorder="1" applyAlignment="1" applyProtection="1">
      <alignment horizontal="center" vertical="center"/>
      <protection locked="0"/>
    </xf>
    <xf numFmtId="3" fontId="91" fillId="2" borderId="0" xfId="0" applyNumberFormat="1" applyFont="1" applyFill="1" applyBorder="1" applyAlignment="1" applyProtection="1">
      <alignment vertical="center"/>
      <protection locked="0"/>
    </xf>
    <xf numFmtId="3" fontId="8" fillId="2" borderId="96" xfId="0" applyNumberFormat="1" applyFont="1" applyFill="1" applyBorder="1" applyAlignment="1" applyProtection="1">
      <alignment horizontal="left" vertical="center"/>
      <protection locked="0"/>
    </xf>
    <xf numFmtId="3" fontId="207" fillId="2" borderId="96" xfId="0" applyNumberFormat="1" applyFont="1" applyFill="1" applyBorder="1" applyAlignment="1" applyProtection="1">
      <alignment horizontal="left" vertical="center"/>
      <protection locked="0"/>
    </xf>
    <xf numFmtId="3" fontId="42" fillId="2" borderId="96" xfId="0" applyNumberFormat="1" applyFont="1" applyFill="1" applyBorder="1" applyAlignment="1" applyProtection="1">
      <alignment horizontal="center" vertical="center"/>
      <protection locked="0"/>
    </xf>
    <xf numFmtId="0" fontId="43" fillId="2" borderId="96" xfId="0" applyFont="1" applyFill="1" applyBorder="1" applyProtection="1">
      <protection locked="0"/>
    </xf>
    <xf numFmtId="3" fontId="8" fillId="2" borderId="96" xfId="0" applyNumberFormat="1" applyFont="1" applyFill="1" applyBorder="1" applyAlignment="1" applyProtection="1">
      <alignment horizontal="center" vertical="center"/>
      <protection locked="0"/>
    </xf>
    <xf numFmtId="3" fontId="91" fillId="2" borderId="109" xfId="0" applyNumberFormat="1" applyFont="1" applyFill="1" applyBorder="1" applyAlignment="1" applyProtection="1">
      <alignment vertical="center"/>
      <protection locked="0"/>
    </xf>
    <xf numFmtId="0" fontId="13" fillId="2" borderId="0" xfId="0" applyFont="1" applyFill="1" applyProtection="1">
      <protection locked="0"/>
    </xf>
    <xf numFmtId="0" fontId="48" fillId="89" borderId="89" xfId="0" applyFont="1" applyFill="1" applyBorder="1" applyAlignment="1" applyProtection="1">
      <alignment horizontal="left" vertical="center"/>
      <protection locked="0"/>
    </xf>
    <xf numFmtId="0" fontId="48" fillId="89" borderId="109" xfId="0" applyFont="1" applyFill="1" applyBorder="1" applyAlignment="1" applyProtection="1">
      <alignment horizontal="left" vertical="center"/>
      <protection locked="0"/>
    </xf>
    <xf numFmtId="173" fontId="45" fillId="2" borderId="12" xfId="71" applyNumberFormat="1" applyFont="1" applyFill="1" applyBorder="1" applyAlignment="1" applyProtection="1">
      <alignment horizontal="center" vertical="center"/>
      <protection locked="0"/>
    </xf>
    <xf numFmtId="3" fontId="42" fillId="2" borderId="117" xfId="0" applyNumberFormat="1" applyFont="1" applyFill="1" applyBorder="1" applyAlignment="1" applyProtection="1">
      <alignment horizontal="center" vertical="center"/>
      <protection locked="0"/>
    </xf>
    <xf numFmtId="169" fontId="0" fillId="2" borderId="0" xfId="70" applyFont="1" applyFill="1" applyProtection="1">
      <protection locked="0"/>
    </xf>
    <xf numFmtId="286" fontId="45" fillId="2" borderId="12" xfId="0" applyNumberFormat="1" applyFont="1" applyFill="1" applyBorder="1" applyAlignment="1" applyProtection="1">
      <alignment horizontal="center" vertical="center"/>
      <protection locked="0"/>
    </xf>
    <xf numFmtId="0" fontId="59" fillId="2" borderId="5" xfId="0" applyFont="1" applyFill="1" applyBorder="1" applyProtection="1">
      <protection locked="0"/>
    </xf>
    <xf numFmtId="3" fontId="207" fillId="2" borderId="5" xfId="0" applyNumberFormat="1" applyFont="1" applyFill="1" applyBorder="1" applyAlignment="1" applyProtection="1">
      <alignment horizontal="left" vertical="center"/>
      <protection locked="0"/>
    </xf>
    <xf numFmtId="3" fontId="8" fillId="2" borderId="5" xfId="0" applyNumberFormat="1" applyFont="1" applyFill="1" applyBorder="1" applyAlignment="1" applyProtection="1">
      <alignment horizontal="center" vertical="center"/>
      <protection locked="0"/>
    </xf>
    <xf numFmtId="3" fontId="8" fillId="2" borderId="5" xfId="0" applyNumberFormat="1" applyFont="1" applyFill="1" applyBorder="1" applyAlignment="1" applyProtection="1">
      <alignment vertical="center"/>
      <protection locked="0"/>
    </xf>
    <xf numFmtId="172" fontId="8" fillId="2" borderId="5" xfId="0" applyNumberFormat="1" applyFont="1" applyFill="1" applyBorder="1" applyAlignment="1" applyProtection="1">
      <alignment horizontal="center" vertical="center"/>
      <protection locked="0"/>
    </xf>
    <xf numFmtId="0" fontId="41" fillId="28" borderId="34" xfId="0" applyNumberFormat="1" applyFont="1" applyFill="1" applyBorder="1" applyAlignment="1" applyProtection="1">
      <alignment horizontal="center"/>
      <protection locked="0"/>
    </xf>
    <xf numFmtId="3" fontId="48" fillId="28" borderId="34" xfId="0" applyNumberFormat="1" applyFont="1" applyFill="1" applyBorder="1" applyAlignment="1" applyProtection="1">
      <alignment horizontal="center"/>
      <protection locked="0"/>
    </xf>
    <xf numFmtId="0" fontId="41" fillId="28" borderId="110" xfId="0" applyNumberFormat="1" applyFont="1" applyFill="1" applyBorder="1" applyAlignment="1" applyProtection="1">
      <alignment horizontal="center"/>
      <protection locked="0"/>
    </xf>
    <xf numFmtId="0" fontId="219" fillId="28" borderId="0" xfId="0" applyFont="1" applyFill="1" applyAlignment="1" applyProtection="1">
      <protection locked="0"/>
    </xf>
    <xf numFmtId="0" fontId="219" fillId="28" borderId="0" xfId="0" applyFont="1" applyFill="1" applyBorder="1" applyProtection="1">
      <protection locked="0"/>
    </xf>
    <xf numFmtId="0" fontId="44" fillId="90" borderId="0" xfId="0" applyFont="1" applyFill="1" applyBorder="1" applyAlignment="1" applyProtection="1">
      <alignment horizontal="center"/>
      <protection locked="0"/>
    </xf>
    <xf numFmtId="0" fontId="2" fillId="2" borderId="0" xfId="0" applyFont="1" applyFill="1" applyProtection="1">
      <protection locked="0"/>
    </xf>
    <xf numFmtId="0" fontId="13" fillId="2" borderId="0" xfId="0" applyFont="1" applyFill="1" applyBorder="1" applyProtection="1">
      <protection locked="0"/>
    </xf>
    <xf numFmtId="0" fontId="42" fillId="2" borderId="0" xfId="0" applyFont="1" applyFill="1" applyBorder="1" applyAlignment="1" applyProtection="1">
      <alignment horizontal="left" vertical="top"/>
      <protection locked="0"/>
    </xf>
    <xf numFmtId="178" fontId="212" fillId="90" borderId="28" xfId="40" applyNumberFormat="1" applyFont="1" applyFill="1" applyBorder="1" applyAlignment="1" applyProtection="1">
      <alignment horizontal="left" vertical="center"/>
      <protection locked="0"/>
    </xf>
    <xf numFmtId="0" fontId="219" fillId="2" borderId="0" xfId="0" applyFont="1" applyFill="1" applyAlignment="1" applyProtection="1">
      <alignment wrapText="1"/>
      <protection locked="0"/>
    </xf>
    <xf numFmtId="0" fontId="41" fillId="0" borderId="34" xfId="0" applyNumberFormat="1" applyFont="1" applyBorder="1" applyAlignment="1" applyProtection="1">
      <alignment horizontal="center"/>
      <protection locked="0"/>
    </xf>
    <xf numFmtId="38" fontId="48" fillId="28" borderId="34" xfId="0" applyNumberFormat="1" applyFont="1" applyFill="1" applyBorder="1" applyAlignment="1" applyProtection="1">
      <alignment horizontal="center"/>
      <protection locked="0"/>
    </xf>
    <xf numFmtId="0" fontId="2" fillId="2" borderId="0" xfId="0" applyFont="1" applyFill="1" applyBorder="1" applyProtection="1">
      <protection locked="0"/>
    </xf>
    <xf numFmtId="0" fontId="13" fillId="28" borderId="0" xfId="0" applyFont="1" applyFill="1" applyAlignment="1" applyProtection="1">
      <alignment wrapText="1"/>
      <protection locked="0"/>
    </xf>
    <xf numFmtId="0" fontId="13" fillId="28" borderId="0" xfId="0" applyFont="1" applyFill="1" applyBorder="1" applyProtection="1">
      <protection locked="0"/>
    </xf>
    <xf numFmtId="0" fontId="13" fillId="28" borderId="0" xfId="0" applyFont="1" applyFill="1" applyProtection="1">
      <protection locked="0"/>
    </xf>
    <xf numFmtId="9" fontId="41" fillId="28" borderId="0" xfId="0" applyNumberFormat="1" applyFont="1" applyFill="1" applyBorder="1" applyAlignment="1" applyProtection="1">
      <alignment horizontal="center" vertical="center"/>
      <protection locked="0"/>
    </xf>
    <xf numFmtId="3" fontId="214" fillId="2" borderId="0" xfId="0" applyNumberFormat="1" applyFont="1" applyFill="1" applyBorder="1" applyAlignment="1" applyProtection="1">
      <alignment horizontal="center" vertical="center"/>
      <protection locked="0"/>
    </xf>
    <xf numFmtId="9" fontId="41" fillId="28" borderId="0" xfId="0" applyNumberFormat="1" applyFont="1" applyFill="1" applyBorder="1" applyAlignment="1">
      <alignment horizontal="center" vertical="center"/>
    </xf>
    <xf numFmtId="9" fontId="41" fillId="28" borderId="0" xfId="0" applyNumberFormat="1" applyFont="1" applyFill="1" applyBorder="1" applyAlignment="1">
      <alignment horizontal="center"/>
    </xf>
    <xf numFmtId="0" fontId="8" fillId="2" borderId="110" xfId="0" applyFont="1" applyFill="1" applyBorder="1" applyAlignment="1" applyProtection="1">
      <alignment horizontal="center" vertical="center" wrapText="1"/>
      <protection locked="0"/>
    </xf>
    <xf numFmtId="0" fontId="8" fillId="28" borderId="110" xfId="0" applyFont="1" applyFill="1" applyBorder="1" applyAlignment="1" applyProtection="1">
      <alignment horizontal="center" vertical="center" wrapText="1"/>
      <protection locked="0"/>
    </xf>
    <xf numFmtId="0" fontId="45" fillId="2" borderId="41" xfId="0" applyFont="1" applyFill="1" applyBorder="1" applyAlignment="1" applyProtection="1">
      <alignment horizontal="left" vertical="center" wrapText="1"/>
      <protection locked="0"/>
    </xf>
    <xf numFmtId="0" fontId="45" fillId="2" borderId="40" xfId="0" applyFont="1" applyFill="1" applyBorder="1" applyAlignment="1" applyProtection="1">
      <alignment horizontal="center" vertical="center" wrapText="1"/>
      <protection locked="0"/>
    </xf>
    <xf numFmtId="0" fontId="45" fillId="2" borderId="42"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left" vertical="center" wrapText="1"/>
      <protection locked="0"/>
    </xf>
    <xf numFmtId="0" fontId="54" fillId="28" borderId="35" xfId="0" applyFont="1" applyFill="1" applyBorder="1" applyAlignment="1" applyProtection="1">
      <alignment horizontal="center" vertical="center" wrapText="1"/>
      <protection locked="0"/>
    </xf>
    <xf numFmtId="0" fontId="54" fillId="28" borderId="45" xfId="0" applyFont="1" applyFill="1" applyBorder="1" applyAlignment="1" applyProtection="1">
      <alignment horizontal="center" vertical="center" wrapText="1"/>
      <protection locked="0"/>
    </xf>
    <xf numFmtId="0" fontId="54" fillId="2" borderId="136"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left" wrapText="1"/>
      <protection locked="0"/>
    </xf>
    <xf numFmtId="0" fontId="54" fillId="2" borderId="89" xfId="0" applyFont="1" applyFill="1" applyBorder="1" applyAlignment="1" applyProtection="1">
      <alignment horizontal="left" vertical="center" wrapText="1"/>
      <protection locked="0"/>
    </xf>
    <xf numFmtId="43" fontId="8" fillId="2" borderId="0" xfId="71" applyFont="1" applyFill="1" applyBorder="1" applyAlignment="1" applyProtection="1">
      <alignment vertical="center"/>
      <protection locked="0"/>
    </xf>
    <xf numFmtId="43" fontId="8" fillId="2" borderId="0" xfId="71" applyFont="1" applyFill="1" applyBorder="1" applyAlignment="1" applyProtection="1">
      <protection locked="0"/>
    </xf>
    <xf numFmtId="180" fontId="8" fillId="2" borderId="0" xfId="70" applyNumberFormat="1" applyFont="1" applyFill="1" applyBorder="1" applyAlignment="1" applyProtection="1">
      <alignment horizontal="center"/>
      <protection locked="0"/>
    </xf>
    <xf numFmtId="0" fontId="4" fillId="2" borderId="12" xfId="0" applyFont="1" applyFill="1" applyBorder="1" applyProtection="1">
      <protection locked="0"/>
    </xf>
    <xf numFmtId="43" fontId="8" fillId="2" borderId="0" xfId="71" applyFont="1" applyFill="1" applyBorder="1" applyAlignment="1" applyProtection="1">
      <alignment horizontal="center" vertical="center"/>
      <protection locked="0"/>
    </xf>
    <xf numFmtId="0" fontId="209" fillId="2" borderId="0" xfId="0" applyFont="1" applyFill="1" applyBorder="1" applyProtection="1">
      <protection locked="0"/>
    </xf>
    <xf numFmtId="0" fontId="45" fillId="2" borderId="0" xfId="0" applyFont="1" applyFill="1" applyBorder="1" applyAlignment="1" applyProtection="1">
      <alignment horizontal="center" vertical="center"/>
      <protection locked="0"/>
    </xf>
    <xf numFmtId="0" fontId="7" fillId="2" borderId="12" xfId="0" applyFont="1" applyFill="1" applyBorder="1" applyProtection="1">
      <protection locked="0"/>
    </xf>
    <xf numFmtId="0" fontId="45"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left" vertical="center" wrapText="1"/>
      <protection locked="0"/>
    </xf>
    <xf numFmtId="0" fontId="45" fillId="2" borderId="89" xfId="0" applyFont="1" applyFill="1" applyBorder="1" applyAlignment="1" applyProtection="1">
      <alignment horizontal="left" vertical="center" wrapText="1"/>
      <protection locked="0"/>
    </xf>
    <xf numFmtId="0" fontId="5" fillId="2" borderId="12" xfId="0" applyFont="1" applyFill="1" applyBorder="1" applyProtection="1">
      <protection locked="0"/>
    </xf>
    <xf numFmtId="0" fontId="5" fillId="2" borderId="0" xfId="0" applyFont="1" applyFill="1" applyBorder="1" applyProtection="1">
      <protection locked="0"/>
    </xf>
    <xf numFmtId="180" fontId="45" fillId="2" borderId="5" xfId="70" applyNumberFormat="1" applyFont="1" applyFill="1" applyBorder="1" applyProtection="1">
      <protection locked="0"/>
    </xf>
    <xf numFmtId="0" fontId="5" fillId="2" borderId="5" xfId="0" applyFont="1" applyFill="1" applyBorder="1" applyProtection="1">
      <protection locked="0"/>
    </xf>
    <xf numFmtId="0" fontId="5" fillId="2" borderId="6" xfId="0" applyFont="1" applyFill="1" applyBorder="1" applyProtection="1">
      <protection locked="0"/>
    </xf>
    <xf numFmtId="0" fontId="219" fillId="28" borderId="0" xfId="0" applyFont="1" applyFill="1" applyAlignment="1" applyProtection="1">
      <alignment horizontal="left"/>
      <protection locked="0"/>
    </xf>
    <xf numFmtId="0" fontId="5" fillId="28" borderId="0" xfId="0" applyFont="1" applyFill="1" applyProtection="1">
      <protection locked="0"/>
    </xf>
    <xf numFmtId="1" fontId="45" fillId="2" borderId="118" xfId="0" applyNumberFormat="1" applyFont="1" applyFill="1" applyBorder="1" applyAlignment="1" applyProtection="1">
      <alignment horizontal="center"/>
      <protection locked="0"/>
    </xf>
    <xf numFmtId="1" fontId="45" fillId="2" borderId="39" xfId="0" applyNumberFormat="1" applyFont="1" applyFill="1" applyBorder="1" applyAlignment="1" applyProtection="1">
      <alignment horizontal="center"/>
      <protection locked="0"/>
    </xf>
    <xf numFmtId="1" fontId="45" fillId="2" borderId="54" xfId="0" applyNumberFormat="1" applyFont="1" applyFill="1" applyBorder="1" applyAlignment="1" applyProtection="1">
      <alignment horizontal="center"/>
      <protection locked="0"/>
    </xf>
    <xf numFmtId="9" fontId="51" fillId="91" borderId="0" xfId="0" applyNumberFormat="1" applyFont="1" applyFill="1" applyAlignment="1">
      <alignment horizontal="center"/>
    </xf>
    <xf numFmtId="3" fontId="227" fillId="2" borderId="0" xfId="0" applyNumberFormat="1" applyFont="1" applyFill="1" applyBorder="1" applyAlignment="1" applyProtection="1">
      <alignment vertical="center"/>
      <protection locked="0"/>
    </xf>
    <xf numFmtId="0" fontId="34" fillId="2" borderId="12" xfId="0" applyFont="1" applyFill="1" applyBorder="1" applyProtection="1">
      <protection locked="0"/>
    </xf>
    <xf numFmtId="0" fontId="48" fillId="28" borderId="0" xfId="0" applyFont="1" applyFill="1" applyProtection="1">
      <protection locked="0"/>
    </xf>
    <xf numFmtId="0" fontId="7" fillId="28" borderId="0" xfId="0" applyFont="1" applyFill="1" applyAlignment="1" applyProtection="1">
      <alignment horizontal="left"/>
      <protection locked="0"/>
    </xf>
    <xf numFmtId="0" fontId="235" fillId="2" borderId="0" xfId="0" applyFont="1" applyFill="1" applyAlignment="1" applyProtection="1">
      <alignment horizontal="center"/>
      <protection locked="0"/>
    </xf>
    <xf numFmtId="0" fontId="232" fillId="2" borderId="0" xfId="0" applyFont="1" applyFill="1" applyAlignment="1" applyProtection="1">
      <alignment horizontal="center"/>
      <protection locked="0"/>
    </xf>
    <xf numFmtId="0" fontId="233" fillId="2" borderId="0" xfId="0" applyFont="1" applyFill="1" applyBorder="1" applyAlignment="1" applyProtection="1">
      <alignment horizontal="center"/>
      <protection locked="0"/>
    </xf>
    <xf numFmtId="0" fontId="234" fillId="2" borderId="0" xfId="0" applyFont="1" applyFill="1" applyAlignment="1" applyProtection="1">
      <alignment horizontal="center"/>
      <protection locked="0"/>
    </xf>
    <xf numFmtId="0" fontId="232" fillId="2" borderId="0" xfId="0" applyFont="1" applyFill="1" applyBorder="1" applyAlignment="1" applyProtection="1">
      <alignment horizontal="center"/>
      <protection locked="0"/>
    </xf>
    <xf numFmtId="0" fontId="235" fillId="2" borderId="0" xfId="0" applyFont="1" applyFill="1" applyBorder="1" applyAlignment="1" applyProtection="1">
      <alignment horizontal="center"/>
      <protection locked="0"/>
    </xf>
    <xf numFmtId="3" fontId="227" fillId="2" borderId="0" xfId="0" applyNumberFormat="1" applyFont="1" applyFill="1" applyBorder="1" applyAlignment="1" applyProtection="1">
      <alignment vertical="center" wrapText="1"/>
      <protection locked="0"/>
    </xf>
    <xf numFmtId="0" fontId="0" fillId="2" borderId="0" xfId="0" applyFill="1" applyBorder="1" applyProtection="1">
      <protection locked="0"/>
    </xf>
    <xf numFmtId="0" fontId="34" fillId="2" borderId="0" xfId="0" applyFont="1" applyFill="1" applyBorder="1" applyAlignment="1" applyProtection="1">
      <alignment horizontal="center" vertical="center"/>
      <protection locked="0"/>
    </xf>
    <xf numFmtId="9" fontId="41" fillId="2" borderId="0" xfId="72" applyFont="1" applyFill="1" applyBorder="1" applyAlignment="1" applyProtection="1">
      <alignment horizontal="center" vertical="center"/>
      <protection locked="0"/>
    </xf>
    <xf numFmtId="3" fontId="231" fillId="2" borderId="89" xfId="0" applyNumberFormat="1" applyFont="1" applyFill="1" applyBorder="1" applyAlignment="1" applyProtection="1">
      <alignment vertical="center"/>
      <protection locked="0"/>
    </xf>
    <xf numFmtId="3" fontId="231" fillId="0" borderId="89" xfId="0" applyNumberFormat="1" applyFont="1" applyFill="1" applyBorder="1" applyAlignment="1" applyProtection="1">
      <alignment vertical="center" wrapText="1"/>
      <protection locked="0"/>
    </xf>
    <xf numFmtId="0" fontId="91" fillId="2" borderId="89" xfId="0" applyFont="1" applyFill="1" applyBorder="1" applyAlignment="1" applyProtection="1">
      <alignment vertical="top" wrapText="1"/>
      <protection locked="0"/>
    </xf>
    <xf numFmtId="3" fontId="91" fillId="2" borderId="118" xfId="0" applyNumberFormat="1" applyFont="1" applyFill="1" applyBorder="1" applyAlignment="1" applyProtection="1">
      <alignment horizontal="left" vertical="center"/>
      <protection locked="0"/>
    </xf>
    <xf numFmtId="0" fontId="232" fillId="2" borderId="0" xfId="0" applyFont="1" applyFill="1" applyAlignment="1" applyProtection="1">
      <alignment horizontal="center" vertical="center"/>
      <protection locked="0"/>
    </xf>
    <xf numFmtId="0" fontId="232" fillId="2" borderId="0" xfId="0" applyFont="1" applyFill="1" applyBorder="1" applyAlignment="1" applyProtection="1">
      <alignment horizontal="center" vertical="center"/>
      <protection locked="0"/>
    </xf>
    <xf numFmtId="3" fontId="231" fillId="2" borderId="0" xfId="0" applyNumberFormat="1" applyFont="1" applyFill="1" applyBorder="1" applyAlignment="1" applyProtection="1">
      <alignment vertical="center"/>
      <protection locked="0"/>
    </xf>
    <xf numFmtId="3" fontId="47" fillId="2" borderId="0" xfId="0" applyNumberFormat="1" applyFont="1" applyFill="1" applyBorder="1" applyAlignment="1" applyProtection="1">
      <alignment vertical="center"/>
      <protection locked="0"/>
    </xf>
    <xf numFmtId="0" fontId="91" fillId="2" borderId="0" xfId="0" applyNumberFormat="1" applyFont="1" applyFill="1" applyBorder="1" applyAlignment="1" applyProtection="1">
      <alignment vertical="top"/>
      <protection locked="0"/>
    </xf>
    <xf numFmtId="0" fontId="91" fillId="2" borderId="0" xfId="0" applyNumberFormat="1" applyFont="1" applyFill="1" applyBorder="1" applyAlignment="1" applyProtection="1">
      <alignment vertical="top" wrapText="1"/>
      <protection locked="0"/>
    </xf>
    <xf numFmtId="3" fontId="91" fillId="2" borderId="0" xfId="0" applyNumberFormat="1" applyFont="1" applyFill="1" applyBorder="1" applyAlignment="1" applyProtection="1">
      <alignment vertical="center" wrapText="1"/>
      <protection locked="0"/>
    </xf>
    <xf numFmtId="3" fontId="91" fillId="2" borderId="0" xfId="0" applyNumberFormat="1" applyFont="1" applyFill="1" applyBorder="1" applyAlignment="1" applyProtection="1">
      <alignment horizontal="left" vertical="center"/>
      <protection locked="0"/>
    </xf>
    <xf numFmtId="3" fontId="231" fillId="0" borderId="0" xfId="0" applyNumberFormat="1" applyFont="1" applyFill="1" applyBorder="1" applyAlignment="1" applyProtection="1">
      <alignment vertical="center" wrapText="1"/>
      <protection locked="0"/>
    </xf>
    <xf numFmtId="3" fontId="47" fillId="2" borderId="0" xfId="0" applyNumberFormat="1" applyFont="1" applyFill="1" applyBorder="1" applyAlignment="1" applyProtection="1">
      <alignment horizontal="center" vertical="center"/>
      <protection locked="0"/>
    </xf>
    <xf numFmtId="0" fontId="232" fillId="2" borderId="12" xfId="0" applyFont="1" applyFill="1" applyBorder="1" applyAlignment="1" applyProtection="1">
      <alignment horizontal="center" vertical="center"/>
      <protection locked="0"/>
    </xf>
    <xf numFmtId="9" fontId="45" fillId="28" borderId="0" xfId="72" applyFont="1" applyFill="1" applyBorder="1" applyAlignment="1">
      <alignment vertical="top"/>
    </xf>
    <xf numFmtId="0" fontId="13" fillId="90" borderId="110" xfId="0" applyFont="1" applyFill="1" applyBorder="1" applyAlignment="1" applyProtection="1">
      <alignment horizontal="center"/>
      <protection locked="0"/>
    </xf>
    <xf numFmtId="175" fontId="91" fillId="2" borderId="37" xfId="0" applyNumberFormat="1" applyFont="1" applyFill="1" applyBorder="1" applyAlignment="1">
      <alignment horizontal="center"/>
    </xf>
    <xf numFmtId="0" fontId="45" fillId="2" borderId="3" xfId="0" applyFont="1" applyFill="1" applyBorder="1" applyAlignment="1" applyProtection="1">
      <alignment horizontal="left" vertical="center" wrapText="1"/>
      <protection locked="0"/>
    </xf>
    <xf numFmtId="0" fontId="44" fillId="2" borderId="0" xfId="0" applyFont="1" applyFill="1" applyBorder="1" applyAlignment="1">
      <alignment horizontal="left" vertical="center"/>
    </xf>
    <xf numFmtId="0" fontId="91" fillId="2" borderId="0" xfId="0" applyFont="1" applyFill="1" applyBorder="1" applyAlignment="1">
      <alignment horizontal="left" wrapText="1"/>
    </xf>
    <xf numFmtId="0" fontId="44" fillId="2" borderId="0" xfId="0" applyFont="1" applyFill="1" applyBorder="1" applyAlignment="1" applyProtection="1">
      <alignment horizontal="left" vertical="top"/>
      <protection locked="0"/>
    </xf>
    <xf numFmtId="0" fontId="44" fillId="2" borderId="0" xfId="0" applyFont="1" applyFill="1" applyBorder="1" applyAlignment="1">
      <alignment horizontal="left" vertical="top"/>
    </xf>
    <xf numFmtId="0" fontId="91" fillId="2" borderId="0" xfId="0" applyFont="1" applyFill="1" applyBorder="1" applyAlignment="1" applyProtection="1">
      <alignment horizontal="left" vertical="center" wrapText="1"/>
      <protection locked="0"/>
    </xf>
    <xf numFmtId="0" fontId="91" fillId="28" borderId="139" xfId="0" applyFont="1" applyFill="1" applyBorder="1" applyAlignment="1">
      <alignment horizontal="left" vertical="center"/>
    </xf>
    <xf numFmtId="0" fontId="212" fillId="28" borderId="123" xfId="40" applyNumberFormat="1" applyFont="1" applyFill="1" applyBorder="1" applyAlignment="1">
      <alignment horizontal="left" vertical="center"/>
    </xf>
    <xf numFmtId="0" fontId="91" fillId="2" borderId="0" xfId="0" applyFont="1" applyFill="1" applyAlignment="1"/>
    <xf numFmtId="0" fontId="91" fillId="2" borderId="0" xfId="0" applyFont="1" applyFill="1" applyAlignment="1">
      <alignment wrapText="1"/>
    </xf>
    <xf numFmtId="0" fontId="91" fillId="2" borderId="0" xfId="0" applyFont="1" applyFill="1" applyAlignment="1">
      <alignment horizontal="left" wrapText="1"/>
    </xf>
    <xf numFmtId="0" fontId="91" fillId="2" borderId="0" xfId="0" applyFont="1" applyFill="1" applyAlignment="1">
      <alignment horizontal="left"/>
    </xf>
    <xf numFmtId="0" fontId="91" fillId="2" borderId="5" xfId="0" applyFont="1" applyFill="1" applyBorder="1" applyAlignment="1">
      <alignment horizontal="left" wrapText="1"/>
    </xf>
    <xf numFmtId="0" fontId="0" fillId="2" borderId="0" xfId="0" applyFont="1" applyFill="1" applyBorder="1" applyAlignment="1">
      <alignment vertical="center"/>
    </xf>
    <xf numFmtId="0" fontId="3" fillId="2" borderId="0" xfId="0" applyFont="1" applyFill="1" applyBorder="1" applyAlignment="1">
      <alignment vertical="center"/>
    </xf>
    <xf numFmtId="0" fontId="44" fillId="2" borderId="0" xfId="0" applyFont="1" applyFill="1" applyBorder="1" applyAlignment="1">
      <alignment horizontal="left"/>
    </xf>
    <xf numFmtId="0" fontId="91" fillId="2" borderId="0" xfId="40" applyNumberFormat="1" applyFont="1" applyFill="1" applyBorder="1" applyAlignment="1">
      <alignment vertical="center" wrapText="1"/>
    </xf>
    <xf numFmtId="0" fontId="8" fillId="2" borderId="110" xfId="0" applyFont="1" applyFill="1" applyBorder="1" applyAlignment="1" applyProtection="1">
      <alignment horizontal="left" vertical="center"/>
      <protection locked="0"/>
    </xf>
    <xf numFmtId="169" fontId="41" fillId="2" borderId="110" xfId="0" applyNumberFormat="1" applyFont="1" applyFill="1" applyBorder="1"/>
    <xf numFmtId="169" fontId="41" fillId="2" borderId="134" xfId="70" applyFont="1" applyFill="1" applyBorder="1"/>
    <xf numFmtId="169" fontId="41" fillId="2" borderId="110" xfId="70" applyFont="1" applyFill="1" applyBorder="1"/>
    <xf numFmtId="169" fontId="41" fillId="2" borderId="122" xfId="70" applyFont="1" applyFill="1" applyBorder="1"/>
    <xf numFmtId="169" fontId="41" fillId="2" borderId="137" xfId="70" applyFont="1" applyFill="1" applyBorder="1"/>
    <xf numFmtId="169" fontId="41" fillId="2" borderId="0" xfId="70" applyFont="1" applyFill="1"/>
    <xf numFmtId="0" fontId="47" fillId="88" borderId="95" xfId="0" applyNumberFormat="1" applyFont="1" applyFill="1" applyBorder="1" applyAlignment="1">
      <alignment horizontal="center" vertical="center" wrapText="1"/>
    </xf>
    <xf numFmtId="174" fontId="47" fillId="88" borderId="110" xfId="0" applyNumberFormat="1" applyFont="1" applyFill="1" applyBorder="1" applyAlignment="1">
      <alignment horizontal="center" vertical="center" wrapText="1"/>
    </xf>
    <xf numFmtId="0" fontId="91" fillId="2" borderId="0" xfId="0" applyFont="1" applyFill="1"/>
    <xf numFmtId="0" fontId="47" fillId="2" borderId="0" xfId="0" applyFont="1" applyFill="1"/>
    <xf numFmtId="174" fontId="47" fillId="88" borderId="95" xfId="0" applyNumberFormat="1" applyFont="1" applyFill="1" applyBorder="1" applyAlignment="1">
      <alignment horizontal="center" vertical="center" wrapText="1"/>
    </xf>
    <xf numFmtId="0" fontId="44" fillId="2" borderId="0" xfId="0" applyFont="1" applyFill="1" applyBorder="1" applyAlignment="1" applyProtection="1">
      <alignment horizontal="left" vertical="top"/>
      <protection locked="0"/>
    </xf>
    <xf numFmtId="0" fontId="0" fillId="92" borderId="0" xfId="0" applyFont="1" applyFill="1" applyBorder="1" applyAlignment="1">
      <alignment vertical="center"/>
    </xf>
    <xf numFmtId="0" fontId="0" fillId="92" borderId="0" xfId="0" applyFont="1" applyFill="1" applyBorder="1" applyAlignment="1">
      <alignment horizontal="left" vertical="center"/>
    </xf>
    <xf numFmtId="0" fontId="91" fillId="92" borderId="0" xfId="0" applyFont="1" applyFill="1" applyBorder="1" applyAlignment="1">
      <alignment horizontal="left" vertical="center"/>
    </xf>
    <xf numFmtId="178" fontId="212" fillId="92" borderId="28" xfId="40" applyNumberFormat="1" applyFont="1" applyFill="1" applyBorder="1" applyAlignment="1">
      <alignment horizontal="left" vertical="center"/>
    </xf>
    <xf numFmtId="0" fontId="48" fillId="92" borderId="0" xfId="0" applyFont="1" applyFill="1" applyBorder="1" applyAlignment="1">
      <alignment horizontal="left" vertical="center"/>
    </xf>
    <xf numFmtId="174" fontId="47" fillId="88" borderId="110" xfId="0" applyNumberFormat="1" applyFont="1" applyFill="1" applyBorder="1" applyAlignment="1">
      <alignment horizontal="left" vertical="center" wrapText="1"/>
    </xf>
    <xf numFmtId="174" fontId="47" fillId="88" borderId="95" xfId="0" applyNumberFormat="1" applyFont="1" applyFill="1" applyBorder="1" applyAlignment="1">
      <alignment horizontal="left" vertical="center" wrapText="1"/>
    </xf>
    <xf numFmtId="0" fontId="13" fillId="92" borderId="0" xfId="0" applyFont="1" applyFill="1" applyBorder="1" applyAlignment="1">
      <alignment vertical="center"/>
    </xf>
    <xf numFmtId="178" fontId="212" fillId="2" borderId="0" xfId="40" applyNumberFormat="1" applyFont="1" applyFill="1" applyBorder="1" applyAlignment="1" applyProtection="1">
      <alignment horizontal="left" vertical="center"/>
      <protection locked="0"/>
    </xf>
    <xf numFmtId="3" fontId="91" fillId="2" borderId="122" xfId="0" applyNumberFormat="1" applyFont="1" applyFill="1" applyBorder="1" applyAlignment="1">
      <alignment horizontal="center" vertical="center"/>
    </xf>
    <xf numFmtId="3" fontId="91" fillId="2" borderId="138" xfId="0" applyNumberFormat="1" applyFont="1" applyFill="1" applyBorder="1" applyAlignment="1">
      <alignment horizontal="center" vertical="center"/>
    </xf>
    <xf numFmtId="3" fontId="91" fillId="2" borderId="134" xfId="0" applyNumberFormat="1" applyFont="1" applyFill="1" applyBorder="1" applyAlignment="1">
      <alignment horizontal="center" vertical="center"/>
    </xf>
    <xf numFmtId="174" fontId="45" fillId="88" borderId="122" xfId="0" applyNumberFormat="1" applyFont="1" applyFill="1" applyBorder="1" applyAlignment="1">
      <alignment horizontal="center" vertical="center" wrapText="1"/>
    </xf>
    <xf numFmtId="174" fontId="45" fillId="88" borderId="138" xfId="0" applyNumberFormat="1" applyFont="1" applyFill="1" applyBorder="1" applyAlignment="1">
      <alignment horizontal="center" vertical="center" wrapText="1"/>
    </xf>
    <xf numFmtId="174" fontId="45" fillId="88" borderId="134" xfId="0" applyNumberFormat="1" applyFont="1" applyFill="1" applyBorder="1" applyAlignment="1">
      <alignment horizontal="center" vertical="center" wrapText="1"/>
    </xf>
    <xf numFmtId="174" fontId="91" fillId="88" borderId="122" xfId="0" applyNumberFormat="1" applyFont="1" applyFill="1" applyBorder="1" applyAlignment="1">
      <alignment horizontal="center" vertical="center" wrapText="1"/>
    </xf>
    <xf numFmtId="0" fontId="219" fillId="2" borderId="138" xfId="0" applyFont="1" applyFill="1" applyBorder="1"/>
    <xf numFmtId="174" fontId="91" fillId="88" borderId="138" xfId="0" applyNumberFormat="1" applyFont="1" applyFill="1" applyBorder="1" applyAlignment="1">
      <alignment horizontal="center" vertical="center" wrapText="1"/>
    </xf>
    <xf numFmtId="174" fontId="91" fillId="88" borderId="134" xfId="0" applyNumberFormat="1" applyFont="1" applyFill="1" applyBorder="1" applyAlignment="1">
      <alignment horizontal="center" vertical="center" wrapText="1"/>
    </xf>
    <xf numFmtId="3" fontId="45" fillId="2" borderId="122" xfId="0" applyNumberFormat="1" applyFont="1" applyFill="1" applyBorder="1" applyAlignment="1">
      <alignment horizontal="center" vertical="center"/>
    </xf>
    <xf numFmtId="3" fontId="45" fillId="2" borderId="138" xfId="0" applyNumberFormat="1" applyFont="1" applyFill="1" applyBorder="1" applyAlignment="1">
      <alignment horizontal="center" vertical="center"/>
    </xf>
    <xf numFmtId="3" fontId="45" fillId="2" borderId="134" xfId="0" applyNumberFormat="1" applyFont="1" applyFill="1" applyBorder="1" applyAlignment="1">
      <alignment horizontal="center" vertical="center"/>
    </xf>
    <xf numFmtId="0" fontId="44" fillId="2" borderId="0" xfId="0" applyFont="1" applyFill="1" applyBorder="1" applyAlignment="1" applyProtection="1">
      <alignment vertical="top"/>
      <protection locked="0"/>
    </xf>
    <xf numFmtId="0" fontId="38" fillId="2" borderId="0" xfId="73" applyFill="1"/>
    <xf numFmtId="0" fontId="38" fillId="2" borderId="0" xfId="73" applyFill="1" applyProtection="1">
      <protection locked="0"/>
    </xf>
    <xf numFmtId="0" fontId="38" fillId="2" borderId="0" xfId="73" applyFill="1" applyBorder="1" applyAlignment="1" applyProtection="1">
      <alignment horizontal="left" vertical="center"/>
      <protection locked="0"/>
    </xf>
    <xf numFmtId="0" fontId="38" fillId="0" borderId="0" xfId="73"/>
    <xf numFmtId="178" fontId="51" fillId="2" borderId="0" xfId="40" applyNumberFormat="1" applyFont="1" applyFill="1" applyBorder="1" applyAlignment="1">
      <alignment horizontal="left" vertical="center"/>
    </xf>
    <xf numFmtId="178" fontId="38" fillId="2" borderId="0" xfId="73" applyNumberFormat="1" applyFill="1" applyBorder="1" applyAlignment="1">
      <alignment horizontal="left" vertical="center"/>
    </xf>
    <xf numFmtId="0" fontId="38" fillId="2" borderId="0" xfId="73" applyFill="1" applyAlignment="1" applyProtection="1">
      <alignment wrapText="1"/>
      <protection locked="0"/>
    </xf>
    <xf numFmtId="0" fontId="38" fillId="2" borderId="0" xfId="73" applyFill="1" applyBorder="1" applyAlignment="1" applyProtection="1">
      <alignment horizontal="left" vertical="top"/>
      <protection locked="0"/>
    </xf>
    <xf numFmtId="0" fontId="38" fillId="2" borderId="0" xfId="73" applyFill="1" applyBorder="1" applyAlignment="1">
      <alignment horizontal="left" vertical="center"/>
    </xf>
    <xf numFmtId="1" fontId="7" fillId="28" borderId="0" xfId="0" applyNumberFormat="1" applyFont="1" applyFill="1" applyAlignment="1">
      <alignment vertical="center"/>
    </xf>
    <xf numFmtId="0" fontId="7" fillId="28" borderId="0" xfId="0" applyFont="1" applyFill="1"/>
    <xf numFmtId="180" fontId="7" fillId="28" borderId="0" xfId="0" applyNumberFormat="1" applyFont="1" applyFill="1"/>
    <xf numFmtId="0" fontId="0" fillId="28" borderId="0" xfId="0" applyFont="1" applyFill="1"/>
    <xf numFmtId="0" fontId="0" fillId="28" borderId="0" xfId="0" applyFont="1" applyFill="1" applyAlignment="1">
      <alignment horizontal="center"/>
    </xf>
    <xf numFmtId="0" fontId="41" fillId="2" borderId="0" xfId="0" applyFont="1" applyFill="1" applyBorder="1" applyAlignment="1">
      <alignment horizontal="center" vertical="center"/>
    </xf>
    <xf numFmtId="0" fontId="8" fillId="2" borderId="3" xfId="0" applyFont="1" applyFill="1" applyBorder="1" applyAlignment="1" applyProtection="1">
      <alignment horizontal="left" vertical="center" wrapText="1"/>
      <protection locked="0"/>
    </xf>
    <xf numFmtId="0" fontId="0" fillId="92" borderId="0" xfId="0" applyFill="1"/>
    <xf numFmtId="0" fontId="91" fillId="2" borderId="0" xfId="0" applyFont="1" applyFill="1" applyBorder="1" applyAlignment="1" applyProtection="1">
      <alignment vertical="center" wrapText="1"/>
      <protection locked="0"/>
    </xf>
    <xf numFmtId="0" fontId="0" fillId="28" borderId="110" xfId="0" applyFill="1" applyBorder="1"/>
    <xf numFmtId="0" fontId="0" fillId="2" borderId="110" xfId="0" applyFill="1" applyBorder="1" applyAlignment="1">
      <alignment horizontal="center"/>
    </xf>
    <xf numFmtId="0" fontId="44" fillId="2" borderId="0" xfId="0" applyFont="1" applyFill="1" applyAlignment="1">
      <alignment horizontal="center"/>
    </xf>
    <xf numFmtId="178" fontId="212" fillId="92" borderId="140" xfId="40" applyNumberFormat="1" applyFont="1" applyFill="1" applyBorder="1" applyAlignment="1">
      <alignment vertical="center"/>
    </xf>
    <xf numFmtId="0" fontId="48" fillId="92" borderId="0" xfId="0" applyFont="1" applyFill="1"/>
    <xf numFmtId="0" fontId="236" fillId="2" borderId="88" xfId="73" applyFont="1" applyFill="1" applyBorder="1" applyAlignment="1">
      <alignment vertical="center"/>
    </xf>
    <xf numFmtId="0" fontId="48" fillId="2" borderId="0" xfId="0" applyFont="1" applyFill="1" applyAlignment="1">
      <alignment horizontal="left" vertical="center"/>
    </xf>
    <xf numFmtId="0" fontId="212" fillId="2" borderId="0" xfId="40" applyNumberFormat="1" applyFont="1" applyFill="1" applyBorder="1" applyAlignment="1" applyProtection="1">
      <alignment vertical="center" wrapText="1"/>
      <protection locked="0"/>
    </xf>
    <xf numFmtId="0" fontId="48" fillId="92" borderId="0" xfId="0" applyFont="1" applyFill="1" applyAlignment="1"/>
    <xf numFmtId="0" fontId="38" fillId="92" borderId="0" xfId="73" applyFill="1"/>
    <xf numFmtId="0" fontId="91" fillId="2" borderId="0" xfId="0" applyFont="1" applyFill="1" applyBorder="1" applyAlignment="1">
      <alignment vertical="center" wrapText="1"/>
    </xf>
    <xf numFmtId="0" fontId="236" fillId="2" borderId="49" xfId="73" applyFont="1" applyFill="1" applyBorder="1" applyAlignment="1">
      <alignment vertical="center"/>
    </xf>
    <xf numFmtId="0" fontId="213" fillId="26" borderId="110" xfId="0" applyFont="1" applyFill="1" applyBorder="1" applyAlignment="1">
      <alignment horizontal="center"/>
    </xf>
    <xf numFmtId="0" fontId="219" fillId="2" borderId="0" xfId="0" applyFont="1" applyFill="1" applyAlignment="1" applyProtection="1">
      <protection locked="0"/>
    </xf>
    <xf numFmtId="8" fontId="91" fillId="2" borderId="35" xfId="0" applyNumberFormat="1" applyFont="1" applyFill="1" applyBorder="1" applyAlignment="1">
      <alignment horizontal="center"/>
    </xf>
    <xf numFmtId="8" fontId="236" fillId="2" borderId="54" xfId="73" applyNumberFormat="1" applyFont="1" applyFill="1" applyBorder="1" applyAlignment="1">
      <alignment horizontal="center" vertical="center"/>
    </xf>
    <xf numFmtId="175" fontId="47" fillId="2" borderId="110" xfId="0" applyNumberFormat="1" applyFont="1" applyFill="1" applyBorder="1" applyAlignment="1">
      <alignment horizontal="center"/>
    </xf>
    <xf numFmtId="175" fontId="47" fillId="2" borderId="34" xfId="0" applyNumberFormat="1" applyFont="1" applyFill="1" applyBorder="1" applyAlignment="1">
      <alignment horizontal="center"/>
    </xf>
    <xf numFmtId="8" fontId="91" fillId="2" borderId="108" xfId="0" applyNumberFormat="1" applyFont="1" applyFill="1" applyBorder="1" applyAlignment="1">
      <alignment horizontal="center"/>
    </xf>
    <xf numFmtId="3" fontId="41" fillId="2" borderId="34" xfId="0" applyNumberFormat="1" applyFont="1" applyFill="1" applyBorder="1" applyAlignment="1" applyProtection="1">
      <alignment horizontal="center"/>
      <protection locked="0"/>
    </xf>
    <xf numFmtId="0" fontId="236" fillId="0" borderId="88" xfId="73" applyFont="1" applyBorder="1" applyAlignment="1">
      <alignment vertical="center"/>
    </xf>
    <xf numFmtId="0" fontId="217" fillId="2" borderId="110" xfId="0" applyFont="1" applyFill="1" applyBorder="1" applyAlignment="1">
      <alignment horizontal="left" vertical="top" wrapText="1"/>
    </xf>
    <xf numFmtId="173" fontId="45" fillId="2" borderId="12" xfId="70" applyNumberFormat="1" applyFont="1" applyFill="1" applyBorder="1" applyAlignment="1" applyProtection="1">
      <alignment horizontal="center" vertical="center"/>
      <protection locked="0"/>
    </xf>
    <xf numFmtId="0" fontId="0" fillId="2" borderId="89" xfId="0" applyFill="1" applyBorder="1" applyProtection="1">
      <protection locked="0"/>
    </xf>
    <xf numFmtId="0" fontId="34" fillId="2" borderId="89" xfId="0" applyFont="1" applyFill="1" applyBorder="1" applyProtection="1">
      <protection locked="0"/>
    </xf>
    <xf numFmtId="9" fontId="41" fillId="28" borderId="0" xfId="72" applyFont="1" applyFill="1" applyBorder="1" applyAlignment="1" applyProtection="1">
      <alignment horizontal="center" vertical="center"/>
      <protection locked="0"/>
    </xf>
    <xf numFmtId="0" fontId="13" fillId="2" borderId="110" xfId="0" applyFont="1" applyFill="1" applyBorder="1" applyAlignment="1">
      <alignment vertical="top"/>
    </xf>
    <xf numFmtId="0" fontId="0" fillId="90" borderId="0" xfId="0" applyFill="1"/>
    <xf numFmtId="0" fontId="217" fillId="2" borderId="110" xfId="0" applyFont="1" applyFill="1" applyBorder="1" applyAlignment="1">
      <alignment vertical="top" wrapText="1"/>
    </xf>
    <xf numFmtId="178" fontId="212" fillId="90" borderId="140" xfId="40" applyNumberFormat="1" applyFont="1" applyFill="1" applyBorder="1" applyAlignment="1">
      <alignment horizontal="left" vertical="center"/>
    </xf>
    <xf numFmtId="173" fontId="91" fillId="28" borderId="13" xfId="0" applyNumberFormat="1" applyFont="1" applyFill="1" applyBorder="1" applyAlignment="1">
      <alignment horizontal="center"/>
    </xf>
    <xf numFmtId="173" fontId="91" fillId="28" borderId="34" xfId="0" applyNumberFormat="1" applyFont="1" applyFill="1" applyBorder="1" applyAlignment="1">
      <alignment horizontal="center"/>
    </xf>
    <xf numFmtId="0" fontId="0" fillId="92" borderId="0" xfId="0" applyFill="1" applyBorder="1"/>
    <xf numFmtId="0" fontId="217" fillId="2" borderId="0" xfId="0" applyFont="1" applyFill="1" applyBorder="1" applyAlignment="1">
      <alignment horizontal="left" vertical="top" wrapText="1"/>
    </xf>
    <xf numFmtId="0" fontId="13" fillId="2" borderId="0" xfId="0" applyFont="1" applyFill="1" applyBorder="1" applyAlignment="1">
      <alignment horizontal="left" vertical="top" wrapText="1"/>
    </xf>
    <xf numFmtId="0" fontId="217" fillId="2" borderId="97" xfId="0" applyFont="1" applyFill="1" applyBorder="1" applyAlignment="1">
      <alignment vertical="top" wrapText="1"/>
    </xf>
    <xf numFmtId="0" fontId="0" fillId="90" borderId="110" xfId="0" applyFill="1" applyBorder="1"/>
    <xf numFmtId="0" fontId="13" fillId="2" borderId="0" xfId="0" applyFont="1" applyFill="1" applyAlignment="1">
      <alignment horizontal="center" vertical="center"/>
    </xf>
    <xf numFmtId="0" fontId="13" fillId="2" borderId="0" xfId="0" applyFont="1" applyFill="1" applyBorder="1" applyAlignment="1">
      <alignment vertical="center"/>
    </xf>
    <xf numFmtId="175" fontId="47" fillId="2" borderId="13" xfId="0" applyNumberFormat="1" applyFont="1" applyFill="1" applyBorder="1" applyAlignment="1">
      <alignment horizontal="left" vertical="center"/>
    </xf>
    <xf numFmtId="175" fontId="91" fillId="2" borderId="7" xfId="0" quotePrefix="1" applyNumberFormat="1" applyFont="1" applyFill="1" applyBorder="1" applyAlignment="1">
      <alignment horizontal="left" vertical="center"/>
    </xf>
    <xf numFmtId="175" fontId="221" fillId="2" borderId="7" xfId="0" applyNumberFormat="1" applyFont="1" applyFill="1" applyBorder="1" applyAlignment="1">
      <alignment horizontal="left" vertical="center"/>
    </xf>
    <xf numFmtId="175" fontId="47" fillId="2" borderId="7" xfId="0" applyNumberFormat="1" applyFont="1" applyFill="1" applyBorder="1" applyAlignment="1">
      <alignment horizontal="left" vertical="center"/>
    </xf>
    <xf numFmtId="175" fontId="47" fillId="2" borderId="7" xfId="0" quotePrefix="1" applyNumberFormat="1" applyFont="1" applyFill="1" applyBorder="1" applyAlignment="1">
      <alignment horizontal="left" vertical="center"/>
    </xf>
    <xf numFmtId="175" fontId="47" fillId="2" borderId="48" xfId="0" quotePrefix="1" applyNumberFormat="1" applyFont="1" applyFill="1" applyBorder="1" applyAlignment="1">
      <alignment horizontal="left" vertical="center"/>
    </xf>
    <xf numFmtId="0" fontId="91" fillId="2" borderId="119" xfId="0" applyNumberFormat="1" applyFont="1" applyFill="1" applyBorder="1" applyAlignment="1">
      <alignment horizontal="left" vertical="center"/>
    </xf>
    <xf numFmtId="0" fontId="91" fillId="2" borderId="142" xfId="0" applyNumberFormat="1" applyFont="1" applyFill="1" applyBorder="1" applyAlignment="1">
      <alignment horizontal="left" vertical="center"/>
    </xf>
    <xf numFmtId="0" fontId="91" fillId="2" borderId="55" xfId="0" applyNumberFormat="1" applyFont="1" applyFill="1" applyBorder="1" applyAlignment="1">
      <alignment horizontal="left" vertical="center"/>
    </xf>
    <xf numFmtId="0" fontId="48" fillId="2" borderId="13" xfId="0" applyFont="1" applyFill="1" applyBorder="1" applyAlignment="1">
      <alignment horizontal="left" vertical="center"/>
    </xf>
    <xf numFmtId="0" fontId="48" fillId="2" borderId="7" xfId="0" applyFont="1" applyFill="1" applyBorder="1" applyAlignment="1">
      <alignment horizontal="left" vertical="center"/>
    </xf>
    <xf numFmtId="0" fontId="91" fillId="2" borderId="7" xfId="0" applyNumberFormat="1" applyFont="1" applyFill="1" applyBorder="1" applyAlignment="1">
      <alignment horizontal="left" vertical="center"/>
    </xf>
    <xf numFmtId="0" fontId="13" fillId="2" borderId="48" xfId="0" applyFont="1" applyFill="1" applyBorder="1" applyAlignment="1">
      <alignment vertical="center"/>
    </xf>
    <xf numFmtId="175" fontId="91" fillId="2" borderId="119" xfId="0" applyNumberFormat="1" applyFont="1" applyFill="1" applyBorder="1" applyAlignment="1">
      <alignment horizontal="left" vertical="center" wrapText="1"/>
    </xf>
    <xf numFmtId="175" fontId="91" fillId="2" borderId="142" xfId="0" applyNumberFormat="1" applyFont="1" applyFill="1" applyBorder="1" applyAlignment="1">
      <alignment horizontal="left" vertical="center" wrapText="1"/>
    </xf>
    <xf numFmtId="175" fontId="91" fillId="2" borderId="142" xfId="0" applyNumberFormat="1" applyFont="1" applyFill="1" applyBorder="1" applyAlignment="1">
      <alignment horizontal="left" vertical="center"/>
    </xf>
    <xf numFmtId="175" fontId="91" fillId="2" borderId="142" xfId="0" applyNumberFormat="1" applyFont="1" applyFill="1" applyBorder="1" applyAlignment="1">
      <alignment horizontal="center" vertical="center"/>
    </xf>
    <xf numFmtId="175" fontId="91" fillId="2" borderId="55" xfId="0" applyNumberFormat="1" applyFont="1" applyFill="1" applyBorder="1" applyAlignment="1">
      <alignment horizontal="center" vertical="center"/>
    </xf>
    <xf numFmtId="0" fontId="13" fillId="2" borderId="7" xfId="0" applyFont="1" applyFill="1" applyBorder="1" applyAlignment="1">
      <alignment vertical="center"/>
    </xf>
    <xf numFmtId="0" fontId="48" fillId="92" borderId="0" xfId="0" applyFont="1" applyFill="1" applyAlignment="1">
      <alignment vertical="center"/>
    </xf>
    <xf numFmtId="0" fontId="0" fillId="92" borderId="0" xfId="0" applyFill="1" applyAlignment="1">
      <alignment vertical="center"/>
    </xf>
    <xf numFmtId="0" fontId="0" fillId="2" borderId="0" xfId="0" applyFill="1" applyAlignment="1">
      <alignment vertical="center"/>
    </xf>
    <xf numFmtId="0" fontId="237" fillId="2" borderId="0" xfId="0" applyFont="1" applyFill="1" applyBorder="1"/>
    <xf numFmtId="0" fontId="237" fillId="2" borderId="0" xfId="0" applyFont="1" applyFill="1"/>
    <xf numFmtId="0" fontId="45" fillId="2" borderId="49" xfId="0" applyFont="1" applyFill="1" applyBorder="1" applyAlignment="1">
      <alignment vertical="center" wrapText="1"/>
    </xf>
    <xf numFmtId="0" fontId="45" fillId="2" borderId="88" xfId="0" applyFont="1" applyFill="1" applyBorder="1" applyAlignment="1">
      <alignment vertical="center" wrapText="1"/>
    </xf>
    <xf numFmtId="0" fontId="45" fillId="2" borderId="10" xfId="0" applyFont="1" applyFill="1" applyBorder="1" applyAlignment="1">
      <alignment vertical="center"/>
    </xf>
    <xf numFmtId="0" fontId="45" fillId="2" borderId="88" xfId="0" applyFont="1" applyFill="1" applyBorder="1" applyAlignment="1">
      <alignment vertical="center"/>
    </xf>
    <xf numFmtId="0" fontId="45" fillId="2" borderId="10" xfId="0" applyFont="1" applyFill="1" applyBorder="1" applyAlignment="1">
      <alignment vertical="center" wrapText="1"/>
    </xf>
    <xf numFmtId="0" fontId="236" fillId="2" borderId="9" xfId="73" applyFont="1" applyFill="1" applyBorder="1" applyAlignment="1">
      <alignment vertical="center"/>
    </xf>
    <xf numFmtId="0" fontId="45" fillId="2" borderId="9" xfId="0" applyFont="1" applyFill="1" applyBorder="1" applyAlignment="1">
      <alignment vertical="top" wrapText="1"/>
    </xf>
    <xf numFmtId="0" fontId="237" fillId="2" borderId="0" xfId="0" applyFont="1" applyFill="1" applyAlignment="1">
      <alignment horizontal="left"/>
    </xf>
    <xf numFmtId="8" fontId="91" fillId="2" borderId="116" xfId="0" applyNumberFormat="1" applyFont="1" applyFill="1" applyBorder="1" applyAlignment="1">
      <alignment horizontal="center"/>
    </xf>
    <xf numFmtId="8" fontId="91" fillId="2" borderId="117" xfId="0" applyNumberFormat="1" applyFont="1" applyFill="1" applyBorder="1" applyAlignment="1">
      <alignment horizontal="center"/>
    </xf>
    <xf numFmtId="172" fontId="45" fillId="2" borderId="137" xfId="0" applyNumberFormat="1" applyFont="1" applyFill="1" applyBorder="1" applyAlignment="1" applyProtection="1">
      <alignment horizontal="center"/>
    </xf>
    <xf numFmtId="288" fontId="41" fillId="2" borderId="103" xfId="0" applyNumberFormat="1" applyFont="1" applyFill="1" applyBorder="1" applyAlignment="1" applyProtection="1">
      <alignment horizontal="center"/>
    </xf>
    <xf numFmtId="288" fontId="45" fillId="2" borderId="137" xfId="0" applyNumberFormat="1" applyFont="1" applyFill="1" applyBorder="1" applyAlignment="1" applyProtection="1">
      <alignment horizontal="center"/>
    </xf>
    <xf numFmtId="172" fontId="45" fillId="2" borderId="107" xfId="0" applyNumberFormat="1" applyFont="1" applyFill="1" applyBorder="1" applyAlignment="1" applyProtection="1">
      <alignment horizontal="center"/>
    </xf>
    <xf numFmtId="288" fontId="41" fillId="2" borderId="37" xfId="0" applyNumberFormat="1" applyFont="1" applyFill="1" applyBorder="1" applyAlignment="1" applyProtection="1">
      <alignment horizontal="center"/>
    </xf>
    <xf numFmtId="288" fontId="45" fillId="2" borderId="107" xfId="0" applyNumberFormat="1" applyFont="1" applyFill="1" applyBorder="1" applyAlignment="1" applyProtection="1">
      <alignment horizontal="center"/>
    </xf>
    <xf numFmtId="172" fontId="45" fillId="2" borderId="48" xfId="0" applyNumberFormat="1" applyFont="1" applyFill="1" applyBorder="1" applyAlignment="1" applyProtection="1">
      <alignment horizontal="center"/>
    </xf>
    <xf numFmtId="288" fontId="41" fillId="2" borderId="55" xfId="0" applyNumberFormat="1" applyFont="1" applyFill="1" applyBorder="1" applyAlignment="1" applyProtection="1">
      <alignment horizontal="center"/>
    </xf>
    <xf numFmtId="288" fontId="45" fillId="2" borderId="48" xfId="0" applyNumberFormat="1" applyFont="1" applyFill="1" applyBorder="1" applyAlignment="1" applyProtection="1">
      <alignment horizontal="center"/>
    </xf>
    <xf numFmtId="0" fontId="57" fillId="2" borderId="0" xfId="0" applyFont="1" applyFill="1" applyBorder="1" applyAlignment="1">
      <alignment horizontal="left" vertical="top"/>
    </xf>
    <xf numFmtId="0" fontId="13" fillId="93" borderId="110" xfId="0" applyFont="1" applyFill="1" applyBorder="1" applyAlignment="1">
      <alignment horizontal="left" vertical="top" wrapText="1"/>
    </xf>
    <xf numFmtId="0" fontId="0" fillId="28" borderId="110" xfId="0" applyFont="1" applyFill="1" applyBorder="1" applyAlignment="1">
      <alignment vertical="top"/>
    </xf>
    <xf numFmtId="3" fontId="0" fillId="28" borderId="3" xfId="0" applyNumberFormat="1" applyFont="1" applyFill="1" applyBorder="1" applyAlignment="1">
      <alignment vertical="top"/>
    </xf>
    <xf numFmtId="0" fontId="237" fillId="2" borderId="0" xfId="0" applyFont="1" applyFill="1" applyAlignment="1"/>
    <xf numFmtId="0" fontId="44" fillId="92" borderId="0" xfId="0" applyFont="1" applyFill="1"/>
    <xf numFmtId="0" fontId="0" fillId="2" borderId="0" xfId="0" applyFill="1" applyAlignment="1">
      <alignment wrapText="1"/>
    </xf>
    <xf numFmtId="0" fontId="52" fillId="26" borderId="49" xfId="0" applyFont="1" applyFill="1" applyBorder="1" applyAlignment="1">
      <alignment horizontal="center" vertical="center" wrapText="1"/>
    </xf>
    <xf numFmtId="0" fontId="44" fillId="2" borderId="118" xfId="0" applyFont="1" applyFill="1" applyBorder="1" applyAlignment="1">
      <alignment wrapText="1"/>
    </xf>
    <xf numFmtId="0" fontId="48" fillId="2" borderId="89" xfId="0" applyFont="1" applyFill="1" applyBorder="1" applyAlignment="1">
      <alignment wrapText="1"/>
    </xf>
    <xf numFmtId="0" fontId="91" fillId="2" borderId="0" xfId="0" applyFont="1" applyFill="1" applyBorder="1" applyAlignment="1"/>
    <xf numFmtId="0" fontId="0" fillId="2" borderId="0" xfId="0" applyFill="1" applyBorder="1" applyAlignment="1"/>
    <xf numFmtId="0" fontId="0" fillId="2" borderId="12" xfId="0" applyFill="1" applyBorder="1" applyAlignment="1"/>
    <xf numFmtId="0" fontId="48" fillId="2" borderId="109" xfId="0" applyFont="1" applyFill="1" applyBorder="1" applyAlignment="1">
      <alignment wrapText="1"/>
    </xf>
    <xf numFmtId="0" fontId="91" fillId="2" borderId="5" xfId="0" applyFont="1" applyFill="1" applyBorder="1" applyAlignment="1"/>
    <xf numFmtId="0" fontId="0" fillId="2" borderId="5" xfId="0" applyFill="1" applyBorder="1" applyAlignment="1"/>
    <xf numFmtId="0" fontId="0" fillId="2" borderId="112" xfId="0" applyFill="1" applyBorder="1" applyAlignment="1"/>
    <xf numFmtId="0" fontId="44" fillId="2" borderId="122" xfId="0" applyFont="1" applyFill="1" applyBorder="1" applyAlignment="1">
      <alignment wrapText="1"/>
    </xf>
    <xf numFmtId="0" fontId="0" fillId="2" borderId="118" xfId="0" applyFill="1" applyBorder="1" applyAlignment="1">
      <alignment wrapText="1"/>
    </xf>
    <xf numFmtId="0" fontId="0" fillId="2" borderId="103" xfId="0" applyFill="1" applyBorder="1" applyAlignment="1"/>
    <xf numFmtId="0" fontId="0" fillId="2" borderId="97" xfId="0" applyFill="1" applyBorder="1" applyAlignment="1"/>
    <xf numFmtId="0" fontId="44" fillId="2" borderId="89" xfId="0" applyFont="1" applyFill="1" applyBorder="1" applyAlignment="1">
      <alignment wrapText="1"/>
    </xf>
    <xf numFmtId="0" fontId="48" fillId="2" borderId="0" xfId="0" applyFont="1" applyFill="1" applyBorder="1" applyAlignment="1"/>
    <xf numFmtId="0" fontId="0" fillId="2" borderId="109" xfId="0" applyFill="1" applyBorder="1" applyAlignment="1">
      <alignment wrapText="1"/>
    </xf>
    <xf numFmtId="0" fontId="48" fillId="2" borderId="103" xfId="0" applyFont="1" applyFill="1" applyBorder="1" applyAlignment="1">
      <alignment vertical="center"/>
    </xf>
    <xf numFmtId="0" fontId="238" fillId="2" borderId="118" xfId="0" applyFont="1" applyFill="1" applyBorder="1" applyAlignment="1">
      <alignment vertical="center" wrapText="1"/>
    </xf>
    <xf numFmtId="0" fontId="0" fillId="2" borderId="89" xfId="0" applyFill="1" applyBorder="1" applyAlignment="1">
      <alignment wrapText="1"/>
    </xf>
    <xf numFmtId="0" fontId="7" fillId="2" borderId="0" xfId="0" applyFont="1" applyFill="1" applyBorder="1" applyAlignment="1"/>
    <xf numFmtId="0" fontId="238" fillId="2" borderId="109" xfId="0" applyFont="1" applyFill="1" applyBorder="1" applyAlignment="1">
      <alignment vertical="center" wrapText="1"/>
    </xf>
    <xf numFmtId="0" fontId="48" fillId="2" borderId="138" xfId="0" applyFont="1" applyFill="1" applyBorder="1" applyAlignment="1"/>
    <xf numFmtId="0" fontId="0" fillId="2" borderId="138" xfId="0" applyFill="1" applyBorder="1" applyAlignment="1"/>
    <xf numFmtId="0" fontId="0" fillId="2" borderId="134" xfId="0" applyFill="1" applyBorder="1" applyAlignment="1"/>
    <xf numFmtId="10" fontId="41" fillId="0" borderId="7" xfId="0" applyNumberFormat="1" applyFont="1" applyFill="1" applyBorder="1" applyAlignment="1" applyProtection="1">
      <alignment horizontal="center"/>
      <protection locked="0"/>
    </xf>
    <xf numFmtId="0" fontId="222" fillId="2" borderId="0" xfId="0" applyFont="1" applyFill="1" applyBorder="1" applyAlignment="1">
      <alignment horizontal="left" vertical="center"/>
    </xf>
    <xf numFmtId="169" fontId="212" fillId="2" borderId="0" xfId="70" applyFont="1" applyFill="1" applyBorder="1" applyAlignment="1">
      <alignment horizontal="left" vertical="center"/>
    </xf>
    <xf numFmtId="169" fontId="212" fillId="28" borderId="123" xfId="70" applyFont="1" applyFill="1" applyBorder="1" applyAlignment="1">
      <alignment horizontal="left" vertical="center"/>
    </xf>
    <xf numFmtId="181" fontId="212" fillId="28" borderId="123" xfId="71" applyNumberFormat="1" applyFont="1" applyFill="1" applyBorder="1" applyAlignment="1">
      <alignment horizontal="left" vertical="center"/>
    </xf>
    <xf numFmtId="0" fontId="13" fillId="2" borderId="0" xfId="0" applyFont="1" applyFill="1" applyBorder="1" applyAlignment="1"/>
    <xf numFmtId="0" fontId="48" fillId="2" borderId="0" xfId="0" applyFont="1" applyFill="1" applyBorder="1" applyAlignment="1">
      <alignment horizontal="center"/>
    </xf>
    <xf numFmtId="0" fontId="48" fillId="2" borderId="0" xfId="0" applyFont="1" applyFill="1" applyBorder="1" applyAlignment="1">
      <alignment horizontal="left" wrapText="1"/>
    </xf>
    <xf numFmtId="181" fontId="212" fillId="2" borderId="0" xfId="71" applyNumberFormat="1" applyFont="1" applyFill="1" applyBorder="1" applyAlignment="1">
      <alignment horizontal="left" vertical="center"/>
    </xf>
    <xf numFmtId="0" fontId="48" fillId="2" borderId="0" xfId="0" applyFont="1" applyFill="1" applyBorder="1" applyAlignment="1">
      <alignment wrapText="1"/>
    </xf>
    <xf numFmtId="0" fontId="91" fillId="2" borderId="0" xfId="0" applyFont="1" applyFill="1" applyBorder="1" applyAlignment="1">
      <alignment horizontal="left" vertical="center"/>
    </xf>
    <xf numFmtId="181" fontId="41" fillId="2" borderId="3" xfId="71" applyNumberFormat="1" applyFont="1" applyFill="1" applyBorder="1" applyAlignment="1">
      <alignment horizontal="center"/>
    </xf>
    <xf numFmtId="176" fontId="8" fillId="28" borderId="143" xfId="0" applyNumberFormat="1" applyFont="1" applyFill="1" applyBorder="1" applyAlignment="1" applyProtection="1">
      <alignment horizontal="center" vertical="center" wrapText="1"/>
    </xf>
    <xf numFmtId="0" fontId="0" fillId="94" borderId="110" xfId="0" applyFont="1" applyFill="1" applyBorder="1" applyAlignment="1">
      <alignment vertical="top"/>
    </xf>
    <xf numFmtId="0" fontId="0" fillId="94" borderId="9" xfId="0" applyFont="1" applyFill="1" applyBorder="1" applyAlignment="1">
      <alignment vertical="top"/>
    </xf>
    <xf numFmtId="0" fontId="0" fillId="2" borderId="9" xfId="0" applyFill="1" applyBorder="1"/>
    <xf numFmtId="0" fontId="0" fillId="90" borderId="9" xfId="0" applyFill="1" applyBorder="1"/>
    <xf numFmtId="0" fontId="0" fillId="95" borderId="110" xfId="0" applyFont="1" applyFill="1" applyBorder="1" applyAlignment="1">
      <alignment vertical="top"/>
    </xf>
    <xf numFmtId="0" fontId="0" fillId="95" borderId="110" xfId="0" applyFill="1" applyBorder="1"/>
    <xf numFmtId="0" fontId="0" fillId="95" borderId="0" xfId="0" applyFont="1" applyFill="1" applyBorder="1" applyAlignment="1">
      <alignment vertical="top"/>
    </xf>
    <xf numFmtId="3" fontId="0" fillId="95" borderId="3" xfId="0" applyNumberFormat="1" applyFont="1" applyFill="1" applyBorder="1" applyAlignment="1">
      <alignment vertical="top"/>
    </xf>
    <xf numFmtId="0" fontId="0" fillId="96" borderId="110" xfId="0" applyFont="1" applyFill="1" applyBorder="1" applyAlignment="1">
      <alignment vertical="top"/>
    </xf>
    <xf numFmtId="0" fontId="0" fillId="96" borderId="110" xfId="0" applyFill="1" applyBorder="1"/>
    <xf numFmtId="0" fontId="0" fillId="96" borderId="0" xfId="0" applyFont="1" applyFill="1" applyBorder="1" applyAlignment="1">
      <alignment vertical="top"/>
    </xf>
    <xf numFmtId="3" fontId="0" fillId="96" borderId="3" xfId="0" applyNumberFormat="1" applyFont="1" applyFill="1" applyBorder="1" applyAlignment="1">
      <alignment vertical="top"/>
    </xf>
    <xf numFmtId="0" fontId="0" fillId="28" borderId="0" xfId="0" applyFont="1" applyFill="1" applyBorder="1" applyAlignment="1">
      <alignment vertical="top"/>
    </xf>
    <xf numFmtId="0" fontId="0" fillId="97" borderId="110" xfId="0" applyFont="1" applyFill="1" applyBorder="1" applyAlignment="1">
      <alignment vertical="top"/>
    </xf>
    <xf numFmtId="0" fontId="0" fillId="97" borderId="110" xfId="0" applyFill="1" applyBorder="1"/>
    <xf numFmtId="0" fontId="0" fillId="97" borderId="0" xfId="0" applyFont="1" applyFill="1" applyBorder="1" applyAlignment="1">
      <alignment vertical="top"/>
    </xf>
    <xf numFmtId="3" fontId="0" fillId="97" borderId="3" xfId="0" applyNumberFormat="1" applyFont="1" applyFill="1" applyBorder="1" applyAlignment="1">
      <alignment vertical="top"/>
    </xf>
    <xf numFmtId="0" fontId="0" fillId="97" borderId="0" xfId="0" applyFill="1" applyBorder="1"/>
    <xf numFmtId="0" fontId="0" fillId="97" borderId="0" xfId="0" applyFill="1"/>
    <xf numFmtId="0" fontId="0" fillId="98" borderId="110" xfId="0" applyFont="1" applyFill="1" applyBorder="1" applyAlignment="1">
      <alignment vertical="top"/>
    </xf>
    <xf numFmtId="0" fontId="0" fillId="98" borderId="110" xfId="0" applyFill="1" applyBorder="1"/>
    <xf numFmtId="0" fontId="0" fillId="98" borderId="0" xfId="0" applyFill="1" applyBorder="1"/>
    <xf numFmtId="3" fontId="0" fillId="98" borderId="3" xfId="0" applyNumberFormat="1" applyFont="1" applyFill="1" applyBorder="1" applyAlignment="1">
      <alignment vertical="top"/>
    </xf>
    <xf numFmtId="0" fontId="0" fillId="98" borderId="0" xfId="0" applyFill="1"/>
    <xf numFmtId="0" fontId="0" fillId="98" borderId="9" xfId="0" applyFill="1" applyBorder="1"/>
    <xf numFmtId="0" fontId="0" fillId="99" borderId="110" xfId="0" applyFont="1" applyFill="1" applyBorder="1" applyAlignment="1">
      <alignment vertical="top"/>
    </xf>
    <xf numFmtId="0" fontId="0" fillId="99" borderId="9" xfId="0" applyFill="1" applyBorder="1"/>
    <xf numFmtId="0" fontId="0" fillId="99" borderId="110" xfId="0" applyFill="1" applyBorder="1"/>
    <xf numFmtId="0" fontId="0" fillId="99" borderId="0" xfId="0" applyFill="1" applyBorder="1"/>
    <xf numFmtId="0" fontId="0" fillId="100" borderId="110" xfId="0" applyFont="1" applyFill="1" applyBorder="1" applyAlignment="1">
      <alignment vertical="top"/>
    </xf>
    <xf numFmtId="0" fontId="0" fillId="100" borderId="9" xfId="0" applyFill="1" applyBorder="1"/>
    <xf numFmtId="0" fontId="0" fillId="100" borderId="110" xfId="0" applyFill="1" applyBorder="1"/>
    <xf numFmtId="0" fontId="0" fillId="100" borderId="0" xfId="0" applyFill="1" applyBorder="1"/>
    <xf numFmtId="0" fontId="217" fillId="2" borderId="0" xfId="0" applyFont="1" applyFill="1" applyAlignment="1">
      <alignment horizontal="center"/>
    </xf>
    <xf numFmtId="8" fontId="217" fillId="2" borderId="0" xfId="0" applyNumberFormat="1" applyFont="1" applyFill="1" applyAlignment="1">
      <alignment horizontal="center"/>
    </xf>
    <xf numFmtId="8" fontId="13" fillId="2" borderId="0" xfId="0" applyNumberFormat="1" applyFont="1" applyFill="1" applyBorder="1"/>
    <xf numFmtId="8" fontId="13" fillId="2" borderId="0" xfId="0" quotePrefix="1" applyNumberFormat="1" applyFont="1" applyFill="1" applyAlignment="1">
      <alignment horizontal="center"/>
    </xf>
    <xf numFmtId="0" fontId="217" fillId="2" borderId="0" xfId="0" applyFont="1" applyFill="1" applyBorder="1" applyAlignment="1">
      <alignment horizontal="center"/>
    </xf>
    <xf numFmtId="3" fontId="0" fillId="0" borderId="0" xfId="0" applyNumberFormat="1"/>
    <xf numFmtId="0" fontId="0" fillId="0" borderId="110" xfId="0" applyBorder="1"/>
    <xf numFmtId="3" fontId="0" fillId="0" borderId="110" xfId="0" applyNumberFormat="1" applyBorder="1"/>
    <xf numFmtId="0" fontId="0" fillId="101" borderId="110" xfId="0" applyFill="1" applyBorder="1"/>
    <xf numFmtId="0" fontId="241" fillId="0" borderId="0" xfId="0" applyFont="1" applyAlignment="1">
      <alignment horizontal="left"/>
    </xf>
    <xf numFmtId="3" fontId="241" fillId="0" borderId="0" xfId="0" applyNumberFormat="1" applyFont="1" applyAlignment="1">
      <alignment horizontal="right"/>
    </xf>
    <xf numFmtId="0" fontId="3" fillId="0" borderId="110" xfId="0" applyFont="1" applyBorder="1"/>
    <xf numFmtId="3" fontId="3" fillId="0" borderId="110" xfId="0" applyNumberFormat="1" applyFont="1" applyBorder="1"/>
    <xf numFmtId="0" fontId="3" fillId="0" borderId="110" xfId="0" applyFont="1" applyBorder="1" applyAlignment="1">
      <alignment horizontal="center"/>
    </xf>
    <xf numFmtId="0" fontId="3" fillId="0" borderId="0" xfId="0" applyFont="1" applyBorder="1"/>
    <xf numFmtId="3" fontId="3" fillId="0" borderId="0" xfId="0" applyNumberFormat="1" applyFont="1" applyBorder="1"/>
    <xf numFmtId="0" fontId="0" fillId="0" borderId="110" xfId="0" applyFont="1" applyBorder="1"/>
    <xf numFmtId="3" fontId="0" fillId="0" borderId="110" xfId="0" applyNumberFormat="1" applyFont="1" applyBorder="1"/>
    <xf numFmtId="0" fontId="32" fillId="0" borderId="0" xfId="0" applyFont="1"/>
    <xf numFmtId="0" fontId="3" fillId="0" borderId="110" xfId="0" applyFont="1" applyBorder="1" applyAlignment="1">
      <alignment horizontal="center" wrapText="1"/>
    </xf>
    <xf numFmtId="3" fontId="0" fillId="94" borderId="110" xfId="0" applyNumberFormat="1" applyFont="1" applyFill="1" applyBorder="1"/>
    <xf numFmtId="3" fontId="0" fillId="94" borderId="0" xfId="0" applyNumberFormat="1" applyFill="1"/>
    <xf numFmtId="0" fontId="0" fillId="26" borderId="110" xfId="0" applyFill="1" applyBorder="1"/>
    <xf numFmtId="3" fontId="0" fillId="26" borderId="110" xfId="0" applyNumberFormat="1" applyFill="1" applyBorder="1"/>
    <xf numFmtId="3" fontId="0" fillId="2" borderId="110" xfId="0" applyNumberFormat="1" applyFont="1" applyFill="1" applyBorder="1"/>
    <xf numFmtId="0" fontId="0" fillId="102" borderId="110" xfId="0" applyFill="1" applyBorder="1"/>
    <xf numFmtId="3" fontId="238" fillId="0" borderId="0" xfId="0" applyNumberFormat="1" applyFont="1"/>
    <xf numFmtId="173" fontId="45" fillId="94" borderId="7" xfId="70" applyNumberFormat="1" applyFont="1" applyFill="1" applyBorder="1"/>
    <xf numFmtId="10" fontId="41" fillId="28" borderId="0" xfId="0" applyNumberFormat="1" applyFont="1" applyFill="1" applyBorder="1" applyAlignment="1">
      <alignment horizontal="center" vertical="center"/>
    </xf>
    <xf numFmtId="0" fontId="3" fillId="0" borderId="0" xfId="0" applyFont="1"/>
    <xf numFmtId="0" fontId="3" fillId="0" borderId="144" xfId="0" applyFont="1" applyBorder="1" applyAlignment="1">
      <alignment horizontal="center" wrapText="1"/>
    </xf>
    <xf numFmtId="16" fontId="3" fillId="0" borderId="144" xfId="0" quotePrefix="1" applyNumberFormat="1" applyFont="1" applyBorder="1"/>
    <xf numFmtId="179" fontId="0" fillId="0" borderId="144" xfId="71" applyNumberFormat="1" applyFont="1" applyBorder="1"/>
    <xf numFmtId="179" fontId="0" fillId="0" borderId="144" xfId="0" applyNumberFormat="1" applyBorder="1"/>
    <xf numFmtId="0" fontId="0" fillId="0" borderId="144" xfId="0" applyBorder="1"/>
    <xf numFmtId="173" fontId="0" fillId="0" borderId="144" xfId="0" applyNumberFormat="1" applyBorder="1"/>
    <xf numFmtId="0" fontId="3" fillId="0" borderId="144" xfId="0" quotePrefix="1" applyFont="1" applyBorder="1"/>
    <xf numFmtId="0" fontId="3" fillId="0" borderId="144" xfId="0" applyFont="1" applyBorder="1"/>
    <xf numFmtId="179" fontId="3" fillId="0" borderId="144" xfId="71" applyNumberFormat="1" applyFont="1" applyBorder="1"/>
    <xf numFmtId="173" fontId="3" fillId="94" borderId="144" xfId="0" applyNumberFormat="1" applyFont="1" applyFill="1" applyBorder="1"/>
    <xf numFmtId="179" fontId="0" fillId="0" borderId="0" xfId="71" applyNumberFormat="1" applyFont="1"/>
    <xf numFmtId="0" fontId="3" fillId="0" borderId="145" xfId="0" applyFont="1" applyBorder="1"/>
    <xf numFmtId="0" fontId="3" fillId="0" borderId="146" xfId="0" applyFont="1" applyBorder="1"/>
    <xf numFmtId="173" fontId="3" fillId="94" borderId="147" xfId="0" applyNumberFormat="1" applyFont="1" applyFill="1" applyBorder="1"/>
    <xf numFmtId="0" fontId="0" fillId="2" borderId="144" xfId="0" applyFill="1" applyBorder="1"/>
    <xf numFmtId="173" fontId="0" fillId="2" borderId="144" xfId="0" applyNumberFormat="1" applyFill="1" applyBorder="1"/>
    <xf numFmtId="173" fontId="13" fillId="2" borderId="0" xfId="0" applyNumberFormat="1" applyFont="1" applyFill="1" applyBorder="1"/>
    <xf numFmtId="173" fontId="13" fillId="2" borderId="0" xfId="0" applyNumberFormat="1" applyFont="1" applyFill="1"/>
    <xf numFmtId="0" fontId="217" fillId="2" borderId="0" xfId="0" applyFont="1" applyFill="1" applyAlignment="1">
      <alignment horizontal="right"/>
    </xf>
    <xf numFmtId="181" fontId="0" fillId="0" borderId="0" xfId="71" applyNumberFormat="1" applyFont="1"/>
    <xf numFmtId="10" fontId="0" fillId="0" borderId="0" xfId="0" applyNumberFormat="1"/>
    <xf numFmtId="181" fontId="0" fillId="0" borderId="144" xfId="0" applyNumberFormat="1" applyBorder="1" applyAlignment="1">
      <alignment horizontal="center" wrapText="1"/>
    </xf>
    <xf numFmtId="10" fontId="3" fillId="0" borderId="144" xfId="0" applyNumberFormat="1" applyFont="1" applyBorder="1" applyAlignment="1">
      <alignment horizontal="center"/>
    </xf>
    <xf numFmtId="0" fontId="0" fillId="94" borderId="144" xfId="0" applyFill="1" applyBorder="1" applyAlignment="1">
      <alignment horizontal="left"/>
    </xf>
    <xf numFmtId="181" fontId="0" fillId="94" borderId="144" xfId="0" applyNumberFormat="1" applyFill="1" applyBorder="1"/>
    <xf numFmtId="10" fontId="0" fillId="94" borderId="144" xfId="0" applyNumberFormat="1" applyFill="1" applyBorder="1"/>
    <xf numFmtId="0" fontId="0" fillId="0" borderId="144" xfId="0" applyBorder="1" applyAlignment="1">
      <alignment horizontal="left" indent="1"/>
    </xf>
    <xf numFmtId="181" fontId="0" fillId="0" borderId="144" xfId="0" applyNumberFormat="1" applyBorder="1"/>
    <xf numFmtId="10" fontId="0" fillId="0" borderId="144" xfId="0" applyNumberFormat="1" applyBorder="1"/>
    <xf numFmtId="0" fontId="0" fillId="0" borderId="144" xfId="0" applyBorder="1" applyAlignment="1">
      <alignment horizontal="left" indent="2"/>
    </xf>
    <xf numFmtId="181" fontId="0" fillId="2" borderId="144" xfId="0" applyNumberFormat="1" applyFill="1" applyBorder="1"/>
    <xf numFmtId="0" fontId="0" fillId="2" borderId="144" xfId="0" applyFill="1" applyBorder="1" applyAlignment="1">
      <alignment horizontal="left" indent="1"/>
    </xf>
    <xf numFmtId="0" fontId="0" fillId="2" borderId="144" xfId="0" applyFill="1" applyBorder="1" applyAlignment="1">
      <alignment horizontal="left" indent="2"/>
    </xf>
    <xf numFmtId="0" fontId="0" fillId="0" borderId="144" xfId="0" applyBorder="1" applyAlignment="1">
      <alignment horizontal="left"/>
    </xf>
    <xf numFmtId="0" fontId="244" fillId="0" borderId="0" xfId="0" applyFont="1"/>
    <xf numFmtId="0" fontId="0" fillId="0" borderId="144" xfId="0" pivotButton="1" applyBorder="1"/>
    <xf numFmtId="181" fontId="0" fillId="0" borderId="144" xfId="0" pivotButton="1" applyNumberFormat="1" applyBorder="1" applyAlignment="1">
      <alignment horizontal="center" wrapText="1"/>
    </xf>
    <xf numFmtId="0" fontId="0" fillId="102" borderId="144" xfId="0" applyFill="1" applyBorder="1"/>
    <xf numFmtId="43" fontId="0" fillId="2" borderId="0" xfId="0" applyNumberFormat="1" applyFill="1"/>
    <xf numFmtId="0" fontId="46" fillId="2" borderId="0" xfId="0" applyFont="1" applyFill="1" applyBorder="1" applyAlignment="1">
      <alignment horizontal="center" vertical="center"/>
    </xf>
    <xf numFmtId="0" fontId="239" fillId="2" borderId="0" xfId="0" applyFont="1" applyFill="1" applyBorder="1" applyAlignment="1">
      <alignment wrapText="1"/>
    </xf>
    <xf numFmtId="0" fontId="239" fillId="2" borderId="12" xfId="0" applyFont="1" applyFill="1" applyBorder="1" applyAlignment="1">
      <alignment wrapText="1"/>
    </xf>
    <xf numFmtId="0" fontId="91" fillId="2" borderId="0" xfId="0" applyFont="1" applyFill="1" applyBorder="1" applyAlignment="1">
      <alignment wrapText="1"/>
    </xf>
    <xf numFmtId="0" fontId="91" fillId="2" borderId="12" xfId="0" applyFont="1" applyFill="1" applyBorder="1" applyAlignment="1">
      <alignment wrapText="1"/>
    </xf>
    <xf numFmtId="0" fontId="48" fillId="2" borderId="103" xfId="0" applyFont="1" applyFill="1" applyBorder="1" applyAlignment="1">
      <alignment wrapText="1"/>
    </xf>
    <xf numFmtId="0" fontId="48" fillId="2" borderId="97" xfId="0" applyFont="1" applyFill="1" applyBorder="1" applyAlignment="1">
      <alignment wrapText="1"/>
    </xf>
    <xf numFmtId="0" fontId="52" fillId="26" borderId="89" xfId="0" applyFont="1" applyFill="1" applyBorder="1" applyAlignment="1">
      <alignment horizontal="center" vertical="center"/>
    </xf>
    <xf numFmtId="0" fontId="52" fillId="26" borderId="0" xfId="0" applyFont="1" applyFill="1" applyBorder="1" applyAlignment="1">
      <alignment horizontal="center" vertical="center"/>
    </xf>
    <xf numFmtId="0" fontId="91" fillId="2" borderId="103" xfId="0" applyFont="1" applyFill="1" applyBorder="1" applyAlignment="1">
      <alignment wrapText="1"/>
    </xf>
    <xf numFmtId="0" fontId="91" fillId="2" borderId="97" xfId="0" applyFont="1" applyFill="1" applyBorder="1" applyAlignment="1">
      <alignment wrapText="1"/>
    </xf>
    <xf numFmtId="0" fontId="48" fillId="2" borderId="138" xfId="0" applyFont="1" applyFill="1" applyBorder="1" applyAlignment="1">
      <alignment wrapText="1"/>
    </xf>
    <xf numFmtId="0" fontId="48" fillId="2" borderId="134" xfId="0" applyFont="1" applyFill="1" applyBorder="1" applyAlignment="1">
      <alignment wrapText="1"/>
    </xf>
    <xf numFmtId="0" fontId="48" fillId="2" borderId="138" xfId="0" applyFont="1" applyFill="1" applyBorder="1" applyAlignment="1">
      <alignment vertical="center" wrapText="1"/>
    </xf>
    <xf numFmtId="0" fontId="48" fillId="2" borderId="134" xfId="0" applyFont="1" applyFill="1" applyBorder="1" applyAlignment="1">
      <alignment vertical="center" wrapText="1"/>
    </xf>
    <xf numFmtId="0" fontId="230" fillId="2" borderId="0" xfId="0" applyFont="1" applyFill="1" applyAlignment="1">
      <alignment horizontal="left"/>
    </xf>
    <xf numFmtId="0" fontId="91" fillId="2" borderId="118" xfId="0" applyFont="1" applyFill="1" applyBorder="1" applyAlignment="1">
      <alignment horizontal="center" wrapText="1"/>
    </xf>
    <xf numFmtId="0" fontId="91" fillId="2" borderId="103" xfId="0" applyFont="1" applyFill="1" applyBorder="1" applyAlignment="1">
      <alignment horizontal="center" wrapText="1"/>
    </xf>
    <xf numFmtId="0" fontId="91" fillId="2" borderId="97" xfId="0" applyFont="1" applyFill="1" applyBorder="1" applyAlignment="1">
      <alignment horizontal="center" wrapText="1"/>
    </xf>
    <xf numFmtId="0" fontId="91" fillId="2" borderId="89" xfId="0" applyFont="1" applyFill="1" applyBorder="1" applyAlignment="1">
      <alignment horizontal="center" wrapText="1"/>
    </xf>
    <xf numFmtId="0" fontId="91" fillId="2" borderId="0" xfId="0" applyFont="1" applyFill="1" applyBorder="1" applyAlignment="1">
      <alignment horizontal="center" wrapText="1"/>
    </xf>
    <xf numFmtId="0" fontId="91" fillId="2" borderId="12" xfId="0" applyFont="1" applyFill="1" applyBorder="1" applyAlignment="1">
      <alignment horizontal="center" wrapText="1"/>
    </xf>
    <xf numFmtId="0" fontId="91" fillId="2" borderId="109" xfId="0" applyFont="1" applyFill="1" applyBorder="1" applyAlignment="1">
      <alignment horizontal="center" wrapText="1"/>
    </xf>
    <xf numFmtId="0" fontId="91" fillId="2" borderId="5" xfId="0" applyFont="1" applyFill="1" applyBorder="1" applyAlignment="1">
      <alignment horizontal="center" wrapText="1"/>
    </xf>
    <xf numFmtId="0" fontId="91" fillId="2" borderId="112" xfId="0" applyFont="1" applyFill="1" applyBorder="1" applyAlignment="1">
      <alignment horizontal="center" wrapText="1"/>
    </xf>
    <xf numFmtId="175" fontId="91" fillId="28" borderId="122" xfId="0" applyNumberFormat="1" applyFont="1" applyFill="1" applyBorder="1" applyAlignment="1">
      <alignment horizontal="left"/>
    </xf>
    <xf numFmtId="175" fontId="91" fillId="28" borderId="134" xfId="0" applyNumberFormat="1" applyFont="1" applyFill="1" applyBorder="1" applyAlignment="1">
      <alignment horizontal="left"/>
    </xf>
    <xf numFmtId="0" fontId="91" fillId="92" borderId="0" xfId="0" applyFont="1" applyFill="1" applyBorder="1" applyAlignment="1">
      <alignment horizontal="left" vertical="center" wrapText="1"/>
    </xf>
    <xf numFmtId="175" fontId="47" fillId="2" borderId="122" xfId="0" applyNumberFormat="1" applyFont="1" applyFill="1" applyBorder="1" applyAlignment="1">
      <alignment horizontal="left"/>
    </xf>
    <xf numFmtId="175" fontId="47" fillId="2" borderId="134" xfId="0" applyNumberFormat="1" applyFont="1" applyFill="1" applyBorder="1" applyAlignment="1">
      <alignment horizontal="left"/>
    </xf>
    <xf numFmtId="174" fontId="213" fillId="26" borderId="122" xfId="6" applyNumberFormat="1" applyFont="1" applyFill="1" applyBorder="1" applyAlignment="1">
      <alignment horizontal="center" vertical="center" wrapText="1"/>
    </xf>
    <xf numFmtId="174" fontId="213" fillId="26" borderId="134" xfId="6" applyNumberFormat="1" applyFont="1" applyFill="1" applyBorder="1" applyAlignment="1">
      <alignment horizontal="center" vertical="center" wrapText="1"/>
    </xf>
    <xf numFmtId="0" fontId="0" fillId="28" borderId="122" xfId="0" applyFill="1" applyBorder="1" applyAlignment="1">
      <alignment horizontal="left" wrapText="1"/>
    </xf>
    <xf numFmtId="0" fontId="0" fillId="28" borderId="134" xfId="0" applyFill="1" applyBorder="1" applyAlignment="1">
      <alignment horizontal="left" wrapText="1"/>
    </xf>
    <xf numFmtId="0" fontId="0" fillId="28" borderId="122" xfId="0" applyFill="1" applyBorder="1" applyAlignment="1">
      <alignment horizontal="left"/>
    </xf>
    <xf numFmtId="0" fontId="0" fillId="28" borderId="134" xfId="0" applyFill="1" applyBorder="1" applyAlignment="1">
      <alignment horizontal="left"/>
    </xf>
    <xf numFmtId="0" fontId="213" fillId="26" borderId="122" xfId="0" applyFont="1" applyFill="1" applyBorder="1" applyAlignment="1">
      <alignment horizontal="center"/>
    </xf>
    <xf numFmtId="0" fontId="213" fillId="26" borderId="134" xfId="0" applyFont="1" applyFill="1" applyBorder="1" applyAlignment="1">
      <alignment horizontal="center"/>
    </xf>
    <xf numFmtId="0" fontId="45" fillId="2" borderId="53" xfId="0" applyFont="1" applyFill="1" applyBorder="1" applyAlignment="1" applyProtection="1">
      <alignment horizontal="center" vertical="center" wrapText="1"/>
      <protection locked="0"/>
    </xf>
    <xf numFmtId="0" fontId="45" fillId="2" borderId="102" xfId="0" applyFont="1" applyFill="1" applyBorder="1" applyAlignment="1" applyProtection="1">
      <alignment horizontal="center" vertical="center" wrapText="1"/>
      <protection locked="0"/>
    </xf>
    <xf numFmtId="0" fontId="45" fillId="2" borderId="36" xfId="0" applyFont="1" applyFill="1" applyBorder="1" applyAlignment="1" applyProtection="1">
      <alignment horizontal="center" vertical="center" wrapText="1"/>
      <protection locked="0"/>
    </xf>
    <xf numFmtId="0" fontId="91" fillId="92" borderId="0" xfId="40" applyNumberFormat="1" applyFont="1" applyFill="1" applyBorder="1" applyAlignment="1">
      <alignment horizontal="left" vertical="center" wrapText="1"/>
    </xf>
    <xf numFmtId="0" fontId="48" fillId="92" borderId="0" xfId="0" applyFont="1" applyFill="1" applyBorder="1" applyAlignment="1">
      <alignment horizontal="left" vertical="center" wrapText="1"/>
    </xf>
    <xf numFmtId="0" fontId="44" fillId="2" borderId="0" xfId="0" applyFont="1" applyFill="1" applyBorder="1" applyAlignment="1">
      <alignment horizontal="left" vertical="top"/>
    </xf>
    <xf numFmtId="0" fontId="45" fillId="2" borderId="111" xfId="0" applyFont="1" applyFill="1" applyBorder="1" applyAlignment="1" applyProtection="1">
      <alignment horizontal="center" vertical="center" wrapText="1"/>
      <protection locked="0"/>
    </xf>
    <xf numFmtId="0" fontId="45" fillId="2" borderId="121" xfId="0" applyFont="1" applyFill="1" applyBorder="1" applyAlignment="1" applyProtection="1">
      <alignment horizontal="center" vertical="center" wrapText="1"/>
      <protection locked="0"/>
    </xf>
    <xf numFmtId="178" fontId="212" fillId="92" borderId="140" xfId="40" applyNumberFormat="1" applyFont="1" applyFill="1" applyBorder="1" applyAlignment="1">
      <alignment horizontal="left" vertical="center"/>
    </xf>
    <xf numFmtId="178" fontId="212" fillId="92" borderId="141" xfId="40" applyNumberFormat="1" applyFont="1" applyFill="1" applyBorder="1" applyAlignment="1">
      <alignment horizontal="left" vertical="center"/>
    </xf>
    <xf numFmtId="0" fontId="212" fillId="92" borderId="0" xfId="40" applyNumberFormat="1" applyFont="1" applyFill="1" applyBorder="1" applyAlignment="1" applyProtection="1">
      <alignment horizontal="left" vertical="center" wrapText="1"/>
      <protection locked="0"/>
    </xf>
    <xf numFmtId="0" fontId="48" fillId="92" borderId="0" xfId="0" applyFont="1" applyFill="1" applyAlignment="1">
      <alignment horizontal="left" vertical="center" wrapText="1"/>
    </xf>
    <xf numFmtId="0" fontId="32" fillId="0" borderId="0" xfId="0" applyFont="1" applyAlignment="1">
      <alignment horizontal="center"/>
    </xf>
    <xf numFmtId="0" fontId="3" fillId="0" borderId="0" xfId="0" applyFont="1" applyAlignment="1">
      <alignment horizontal="center"/>
    </xf>
    <xf numFmtId="173" fontId="45" fillId="94" borderId="0" xfId="71" applyNumberFormat="1" applyFont="1" applyFill="1" applyBorder="1" applyAlignment="1" applyProtection="1">
      <alignment horizontal="center" vertical="center"/>
      <protection locked="0"/>
    </xf>
    <xf numFmtId="0" fontId="44" fillId="2" borderId="0" xfId="0" applyFont="1" applyFill="1" applyBorder="1" applyAlignment="1" applyProtection="1">
      <alignment horizontal="left" vertical="top"/>
      <protection locked="0"/>
    </xf>
    <xf numFmtId="0" fontId="91" fillId="92" borderId="0" xfId="0" applyFont="1" applyFill="1" applyBorder="1" applyAlignment="1" applyProtection="1">
      <alignment horizontal="left" vertical="center" wrapText="1"/>
      <protection locked="0"/>
    </xf>
    <xf numFmtId="0" fontId="52" fillId="26" borderId="105" xfId="0" applyNumberFormat="1" applyFont="1" applyFill="1" applyBorder="1" applyAlignment="1" applyProtection="1">
      <alignment horizontal="center" vertical="center" wrapText="1"/>
      <protection locked="0"/>
    </xf>
    <xf numFmtId="0" fontId="52" fillId="26" borderId="52" xfId="0" applyNumberFormat="1" applyFont="1" applyFill="1" applyBorder="1" applyAlignment="1" applyProtection="1">
      <alignment horizontal="center" vertical="center" wrapText="1"/>
      <protection locked="0"/>
    </xf>
    <xf numFmtId="0" fontId="52" fillId="26" borderId="51" xfId="0" applyFont="1" applyFill="1" applyBorder="1" applyAlignment="1" applyProtection="1">
      <alignment horizontal="center" vertical="center" wrapText="1"/>
      <protection locked="0"/>
    </xf>
    <xf numFmtId="0" fontId="52" fillId="26" borderId="47" xfId="0" applyFont="1" applyFill="1" applyBorder="1" applyAlignment="1" applyProtection="1">
      <alignment horizontal="center" vertical="center" wrapText="1"/>
      <protection locked="0"/>
    </xf>
    <xf numFmtId="0" fontId="52" fillId="26" borderId="99" xfId="0" applyNumberFormat="1" applyFont="1" applyFill="1" applyBorder="1" applyAlignment="1" applyProtection="1">
      <alignment horizontal="center" vertical="center" wrapText="1"/>
      <protection locked="0"/>
    </xf>
    <xf numFmtId="0" fontId="52" fillId="26" borderId="100" xfId="0" applyNumberFormat="1" applyFont="1" applyFill="1" applyBorder="1" applyAlignment="1" applyProtection="1">
      <alignment horizontal="center" vertical="center" wrapText="1"/>
      <protection locked="0"/>
    </xf>
    <xf numFmtId="0" fontId="52" fillId="26" borderId="101" xfId="0" applyNumberFormat="1" applyFont="1" applyFill="1" applyBorder="1" applyAlignment="1" applyProtection="1">
      <alignment horizontal="center" vertical="center" wrapText="1"/>
      <protection locked="0"/>
    </xf>
    <xf numFmtId="0" fontId="52" fillId="26" borderId="130" xfId="0" applyNumberFormat="1" applyFont="1" applyFill="1" applyBorder="1" applyAlignment="1" applyProtection="1">
      <alignment horizontal="center" vertical="center" wrapText="1"/>
      <protection locked="0"/>
    </xf>
    <xf numFmtId="0" fontId="52" fillId="26" borderId="131" xfId="0" applyNumberFormat="1" applyFont="1" applyFill="1" applyBorder="1" applyAlignment="1" applyProtection="1">
      <alignment horizontal="center" vertical="center" wrapText="1"/>
      <protection locked="0"/>
    </xf>
    <xf numFmtId="0" fontId="52" fillId="26" borderId="132" xfId="0" applyNumberFormat="1" applyFont="1" applyFill="1" applyBorder="1" applyAlignment="1" applyProtection="1">
      <alignment horizontal="center" vertical="center" wrapText="1"/>
      <protection locked="0"/>
    </xf>
    <xf numFmtId="0" fontId="52" fillId="26" borderId="106" xfId="0" applyNumberFormat="1" applyFont="1" applyFill="1" applyBorder="1" applyAlignment="1" applyProtection="1">
      <alignment horizontal="center" vertical="center" wrapText="1"/>
      <protection locked="0"/>
    </xf>
    <xf numFmtId="0" fontId="52" fillId="26" borderId="50" xfId="0" applyNumberFormat="1" applyFont="1" applyFill="1" applyBorder="1" applyAlignment="1" applyProtection="1">
      <alignment horizontal="center" vertical="center" wrapText="1"/>
      <protection locked="0"/>
    </xf>
    <xf numFmtId="0" fontId="44" fillId="2" borderId="0" xfId="0" applyFont="1" applyFill="1" applyAlignment="1">
      <alignment horizontal="left" vertical="top" wrapText="1"/>
    </xf>
    <xf numFmtId="0" fontId="91" fillId="92" borderId="0" xfId="0" applyFont="1" applyFill="1" applyBorder="1" applyAlignment="1">
      <alignment horizontal="left" wrapText="1"/>
    </xf>
    <xf numFmtId="0" fontId="237" fillId="2" borderId="5" xfId="0" applyFont="1" applyFill="1" applyBorder="1" applyAlignment="1">
      <alignment horizontal="left"/>
    </xf>
    <xf numFmtId="0" fontId="3" fillId="0" borderId="144" xfId="0" quotePrefix="1" applyFont="1" applyBorder="1" applyAlignment="1">
      <alignment horizontal="center" vertical="center"/>
    </xf>
    <xf numFmtId="0" fontId="3" fillId="0" borderId="144" xfId="0" applyFont="1" applyBorder="1" applyAlignment="1">
      <alignment horizontal="center"/>
    </xf>
    <xf numFmtId="0" fontId="3" fillId="0" borderId="144" xfId="0" applyFont="1" applyBorder="1" applyAlignment="1">
      <alignment horizontal="center" vertical="center" wrapText="1"/>
    </xf>
    <xf numFmtId="0" fontId="3" fillId="0" borderId="144" xfId="0" applyFont="1" applyBorder="1" applyAlignment="1">
      <alignment horizontal="center" vertical="center"/>
    </xf>
    <xf numFmtId="0" fontId="238" fillId="0" borderId="89" xfId="0" applyFont="1" applyBorder="1" applyAlignment="1">
      <alignment horizontal="center" vertical="center" wrapText="1"/>
    </xf>
    <xf numFmtId="0" fontId="238" fillId="0" borderId="0" xfId="0" applyFont="1" applyAlignment="1">
      <alignment horizontal="center" vertical="center" wrapText="1"/>
    </xf>
  </cellXfs>
  <cellStyles count="9772">
    <cellStyle name="-" xfId="702"/>
    <cellStyle name=" 3]_x000d__x000a_Zoomed=1_x000d__x000a_Row=0_x000d__x000a_Column=0_x000d__x000a_Height=300_x000d__x000a_Width=300_x000d__x000a_FontName=細明體_x000d__x000a_FontStyle=0_x000d__x000a_FontSize=9_x000d__x000a_PrtFontName=Co" xfId="670"/>
    <cellStyle name="$" xfId="713"/>
    <cellStyle name="$ &amp; ¢" xfId="714"/>
    <cellStyle name="%" xfId="708"/>
    <cellStyle name="%.00" xfId="709"/>
    <cellStyle name="(Heading)" xfId="704"/>
    <cellStyle name="(Lefting)" xfId="705"/>
    <cellStyle name="(z*¯_x000f_°(”,¯?À(¢,¯?Ð(°,¯?à(Â,¯?ð(Ô,¯?" xfId="706"/>
    <cellStyle name="******************************************" xfId="707"/>
    <cellStyle name="_CNMD_Valuation Model_20081212_v2" xfId="671"/>
    <cellStyle name="_Comma" xfId="672"/>
    <cellStyle name="_Comps 4" xfId="673"/>
    <cellStyle name="_Cont Analysis" xfId="674"/>
    <cellStyle name="_Currency" xfId="675"/>
    <cellStyle name="_Currency_Analysis" xfId="676"/>
    <cellStyle name="_Currency_Smartportfolio model" xfId="677"/>
    <cellStyle name="_Currency_Smartportfolio model_DB-merged files" xfId="678"/>
    <cellStyle name="_CurrencySpace" xfId="679"/>
    <cellStyle name="_Gamma Valuation - 8" xfId="680"/>
    <cellStyle name="_ITRN" xfId="681"/>
    <cellStyle name="-_Merger Model 17 Nov 04" xfId="703"/>
    <cellStyle name="_Merger Model_KN&amp;Fzio_v2.30 - Street" xfId="682"/>
    <cellStyle name="_Multiple" xfId="683"/>
    <cellStyle name="_Multiple_Analysis" xfId="684"/>
    <cellStyle name="_Multiple_Analysis_DB-merged files" xfId="685"/>
    <cellStyle name="_Multiple_Smartportfolio model" xfId="686"/>
    <cellStyle name="_Multiple_Smartportfolio model_DB-merged files" xfId="687"/>
    <cellStyle name="_MultipleSpace" xfId="688"/>
    <cellStyle name="_MultipleSpace_Analysis" xfId="689"/>
    <cellStyle name="_MultipleSpace_csc" xfId="690"/>
    <cellStyle name="_MultipleSpace_Smartportfolio model" xfId="691"/>
    <cellStyle name="_MultipleSpace_Smartportfolio model_DB-merged files" xfId="692"/>
    <cellStyle name="_Percent" xfId="693"/>
    <cellStyle name="_Percent_Analysis" xfId="694"/>
    <cellStyle name="_Percent_Smartportfolio model" xfId="695"/>
    <cellStyle name="_Percent_Smartportfolio model_DB-merged files" xfId="696"/>
    <cellStyle name="_PercentSpace" xfId="697"/>
    <cellStyle name="_PercentSpace_Analysis" xfId="698"/>
    <cellStyle name="_PercentSpace_Smartportfolio model" xfId="699"/>
    <cellStyle name="_Sepracor Riders_Clean" xfId="700"/>
    <cellStyle name="_SIAL_Model_5.22.09 v71" xfId="701"/>
    <cellStyle name="£ BP" xfId="715"/>
    <cellStyle name="¥ JY" xfId="716"/>
    <cellStyle name="&lt;9#_x000f_¾Èƒé1ƒÃ_x0002_;M_x0014_}$‹E_x0010_‹_x0004_ˆ…Àt_x001b_Pÿ_x0015_ x¦" xfId="710"/>
    <cellStyle name="=C:\WINNT\SYSTEM32\COMMAND.COM" xfId="711"/>
    <cellStyle name="=C:\WINNT35\SYSTEM32\COMMAND.COM" xfId="712"/>
    <cellStyle name="0752-93035" xfId="717"/>
    <cellStyle name="1,comma" xfId="718"/>
    <cellStyle name="10Q" xfId="719"/>
    <cellStyle name="20 % - Accent1" xfId="720"/>
    <cellStyle name="20 % - Accent2" xfId="721"/>
    <cellStyle name="20 % - Accent3" xfId="722"/>
    <cellStyle name="20 % - Accent4" xfId="723"/>
    <cellStyle name="20 % - Accent5" xfId="724"/>
    <cellStyle name="20 % - Accent6" xfId="725"/>
    <cellStyle name="20% - Accent1 2" xfId="11"/>
    <cellStyle name="20% - Accent1 2 10" xfId="726"/>
    <cellStyle name="20% - Accent1 2 2" xfId="727"/>
    <cellStyle name="20% - Accent1 2 2 2" xfId="728"/>
    <cellStyle name="20% - Accent1 2 2 3" xfId="729"/>
    <cellStyle name="20% - Accent1 2 3" xfId="730"/>
    <cellStyle name="20% - Accent1 2 3 2" xfId="731"/>
    <cellStyle name="20% - Accent1 2 4" xfId="732"/>
    <cellStyle name="20% - Accent1 2 5" xfId="733"/>
    <cellStyle name="20% - Accent1 2 6" xfId="734"/>
    <cellStyle name="20% - Accent1 2 7" xfId="735"/>
    <cellStyle name="20% - Accent1 2 8" xfId="736"/>
    <cellStyle name="20% - Accent1 2 9" xfId="737"/>
    <cellStyle name="20% - Accent1 3" xfId="738"/>
    <cellStyle name="20% - Accent1 3 2" xfId="739"/>
    <cellStyle name="20% - Accent1 3 2 2" xfId="740"/>
    <cellStyle name="20% - Accent1 3 2 2 2" xfId="741"/>
    <cellStyle name="20% - Accent1 3 2 2 2 2" xfId="742"/>
    <cellStyle name="20% - Accent1 3 2 2 3" xfId="743"/>
    <cellStyle name="20% - Accent1 3 2 3" xfId="744"/>
    <cellStyle name="20% - Accent1 3 2 3 2" xfId="745"/>
    <cellStyle name="20% - Accent1 3 2 4" xfId="746"/>
    <cellStyle name="20% - Accent1 3 3" xfId="747"/>
    <cellStyle name="20% - Accent1 3 3 2" xfId="748"/>
    <cellStyle name="20% - Accent1 3 3 2 2" xfId="749"/>
    <cellStyle name="20% - Accent1 3 3 2 2 2" xfId="750"/>
    <cellStyle name="20% - Accent1 3 3 2 3" xfId="751"/>
    <cellStyle name="20% - Accent1 3 3 3" xfId="752"/>
    <cellStyle name="20% - Accent1 3 3 3 2" xfId="753"/>
    <cellStyle name="20% - Accent1 3 3 4" xfId="754"/>
    <cellStyle name="20% - Accent1 3 4" xfId="755"/>
    <cellStyle name="20% - Accent1 3 4 2" xfId="756"/>
    <cellStyle name="20% - Accent1 3 4 2 2" xfId="757"/>
    <cellStyle name="20% - Accent1 3 4 3" xfId="758"/>
    <cellStyle name="20% - Accent1 3 5" xfId="759"/>
    <cellStyle name="20% - Accent1 3 5 2" xfId="760"/>
    <cellStyle name="20% - Accent1 3 6" xfId="761"/>
    <cellStyle name="20% - Accent1 4" xfId="762"/>
    <cellStyle name="20% - Accent1 5" xfId="763"/>
    <cellStyle name="20% - Accent1 6" xfId="764"/>
    <cellStyle name="20% - Accent1 7" xfId="765"/>
    <cellStyle name="20% - Accent1 8" xfId="766"/>
    <cellStyle name="20% - Accent1 9" xfId="767"/>
    <cellStyle name="20% - Accent2 2" xfId="12"/>
    <cellStyle name="20% - Accent2 2 10" xfId="768"/>
    <cellStyle name="20% - Accent2 2 2" xfId="769"/>
    <cellStyle name="20% - Accent2 2 2 2" xfId="770"/>
    <cellStyle name="20% - Accent2 2 2 3" xfId="771"/>
    <cellStyle name="20% - Accent2 2 3" xfId="772"/>
    <cellStyle name="20% - Accent2 2 3 2" xfId="773"/>
    <cellStyle name="20% - Accent2 2 4" xfId="774"/>
    <cellStyle name="20% - Accent2 2 5" xfId="775"/>
    <cellStyle name="20% - Accent2 2 6" xfId="776"/>
    <cellStyle name="20% - Accent2 2 7" xfId="777"/>
    <cellStyle name="20% - Accent2 2 8" xfId="778"/>
    <cellStyle name="20% - Accent2 2 9" xfId="779"/>
    <cellStyle name="20% - Accent2 3" xfId="780"/>
    <cellStyle name="20% - Accent2 3 2" xfId="781"/>
    <cellStyle name="20% - Accent2 3 2 2" xfId="782"/>
    <cellStyle name="20% - Accent2 3 2 2 2" xfId="783"/>
    <cellStyle name="20% - Accent2 3 2 2 2 2" xfId="784"/>
    <cellStyle name="20% - Accent2 3 2 2 3" xfId="785"/>
    <cellStyle name="20% - Accent2 3 2 3" xfId="786"/>
    <cellStyle name="20% - Accent2 3 2 3 2" xfId="787"/>
    <cellStyle name="20% - Accent2 3 2 4" xfId="788"/>
    <cellStyle name="20% - Accent2 3 3" xfId="789"/>
    <cellStyle name="20% - Accent2 3 3 2" xfId="790"/>
    <cellStyle name="20% - Accent2 3 3 2 2" xfId="791"/>
    <cellStyle name="20% - Accent2 3 3 2 2 2" xfId="792"/>
    <cellStyle name="20% - Accent2 3 3 2 3" xfId="793"/>
    <cellStyle name="20% - Accent2 3 3 3" xfId="794"/>
    <cellStyle name="20% - Accent2 3 3 3 2" xfId="795"/>
    <cellStyle name="20% - Accent2 3 3 4" xfId="796"/>
    <cellStyle name="20% - Accent2 3 4" xfId="797"/>
    <cellStyle name="20% - Accent2 3 4 2" xfId="798"/>
    <cellStyle name="20% - Accent2 3 4 2 2" xfId="799"/>
    <cellStyle name="20% - Accent2 3 4 3" xfId="800"/>
    <cellStyle name="20% - Accent2 3 5" xfId="801"/>
    <cellStyle name="20% - Accent2 3 5 2" xfId="802"/>
    <cellStyle name="20% - Accent2 3 6" xfId="803"/>
    <cellStyle name="20% - Accent2 4" xfId="804"/>
    <cellStyle name="20% - Accent2 5" xfId="805"/>
    <cellStyle name="20% - Accent2 6" xfId="806"/>
    <cellStyle name="20% - Accent2 7" xfId="807"/>
    <cellStyle name="20% - Accent2 8" xfId="808"/>
    <cellStyle name="20% - Accent2 9" xfId="809"/>
    <cellStyle name="20% - Accent3 2" xfId="13"/>
    <cellStyle name="20% - Accent3 2 10" xfId="810"/>
    <cellStyle name="20% - Accent3 2 2" xfId="811"/>
    <cellStyle name="20% - Accent3 2 2 2" xfId="812"/>
    <cellStyle name="20% - Accent3 2 2 3" xfId="813"/>
    <cellStyle name="20% - Accent3 2 3" xfId="814"/>
    <cellStyle name="20% - Accent3 2 3 2" xfId="815"/>
    <cellStyle name="20% - Accent3 2 4" xfId="816"/>
    <cellStyle name="20% - Accent3 2 5" xfId="817"/>
    <cellStyle name="20% - Accent3 2 6" xfId="818"/>
    <cellStyle name="20% - Accent3 2 7" xfId="819"/>
    <cellStyle name="20% - Accent3 2 8" xfId="820"/>
    <cellStyle name="20% - Accent3 2 9" xfId="821"/>
    <cellStyle name="20% - Accent3 3" xfId="822"/>
    <cellStyle name="20% - Accent3 3 2" xfId="823"/>
    <cellStyle name="20% - Accent3 3 2 2" xfId="824"/>
    <cellStyle name="20% - Accent3 3 2 2 2" xfId="825"/>
    <cellStyle name="20% - Accent3 3 2 2 2 2" xfId="826"/>
    <cellStyle name="20% - Accent3 3 2 2 3" xfId="827"/>
    <cellStyle name="20% - Accent3 3 2 3" xfId="828"/>
    <cellStyle name="20% - Accent3 3 2 3 2" xfId="829"/>
    <cellStyle name="20% - Accent3 3 2 4" xfId="830"/>
    <cellStyle name="20% - Accent3 3 3" xfId="831"/>
    <cellStyle name="20% - Accent3 3 3 2" xfId="832"/>
    <cellStyle name="20% - Accent3 3 3 2 2" xfId="833"/>
    <cellStyle name="20% - Accent3 3 3 2 2 2" xfId="834"/>
    <cellStyle name="20% - Accent3 3 3 2 3" xfId="835"/>
    <cellStyle name="20% - Accent3 3 3 3" xfId="836"/>
    <cellStyle name="20% - Accent3 3 3 3 2" xfId="837"/>
    <cellStyle name="20% - Accent3 3 3 4" xfId="838"/>
    <cellStyle name="20% - Accent3 3 4" xfId="839"/>
    <cellStyle name="20% - Accent3 3 4 2" xfId="840"/>
    <cellStyle name="20% - Accent3 3 4 2 2" xfId="841"/>
    <cellStyle name="20% - Accent3 3 4 3" xfId="842"/>
    <cellStyle name="20% - Accent3 3 5" xfId="843"/>
    <cellStyle name="20% - Accent3 3 5 2" xfId="844"/>
    <cellStyle name="20% - Accent3 3 6" xfId="845"/>
    <cellStyle name="20% - Accent3 4" xfId="846"/>
    <cellStyle name="20% - Accent3 5" xfId="847"/>
    <cellStyle name="20% - Accent3 6" xfId="848"/>
    <cellStyle name="20% - Accent3 7" xfId="849"/>
    <cellStyle name="20% - Accent3 8" xfId="850"/>
    <cellStyle name="20% - Accent3 9" xfId="851"/>
    <cellStyle name="20% - Accent4 2" xfId="14"/>
    <cellStyle name="20% - Accent4 2 10" xfId="852"/>
    <cellStyle name="20% - Accent4 2 2" xfId="853"/>
    <cellStyle name="20% - Accent4 2 2 2" xfId="854"/>
    <cellStyle name="20% - Accent4 2 2 3" xfId="855"/>
    <cellStyle name="20% - Accent4 2 3" xfId="856"/>
    <cellStyle name="20% - Accent4 2 3 2" xfId="857"/>
    <cellStyle name="20% - Accent4 2 4" xfId="858"/>
    <cellStyle name="20% - Accent4 2 5" xfId="859"/>
    <cellStyle name="20% - Accent4 2 6" xfId="860"/>
    <cellStyle name="20% - Accent4 2 7" xfId="861"/>
    <cellStyle name="20% - Accent4 2 8" xfId="862"/>
    <cellStyle name="20% - Accent4 2 9" xfId="863"/>
    <cellStyle name="20% - Accent4 3" xfId="864"/>
    <cellStyle name="20% - Accent4 3 2" xfId="865"/>
    <cellStyle name="20% - Accent4 3 2 2" xfId="866"/>
    <cellStyle name="20% - Accent4 3 2 2 2" xfId="867"/>
    <cellStyle name="20% - Accent4 3 2 2 2 2" xfId="868"/>
    <cellStyle name="20% - Accent4 3 2 2 3" xfId="869"/>
    <cellStyle name="20% - Accent4 3 2 3" xfId="870"/>
    <cellStyle name="20% - Accent4 3 2 3 2" xfId="871"/>
    <cellStyle name="20% - Accent4 3 2 4" xfId="872"/>
    <cellStyle name="20% - Accent4 3 3" xfId="873"/>
    <cellStyle name="20% - Accent4 3 3 2" xfId="874"/>
    <cellStyle name="20% - Accent4 3 3 2 2" xfId="875"/>
    <cellStyle name="20% - Accent4 3 3 2 2 2" xfId="876"/>
    <cellStyle name="20% - Accent4 3 3 2 3" xfId="877"/>
    <cellStyle name="20% - Accent4 3 3 3" xfId="878"/>
    <cellStyle name="20% - Accent4 3 3 3 2" xfId="879"/>
    <cellStyle name="20% - Accent4 3 3 4" xfId="880"/>
    <cellStyle name="20% - Accent4 3 4" xfId="881"/>
    <cellStyle name="20% - Accent4 3 4 2" xfId="882"/>
    <cellStyle name="20% - Accent4 3 4 2 2" xfId="883"/>
    <cellStyle name="20% - Accent4 3 4 3" xfId="884"/>
    <cellStyle name="20% - Accent4 3 5" xfId="885"/>
    <cellStyle name="20% - Accent4 3 5 2" xfId="886"/>
    <cellStyle name="20% - Accent4 3 6" xfId="887"/>
    <cellStyle name="20% - Accent4 4" xfId="888"/>
    <cellStyle name="20% - Accent4 5" xfId="889"/>
    <cellStyle name="20% - Accent4 6" xfId="890"/>
    <cellStyle name="20% - Accent4 7" xfId="891"/>
    <cellStyle name="20% - Accent4 8" xfId="892"/>
    <cellStyle name="20% - Accent4 9" xfId="893"/>
    <cellStyle name="20% - Accent5 2" xfId="15"/>
    <cellStyle name="20% - Accent5 2 10" xfId="894"/>
    <cellStyle name="20% - Accent5 2 2" xfId="895"/>
    <cellStyle name="20% - Accent5 2 2 2" xfId="896"/>
    <cellStyle name="20% - Accent5 2 2 3" xfId="897"/>
    <cellStyle name="20% - Accent5 2 3" xfId="898"/>
    <cellStyle name="20% - Accent5 2 3 2" xfId="899"/>
    <cellStyle name="20% - Accent5 2 4" xfId="900"/>
    <cellStyle name="20% - Accent5 2 5" xfId="901"/>
    <cellStyle name="20% - Accent5 2 6" xfId="902"/>
    <cellStyle name="20% - Accent5 2 7" xfId="903"/>
    <cellStyle name="20% - Accent5 2 8" xfId="904"/>
    <cellStyle name="20% - Accent5 2 9" xfId="905"/>
    <cellStyle name="20% - Accent5 3" xfId="906"/>
    <cellStyle name="20% - Accent5 3 2" xfId="907"/>
    <cellStyle name="20% - Accent5 3 2 2" xfId="908"/>
    <cellStyle name="20% - Accent5 3 2 2 2" xfId="909"/>
    <cellStyle name="20% - Accent5 3 2 2 2 2" xfId="910"/>
    <cellStyle name="20% - Accent5 3 2 2 3" xfId="911"/>
    <cellStyle name="20% - Accent5 3 2 3" xfId="912"/>
    <cellStyle name="20% - Accent5 3 2 3 2" xfId="913"/>
    <cellStyle name="20% - Accent5 3 2 4" xfId="914"/>
    <cellStyle name="20% - Accent5 3 3" xfId="915"/>
    <cellStyle name="20% - Accent5 3 3 2" xfId="916"/>
    <cellStyle name="20% - Accent5 3 3 2 2" xfId="917"/>
    <cellStyle name="20% - Accent5 3 3 2 2 2" xfId="918"/>
    <cellStyle name="20% - Accent5 3 3 2 3" xfId="919"/>
    <cellStyle name="20% - Accent5 3 3 3" xfId="920"/>
    <cellStyle name="20% - Accent5 3 3 3 2" xfId="921"/>
    <cellStyle name="20% - Accent5 3 3 4" xfId="922"/>
    <cellStyle name="20% - Accent5 3 4" xfId="923"/>
    <cellStyle name="20% - Accent5 3 4 2" xfId="924"/>
    <cellStyle name="20% - Accent5 3 4 2 2" xfId="925"/>
    <cellStyle name="20% - Accent5 3 4 3" xfId="926"/>
    <cellStyle name="20% - Accent5 3 5" xfId="927"/>
    <cellStyle name="20% - Accent5 3 5 2" xfId="928"/>
    <cellStyle name="20% - Accent5 3 6" xfId="929"/>
    <cellStyle name="20% - Accent5 4" xfId="930"/>
    <cellStyle name="20% - Accent5 5" xfId="931"/>
    <cellStyle name="20% - Accent5 6" xfId="932"/>
    <cellStyle name="20% - Accent5 7" xfId="933"/>
    <cellStyle name="20% - Accent5 8" xfId="934"/>
    <cellStyle name="20% - Accent5 9" xfId="935"/>
    <cellStyle name="20% - Accent6 2" xfId="16"/>
    <cellStyle name="20% - Accent6 2 10" xfId="936"/>
    <cellStyle name="20% - Accent6 2 2" xfId="937"/>
    <cellStyle name="20% - Accent6 2 2 2" xfId="938"/>
    <cellStyle name="20% - Accent6 2 2 3" xfId="939"/>
    <cellStyle name="20% - Accent6 2 3" xfId="940"/>
    <cellStyle name="20% - Accent6 2 3 2" xfId="941"/>
    <cellStyle name="20% - Accent6 2 4" xfId="942"/>
    <cellStyle name="20% - Accent6 2 5" xfId="943"/>
    <cellStyle name="20% - Accent6 2 6" xfId="944"/>
    <cellStyle name="20% - Accent6 2 7" xfId="945"/>
    <cellStyle name="20% - Accent6 2 8" xfId="946"/>
    <cellStyle name="20% - Accent6 2 9" xfId="947"/>
    <cellStyle name="20% - Accent6 3" xfId="948"/>
    <cellStyle name="20% - Accent6 3 2" xfId="949"/>
    <cellStyle name="20% - Accent6 3 2 2" xfId="950"/>
    <cellStyle name="20% - Accent6 3 2 2 2" xfId="951"/>
    <cellStyle name="20% - Accent6 3 2 2 2 2" xfId="952"/>
    <cellStyle name="20% - Accent6 3 2 2 3" xfId="953"/>
    <cellStyle name="20% - Accent6 3 2 3" xfId="954"/>
    <cellStyle name="20% - Accent6 3 2 3 2" xfId="955"/>
    <cellStyle name="20% - Accent6 3 2 4" xfId="956"/>
    <cellStyle name="20% - Accent6 3 3" xfId="957"/>
    <cellStyle name="20% - Accent6 3 3 2" xfId="958"/>
    <cellStyle name="20% - Accent6 3 3 2 2" xfId="959"/>
    <cellStyle name="20% - Accent6 3 3 2 2 2" xfId="960"/>
    <cellStyle name="20% - Accent6 3 3 2 3" xfId="961"/>
    <cellStyle name="20% - Accent6 3 3 3" xfId="962"/>
    <cellStyle name="20% - Accent6 3 3 3 2" xfId="963"/>
    <cellStyle name="20% - Accent6 3 3 4" xfId="964"/>
    <cellStyle name="20% - Accent6 3 4" xfId="965"/>
    <cellStyle name="20% - Accent6 3 4 2" xfId="966"/>
    <cellStyle name="20% - Accent6 3 4 2 2" xfId="967"/>
    <cellStyle name="20% - Accent6 3 4 3" xfId="968"/>
    <cellStyle name="20% - Accent6 3 5" xfId="969"/>
    <cellStyle name="20% - Accent6 3 5 2" xfId="970"/>
    <cellStyle name="20% - Accent6 3 6" xfId="971"/>
    <cellStyle name="20% - Accent6 4" xfId="972"/>
    <cellStyle name="20% - Accent6 5" xfId="973"/>
    <cellStyle name="20% - Accent6 6" xfId="974"/>
    <cellStyle name="20% - Accent6 7" xfId="975"/>
    <cellStyle name="20% - Accent6 8" xfId="976"/>
    <cellStyle name="20% - Accent6 9" xfId="977"/>
    <cellStyle name="40 % - Accent1" xfId="978"/>
    <cellStyle name="40 % - Accent2" xfId="979"/>
    <cellStyle name="40 % - Accent3" xfId="980"/>
    <cellStyle name="40 % - Accent4" xfId="981"/>
    <cellStyle name="40 % - Accent5" xfId="982"/>
    <cellStyle name="40 % - Accent6" xfId="983"/>
    <cellStyle name="40% - Accent1 2" xfId="17"/>
    <cellStyle name="40% - Accent1 2 10" xfId="984"/>
    <cellStyle name="40% - Accent1 2 2" xfId="985"/>
    <cellStyle name="40% - Accent1 2 2 2" xfId="986"/>
    <cellStyle name="40% - Accent1 2 2 3" xfId="987"/>
    <cellStyle name="40% - Accent1 2 3" xfId="988"/>
    <cellStyle name="40% - Accent1 2 3 2" xfId="989"/>
    <cellStyle name="40% - Accent1 2 4" xfId="990"/>
    <cellStyle name="40% - Accent1 2 5" xfId="991"/>
    <cellStyle name="40% - Accent1 2 6" xfId="992"/>
    <cellStyle name="40% - Accent1 2 7" xfId="993"/>
    <cellStyle name="40% - Accent1 2 8" xfId="994"/>
    <cellStyle name="40% - Accent1 2 9" xfId="995"/>
    <cellStyle name="40% - Accent1 3" xfId="996"/>
    <cellStyle name="40% - Accent1 3 2" xfId="997"/>
    <cellStyle name="40% - Accent1 3 2 2" xfId="998"/>
    <cellStyle name="40% - Accent1 3 2 2 2" xfId="999"/>
    <cellStyle name="40% - Accent1 3 2 2 2 2" xfId="1000"/>
    <cellStyle name="40% - Accent1 3 2 2 3" xfId="1001"/>
    <cellStyle name="40% - Accent1 3 2 3" xfId="1002"/>
    <cellStyle name="40% - Accent1 3 2 3 2" xfId="1003"/>
    <cellStyle name="40% - Accent1 3 2 4" xfId="1004"/>
    <cellStyle name="40% - Accent1 3 3" xfId="1005"/>
    <cellStyle name="40% - Accent1 3 3 2" xfId="1006"/>
    <cellStyle name="40% - Accent1 3 3 2 2" xfId="1007"/>
    <cellStyle name="40% - Accent1 3 3 2 2 2" xfId="1008"/>
    <cellStyle name="40% - Accent1 3 3 2 3" xfId="1009"/>
    <cellStyle name="40% - Accent1 3 3 3" xfId="1010"/>
    <cellStyle name="40% - Accent1 3 3 3 2" xfId="1011"/>
    <cellStyle name="40% - Accent1 3 3 4" xfId="1012"/>
    <cellStyle name="40% - Accent1 3 4" xfId="1013"/>
    <cellStyle name="40% - Accent1 3 4 2" xfId="1014"/>
    <cellStyle name="40% - Accent1 3 4 2 2" xfId="1015"/>
    <cellStyle name="40% - Accent1 3 4 3" xfId="1016"/>
    <cellStyle name="40% - Accent1 3 5" xfId="1017"/>
    <cellStyle name="40% - Accent1 3 5 2" xfId="1018"/>
    <cellStyle name="40% - Accent1 3 6" xfId="1019"/>
    <cellStyle name="40% - Accent1 4" xfId="1020"/>
    <cellStyle name="40% - Accent1 5" xfId="1021"/>
    <cellStyle name="40% - Accent1 6" xfId="1022"/>
    <cellStyle name="40% - Accent1 7" xfId="1023"/>
    <cellStyle name="40% - Accent1 8" xfId="1024"/>
    <cellStyle name="40% - Accent1 9" xfId="1025"/>
    <cellStyle name="40% - Accent2 2" xfId="18"/>
    <cellStyle name="40% - Accent2 2 10" xfId="1026"/>
    <cellStyle name="40% - Accent2 2 2" xfId="1027"/>
    <cellStyle name="40% - Accent2 2 2 2" xfId="1028"/>
    <cellStyle name="40% - Accent2 2 2 3" xfId="1029"/>
    <cellStyle name="40% - Accent2 2 3" xfId="1030"/>
    <cellStyle name="40% - Accent2 2 3 2" xfId="1031"/>
    <cellStyle name="40% - Accent2 2 4" xfId="1032"/>
    <cellStyle name="40% - Accent2 2 5" xfId="1033"/>
    <cellStyle name="40% - Accent2 2 6" xfId="1034"/>
    <cellStyle name="40% - Accent2 2 7" xfId="1035"/>
    <cellStyle name="40% - Accent2 2 8" xfId="1036"/>
    <cellStyle name="40% - Accent2 2 9" xfId="1037"/>
    <cellStyle name="40% - Accent2 3" xfId="1038"/>
    <cellStyle name="40% - Accent2 3 2" xfId="1039"/>
    <cellStyle name="40% - Accent2 3 2 2" xfId="1040"/>
    <cellStyle name="40% - Accent2 3 2 2 2" xfId="1041"/>
    <cellStyle name="40% - Accent2 3 2 2 2 2" xfId="1042"/>
    <cellStyle name="40% - Accent2 3 2 2 3" xfId="1043"/>
    <cellStyle name="40% - Accent2 3 2 3" xfId="1044"/>
    <cellStyle name="40% - Accent2 3 2 3 2" xfId="1045"/>
    <cellStyle name="40% - Accent2 3 2 4" xfId="1046"/>
    <cellStyle name="40% - Accent2 3 3" xfId="1047"/>
    <cellStyle name="40% - Accent2 3 3 2" xfId="1048"/>
    <cellStyle name="40% - Accent2 3 3 2 2" xfId="1049"/>
    <cellStyle name="40% - Accent2 3 3 2 2 2" xfId="1050"/>
    <cellStyle name="40% - Accent2 3 3 2 3" xfId="1051"/>
    <cellStyle name="40% - Accent2 3 3 3" xfId="1052"/>
    <cellStyle name="40% - Accent2 3 3 3 2" xfId="1053"/>
    <cellStyle name="40% - Accent2 3 3 4" xfId="1054"/>
    <cellStyle name="40% - Accent2 3 4" xfId="1055"/>
    <cellStyle name="40% - Accent2 3 4 2" xfId="1056"/>
    <cellStyle name="40% - Accent2 3 4 2 2" xfId="1057"/>
    <cellStyle name="40% - Accent2 3 4 3" xfId="1058"/>
    <cellStyle name="40% - Accent2 3 5" xfId="1059"/>
    <cellStyle name="40% - Accent2 3 5 2" xfId="1060"/>
    <cellStyle name="40% - Accent2 3 6" xfId="1061"/>
    <cellStyle name="40% - Accent2 4" xfId="1062"/>
    <cellStyle name="40% - Accent2 5" xfId="1063"/>
    <cellStyle name="40% - Accent2 6" xfId="1064"/>
    <cellStyle name="40% - Accent2 7" xfId="1065"/>
    <cellStyle name="40% - Accent2 8" xfId="1066"/>
    <cellStyle name="40% - Accent2 9" xfId="1067"/>
    <cellStyle name="40% - Accent3 2" xfId="19"/>
    <cellStyle name="40% - Accent3 2 10" xfId="1068"/>
    <cellStyle name="40% - Accent3 2 2" xfId="1069"/>
    <cellStyle name="40% - Accent3 2 2 2" xfId="1070"/>
    <cellStyle name="40% - Accent3 2 2 3" xfId="1071"/>
    <cellStyle name="40% - Accent3 2 3" xfId="1072"/>
    <cellStyle name="40% - Accent3 2 3 2" xfId="1073"/>
    <cellStyle name="40% - Accent3 2 4" xfId="1074"/>
    <cellStyle name="40% - Accent3 2 5" xfId="1075"/>
    <cellStyle name="40% - Accent3 2 6" xfId="1076"/>
    <cellStyle name="40% - Accent3 2 7" xfId="1077"/>
    <cellStyle name="40% - Accent3 2 8" xfId="1078"/>
    <cellStyle name="40% - Accent3 2 9" xfId="1079"/>
    <cellStyle name="40% - Accent3 3" xfId="1080"/>
    <cellStyle name="40% - Accent3 3 2" xfId="1081"/>
    <cellStyle name="40% - Accent3 3 2 2" xfId="1082"/>
    <cellStyle name="40% - Accent3 3 2 2 2" xfId="1083"/>
    <cellStyle name="40% - Accent3 3 2 2 2 2" xfId="1084"/>
    <cellStyle name="40% - Accent3 3 2 2 3" xfId="1085"/>
    <cellStyle name="40% - Accent3 3 2 3" xfId="1086"/>
    <cellStyle name="40% - Accent3 3 2 3 2" xfId="1087"/>
    <cellStyle name="40% - Accent3 3 2 4" xfId="1088"/>
    <cellStyle name="40% - Accent3 3 3" xfId="1089"/>
    <cellStyle name="40% - Accent3 3 3 2" xfId="1090"/>
    <cellStyle name="40% - Accent3 3 3 2 2" xfId="1091"/>
    <cellStyle name="40% - Accent3 3 3 2 2 2" xfId="1092"/>
    <cellStyle name="40% - Accent3 3 3 2 3" xfId="1093"/>
    <cellStyle name="40% - Accent3 3 3 3" xfId="1094"/>
    <cellStyle name="40% - Accent3 3 3 3 2" xfId="1095"/>
    <cellStyle name="40% - Accent3 3 3 4" xfId="1096"/>
    <cellStyle name="40% - Accent3 3 4" xfId="1097"/>
    <cellStyle name="40% - Accent3 3 4 2" xfId="1098"/>
    <cellStyle name="40% - Accent3 3 4 2 2" xfId="1099"/>
    <cellStyle name="40% - Accent3 3 4 3" xfId="1100"/>
    <cellStyle name="40% - Accent3 3 5" xfId="1101"/>
    <cellStyle name="40% - Accent3 3 5 2" xfId="1102"/>
    <cellStyle name="40% - Accent3 3 6" xfId="1103"/>
    <cellStyle name="40% - Accent3 4" xfId="1104"/>
    <cellStyle name="40% - Accent3 5" xfId="1105"/>
    <cellStyle name="40% - Accent3 6" xfId="1106"/>
    <cellStyle name="40% - Accent3 7" xfId="1107"/>
    <cellStyle name="40% - Accent3 8" xfId="1108"/>
    <cellStyle name="40% - Accent3 9" xfId="1109"/>
    <cellStyle name="40% - Accent4 2" xfId="20"/>
    <cellStyle name="40% - Accent4 2 10" xfId="1110"/>
    <cellStyle name="40% - Accent4 2 2" xfId="1111"/>
    <cellStyle name="40% - Accent4 2 2 2" xfId="1112"/>
    <cellStyle name="40% - Accent4 2 2 3" xfId="1113"/>
    <cellStyle name="40% - Accent4 2 3" xfId="1114"/>
    <cellStyle name="40% - Accent4 2 3 2" xfId="1115"/>
    <cellStyle name="40% - Accent4 2 4" xfId="1116"/>
    <cellStyle name="40% - Accent4 2 5" xfId="1117"/>
    <cellStyle name="40% - Accent4 2 6" xfId="1118"/>
    <cellStyle name="40% - Accent4 2 7" xfId="1119"/>
    <cellStyle name="40% - Accent4 2 8" xfId="1120"/>
    <cellStyle name="40% - Accent4 2 9" xfId="1121"/>
    <cellStyle name="40% - Accent4 3" xfId="1122"/>
    <cellStyle name="40% - Accent4 3 2" xfId="1123"/>
    <cellStyle name="40% - Accent4 3 2 2" xfId="1124"/>
    <cellStyle name="40% - Accent4 3 2 2 2" xfId="1125"/>
    <cellStyle name="40% - Accent4 3 2 2 2 2" xfId="1126"/>
    <cellStyle name="40% - Accent4 3 2 2 3" xfId="1127"/>
    <cellStyle name="40% - Accent4 3 2 3" xfId="1128"/>
    <cellStyle name="40% - Accent4 3 2 3 2" xfId="1129"/>
    <cellStyle name="40% - Accent4 3 2 4" xfId="1130"/>
    <cellStyle name="40% - Accent4 3 3" xfId="1131"/>
    <cellStyle name="40% - Accent4 3 3 2" xfId="1132"/>
    <cellStyle name="40% - Accent4 3 3 2 2" xfId="1133"/>
    <cellStyle name="40% - Accent4 3 3 2 2 2" xfId="1134"/>
    <cellStyle name="40% - Accent4 3 3 2 3" xfId="1135"/>
    <cellStyle name="40% - Accent4 3 3 3" xfId="1136"/>
    <cellStyle name="40% - Accent4 3 3 3 2" xfId="1137"/>
    <cellStyle name="40% - Accent4 3 3 4" xfId="1138"/>
    <cellStyle name="40% - Accent4 3 4" xfId="1139"/>
    <cellStyle name="40% - Accent4 3 4 2" xfId="1140"/>
    <cellStyle name="40% - Accent4 3 4 2 2" xfId="1141"/>
    <cellStyle name="40% - Accent4 3 4 3" xfId="1142"/>
    <cellStyle name="40% - Accent4 3 5" xfId="1143"/>
    <cellStyle name="40% - Accent4 3 5 2" xfId="1144"/>
    <cellStyle name="40% - Accent4 3 6" xfId="1145"/>
    <cellStyle name="40% - Accent4 4" xfId="1146"/>
    <cellStyle name="40% - Accent4 5" xfId="1147"/>
    <cellStyle name="40% - Accent4 6" xfId="1148"/>
    <cellStyle name="40% - Accent4 7" xfId="1149"/>
    <cellStyle name="40% - Accent4 8" xfId="1150"/>
    <cellStyle name="40% - Accent4 9" xfId="1151"/>
    <cellStyle name="40% - Accent5 2" xfId="21"/>
    <cellStyle name="40% - Accent5 2 10" xfId="1152"/>
    <cellStyle name="40% - Accent5 2 2" xfId="1153"/>
    <cellStyle name="40% - Accent5 2 2 2" xfId="1154"/>
    <cellStyle name="40% - Accent5 2 2 3" xfId="1155"/>
    <cellStyle name="40% - Accent5 2 3" xfId="1156"/>
    <cellStyle name="40% - Accent5 2 3 2" xfId="1157"/>
    <cellStyle name="40% - Accent5 2 4" xfId="1158"/>
    <cellStyle name="40% - Accent5 2 5" xfId="1159"/>
    <cellStyle name="40% - Accent5 2 6" xfId="1160"/>
    <cellStyle name="40% - Accent5 2 7" xfId="1161"/>
    <cellStyle name="40% - Accent5 2 8" xfId="1162"/>
    <cellStyle name="40% - Accent5 2 9" xfId="1163"/>
    <cellStyle name="40% - Accent5 3" xfId="1164"/>
    <cellStyle name="40% - Accent5 3 2" xfId="1165"/>
    <cellStyle name="40% - Accent5 3 2 2" xfId="1166"/>
    <cellStyle name="40% - Accent5 3 2 2 2" xfId="1167"/>
    <cellStyle name="40% - Accent5 3 2 2 2 2" xfId="1168"/>
    <cellStyle name="40% - Accent5 3 2 2 3" xfId="1169"/>
    <cellStyle name="40% - Accent5 3 2 3" xfId="1170"/>
    <cellStyle name="40% - Accent5 3 2 3 2" xfId="1171"/>
    <cellStyle name="40% - Accent5 3 2 4" xfId="1172"/>
    <cellStyle name="40% - Accent5 3 3" xfId="1173"/>
    <cellStyle name="40% - Accent5 3 3 2" xfId="1174"/>
    <cellStyle name="40% - Accent5 3 3 2 2" xfId="1175"/>
    <cellStyle name="40% - Accent5 3 3 2 2 2" xfId="1176"/>
    <cellStyle name="40% - Accent5 3 3 2 3" xfId="1177"/>
    <cellStyle name="40% - Accent5 3 3 3" xfId="1178"/>
    <cellStyle name="40% - Accent5 3 3 3 2" xfId="1179"/>
    <cellStyle name="40% - Accent5 3 3 4" xfId="1180"/>
    <cellStyle name="40% - Accent5 3 4" xfId="1181"/>
    <cellStyle name="40% - Accent5 3 4 2" xfId="1182"/>
    <cellStyle name="40% - Accent5 3 4 2 2" xfId="1183"/>
    <cellStyle name="40% - Accent5 3 4 3" xfId="1184"/>
    <cellStyle name="40% - Accent5 3 5" xfId="1185"/>
    <cellStyle name="40% - Accent5 3 5 2" xfId="1186"/>
    <cellStyle name="40% - Accent5 3 6" xfId="1187"/>
    <cellStyle name="40% - Accent5 4" xfId="1188"/>
    <cellStyle name="40% - Accent5 5" xfId="1189"/>
    <cellStyle name="40% - Accent5 6" xfId="1190"/>
    <cellStyle name="40% - Accent5 7" xfId="1191"/>
    <cellStyle name="40% - Accent5 8" xfId="1192"/>
    <cellStyle name="40% - Accent5 9" xfId="1193"/>
    <cellStyle name="40% - Accent6 2" xfId="22"/>
    <cellStyle name="40% - Accent6 2 10" xfId="1194"/>
    <cellStyle name="40% - Accent6 2 2" xfId="1195"/>
    <cellStyle name="40% - Accent6 2 2 2" xfId="1196"/>
    <cellStyle name="40% - Accent6 2 2 3" xfId="1197"/>
    <cellStyle name="40% - Accent6 2 3" xfId="1198"/>
    <cellStyle name="40% - Accent6 2 3 2" xfId="1199"/>
    <cellStyle name="40% - Accent6 2 4" xfId="1200"/>
    <cellStyle name="40% - Accent6 2 5" xfId="1201"/>
    <cellStyle name="40% - Accent6 2 6" xfId="1202"/>
    <cellStyle name="40% - Accent6 2 7" xfId="1203"/>
    <cellStyle name="40% - Accent6 2 8" xfId="1204"/>
    <cellStyle name="40% - Accent6 2 9" xfId="1205"/>
    <cellStyle name="40% - Accent6 3" xfId="1206"/>
    <cellStyle name="40% - Accent6 3 2" xfId="1207"/>
    <cellStyle name="40% - Accent6 3 2 2" xfId="1208"/>
    <cellStyle name="40% - Accent6 3 2 2 2" xfId="1209"/>
    <cellStyle name="40% - Accent6 3 2 2 2 2" xfId="1210"/>
    <cellStyle name="40% - Accent6 3 2 2 3" xfId="1211"/>
    <cellStyle name="40% - Accent6 3 2 3" xfId="1212"/>
    <cellStyle name="40% - Accent6 3 2 3 2" xfId="1213"/>
    <cellStyle name="40% - Accent6 3 2 4" xfId="1214"/>
    <cellStyle name="40% - Accent6 3 3" xfId="1215"/>
    <cellStyle name="40% - Accent6 3 3 2" xfId="1216"/>
    <cellStyle name="40% - Accent6 3 3 2 2" xfId="1217"/>
    <cellStyle name="40% - Accent6 3 3 2 2 2" xfId="1218"/>
    <cellStyle name="40% - Accent6 3 3 2 3" xfId="1219"/>
    <cellStyle name="40% - Accent6 3 3 3" xfId="1220"/>
    <cellStyle name="40% - Accent6 3 3 3 2" xfId="1221"/>
    <cellStyle name="40% - Accent6 3 3 4" xfId="1222"/>
    <cellStyle name="40% - Accent6 3 4" xfId="1223"/>
    <cellStyle name="40% - Accent6 3 4 2" xfId="1224"/>
    <cellStyle name="40% - Accent6 3 4 2 2" xfId="1225"/>
    <cellStyle name="40% - Accent6 3 4 3" xfId="1226"/>
    <cellStyle name="40% - Accent6 3 5" xfId="1227"/>
    <cellStyle name="40% - Accent6 3 5 2" xfId="1228"/>
    <cellStyle name="40% - Accent6 3 6" xfId="1229"/>
    <cellStyle name="40% - Accent6 4" xfId="1230"/>
    <cellStyle name="40% - Accent6 5" xfId="1231"/>
    <cellStyle name="40% - Accent6 6" xfId="1232"/>
    <cellStyle name="40% - Accent6 7" xfId="1233"/>
    <cellStyle name="40% - Accent6 8" xfId="1234"/>
    <cellStyle name="40% - Accent6 9" xfId="1235"/>
    <cellStyle name="60 % - Accent1" xfId="1236"/>
    <cellStyle name="60 % - Accent2" xfId="1237"/>
    <cellStyle name="60 % - Accent3" xfId="1238"/>
    <cellStyle name="60 % - Accent4" xfId="1239"/>
    <cellStyle name="60 % - Accent5" xfId="1240"/>
    <cellStyle name="60 % - Accent6" xfId="1241"/>
    <cellStyle name="60% - Accent1 2" xfId="23"/>
    <cellStyle name="60% - Accent1 2 2" xfId="1242"/>
    <cellStyle name="60% - Accent1 2 3" xfId="1243"/>
    <cellStyle name="60% - Accent1 2 4" xfId="1244"/>
    <cellStyle name="60% - Accent1 2 5" xfId="1245"/>
    <cellStyle name="60% - Accent1 2 6" xfId="1246"/>
    <cellStyle name="60% - Accent1 2 7" xfId="1247"/>
    <cellStyle name="60% - Accent1 2 8" xfId="1248"/>
    <cellStyle name="60% - Accent1 2 9" xfId="1249"/>
    <cellStyle name="60% - Accent1 3" xfId="1250"/>
    <cellStyle name="60% - Accent2 2" xfId="24"/>
    <cellStyle name="60% - Accent2 2 2" xfId="1251"/>
    <cellStyle name="60% - Accent2 2 3" xfId="1252"/>
    <cellStyle name="60% - Accent2 2 4" xfId="1253"/>
    <cellStyle name="60% - Accent2 2 5" xfId="1254"/>
    <cellStyle name="60% - Accent2 2 6" xfId="1255"/>
    <cellStyle name="60% - Accent2 2 7" xfId="1256"/>
    <cellStyle name="60% - Accent2 2 8" xfId="1257"/>
    <cellStyle name="60% - Accent2 2 9" xfId="1258"/>
    <cellStyle name="60% - Accent2 3" xfId="1259"/>
    <cellStyle name="60% - Accent3 2" xfId="25"/>
    <cellStyle name="60% - Accent3 2 2" xfId="1260"/>
    <cellStyle name="60% - Accent3 2 3" xfId="1261"/>
    <cellStyle name="60% - Accent3 2 4" xfId="1262"/>
    <cellStyle name="60% - Accent3 2 5" xfId="1263"/>
    <cellStyle name="60% - Accent3 2 6" xfId="1264"/>
    <cellStyle name="60% - Accent3 2 7" xfId="1265"/>
    <cellStyle name="60% - Accent3 2 8" xfId="1266"/>
    <cellStyle name="60% - Accent3 2 9" xfId="1267"/>
    <cellStyle name="60% - Accent3 3" xfId="1268"/>
    <cellStyle name="60% - Accent4 2" xfId="26"/>
    <cellStyle name="60% - Accent4 2 2" xfId="1269"/>
    <cellStyle name="60% - Accent4 2 3" xfId="1270"/>
    <cellStyle name="60% - Accent4 2 4" xfId="1271"/>
    <cellStyle name="60% - Accent4 2 5" xfId="1272"/>
    <cellStyle name="60% - Accent4 2 6" xfId="1273"/>
    <cellStyle name="60% - Accent4 2 7" xfId="1274"/>
    <cellStyle name="60% - Accent4 2 8" xfId="1275"/>
    <cellStyle name="60% - Accent4 2 9" xfId="1276"/>
    <cellStyle name="60% - Accent4 3" xfId="1277"/>
    <cellStyle name="60% - Accent5 2" xfId="27"/>
    <cellStyle name="60% - Accent5 2 2" xfId="1278"/>
    <cellStyle name="60% - Accent5 2 3" xfId="1279"/>
    <cellStyle name="60% - Accent5 2 4" xfId="1280"/>
    <cellStyle name="60% - Accent5 2 5" xfId="1281"/>
    <cellStyle name="60% - Accent5 2 6" xfId="1282"/>
    <cellStyle name="60% - Accent5 2 7" xfId="1283"/>
    <cellStyle name="60% - Accent5 2 8" xfId="1284"/>
    <cellStyle name="60% - Accent5 2 9" xfId="1285"/>
    <cellStyle name="60% - Accent5 3" xfId="1286"/>
    <cellStyle name="60% - Accent6 2" xfId="28"/>
    <cellStyle name="60% - Accent6 2 2" xfId="1287"/>
    <cellStyle name="60% - Accent6 2 3" xfId="1288"/>
    <cellStyle name="60% - Accent6 2 4" xfId="1289"/>
    <cellStyle name="60% - Accent6 2 5" xfId="1290"/>
    <cellStyle name="60% - Accent6 2 6" xfId="1291"/>
    <cellStyle name="60% - Accent6 2 7" xfId="1292"/>
    <cellStyle name="60% - Accent6 2 8" xfId="1293"/>
    <cellStyle name="60% - Accent6 2 9" xfId="1294"/>
    <cellStyle name="60% - Accent6 3" xfId="1295"/>
    <cellStyle name="A%" xfId="1296"/>
    <cellStyle name="A% 2" xfId="5685"/>
    <cellStyle name="Accent1 2" xfId="29"/>
    <cellStyle name="Accent1 2 2" xfId="1297"/>
    <cellStyle name="Accent1 2 3" xfId="1298"/>
    <cellStyle name="Accent1 2 4" xfId="1299"/>
    <cellStyle name="Accent1 2 5" xfId="1300"/>
    <cellStyle name="Accent1 2 6" xfId="1301"/>
    <cellStyle name="Accent1 2 7" xfId="1302"/>
    <cellStyle name="Accent1 2 8" xfId="1303"/>
    <cellStyle name="Accent1 2 9" xfId="1304"/>
    <cellStyle name="Accent1 3" xfId="1305"/>
    <cellStyle name="Accent2 2" xfId="30"/>
    <cellStyle name="Accent2 2 2" xfId="1306"/>
    <cellStyle name="Accent2 2 3" xfId="1307"/>
    <cellStyle name="Accent2 2 4" xfId="1308"/>
    <cellStyle name="Accent2 2 5" xfId="1309"/>
    <cellStyle name="Accent2 2 6" xfId="1310"/>
    <cellStyle name="Accent2 2 7" xfId="1311"/>
    <cellStyle name="Accent2 2 8" xfId="1312"/>
    <cellStyle name="Accent2 2 9" xfId="1313"/>
    <cellStyle name="Accent2 3" xfId="1314"/>
    <cellStyle name="Accent3 2" xfId="31"/>
    <cellStyle name="Accent3 2 2" xfId="1315"/>
    <cellStyle name="Accent3 2 3" xfId="1316"/>
    <cellStyle name="Accent3 2 4" xfId="1317"/>
    <cellStyle name="Accent3 2 5" xfId="1318"/>
    <cellStyle name="Accent3 2 6" xfId="1319"/>
    <cellStyle name="Accent3 2 7" xfId="1320"/>
    <cellStyle name="Accent3 2 8" xfId="1321"/>
    <cellStyle name="Accent3 2 9" xfId="1322"/>
    <cellStyle name="Accent3 3" xfId="1323"/>
    <cellStyle name="Accent4 2" xfId="32"/>
    <cellStyle name="Accent4 2 2" xfId="1324"/>
    <cellStyle name="Accent4 2 3" xfId="1325"/>
    <cellStyle name="Accent4 2 4" xfId="1326"/>
    <cellStyle name="Accent4 2 5" xfId="1327"/>
    <cellStyle name="Accent4 2 6" xfId="1328"/>
    <cellStyle name="Accent4 2 7" xfId="1329"/>
    <cellStyle name="Accent4 2 8" xfId="1330"/>
    <cellStyle name="Accent4 2 9" xfId="1331"/>
    <cellStyle name="Accent4 3" xfId="1332"/>
    <cellStyle name="Accent5 2" xfId="33"/>
    <cellStyle name="Accent5 2 2" xfId="1333"/>
    <cellStyle name="Accent5 2 3" xfId="1334"/>
    <cellStyle name="Accent5 2 4" xfId="1335"/>
    <cellStyle name="Accent5 2 5" xfId="1336"/>
    <cellStyle name="Accent5 2 6" xfId="1337"/>
    <cellStyle name="Accent5 2 7" xfId="1338"/>
    <cellStyle name="Accent5 2 8" xfId="1339"/>
    <cellStyle name="Accent5 2 9" xfId="1340"/>
    <cellStyle name="Accent5 3" xfId="1341"/>
    <cellStyle name="Accent6 2" xfId="34"/>
    <cellStyle name="Accent6 2 2" xfId="1342"/>
    <cellStyle name="Accent6 2 3" xfId="1343"/>
    <cellStyle name="Accent6 2 4" xfId="1344"/>
    <cellStyle name="Accent6 2 5" xfId="1345"/>
    <cellStyle name="Accent6 2 6" xfId="1346"/>
    <cellStyle name="Accent6 2 7" xfId="1347"/>
    <cellStyle name="Accent6 2 8" xfId="1348"/>
    <cellStyle name="Accent6 2 9" xfId="1349"/>
    <cellStyle name="Accent6 3" xfId="1350"/>
    <cellStyle name="Accounting w/$" xfId="1351"/>
    <cellStyle name="Accounting w/$ Total" xfId="1352"/>
    <cellStyle name="Accounting w/o $" xfId="1353"/>
    <cellStyle name="Acinput" xfId="1354"/>
    <cellStyle name="Acinput 2" xfId="5686"/>
    <cellStyle name="Acinput,," xfId="1355"/>
    <cellStyle name="Acinput,, 2" xfId="5687"/>
    <cellStyle name="Acoutput" xfId="1356"/>
    <cellStyle name="Acoutput 2" xfId="5688"/>
    <cellStyle name="Acoutput,," xfId="1357"/>
    <cellStyle name="Acoutput,, 2" xfId="5689"/>
    <cellStyle name="Actual Date" xfId="1358"/>
    <cellStyle name="AFE" xfId="1359"/>
    <cellStyle name="al" xfId="1360"/>
    <cellStyle name="Amount_EQU_RIGH.XLS_Equity market_Preferred Securities " xfId="1361"/>
    <cellStyle name="Apershare" xfId="1362"/>
    <cellStyle name="Apershare 2" xfId="5690"/>
    <cellStyle name="Aprice" xfId="1363"/>
    <cellStyle name="Aprice 2" xfId="5691"/>
    <cellStyle name="ar" xfId="1364"/>
    <cellStyle name="ar 2" xfId="6863"/>
    <cellStyle name="Arial 10" xfId="1365"/>
    <cellStyle name="Arial 12" xfId="1366"/>
    <cellStyle name="Availability" xfId="1367"/>
    <cellStyle name="Avertissement" xfId="1368"/>
    <cellStyle name="Bad 2" xfId="35"/>
    <cellStyle name="Bad 2 2" xfId="1369"/>
    <cellStyle name="Bad 2 3" xfId="1370"/>
    <cellStyle name="Bad 2 4" xfId="1371"/>
    <cellStyle name="Bad 2 5" xfId="1372"/>
    <cellStyle name="Bad 2 6" xfId="1373"/>
    <cellStyle name="Bad 2 7" xfId="1374"/>
    <cellStyle name="Bad 2 8" xfId="1375"/>
    <cellStyle name="Bad 2 9" xfId="1376"/>
    <cellStyle name="Bad 3" xfId="1377"/>
    <cellStyle name="Band 2" xfId="1378"/>
    <cellStyle name="Band 2 2" xfId="5692"/>
    <cellStyle name="Blank" xfId="1379"/>
    <cellStyle name="Blue" xfId="1380"/>
    <cellStyle name="Bold/Border" xfId="1381"/>
    <cellStyle name="Bold/Border 2" xfId="5693"/>
    <cellStyle name="Border Heavy" xfId="1382"/>
    <cellStyle name="Border Thin" xfId="1383"/>
    <cellStyle name="Border, Bottom" xfId="1384"/>
    <cellStyle name="Border, Bottom 2" xfId="5694"/>
    <cellStyle name="Border, Left" xfId="1385"/>
    <cellStyle name="Border, Left 2" xfId="5695"/>
    <cellStyle name="Border, Right" xfId="1386"/>
    <cellStyle name="Border, Top" xfId="1387"/>
    <cellStyle name="British Pound" xfId="1388"/>
    <cellStyle name="BritPound" xfId="1389"/>
    <cellStyle name="Bullet" xfId="1390"/>
    <cellStyle name="Calc Currency (0)" xfId="1391"/>
    <cellStyle name="Calc Currency (2)" xfId="1392"/>
    <cellStyle name="Calc Percent (0)" xfId="1393"/>
    <cellStyle name="Calc Percent (1)" xfId="1394"/>
    <cellStyle name="Calc Percent (2)" xfId="1395"/>
    <cellStyle name="Calc Units (0)" xfId="1396"/>
    <cellStyle name="Calc Units (1)" xfId="1397"/>
    <cellStyle name="Calc Units (2)" xfId="1398"/>
    <cellStyle name="Calcul" xfId="1399"/>
    <cellStyle name="Calculation 2" xfId="36"/>
    <cellStyle name="Calculation 2 10" xfId="9745"/>
    <cellStyle name="Calculation 2 2" xfId="64"/>
    <cellStyle name="Calculation 2 2 2" xfId="84"/>
    <cellStyle name="Calculation 2 2 2 2" xfId="9766"/>
    <cellStyle name="Calculation 2 2 3" xfId="9752"/>
    <cellStyle name="Calculation 2 3" xfId="78"/>
    <cellStyle name="Calculation 2 3 2" xfId="9760"/>
    <cellStyle name="Calculation 2 4" xfId="1400"/>
    <cellStyle name="Calculation 2 5" xfId="1401"/>
    <cellStyle name="Calculation 2 6" xfId="1402"/>
    <cellStyle name="Calculation 2 7" xfId="1403"/>
    <cellStyle name="Calculation 2 8" xfId="1404"/>
    <cellStyle name="Calculation 2 9" xfId="1405"/>
    <cellStyle name="Calculation 3" xfId="1406"/>
    <cellStyle name="Case" xfId="1407"/>
    <cellStyle name="Cellule liée" xfId="1408"/>
    <cellStyle name="Check" xfId="1409"/>
    <cellStyle name="Check Cell 2" xfId="37"/>
    <cellStyle name="Check Cell 2 2" xfId="1410"/>
    <cellStyle name="Check Cell 2 3" xfId="1411"/>
    <cellStyle name="Check Cell 2 4" xfId="1412"/>
    <cellStyle name="Check Cell 2 5" xfId="1413"/>
    <cellStyle name="Check Cell 2 6" xfId="1414"/>
    <cellStyle name="Check Cell 2 7" xfId="1415"/>
    <cellStyle name="Check Cell 2 8" xfId="1416"/>
    <cellStyle name="Check Cell 2 9" xfId="1417"/>
    <cellStyle name="Check Cell 3" xfId="1418"/>
    <cellStyle name="Chiffre" xfId="1419"/>
    <cellStyle name="Colhead_left" xfId="1420"/>
    <cellStyle name="ColHeading" xfId="1421"/>
    <cellStyle name="Column Title" xfId="1422"/>
    <cellStyle name="ColumnHeadings" xfId="1423"/>
    <cellStyle name="ColumnHeadings2" xfId="1424"/>
    <cellStyle name="Comma" xfId="71" builtinId="3"/>
    <cellStyle name="Comma  - Style1" xfId="1425"/>
    <cellStyle name="Comma  - Style2" xfId="1426"/>
    <cellStyle name="Comma  - Style3" xfId="1427"/>
    <cellStyle name="Comma  - Style4" xfId="1428"/>
    <cellStyle name="Comma  - Style5" xfId="1429"/>
    <cellStyle name="Comma  - Style6" xfId="1430"/>
    <cellStyle name="Comma  - Style7" xfId="1431"/>
    <cellStyle name="Comma  - Style8" xfId="1432"/>
    <cellStyle name="Comma ," xfId="1433"/>
    <cellStyle name="Comma [00]" xfId="1434"/>
    <cellStyle name="Comma [1]" xfId="1435"/>
    <cellStyle name="Comma [2]" xfId="1436"/>
    <cellStyle name="Comma [3]" xfId="1437"/>
    <cellStyle name="Comma 0" xfId="1438"/>
    <cellStyle name="Comma 0*" xfId="1439"/>
    <cellStyle name="Comma 10" xfId="1440"/>
    <cellStyle name="Comma 10 2" xfId="1441"/>
    <cellStyle name="Comma 10 3" xfId="1442"/>
    <cellStyle name="Comma 10 4" xfId="1443"/>
    <cellStyle name="Comma 10 5" xfId="1444"/>
    <cellStyle name="Comma 11" xfId="1445"/>
    <cellStyle name="Comma 12" xfId="1446"/>
    <cellStyle name="Comma 13" xfId="132"/>
    <cellStyle name="Comma 14" xfId="6210"/>
    <cellStyle name="Comma 15" xfId="6262"/>
    <cellStyle name="Comma 16" xfId="6264"/>
    <cellStyle name="Comma 17" xfId="6263"/>
    <cellStyle name="Comma 2" xfId="1"/>
    <cellStyle name="Comma 2 10" xfId="1447"/>
    <cellStyle name="Comma 2 11" xfId="1448"/>
    <cellStyle name="Comma 2 11 2" xfId="1449"/>
    <cellStyle name="Comma 2 11 2 2" xfId="1450"/>
    <cellStyle name="Comma 2 11 3" xfId="1451"/>
    <cellStyle name="Comma 2 12" xfId="1452"/>
    <cellStyle name="Comma 2 12 2" xfId="1453"/>
    <cellStyle name="Comma 2 13" xfId="1454"/>
    <cellStyle name="Comma 2 14" xfId="1455"/>
    <cellStyle name="Comma 2 15" xfId="1456"/>
    <cellStyle name="Comma 2 16" xfId="1457"/>
    <cellStyle name="Comma 2 17" xfId="1458"/>
    <cellStyle name="Comma 2 18" xfId="1459"/>
    <cellStyle name="Comma 2 19" xfId="1460"/>
    <cellStyle name="Comma 2 2" xfId="2"/>
    <cellStyle name="Comma 2 2 10" xfId="1461"/>
    <cellStyle name="Comma 2 2 11" xfId="1462"/>
    <cellStyle name="Comma 2 2 2" xfId="1463"/>
    <cellStyle name="Comma 2 2 2 2" xfId="1464"/>
    <cellStyle name="Comma 2 2 3" xfId="1465"/>
    <cellStyle name="Comma 2 2 4" xfId="1466"/>
    <cellStyle name="Comma 2 2 5" xfId="1467"/>
    <cellStyle name="Comma 2 2 6" xfId="1468"/>
    <cellStyle name="Comma 2 2 7" xfId="1469"/>
    <cellStyle name="Comma 2 2 8" xfId="1470"/>
    <cellStyle name="Comma 2 2 9" xfId="1471"/>
    <cellStyle name="Comma 2 3" xfId="39"/>
    <cellStyle name="Comma 2 3 2" xfId="1472"/>
    <cellStyle name="Comma 2 3 3" xfId="1473"/>
    <cellStyle name="Comma 2 3 4" xfId="1474"/>
    <cellStyle name="Comma 2 3 5" xfId="1475"/>
    <cellStyle name="Comma 2 3 6" xfId="1476"/>
    <cellStyle name="Comma 2 3 7" xfId="1477"/>
    <cellStyle name="Comma 2 3 8" xfId="1478"/>
    <cellStyle name="Comma 2 4" xfId="1479"/>
    <cellStyle name="Comma 2 4 2" xfId="1480"/>
    <cellStyle name="Comma 2 4 3" xfId="1481"/>
    <cellStyle name="Comma 2 5" xfId="1482"/>
    <cellStyle name="Comma 2 5 2" xfId="1483"/>
    <cellStyle name="Comma 2 5 2 2" xfId="1484"/>
    <cellStyle name="Comma 2 5 2 2 2" xfId="1485"/>
    <cellStyle name="Comma 2 5 2 2 2 2" xfId="1486"/>
    <cellStyle name="Comma 2 5 2 2 3" xfId="1487"/>
    <cellStyle name="Comma 2 5 2 3" xfId="1488"/>
    <cellStyle name="Comma 2 5 2 3 2" xfId="1489"/>
    <cellStyle name="Comma 2 5 2 4" xfId="1490"/>
    <cellStyle name="Comma 2 5 3" xfId="1491"/>
    <cellStyle name="Comma 2 5 3 2" xfId="1492"/>
    <cellStyle name="Comma 2 5 3 2 2" xfId="1493"/>
    <cellStyle name="Comma 2 5 3 2 2 2" xfId="1494"/>
    <cellStyle name="Comma 2 5 3 2 3" xfId="1495"/>
    <cellStyle name="Comma 2 5 3 3" xfId="1496"/>
    <cellStyle name="Comma 2 5 3 3 2" xfId="1497"/>
    <cellStyle name="Comma 2 5 3 4" xfId="1498"/>
    <cellStyle name="Comma 2 5 4" xfId="1499"/>
    <cellStyle name="Comma 2 5 4 2" xfId="1500"/>
    <cellStyle name="Comma 2 5 4 2 2" xfId="1501"/>
    <cellStyle name="Comma 2 5 4 3" xfId="1502"/>
    <cellStyle name="Comma 2 5 5" xfId="1503"/>
    <cellStyle name="Comma 2 5 5 2" xfId="1504"/>
    <cellStyle name="Comma 2 5 6" xfId="1505"/>
    <cellStyle name="Comma 2 6" xfId="1506"/>
    <cellStyle name="Comma 2 6 2" xfId="1507"/>
    <cellStyle name="Comma 2 6 2 2" xfId="1508"/>
    <cellStyle name="Comma 2 6 2 2 2" xfId="1509"/>
    <cellStyle name="Comma 2 6 2 3" xfId="1510"/>
    <cellStyle name="Comma 2 6 3" xfId="1511"/>
    <cellStyle name="Comma 2 6 3 2" xfId="1512"/>
    <cellStyle name="Comma 2 6 4" xfId="1513"/>
    <cellStyle name="Comma 2 7" xfId="1514"/>
    <cellStyle name="Comma 2 7 2" xfId="1515"/>
    <cellStyle name="Comma 2 7 2 2" xfId="1516"/>
    <cellStyle name="Comma 2 7 2 2 2" xfId="1517"/>
    <cellStyle name="Comma 2 7 2 3" xfId="1518"/>
    <cellStyle name="Comma 2 7 3" xfId="1519"/>
    <cellStyle name="Comma 2 7 3 2" xfId="1520"/>
    <cellStyle name="Comma 2 7 4" xfId="1521"/>
    <cellStyle name="Comma 2 8" xfId="1522"/>
    <cellStyle name="Comma 2 9" xfId="1523"/>
    <cellStyle name="Comma 2 9 2" xfId="1524"/>
    <cellStyle name="Comma 2 9 2 2" xfId="1525"/>
    <cellStyle name="Comma 2 9 3" xfId="1526"/>
    <cellStyle name="Comma 2*" xfId="1527"/>
    <cellStyle name="Comma 3" xfId="3"/>
    <cellStyle name="Comma 3 2" xfId="40"/>
    <cellStyle name="Comma 3 2 2" xfId="1528"/>
    <cellStyle name="Comma 3 3" xfId="1529"/>
    <cellStyle name="Comma 3 3 2" xfId="1530"/>
    <cellStyle name="Comma 3 3 2 2" xfId="1531"/>
    <cellStyle name="Comma 3 3 3" xfId="1532"/>
    <cellStyle name="Comma 3 3 4" xfId="1533"/>
    <cellStyle name="Comma 3 4" xfId="1534"/>
    <cellStyle name="Comma 3 4 2" xfId="1535"/>
    <cellStyle name="Comma 3 4 3" xfId="1536"/>
    <cellStyle name="Comma 3 5" xfId="1537"/>
    <cellStyle name="Comma 3 6" xfId="1538"/>
    <cellStyle name="Comma 3 7" xfId="1539"/>
    <cellStyle name="Comma 3 8" xfId="1540"/>
    <cellStyle name="Comma 3 9" xfId="1541"/>
    <cellStyle name="Comma 4" xfId="38"/>
    <cellStyle name="Comma 4 10" xfId="1542"/>
    <cellStyle name="Comma 4 11" xfId="1543"/>
    <cellStyle name="Comma 4 12" xfId="1544"/>
    <cellStyle name="Comma 4 13" xfId="1545"/>
    <cellStyle name="Comma 4 14" xfId="1546"/>
    <cellStyle name="Comma 4 2" xfId="1547"/>
    <cellStyle name="Comma 4 2 2" xfId="1548"/>
    <cellStyle name="Comma 4 2 2 2" xfId="1549"/>
    <cellStyle name="Comma 4 2 2 2 2" xfId="1550"/>
    <cellStyle name="Comma 4 2 2 3" xfId="1551"/>
    <cellStyle name="Comma 4 2 3" xfId="1552"/>
    <cellStyle name="Comma 4 2 3 2" xfId="1553"/>
    <cellStyle name="Comma 4 2 4" xfId="1554"/>
    <cellStyle name="Comma 4 2 5" xfId="1555"/>
    <cellStyle name="Comma 4 3" xfId="1556"/>
    <cellStyle name="Comma 4 3 2" xfId="1557"/>
    <cellStyle name="Comma 4 3 2 2" xfId="1558"/>
    <cellStyle name="Comma 4 3 2 2 2" xfId="1559"/>
    <cellStyle name="Comma 4 3 2 3" xfId="1560"/>
    <cellStyle name="Comma 4 3 3" xfId="1561"/>
    <cellStyle name="Comma 4 3 3 2" xfId="1562"/>
    <cellStyle name="Comma 4 3 4" xfId="1563"/>
    <cellStyle name="Comma 4 4" xfId="1564"/>
    <cellStyle name="Comma 4 4 2" xfId="1565"/>
    <cellStyle name="Comma 4 4 2 2" xfId="1566"/>
    <cellStyle name="Comma 4 4 2 2 2" xfId="1567"/>
    <cellStyle name="Comma 4 4 2 3" xfId="1568"/>
    <cellStyle name="Comma 4 4 3" xfId="1569"/>
    <cellStyle name="Comma 4 4 3 2" xfId="1570"/>
    <cellStyle name="Comma 4 4 4" xfId="1571"/>
    <cellStyle name="Comma 4 5" xfId="1572"/>
    <cellStyle name="Comma 4 5 2" xfId="1573"/>
    <cellStyle name="Comma 4 5 2 2" xfId="1574"/>
    <cellStyle name="Comma 4 5 3" xfId="1575"/>
    <cellStyle name="Comma 4 6" xfId="1576"/>
    <cellStyle name="Comma 4 6 2" xfId="1577"/>
    <cellStyle name="Comma 4 6 2 2" xfId="1578"/>
    <cellStyle name="Comma 4 6 3" xfId="1579"/>
    <cellStyle name="Comma 4 7" xfId="1580"/>
    <cellStyle name="Comma 4 7 2" xfId="1581"/>
    <cellStyle name="Comma 4 8" xfId="1582"/>
    <cellStyle name="Comma 4 9" xfId="1583"/>
    <cellStyle name="Comma 5" xfId="90"/>
    <cellStyle name="Comma 5 10" xfId="1584"/>
    <cellStyle name="Comma 5 11" xfId="1585"/>
    <cellStyle name="Comma 5 12" xfId="1586"/>
    <cellStyle name="Comma 5 2" xfId="1587"/>
    <cellStyle name="Comma 5 2 2" xfId="1588"/>
    <cellStyle name="Comma 5 2 2 2" xfId="1589"/>
    <cellStyle name="Comma 5 2 2 2 2" xfId="1590"/>
    <cellStyle name="Comma 5 2 2 3" xfId="1591"/>
    <cellStyle name="Comma 5 2 3" xfId="1592"/>
    <cellStyle name="Comma 5 2 3 2" xfId="1593"/>
    <cellStyle name="Comma 5 2 4" xfId="1594"/>
    <cellStyle name="Comma 5 3" xfId="1595"/>
    <cellStyle name="Comma 5 3 2" xfId="1596"/>
    <cellStyle name="Comma 5 3 2 2" xfId="1597"/>
    <cellStyle name="Comma 5 3 2 2 2" xfId="1598"/>
    <cellStyle name="Comma 5 3 2 3" xfId="1599"/>
    <cellStyle name="Comma 5 3 3" xfId="1600"/>
    <cellStyle name="Comma 5 3 3 2" xfId="1601"/>
    <cellStyle name="Comma 5 3 4" xfId="1602"/>
    <cellStyle name="Comma 5 4" xfId="1603"/>
    <cellStyle name="Comma 5 4 2" xfId="1604"/>
    <cellStyle name="Comma 5 4 2 2" xfId="1605"/>
    <cellStyle name="Comma 5 4 3" xfId="1606"/>
    <cellStyle name="Comma 5 5" xfId="1607"/>
    <cellStyle name="Comma 5 5 2" xfId="1608"/>
    <cellStyle name="Comma 5 5 2 2" xfId="1609"/>
    <cellStyle name="Comma 5 5 3" xfId="1610"/>
    <cellStyle name="Comma 5 6" xfId="1611"/>
    <cellStyle name="Comma 5 6 2" xfId="1612"/>
    <cellStyle name="Comma 5 7" xfId="1613"/>
    <cellStyle name="Comma 5 8" xfId="1614"/>
    <cellStyle name="Comma 5 9" xfId="1615"/>
    <cellStyle name="Comma 6" xfId="111"/>
    <cellStyle name="Comma 6 2" xfId="1616"/>
    <cellStyle name="Comma 6 3" xfId="1617"/>
    <cellStyle name="Comma 6 4" xfId="1618"/>
    <cellStyle name="Comma 6 5" xfId="1619"/>
    <cellStyle name="Comma 6 6" xfId="1620"/>
    <cellStyle name="Comma 6 7" xfId="622"/>
    <cellStyle name="Comma 7" xfId="1621"/>
    <cellStyle name="Comma 7 2" xfId="1622"/>
    <cellStyle name="Comma 7 2 2" xfId="1623"/>
    <cellStyle name="Comma 7 2 2 2" xfId="1624"/>
    <cellStyle name="Comma 7 2 3" xfId="1625"/>
    <cellStyle name="Comma 7 3" xfId="1626"/>
    <cellStyle name="Comma 7 3 2" xfId="1627"/>
    <cellStyle name="Comma 7 4" xfId="1628"/>
    <cellStyle name="Comma 7 5" xfId="1629"/>
    <cellStyle name="Comma 7 6" xfId="1630"/>
    <cellStyle name="Comma 7 7" xfId="1631"/>
    <cellStyle name="Comma 7 8" xfId="1632"/>
    <cellStyle name="Comma 8" xfId="1633"/>
    <cellStyle name="Comma 8 2" xfId="1634"/>
    <cellStyle name="Comma 8 2 2" xfId="1635"/>
    <cellStyle name="Comma 8 3" xfId="1636"/>
    <cellStyle name="Comma 8 4" xfId="1637"/>
    <cellStyle name="Comma 8 5" xfId="1638"/>
    <cellStyle name="Comma 8 6" xfId="1639"/>
    <cellStyle name="Comma 8 7" xfId="1640"/>
    <cellStyle name="Comma 9" xfId="1641"/>
    <cellStyle name="Comma 9 2" xfId="1642"/>
    <cellStyle name="Comma 9 3" xfId="1643"/>
    <cellStyle name="Comma 9 4" xfId="1644"/>
    <cellStyle name="Comma 9 5" xfId="1645"/>
    <cellStyle name="Comma0" xfId="1646"/>
    <cellStyle name="Comma2 (0)" xfId="1647"/>
    <cellStyle name="Comment" xfId="1648"/>
    <cellStyle name="Commentaire" xfId="1649"/>
    <cellStyle name="Company" xfId="1650"/>
    <cellStyle name="CurRatio" xfId="1651"/>
    <cellStyle name="Currency" xfId="70" builtinId="4"/>
    <cellStyle name="Currency--" xfId="2173"/>
    <cellStyle name="Currency [00]" xfId="1652"/>
    <cellStyle name="Currency [1]" xfId="1653"/>
    <cellStyle name="Currency [2]" xfId="1654"/>
    <cellStyle name="Currency [2] 2" xfId="6862"/>
    <cellStyle name="Currency [3]" xfId="1655"/>
    <cellStyle name="Currency 0" xfId="1656"/>
    <cellStyle name="Currency 10" xfId="1657"/>
    <cellStyle name="Currency 10 2" xfId="1658"/>
    <cellStyle name="Currency 10 2 2" xfId="1659"/>
    <cellStyle name="Currency 10 2 2 2" xfId="1660"/>
    <cellStyle name="Currency 10 2 2 2 2" xfId="1661"/>
    <cellStyle name="Currency 10 2 2 3" xfId="1662"/>
    <cellStyle name="Currency 10 2 3" xfId="1663"/>
    <cellStyle name="Currency 10 2 3 2" xfId="1664"/>
    <cellStyle name="Currency 10 2 4" xfId="1665"/>
    <cellStyle name="Currency 10 3" xfId="1666"/>
    <cellStyle name="Currency 10 3 2" xfId="1667"/>
    <cellStyle name="Currency 10 3 2 2" xfId="1668"/>
    <cellStyle name="Currency 10 3 2 2 2" xfId="1669"/>
    <cellStyle name="Currency 10 3 2 3" xfId="1670"/>
    <cellStyle name="Currency 10 3 3" xfId="1671"/>
    <cellStyle name="Currency 10 3 3 2" xfId="1672"/>
    <cellStyle name="Currency 10 3 4" xfId="1673"/>
    <cellStyle name="Currency 10 4" xfId="1674"/>
    <cellStyle name="Currency 10 4 2" xfId="1675"/>
    <cellStyle name="Currency 10 4 2 2" xfId="1676"/>
    <cellStyle name="Currency 10 4 3" xfId="1677"/>
    <cellStyle name="Currency 10 5" xfId="1678"/>
    <cellStyle name="Currency 10 5 2" xfId="1679"/>
    <cellStyle name="Currency 10 6" xfId="1680"/>
    <cellStyle name="Currency 11" xfId="1681"/>
    <cellStyle name="Currency 11 2" xfId="1682"/>
    <cellStyle name="Currency 11 2 2" xfId="1683"/>
    <cellStyle name="Currency 11 2 2 2" xfId="1684"/>
    <cellStyle name="Currency 11 2 2 2 2" xfId="1685"/>
    <cellStyle name="Currency 11 2 2 3" xfId="1686"/>
    <cellStyle name="Currency 11 2 3" xfId="1687"/>
    <cellStyle name="Currency 11 2 3 2" xfId="1688"/>
    <cellStyle name="Currency 11 2 4" xfId="1689"/>
    <cellStyle name="Currency 11 3" xfId="1690"/>
    <cellStyle name="Currency 11 3 2" xfId="1691"/>
    <cellStyle name="Currency 11 3 2 2" xfId="1692"/>
    <cellStyle name="Currency 11 3 2 2 2" xfId="1693"/>
    <cellStyle name="Currency 11 3 2 3" xfId="1694"/>
    <cellStyle name="Currency 11 3 3" xfId="1695"/>
    <cellStyle name="Currency 11 3 3 2" xfId="1696"/>
    <cellStyle name="Currency 11 3 4" xfId="1697"/>
    <cellStyle name="Currency 11 4" xfId="1698"/>
    <cellStyle name="Currency 11 4 2" xfId="1699"/>
    <cellStyle name="Currency 11 4 2 2" xfId="1700"/>
    <cellStyle name="Currency 11 4 3" xfId="1701"/>
    <cellStyle name="Currency 11 5" xfId="1702"/>
    <cellStyle name="Currency 11 5 2" xfId="1703"/>
    <cellStyle name="Currency 11 6" xfId="1704"/>
    <cellStyle name="Currency 12" xfId="1705"/>
    <cellStyle name="Currency 13" xfId="1706"/>
    <cellStyle name="Currency 14" xfId="1707"/>
    <cellStyle name="Currency 14 2" xfId="1708"/>
    <cellStyle name="Currency 14 2 2" xfId="1709"/>
    <cellStyle name="Currency 14 2 2 2" xfId="1710"/>
    <cellStyle name="Currency 14 2 2 2 2" xfId="1711"/>
    <cellStyle name="Currency 14 2 2 3" xfId="1712"/>
    <cellStyle name="Currency 14 2 3" xfId="1713"/>
    <cellStyle name="Currency 14 2 3 2" xfId="1714"/>
    <cellStyle name="Currency 14 2 4" xfId="1715"/>
    <cellStyle name="Currency 14 3" xfId="1716"/>
    <cellStyle name="Currency 14 3 2" xfId="1717"/>
    <cellStyle name="Currency 14 3 2 2" xfId="1718"/>
    <cellStyle name="Currency 14 3 2 2 2" xfId="1719"/>
    <cellStyle name="Currency 14 3 2 3" xfId="1720"/>
    <cellStyle name="Currency 14 3 3" xfId="1721"/>
    <cellStyle name="Currency 14 3 3 2" xfId="1722"/>
    <cellStyle name="Currency 14 3 4" xfId="1723"/>
    <cellStyle name="Currency 14 4" xfId="1724"/>
    <cellStyle name="Currency 14 4 2" xfId="1725"/>
    <cellStyle name="Currency 14 4 2 2" xfId="1726"/>
    <cellStyle name="Currency 14 4 2 2 2" xfId="1727"/>
    <cellStyle name="Currency 14 4 2 3" xfId="1728"/>
    <cellStyle name="Currency 14 4 3" xfId="1729"/>
    <cellStyle name="Currency 14 4 3 2" xfId="1730"/>
    <cellStyle name="Currency 14 4 4" xfId="1731"/>
    <cellStyle name="Currency 14 5" xfId="1732"/>
    <cellStyle name="Currency 14 5 2" xfId="1733"/>
    <cellStyle name="Currency 14 5 2 2" xfId="1734"/>
    <cellStyle name="Currency 14 5 3" xfId="1735"/>
    <cellStyle name="Currency 14 6" xfId="1736"/>
    <cellStyle name="Currency 14 6 2" xfId="1737"/>
    <cellStyle name="Currency 14 7" xfId="1738"/>
    <cellStyle name="Currency 15" xfId="1739"/>
    <cellStyle name="Currency 15 2" xfId="1740"/>
    <cellStyle name="Currency 15 2 2" xfId="1741"/>
    <cellStyle name="Currency 15 2 2 2" xfId="1742"/>
    <cellStyle name="Currency 15 2 3" xfId="1743"/>
    <cellStyle name="Currency 15 3" xfId="1744"/>
    <cellStyle name="Currency 15 3 2" xfId="1745"/>
    <cellStyle name="Currency 15 4" xfId="1746"/>
    <cellStyle name="Currency 16" xfId="1747"/>
    <cellStyle name="Currency 16 2" xfId="1748"/>
    <cellStyle name="Currency 17" xfId="1749"/>
    <cellStyle name="Currency 18" xfId="1750"/>
    <cellStyle name="Currency 19" xfId="1751"/>
    <cellStyle name="Currency 19 2" xfId="1752"/>
    <cellStyle name="Currency 19 2 2" xfId="1753"/>
    <cellStyle name="Currency 19 2 2 2" xfId="1754"/>
    <cellStyle name="Currency 19 2 2 2 2" xfId="1755"/>
    <cellStyle name="Currency 19 2 2 3" xfId="1756"/>
    <cellStyle name="Currency 19 2 3" xfId="1757"/>
    <cellStyle name="Currency 19 2 3 2" xfId="1758"/>
    <cellStyle name="Currency 19 2 4" xfId="1759"/>
    <cellStyle name="Currency 19 3" xfId="1760"/>
    <cellStyle name="Currency 19 3 2" xfId="1761"/>
    <cellStyle name="Currency 19 3 2 2" xfId="1762"/>
    <cellStyle name="Currency 19 3 2 2 2" xfId="1763"/>
    <cellStyle name="Currency 19 3 2 3" xfId="1764"/>
    <cellStyle name="Currency 19 3 3" xfId="1765"/>
    <cellStyle name="Currency 19 3 3 2" xfId="1766"/>
    <cellStyle name="Currency 19 3 4" xfId="1767"/>
    <cellStyle name="Currency 19 4" xfId="1768"/>
    <cellStyle name="Currency 19 4 2" xfId="1769"/>
    <cellStyle name="Currency 19 4 2 2" xfId="1770"/>
    <cellStyle name="Currency 19 4 3" xfId="1771"/>
    <cellStyle name="Currency 19 5" xfId="1772"/>
    <cellStyle name="Currency 19 5 2" xfId="1773"/>
    <cellStyle name="Currency 19 6" xfId="1774"/>
    <cellStyle name="Currency 2" xfId="4"/>
    <cellStyle name="Currency 2 10" xfId="1775"/>
    <cellStyle name="Currency 2 10 2" xfId="1776"/>
    <cellStyle name="Currency 2 10 2 2" xfId="1777"/>
    <cellStyle name="Currency 2 10 3" xfId="1778"/>
    <cellStyle name="Currency 2 11" xfId="1779"/>
    <cellStyle name="Currency 2 12" xfId="1780"/>
    <cellStyle name="Currency 2 13" xfId="1781"/>
    <cellStyle name="Currency 2 14" xfId="1782"/>
    <cellStyle name="Currency 2 15" xfId="1783"/>
    <cellStyle name="Currency 2 16" xfId="1784"/>
    <cellStyle name="Currency 2 17" xfId="1785"/>
    <cellStyle name="Currency 2 18" xfId="1786"/>
    <cellStyle name="Currency 2 2" xfId="1787"/>
    <cellStyle name="Currency 2 2 10" xfId="1788"/>
    <cellStyle name="Currency 2 2 11" xfId="1789"/>
    <cellStyle name="Currency 2 2 2" xfId="1790"/>
    <cellStyle name="Currency 2 2 3" xfId="1791"/>
    <cellStyle name="Currency 2 2 4" xfId="1792"/>
    <cellStyle name="Currency 2 2 5" xfId="1793"/>
    <cellStyle name="Currency 2 2 6" xfId="1794"/>
    <cellStyle name="Currency 2 2 7" xfId="1795"/>
    <cellStyle name="Currency 2 2 8" xfId="1796"/>
    <cellStyle name="Currency 2 2 9" xfId="1797"/>
    <cellStyle name="Currency 2 3" xfId="1798"/>
    <cellStyle name="Currency 2 3 2" xfId="1799"/>
    <cellStyle name="Currency 2 3 3" xfId="1800"/>
    <cellStyle name="Currency 2 3 4" xfId="1801"/>
    <cellStyle name="Currency 2 3 5" xfId="1802"/>
    <cellStyle name="Currency 2 4" xfId="1803"/>
    <cellStyle name="Currency 2 5" xfId="1804"/>
    <cellStyle name="Currency 2 6" xfId="1805"/>
    <cellStyle name="Currency 2 7" xfId="1806"/>
    <cellStyle name="Currency 2 8" xfId="1807"/>
    <cellStyle name="Currency 2 9" xfId="1808"/>
    <cellStyle name="Currency 2*" xfId="1810"/>
    <cellStyle name="Currency 2_CLdcfmodel" xfId="1809"/>
    <cellStyle name="Currency 20" xfId="1811"/>
    <cellStyle name="Currency 20 2" xfId="1812"/>
    <cellStyle name="Currency 20 2 2" xfId="1813"/>
    <cellStyle name="Currency 20 2 2 2" xfId="1814"/>
    <cellStyle name="Currency 20 2 2 2 2" xfId="1815"/>
    <cellStyle name="Currency 20 2 2 3" xfId="1816"/>
    <cellStyle name="Currency 20 2 3" xfId="1817"/>
    <cellStyle name="Currency 20 2 3 2" xfId="1818"/>
    <cellStyle name="Currency 20 2 4" xfId="1819"/>
    <cellStyle name="Currency 20 3" xfId="1820"/>
    <cellStyle name="Currency 20 3 2" xfId="1821"/>
    <cellStyle name="Currency 20 3 2 2" xfId="1822"/>
    <cellStyle name="Currency 20 3 2 2 2" xfId="1823"/>
    <cellStyle name="Currency 20 3 2 3" xfId="1824"/>
    <cellStyle name="Currency 20 3 3" xfId="1825"/>
    <cellStyle name="Currency 20 3 3 2" xfId="1826"/>
    <cellStyle name="Currency 20 3 4" xfId="1827"/>
    <cellStyle name="Currency 20 4" xfId="1828"/>
    <cellStyle name="Currency 20 4 2" xfId="1829"/>
    <cellStyle name="Currency 20 4 2 2" xfId="1830"/>
    <cellStyle name="Currency 20 4 3" xfId="1831"/>
    <cellStyle name="Currency 20 5" xfId="1832"/>
    <cellStyle name="Currency 20 5 2" xfId="1833"/>
    <cellStyle name="Currency 20 6" xfId="1834"/>
    <cellStyle name="Currency 21" xfId="1835"/>
    <cellStyle name="Currency 21 2" xfId="1836"/>
    <cellStyle name="Currency 21 2 2" xfId="1837"/>
    <cellStyle name="Currency 21 2 2 2" xfId="1838"/>
    <cellStyle name="Currency 21 2 2 2 2" xfId="1839"/>
    <cellStyle name="Currency 21 2 2 3" xfId="1840"/>
    <cellStyle name="Currency 21 2 3" xfId="1841"/>
    <cellStyle name="Currency 21 2 3 2" xfId="1842"/>
    <cellStyle name="Currency 21 2 4" xfId="1843"/>
    <cellStyle name="Currency 21 3" xfId="1844"/>
    <cellStyle name="Currency 21 3 2" xfId="1845"/>
    <cellStyle name="Currency 21 3 2 2" xfId="1846"/>
    <cellStyle name="Currency 21 3 2 2 2" xfId="1847"/>
    <cellStyle name="Currency 21 3 2 3" xfId="1848"/>
    <cellStyle name="Currency 21 3 3" xfId="1849"/>
    <cellStyle name="Currency 21 3 3 2" xfId="1850"/>
    <cellStyle name="Currency 21 3 4" xfId="1851"/>
    <cellStyle name="Currency 21 4" xfId="1852"/>
    <cellStyle name="Currency 21 4 2" xfId="1853"/>
    <cellStyle name="Currency 21 4 2 2" xfId="1854"/>
    <cellStyle name="Currency 21 4 3" xfId="1855"/>
    <cellStyle name="Currency 21 5" xfId="1856"/>
    <cellStyle name="Currency 21 5 2" xfId="1857"/>
    <cellStyle name="Currency 21 6" xfId="1858"/>
    <cellStyle name="Currency 22" xfId="1859"/>
    <cellStyle name="Currency 22 2" xfId="1860"/>
    <cellStyle name="Currency 22 2 2" xfId="1861"/>
    <cellStyle name="Currency 22 2 2 2" xfId="1862"/>
    <cellStyle name="Currency 22 2 2 2 2" xfId="1863"/>
    <cellStyle name="Currency 22 2 2 3" xfId="1864"/>
    <cellStyle name="Currency 22 2 3" xfId="1865"/>
    <cellStyle name="Currency 22 2 3 2" xfId="1866"/>
    <cellStyle name="Currency 22 2 4" xfId="1867"/>
    <cellStyle name="Currency 22 3" xfId="1868"/>
    <cellStyle name="Currency 22 3 2" xfId="1869"/>
    <cellStyle name="Currency 22 3 2 2" xfId="1870"/>
    <cellStyle name="Currency 22 3 2 2 2" xfId="1871"/>
    <cellStyle name="Currency 22 3 2 3" xfId="1872"/>
    <cellStyle name="Currency 22 3 3" xfId="1873"/>
    <cellStyle name="Currency 22 3 3 2" xfId="1874"/>
    <cellStyle name="Currency 22 3 4" xfId="1875"/>
    <cellStyle name="Currency 22 4" xfId="1876"/>
    <cellStyle name="Currency 22 4 2" xfId="1877"/>
    <cellStyle name="Currency 22 4 2 2" xfId="1878"/>
    <cellStyle name="Currency 22 4 3" xfId="1879"/>
    <cellStyle name="Currency 22 5" xfId="1880"/>
    <cellStyle name="Currency 22 5 2" xfId="1881"/>
    <cellStyle name="Currency 22 6" xfId="1882"/>
    <cellStyle name="Currency 23" xfId="1883"/>
    <cellStyle name="Currency 23 2" xfId="1884"/>
    <cellStyle name="Currency 23 2 2" xfId="1885"/>
    <cellStyle name="Currency 23 2 2 2" xfId="1886"/>
    <cellStyle name="Currency 23 2 2 2 2" xfId="1887"/>
    <cellStyle name="Currency 23 2 2 3" xfId="1888"/>
    <cellStyle name="Currency 23 2 3" xfId="1889"/>
    <cellStyle name="Currency 23 2 3 2" xfId="1890"/>
    <cellStyle name="Currency 23 2 4" xfId="1891"/>
    <cellStyle name="Currency 23 3" xfId="1892"/>
    <cellStyle name="Currency 23 3 2" xfId="1893"/>
    <cellStyle name="Currency 23 3 2 2" xfId="1894"/>
    <cellStyle name="Currency 23 3 2 2 2" xfId="1895"/>
    <cellStyle name="Currency 23 3 2 3" xfId="1896"/>
    <cellStyle name="Currency 23 3 3" xfId="1897"/>
    <cellStyle name="Currency 23 3 3 2" xfId="1898"/>
    <cellStyle name="Currency 23 3 4" xfId="1899"/>
    <cellStyle name="Currency 23 4" xfId="1900"/>
    <cellStyle name="Currency 23 4 2" xfId="1901"/>
    <cellStyle name="Currency 23 4 2 2" xfId="1902"/>
    <cellStyle name="Currency 23 4 3" xfId="1903"/>
    <cellStyle name="Currency 23 5" xfId="1904"/>
    <cellStyle name="Currency 23 5 2" xfId="1905"/>
    <cellStyle name="Currency 23 6" xfId="1906"/>
    <cellStyle name="Currency 24" xfId="1907"/>
    <cellStyle name="Currency 24 2" xfId="1908"/>
    <cellStyle name="Currency 24 2 2" xfId="1909"/>
    <cellStyle name="Currency 24 2 2 2" xfId="1910"/>
    <cellStyle name="Currency 24 2 2 2 2" xfId="1911"/>
    <cellStyle name="Currency 24 2 2 3" xfId="1912"/>
    <cellStyle name="Currency 24 2 3" xfId="1913"/>
    <cellStyle name="Currency 24 2 3 2" xfId="1914"/>
    <cellStyle name="Currency 24 2 4" xfId="1915"/>
    <cellStyle name="Currency 24 3" xfId="1916"/>
    <cellStyle name="Currency 24 3 2" xfId="1917"/>
    <cellStyle name="Currency 24 3 2 2" xfId="1918"/>
    <cellStyle name="Currency 24 3 2 2 2" xfId="1919"/>
    <cellStyle name="Currency 24 3 2 3" xfId="1920"/>
    <cellStyle name="Currency 24 3 3" xfId="1921"/>
    <cellStyle name="Currency 24 3 3 2" xfId="1922"/>
    <cellStyle name="Currency 24 3 4" xfId="1923"/>
    <cellStyle name="Currency 24 4" xfId="1924"/>
    <cellStyle name="Currency 24 4 2" xfId="1925"/>
    <cellStyle name="Currency 24 4 2 2" xfId="1926"/>
    <cellStyle name="Currency 24 4 3" xfId="1927"/>
    <cellStyle name="Currency 24 5" xfId="1928"/>
    <cellStyle name="Currency 24 5 2" xfId="1929"/>
    <cellStyle name="Currency 24 6" xfId="1930"/>
    <cellStyle name="Currency 25" xfId="1931"/>
    <cellStyle name="Currency 26" xfId="1932"/>
    <cellStyle name="Currency 26 2" xfId="1933"/>
    <cellStyle name="Currency 26 2 2" xfId="1934"/>
    <cellStyle name="Currency 26 2 2 2" xfId="1935"/>
    <cellStyle name="Currency 26 2 2 2 2" xfId="1936"/>
    <cellStyle name="Currency 26 2 2 3" xfId="1937"/>
    <cellStyle name="Currency 26 2 3" xfId="1938"/>
    <cellStyle name="Currency 26 2 3 2" xfId="1939"/>
    <cellStyle name="Currency 26 2 4" xfId="1940"/>
    <cellStyle name="Currency 26 3" xfId="1941"/>
    <cellStyle name="Currency 26 3 2" xfId="1942"/>
    <cellStyle name="Currency 26 3 2 2" xfId="1943"/>
    <cellStyle name="Currency 26 3 2 2 2" xfId="1944"/>
    <cellStyle name="Currency 26 3 2 3" xfId="1945"/>
    <cellStyle name="Currency 26 3 3" xfId="1946"/>
    <cellStyle name="Currency 26 3 3 2" xfId="1947"/>
    <cellStyle name="Currency 26 3 4" xfId="1948"/>
    <cellStyle name="Currency 26 4" xfId="1949"/>
    <cellStyle name="Currency 26 4 2" xfId="1950"/>
    <cellStyle name="Currency 26 4 2 2" xfId="1951"/>
    <cellStyle name="Currency 26 4 3" xfId="1952"/>
    <cellStyle name="Currency 26 5" xfId="1953"/>
    <cellStyle name="Currency 26 5 2" xfId="1954"/>
    <cellStyle name="Currency 26 6" xfId="1955"/>
    <cellStyle name="Currency 27" xfId="1956"/>
    <cellStyle name="Currency 27 2" xfId="1957"/>
    <cellStyle name="Currency 27 2 2" xfId="1958"/>
    <cellStyle name="Currency 27 2 2 2" xfId="1959"/>
    <cellStyle name="Currency 27 2 2 2 2" xfId="1960"/>
    <cellStyle name="Currency 27 2 2 3" xfId="1961"/>
    <cellStyle name="Currency 27 2 3" xfId="1962"/>
    <cellStyle name="Currency 27 2 3 2" xfId="1963"/>
    <cellStyle name="Currency 27 2 4" xfId="1964"/>
    <cellStyle name="Currency 27 3" xfId="1965"/>
    <cellStyle name="Currency 27 3 2" xfId="1966"/>
    <cellStyle name="Currency 27 3 2 2" xfId="1967"/>
    <cellStyle name="Currency 27 3 2 2 2" xfId="1968"/>
    <cellStyle name="Currency 27 3 2 3" xfId="1969"/>
    <cellStyle name="Currency 27 3 3" xfId="1970"/>
    <cellStyle name="Currency 27 3 3 2" xfId="1971"/>
    <cellStyle name="Currency 27 3 4" xfId="1972"/>
    <cellStyle name="Currency 27 4" xfId="1973"/>
    <cellStyle name="Currency 27 4 2" xfId="1974"/>
    <cellStyle name="Currency 27 4 2 2" xfId="1975"/>
    <cellStyle name="Currency 27 4 3" xfId="1976"/>
    <cellStyle name="Currency 27 5" xfId="1977"/>
    <cellStyle name="Currency 27 5 2" xfId="1978"/>
    <cellStyle name="Currency 27 6" xfId="1979"/>
    <cellStyle name="Currency 28" xfId="1980"/>
    <cellStyle name="Currency 28 2" xfId="1981"/>
    <cellStyle name="Currency 28 2 2" xfId="1982"/>
    <cellStyle name="Currency 28 2 2 2" xfId="1983"/>
    <cellStyle name="Currency 28 2 2 2 2" xfId="1984"/>
    <cellStyle name="Currency 28 2 2 3" xfId="1985"/>
    <cellStyle name="Currency 28 2 3" xfId="1986"/>
    <cellStyle name="Currency 28 2 3 2" xfId="1987"/>
    <cellStyle name="Currency 28 2 4" xfId="1988"/>
    <cellStyle name="Currency 28 3" xfId="1989"/>
    <cellStyle name="Currency 28 3 2" xfId="1990"/>
    <cellStyle name="Currency 28 3 2 2" xfId="1991"/>
    <cellStyle name="Currency 28 3 2 2 2" xfId="1992"/>
    <cellStyle name="Currency 28 3 2 3" xfId="1993"/>
    <cellStyle name="Currency 28 3 3" xfId="1994"/>
    <cellStyle name="Currency 28 3 3 2" xfId="1995"/>
    <cellStyle name="Currency 28 3 4" xfId="1996"/>
    <cellStyle name="Currency 28 4" xfId="1997"/>
    <cellStyle name="Currency 28 4 2" xfId="1998"/>
    <cellStyle name="Currency 28 4 2 2" xfId="1999"/>
    <cellStyle name="Currency 28 4 3" xfId="2000"/>
    <cellStyle name="Currency 28 5" xfId="2001"/>
    <cellStyle name="Currency 28 5 2" xfId="2002"/>
    <cellStyle name="Currency 28 6" xfId="2003"/>
    <cellStyle name="Currency 29" xfId="2004"/>
    <cellStyle name="Currency 29 2" xfId="2005"/>
    <cellStyle name="Currency 29 2 2" xfId="2006"/>
    <cellStyle name="Currency 29 2 2 2" xfId="2007"/>
    <cellStyle name="Currency 29 2 2 2 2" xfId="2008"/>
    <cellStyle name="Currency 29 2 2 3" xfId="2009"/>
    <cellStyle name="Currency 29 2 3" xfId="2010"/>
    <cellStyle name="Currency 29 2 3 2" xfId="2011"/>
    <cellStyle name="Currency 29 2 4" xfId="2012"/>
    <cellStyle name="Currency 29 3" xfId="2013"/>
    <cellStyle name="Currency 29 3 2" xfId="2014"/>
    <cellStyle name="Currency 29 3 2 2" xfId="2015"/>
    <cellStyle name="Currency 29 3 2 2 2" xfId="2016"/>
    <cellStyle name="Currency 29 3 2 3" xfId="2017"/>
    <cellStyle name="Currency 29 3 3" xfId="2018"/>
    <cellStyle name="Currency 29 3 3 2" xfId="2019"/>
    <cellStyle name="Currency 29 3 4" xfId="2020"/>
    <cellStyle name="Currency 29 4" xfId="2021"/>
    <cellStyle name="Currency 29 4 2" xfId="2022"/>
    <cellStyle name="Currency 29 4 2 2" xfId="2023"/>
    <cellStyle name="Currency 29 4 3" xfId="2024"/>
    <cellStyle name="Currency 29 5" xfId="2025"/>
    <cellStyle name="Currency 29 5 2" xfId="2026"/>
    <cellStyle name="Currency 29 6" xfId="2027"/>
    <cellStyle name="Currency 3" xfId="2028"/>
    <cellStyle name="Currency 3 2" xfId="2029"/>
    <cellStyle name="Currency 3 2 2" xfId="2030"/>
    <cellStyle name="Currency 3 2 2 2" xfId="2031"/>
    <cellStyle name="Currency 3 2 3" xfId="2032"/>
    <cellStyle name="Currency 3 2 4" xfId="2033"/>
    <cellStyle name="Currency 3 2 5" xfId="2034"/>
    <cellStyle name="Currency 3 3" xfId="2035"/>
    <cellStyle name="Currency 3 4" xfId="2036"/>
    <cellStyle name="Currency 3 5" xfId="2037"/>
    <cellStyle name="Currency 3 6" xfId="2038"/>
    <cellStyle name="Currency 4" xfId="2039"/>
    <cellStyle name="Currency 4 10" xfId="2040"/>
    <cellStyle name="Currency 4 2" xfId="2041"/>
    <cellStyle name="Currency 4 2 2" xfId="2042"/>
    <cellStyle name="Currency 4 2 2 2" xfId="2043"/>
    <cellStyle name="Currency 4 2 2 2 2" xfId="2044"/>
    <cellStyle name="Currency 4 2 2 3" xfId="2045"/>
    <cellStyle name="Currency 4 2 3" xfId="2046"/>
    <cellStyle name="Currency 4 2 3 2" xfId="2047"/>
    <cellStyle name="Currency 4 2 4" xfId="2048"/>
    <cellStyle name="Currency 4 3" xfId="2049"/>
    <cellStyle name="Currency 4 3 2" xfId="2050"/>
    <cellStyle name="Currency 4 3 2 2" xfId="2051"/>
    <cellStyle name="Currency 4 3 2 2 2" xfId="2052"/>
    <cellStyle name="Currency 4 3 2 3" xfId="2053"/>
    <cellStyle name="Currency 4 3 3" xfId="2054"/>
    <cellStyle name="Currency 4 3 3 2" xfId="2055"/>
    <cellStyle name="Currency 4 3 4" xfId="2056"/>
    <cellStyle name="Currency 4 4" xfId="2057"/>
    <cellStyle name="Currency 4 4 2" xfId="2058"/>
    <cellStyle name="Currency 4 4 2 2" xfId="2059"/>
    <cellStyle name="Currency 4 4 3" xfId="2060"/>
    <cellStyle name="Currency 4 5" xfId="2061"/>
    <cellStyle name="Currency 4 5 2" xfId="2062"/>
    <cellStyle name="Currency 4 5 2 2" xfId="2063"/>
    <cellStyle name="Currency 4 5 3" xfId="2064"/>
    <cellStyle name="Currency 4 6" xfId="2065"/>
    <cellStyle name="Currency 4 6 2" xfId="2066"/>
    <cellStyle name="Currency 4 6 2 2" xfId="2067"/>
    <cellStyle name="Currency 4 6 3" xfId="2068"/>
    <cellStyle name="Currency 4 7" xfId="2069"/>
    <cellStyle name="Currency 4 7 2" xfId="2070"/>
    <cellStyle name="Currency 4 8" xfId="2071"/>
    <cellStyle name="Currency 4 9" xfId="2072"/>
    <cellStyle name="Currency 5" xfId="2073"/>
    <cellStyle name="Currency 5 2" xfId="2074"/>
    <cellStyle name="Currency 5 2 2" xfId="2075"/>
    <cellStyle name="Currency 5 2 2 2" xfId="2076"/>
    <cellStyle name="Currency 5 2 2 2 2" xfId="2077"/>
    <cellStyle name="Currency 5 2 2 3" xfId="2078"/>
    <cellStyle name="Currency 5 2 3" xfId="2079"/>
    <cellStyle name="Currency 5 2 3 2" xfId="2080"/>
    <cellStyle name="Currency 5 2 4" xfId="2081"/>
    <cellStyle name="Currency 5 3" xfId="2082"/>
    <cellStyle name="Currency 5 3 2" xfId="2083"/>
    <cellStyle name="Currency 5 3 2 2" xfId="2084"/>
    <cellStyle name="Currency 5 3 2 2 2" xfId="2085"/>
    <cellStyle name="Currency 5 3 2 3" xfId="2086"/>
    <cellStyle name="Currency 5 3 3" xfId="2087"/>
    <cellStyle name="Currency 5 3 3 2" xfId="2088"/>
    <cellStyle name="Currency 5 3 4" xfId="2089"/>
    <cellStyle name="Currency 5 4" xfId="2090"/>
    <cellStyle name="Currency 5 4 2" xfId="2091"/>
    <cellStyle name="Currency 5 4 2 2" xfId="2092"/>
    <cellStyle name="Currency 5 4 3" xfId="2093"/>
    <cellStyle name="Currency 5 5" xfId="2094"/>
    <cellStyle name="Currency 5 5 2" xfId="2095"/>
    <cellStyle name="Currency 5 6" xfId="2096"/>
    <cellStyle name="Currency 6" xfId="2097"/>
    <cellStyle name="Currency 6 2" xfId="2098"/>
    <cellStyle name="Currency 6 2 2" xfId="2099"/>
    <cellStyle name="Currency 6 2 2 2" xfId="2100"/>
    <cellStyle name="Currency 6 2 2 2 2" xfId="2101"/>
    <cellStyle name="Currency 6 2 2 3" xfId="2102"/>
    <cellStyle name="Currency 6 2 3" xfId="2103"/>
    <cellStyle name="Currency 6 2 3 2" xfId="2104"/>
    <cellStyle name="Currency 6 2 4" xfId="2105"/>
    <cellStyle name="Currency 6 3" xfId="2106"/>
    <cellStyle name="Currency 6 3 2" xfId="2107"/>
    <cellStyle name="Currency 6 3 2 2" xfId="2108"/>
    <cellStyle name="Currency 6 3 2 2 2" xfId="2109"/>
    <cellStyle name="Currency 6 3 2 3" xfId="2110"/>
    <cellStyle name="Currency 6 3 3" xfId="2111"/>
    <cellStyle name="Currency 6 3 3 2" xfId="2112"/>
    <cellStyle name="Currency 6 3 4" xfId="2113"/>
    <cellStyle name="Currency 6 4" xfId="2114"/>
    <cellStyle name="Currency 6 4 2" xfId="2115"/>
    <cellStyle name="Currency 6 4 2 2" xfId="2116"/>
    <cellStyle name="Currency 6 4 3" xfId="2117"/>
    <cellStyle name="Currency 6 5" xfId="2118"/>
    <cellStyle name="Currency 6 5 2" xfId="2119"/>
    <cellStyle name="Currency 6 6" xfId="2120"/>
    <cellStyle name="Currency 7" xfId="2121"/>
    <cellStyle name="Currency 7 2" xfId="2122"/>
    <cellStyle name="Currency 8" xfId="2123"/>
    <cellStyle name="Currency 8 2" xfId="2124"/>
    <cellStyle name="Currency 8 2 2" xfId="2125"/>
    <cellStyle name="Currency 8 2 2 2" xfId="2126"/>
    <cellStyle name="Currency 8 2 2 2 2" xfId="2127"/>
    <cellStyle name="Currency 8 2 2 3" xfId="2128"/>
    <cellStyle name="Currency 8 2 3" xfId="2129"/>
    <cellStyle name="Currency 8 2 3 2" xfId="2130"/>
    <cellStyle name="Currency 8 2 4" xfId="2131"/>
    <cellStyle name="Currency 8 3" xfId="2132"/>
    <cellStyle name="Currency 8 3 2" xfId="2133"/>
    <cellStyle name="Currency 8 3 2 2" xfId="2134"/>
    <cellStyle name="Currency 8 3 2 2 2" xfId="2135"/>
    <cellStyle name="Currency 8 3 2 3" xfId="2136"/>
    <cellStyle name="Currency 8 3 3" xfId="2137"/>
    <cellStyle name="Currency 8 3 3 2" xfId="2138"/>
    <cellStyle name="Currency 8 3 4" xfId="2139"/>
    <cellStyle name="Currency 8 4" xfId="2140"/>
    <cellStyle name="Currency 8 4 2" xfId="2141"/>
    <cellStyle name="Currency 8 4 2 2" xfId="2142"/>
    <cellStyle name="Currency 8 4 3" xfId="2143"/>
    <cellStyle name="Currency 8 5" xfId="2144"/>
    <cellStyle name="Currency 8 5 2" xfId="2145"/>
    <cellStyle name="Currency 8 6" xfId="2146"/>
    <cellStyle name="Currency 8 7" xfId="2147"/>
    <cellStyle name="Currency 9" xfId="2148"/>
    <cellStyle name="Currency 9 2" xfId="2149"/>
    <cellStyle name="Currency 9 2 2" xfId="2150"/>
    <cellStyle name="Currency 9 2 2 2" xfId="2151"/>
    <cellStyle name="Currency 9 2 2 2 2" xfId="2152"/>
    <cellStyle name="Currency 9 2 2 3" xfId="2153"/>
    <cellStyle name="Currency 9 2 3" xfId="2154"/>
    <cellStyle name="Currency 9 2 3 2" xfId="2155"/>
    <cellStyle name="Currency 9 2 4" xfId="2156"/>
    <cellStyle name="Currency 9 3" xfId="2157"/>
    <cellStyle name="Currency 9 3 2" xfId="2158"/>
    <cellStyle name="Currency 9 3 2 2" xfId="2159"/>
    <cellStyle name="Currency 9 3 2 2 2" xfId="2160"/>
    <cellStyle name="Currency 9 3 2 3" xfId="2161"/>
    <cellStyle name="Currency 9 3 3" xfId="2162"/>
    <cellStyle name="Currency 9 3 3 2" xfId="2163"/>
    <cellStyle name="Currency 9 3 4" xfId="2164"/>
    <cellStyle name="Currency 9 4" xfId="2165"/>
    <cellStyle name="Currency 9 4 2" xfId="2166"/>
    <cellStyle name="Currency 9 4 2 2" xfId="2167"/>
    <cellStyle name="Currency 9 4 3" xfId="2168"/>
    <cellStyle name="Currency 9 5" xfId="2169"/>
    <cellStyle name="Currency 9 5 2" xfId="2170"/>
    <cellStyle name="Currency 9 6" xfId="2171"/>
    <cellStyle name="Currency Per Share" xfId="2172"/>
    <cellStyle name="Currency0" xfId="2174"/>
    <cellStyle name="Currency2" xfId="2175"/>
    <cellStyle name="CUS.Work.Area" xfId="2176"/>
    <cellStyle name="Dash" xfId="2177"/>
    <cellStyle name="Data" xfId="2178"/>
    <cellStyle name="Data 2" xfId="2179"/>
    <cellStyle name="Data 3" xfId="2180"/>
    <cellStyle name="Date" xfId="2181"/>
    <cellStyle name="Date [mm-dd-yyyy]" xfId="2183"/>
    <cellStyle name="Date [mm-dd-yyyy] 2" xfId="2184"/>
    <cellStyle name="Date [mm-d-yyyy]" xfId="2182"/>
    <cellStyle name="Date [mm-d-yyyy] 2" xfId="5696"/>
    <cellStyle name="Date [mmm-yyyy]" xfId="2185"/>
    <cellStyle name="Date [mmm-yyyy] 2" xfId="5697"/>
    <cellStyle name="Date Aligned" xfId="2186"/>
    <cellStyle name="Date Aligned*" xfId="2187"/>
    <cellStyle name="Date Short" xfId="2188"/>
    <cellStyle name="date_ Pies " xfId="2189"/>
    <cellStyle name="DblLineDollarAcct" xfId="2190"/>
    <cellStyle name="DblLinePercent" xfId="2191"/>
    <cellStyle name="Dezimal [0]_A17 - 31.03.1998" xfId="2192"/>
    <cellStyle name="Dezimal_A17 - 31.03.1998" xfId="2193"/>
    <cellStyle name="Dia" xfId="2194"/>
    <cellStyle name="Dollar_ Pies " xfId="2195"/>
    <cellStyle name="DollarAccounting" xfId="2196"/>
    <cellStyle name="Dotted Line" xfId="2197"/>
    <cellStyle name="Dotted Line 2" xfId="2198"/>
    <cellStyle name="Dotted Line 3" xfId="2199"/>
    <cellStyle name="Double Accounting" xfId="2200"/>
    <cellStyle name="Duizenden" xfId="2201"/>
    <cellStyle name="Encabez1" xfId="2202"/>
    <cellStyle name="Encabez2" xfId="2203"/>
    <cellStyle name="Enter Currency (0)" xfId="2204"/>
    <cellStyle name="Enter Currency (2)" xfId="2205"/>
    <cellStyle name="Enter Units (0)" xfId="2206"/>
    <cellStyle name="Enter Units (1)" xfId="2207"/>
    <cellStyle name="Enter Units (2)" xfId="2208"/>
    <cellStyle name="Entrée" xfId="2209"/>
    <cellStyle name="Euro" xfId="2210"/>
    <cellStyle name="Explanatory Text 2" xfId="41"/>
    <cellStyle name="Explanatory Text 2 2" xfId="2211"/>
    <cellStyle name="Explanatory Text 2 3" xfId="2212"/>
    <cellStyle name="Explanatory Text 2 4" xfId="2213"/>
    <cellStyle name="Explanatory Text 2 5" xfId="2214"/>
    <cellStyle name="Explanatory Text 2 6" xfId="2215"/>
    <cellStyle name="Explanatory Text 2 7" xfId="2216"/>
    <cellStyle name="Explanatory Text 2 8" xfId="2217"/>
    <cellStyle name="Explanatory Text 2 9" xfId="2218"/>
    <cellStyle name="Explanatory Text 3" xfId="2219"/>
    <cellStyle name="fact" xfId="2220"/>
    <cellStyle name="fact 2" xfId="5698"/>
    <cellStyle name="FieldName" xfId="2221"/>
    <cellStyle name="Fijo" xfId="2222"/>
    <cellStyle name="Financiero" xfId="2223"/>
    <cellStyle name="Fixed" xfId="2224"/>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5109" builtinId="9" hidden="1"/>
    <cellStyle name="Followed Hyperlink" xfId="5110" builtinId="9" hidden="1"/>
    <cellStyle name="Followed Hyperlink" xfId="5111" builtinId="9" hidden="1"/>
    <cellStyle name="Followed Hyperlink" xfId="5112" builtinId="9" hidden="1"/>
    <cellStyle name="Followed Hyperlink" xfId="5113" builtinId="9" hidden="1"/>
    <cellStyle name="Followed Hyperlink" xfId="5114" builtinId="9" hidden="1"/>
    <cellStyle name="Followed Hyperlink" xfId="5115" builtinId="9" hidden="1"/>
    <cellStyle name="Followed Hyperlink" xfId="5116" builtinId="9" hidden="1"/>
    <cellStyle name="Followed Hyperlink" xfId="5117" builtinId="9" hidden="1"/>
    <cellStyle name="Followed Hyperlink" xfId="5118" builtinId="9" hidden="1"/>
    <cellStyle name="Followed Hyperlink" xfId="5119" builtinId="9" hidden="1"/>
    <cellStyle name="Followed Hyperlink" xfId="5120" builtinId="9" hidden="1"/>
    <cellStyle name="Followed Hyperlink" xfId="5121" builtinId="9" hidden="1"/>
    <cellStyle name="Followed Hyperlink" xfId="5122" builtinId="9" hidden="1"/>
    <cellStyle name="Followed Hyperlink" xfId="5123" builtinId="9" hidden="1"/>
    <cellStyle name="Followed Hyperlink" xfId="5124" builtinId="9" hidden="1"/>
    <cellStyle name="Followed Hyperlink" xfId="5125" builtinId="9" hidden="1"/>
    <cellStyle name="Followed Hyperlink" xfId="5126" builtinId="9" hidden="1"/>
    <cellStyle name="Followed Hyperlink" xfId="5127" builtinId="9" hidden="1"/>
    <cellStyle name="Followed Hyperlink" xfId="5128" builtinId="9" hidden="1"/>
    <cellStyle name="Followed Hyperlink" xfId="5129" builtinId="9" hidden="1"/>
    <cellStyle name="Followed Hyperlink" xfId="5130" builtinId="9" hidden="1"/>
    <cellStyle name="Followed Hyperlink" xfId="5131" builtinId="9" hidden="1"/>
    <cellStyle name="Followed Hyperlink" xfId="5132" builtinId="9" hidden="1"/>
    <cellStyle name="Followed Hyperlink" xfId="5133" builtinId="9" hidden="1"/>
    <cellStyle name="Followed Hyperlink" xfId="5134" builtinId="9" hidden="1"/>
    <cellStyle name="Followed Hyperlink" xfId="5135" builtinId="9" hidden="1"/>
    <cellStyle name="Followed Hyperlink" xfId="5136" builtinId="9" hidden="1"/>
    <cellStyle name="Followed Hyperlink" xfId="5137" builtinId="9" hidden="1"/>
    <cellStyle name="Followed Hyperlink" xfId="5138" builtinId="9" hidden="1"/>
    <cellStyle name="Followed Hyperlink" xfId="5139" builtinId="9" hidden="1"/>
    <cellStyle name="Followed Hyperlink" xfId="5140" builtinId="9" hidden="1"/>
    <cellStyle name="Followed Hyperlink" xfId="5141" builtinId="9" hidden="1"/>
    <cellStyle name="Followed Hyperlink" xfId="5142" builtinId="9" hidden="1"/>
    <cellStyle name="Followed Hyperlink" xfId="5143" builtinId="9" hidden="1"/>
    <cellStyle name="Followed Hyperlink" xfId="5144" builtinId="9" hidden="1"/>
    <cellStyle name="Followed Hyperlink" xfId="5145" builtinId="9" hidden="1"/>
    <cellStyle name="Followed Hyperlink" xfId="5146" builtinId="9" hidden="1"/>
    <cellStyle name="Followed Hyperlink" xfId="5147" builtinId="9" hidden="1"/>
    <cellStyle name="Followed Hyperlink" xfId="5148" builtinId="9" hidden="1"/>
    <cellStyle name="Followed Hyperlink" xfId="5149" builtinId="9" hidden="1"/>
    <cellStyle name="Followed Hyperlink" xfId="5150" builtinId="9" hidden="1"/>
    <cellStyle name="Followed Hyperlink" xfId="5152" builtinId="9" hidden="1"/>
    <cellStyle name="Followed Hyperlink" xfId="5153" builtinId="9" hidden="1"/>
    <cellStyle name="Followed Hyperlink" xfId="5154" builtinId="9" hidden="1"/>
    <cellStyle name="Followed Hyperlink" xfId="5155" builtinId="9" hidden="1"/>
    <cellStyle name="Followed Hyperlink" xfId="5156" builtinId="9" hidden="1"/>
    <cellStyle name="Followed Hyperlink" xfId="5157" builtinId="9" hidden="1"/>
    <cellStyle name="Followed Hyperlink" xfId="5158" builtinId="9" hidden="1"/>
    <cellStyle name="Followed Hyperlink" xfId="5159" builtinId="9" hidden="1"/>
    <cellStyle name="Followed Hyperlink" xfId="5160" builtinId="9" hidden="1"/>
    <cellStyle name="Followed Hyperlink" xfId="5161" builtinId="9" hidden="1"/>
    <cellStyle name="Followed Hyperlink" xfId="5162" builtinId="9" hidden="1"/>
    <cellStyle name="Followed Hyperlink" xfId="5163" builtinId="9" hidden="1"/>
    <cellStyle name="Followed Hyperlink" xfId="5164" builtinId="9" hidden="1"/>
    <cellStyle name="Followed Hyperlink" xfId="5165" builtinId="9" hidden="1"/>
    <cellStyle name="Followed Hyperlink" xfId="5166" builtinId="9" hidden="1"/>
    <cellStyle name="Followed Hyperlink" xfId="5167" builtinId="9" hidden="1"/>
    <cellStyle name="Followed Hyperlink" xfId="5168" builtinId="9" hidden="1"/>
    <cellStyle name="Followed Hyperlink" xfId="5169" builtinId="9" hidden="1"/>
    <cellStyle name="Followed Hyperlink" xfId="5170" builtinId="9" hidden="1"/>
    <cellStyle name="Followed Hyperlink" xfId="5171" builtinId="9" hidden="1"/>
    <cellStyle name="Followed Hyperlink" xfId="5172" builtinId="9" hidden="1"/>
    <cellStyle name="Followed Hyperlink" xfId="5173" builtinId="9" hidden="1"/>
    <cellStyle name="Followed Hyperlink" xfId="5174" builtinId="9" hidden="1"/>
    <cellStyle name="Followed Hyperlink" xfId="5175" builtinId="9" hidden="1"/>
    <cellStyle name="Followed Hyperlink" xfId="5176" builtinId="9" hidden="1"/>
    <cellStyle name="Followed Hyperlink" xfId="5177" builtinId="9" hidden="1"/>
    <cellStyle name="Followed Hyperlink" xfId="5178" builtinId="9" hidden="1"/>
    <cellStyle name="Followed Hyperlink" xfId="5179" builtinId="9" hidden="1"/>
    <cellStyle name="Followed Hyperlink" xfId="5180" builtinId="9" hidden="1"/>
    <cellStyle name="Followed Hyperlink" xfId="5181" builtinId="9" hidden="1"/>
    <cellStyle name="Followed Hyperlink" xfId="5182" builtinId="9" hidden="1"/>
    <cellStyle name="Followed Hyperlink" xfId="5183" builtinId="9" hidden="1"/>
    <cellStyle name="Followed Hyperlink" xfId="5184" builtinId="9" hidden="1"/>
    <cellStyle name="Followed Hyperlink" xfId="5185" builtinId="9" hidden="1"/>
    <cellStyle name="Followed Hyperlink" xfId="5186" builtinId="9" hidden="1"/>
    <cellStyle name="Followed Hyperlink" xfId="5187" builtinId="9" hidden="1"/>
    <cellStyle name="Followed Hyperlink" xfId="5188" builtinId="9" hidden="1"/>
    <cellStyle name="Followed Hyperlink" xfId="5189" builtinId="9" hidden="1"/>
    <cellStyle name="Followed Hyperlink" xfId="5190" builtinId="9" hidden="1"/>
    <cellStyle name="Followed Hyperlink" xfId="5191" builtinId="9" hidden="1"/>
    <cellStyle name="Followed Hyperlink" xfId="5192" builtinId="9" hidden="1"/>
    <cellStyle name="Followed Hyperlink" xfId="5193" builtinId="9" hidden="1"/>
    <cellStyle name="Followed Hyperlink" xfId="5194" builtinId="9" hidden="1"/>
    <cellStyle name="Followed Hyperlink" xfId="5195" builtinId="9" hidden="1"/>
    <cellStyle name="Followed Hyperlink" xfId="5196" builtinId="9" hidden="1"/>
    <cellStyle name="Followed Hyperlink" xfId="5197" builtinId="9" hidden="1"/>
    <cellStyle name="Followed Hyperlink" xfId="5198" builtinId="9" hidden="1"/>
    <cellStyle name="Followed Hyperlink" xfId="5199" builtinId="9" hidden="1"/>
    <cellStyle name="Followed Hyperlink" xfId="5200" builtinId="9" hidden="1"/>
    <cellStyle name="Followed Hyperlink" xfId="5201" builtinId="9" hidden="1"/>
    <cellStyle name="Followed Hyperlink" xfId="5202" builtinId="9" hidden="1"/>
    <cellStyle name="Followed Hyperlink" xfId="5203" builtinId="9" hidden="1"/>
    <cellStyle name="Followed Hyperlink" xfId="5204" builtinId="9" hidden="1"/>
    <cellStyle name="Followed Hyperlink" xfId="5205" builtinId="9" hidden="1"/>
    <cellStyle name="Followed Hyperlink" xfId="5206" builtinId="9" hidden="1"/>
    <cellStyle name="Followed Hyperlink" xfId="5207" builtinId="9" hidden="1"/>
    <cellStyle name="Followed Hyperlink" xfId="5208" builtinId="9" hidden="1"/>
    <cellStyle name="Followed Hyperlink" xfId="5209" builtinId="9" hidden="1"/>
    <cellStyle name="Followed Hyperlink" xfId="5210" builtinId="9" hidden="1"/>
    <cellStyle name="Followed Hyperlink" xfId="5211" builtinId="9" hidden="1"/>
    <cellStyle name="Followed Hyperlink" xfId="5212" builtinId="9" hidden="1"/>
    <cellStyle name="Followed Hyperlink" xfId="5213" builtinId="9" hidden="1"/>
    <cellStyle name="Followed Hyperlink" xfId="5214" builtinId="9" hidden="1"/>
    <cellStyle name="Followed Hyperlink" xfId="5215" builtinId="9" hidden="1"/>
    <cellStyle name="Followed Hyperlink" xfId="5216" builtinId="9" hidden="1"/>
    <cellStyle name="Followed Hyperlink" xfId="5217" builtinId="9" hidden="1"/>
    <cellStyle name="Followed Hyperlink" xfId="5218" builtinId="9" hidden="1"/>
    <cellStyle name="Followed Hyperlink" xfId="5219" builtinId="9" hidden="1"/>
    <cellStyle name="Followed Hyperlink" xfId="5220" builtinId="9" hidden="1"/>
    <cellStyle name="Followed Hyperlink" xfId="5221" builtinId="9" hidden="1"/>
    <cellStyle name="Followed Hyperlink" xfId="5222" builtinId="9" hidden="1"/>
    <cellStyle name="Followed Hyperlink" xfId="5223" builtinId="9" hidden="1"/>
    <cellStyle name="Followed Hyperlink" xfId="5224" builtinId="9" hidden="1"/>
    <cellStyle name="Followed Hyperlink" xfId="5225" builtinId="9" hidden="1"/>
    <cellStyle name="Followed Hyperlink" xfId="5226" builtinId="9" hidden="1"/>
    <cellStyle name="Followed Hyperlink" xfId="5227" builtinId="9" hidden="1"/>
    <cellStyle name="Followed Hyperlink" xfId="5228" builtinId="9" hidden="1"/>
    <cellStyle name="Followed Hyperlink" xfId="5229" builtinId="9" hidden="1"/>
    <cellStyle name="Followed Hyperlink" xfId="5230" builtinId="9" hidden="1"/>
    <cellStyle name="Followed Hyperlink" xfId="5231" builtinId="9" hidden="1"/>
    <cellStyle name="Followed Hyperlink" xfId="5232" builtinId="9" hidden="1"/>
    <cellStyle name="Followed Hyperlink" xfId="5233" builtinId="9" hidden="1"/>
    <cellStyle name="Followed Hyperlink" xfId="5234" builtinId="9" hidden="1"/>
    <cellStyle name="Followed Hyperlink" xfId="5235" builtinId="9" hidden="1"/>
    <cellStyle name="Followed Hyperlink" xfId="5236" builtinId="9" hidden="1"/>
    <cellStyle name="Followed Hyperlink" xfId="5237" builtinId="9" hidden="1"/>
    <cellStyle name="Followed Hyperlink" xfId="5238" builtinId="9" hidden="1"/>
    <cellStyle name="Followed Hyperlink" xfId="5239" builtinId="9" hidden="1"/>
    <cellStyle name="Followed Hyperlink" xfId="5240" builtinId="9" hidden="1"/>
    <cellStyle name="Followed Hyperlink" xfId="5241" builtinId="9" hidden="1"/>
    <cellStyle name="Followed Hyperlink" xfId="5242" builtinId="9" hidden="1"/>
    <cellStyle name="Followed Hyperlink" xfId="5243" builtinId="9" hidden="1"/>
    <cellStyle name="Followed Hyperlink" xfId="5244" builtinId="9" hidden="1"/>
    <cellStyle name="Followed Hyperlink" xfId="5245" builtinId="9" hidden="1"/>
    <cellStyle name="Followed Hyperlink" xfId="5246" builtinId="9" hidden="1"/>
    <cellStyle name="Followed Hyperlink" xfId="5247" builtinId="9" hidden="1"/>
    <cellStyle name="Followed Hyperlink" xfId="5248" builtinId="9" hidden="1"/>
    <cellStyle name="Followed Hyperlink" xfId="5249" builtinId="9" hidden="1"/>
    <cellStyle name="Followed Hyperlink" xfId="5250" builtinId="9" hidden="1"/>
    <cellStyle name="Followed Hyperlink" xfId="5251" builtinId="9" hidden="1"/>
    <cellStyle name="Followed Hyperlink" xfId="5252" builtinId="9" hidden="1"/>
    <cellStyle name="Followed Hyperlink" xfId="5253" builtinId="9" hidden="1"/>
    <cellStyle name="Followed Hyperlink" xfId="5254" builtinId="9" hidden="1"/>
    <cellStyle name="Followed Hyperlink" xfId="5255" builtinId="9" hidden="1"/>
    <cellStyle name="Followed Hyperlink" xfId="5256" builtinId="9" hidden="1"/>
    <cellStyle name="Followed Hyperlink" xfId="5257" builtinId="9" hidden="1"/>
    <cellStyle name="Followed Hyperlink" xfId="5258" builtinId="9" hidden="1"/>
    <cellStyle name="Followed Hyperlink" xfId="5259" builtinId="9" hidden="1"/>
    <cellStyle name="Followed Hyperlink" xfId="5260" builtinId="9" hidden="1"/>
    <cellStyle name="Followed Hyperlink" xfId="5261" builtinId="9" hidden="1"/>
    <cellStyle name="Followed Hyperlink" xfId="5262" builtinId="9" hidden="1"/>
    <cellStyle name="Followed Hyperlink" xfId="5263" builtinId="9" hidden="1"/>
    <cellStyle name="Followed Hyperlink" xfId="5264" builtinId="9" hidden="1"/>
    <cellStyle name="Followed Hyperlink" xfId="5265" builtinId="9" hidden="1"/>
    <cellStyle name="Followed Hyperlink" xfId="5266" builtinId="9" hidden="1"/>
    <cellStyle name="Followed Hyperlink" xfId="5267" builtinId="9" hidden="1"/>
    <cellStyle name="Followed Hyperlink" xfId="5268" builtinId="9" hidden="1"/>
    <cellStyle name="Followed Hyperlink" xfId="5269" builtinId="9" hidden="1"/>
    <cellStyle name="Followed Hyperlink" xfId="5270" builtinId="9" hidden="1"/>
    <cellStyle name="Followed Hyperlink" xfId="5271" builtinId="9" hidden="1"/>
    <cellStyle name="Followed Hyperlink" xfId="5272" builtinId="9" hidden="1"/>
    <cellStyle name="Followed Hyperlink" xfId="5273" builtinId="9" hidden="1"/>
    <cellStyle name="Followed Hyperlink" xfId="5274" builtinId="9" hidden="1"/>
    <cellStyle name="Followed Hyperlink" xfId="5275" builtinId="9" hidden="1"/>
    <cellStyle name="Followed Hyperlink" xfId="5276" builtinId="9" hidden="1"/>
    <cellStyle name="Followed Hyperlink" xfId="5277" builtinId="9" hidden="1"/>
    <cellStyle name="Followed Hyperlink" xfId="5278" builtinId="9" hidden="1"/>
    <cellStyle name="Followed Hyperlink" xfId="5279" builtinId="9" hidden="1"/>
    <cellStyle name="Followed Hyperlink" xfId="5280" builtinId="9" hidden="1"/>
    <cellStyle name="Followed Hyperlink" xfId="5281" builtinId="9" hidden="1"/>
    <cellStyle name="Followed Hyperlink" xfId="5282" builtinId="9" hidden="1"/>
    <cellStyle name="Followed Hyperlink" xfId="5283" builtinId="9" hidden="1"/>
    <cellStyle name="Followed Hyperlink" xfId="5284" builtinId="9" hidden="1"/>
    <cellStyle name="Followed Hyperlink" xfId="5285" builtinId="9" hidden="1"/>
    <cellStyle name="Followed Hyperlink" xfId="5286" builtinId="9" hidden="1"/>
    <cellStyle name="Followed Hyperlink" xfId="5287" builtinId="9" hidden="1"/>
    <cellStyle name="Followed Hyperlink" xfId="5288" builtinId="9" hidden="1"/>
    <cellStyle name="Followed Hyperlink" xfId="5289" builtinId="9" hidden="1"/>
    <cellStyle name="Followed Hyperlink" xfId="5290" builtinId="9" hidden="1"/>
    <cellStyle name="Followed Hyperlink" xfId="5291" builtinId="9" hidden="1"/>
    <cellStyle name="Followed Hyperlink" xfId="5292" builtinId="9" hidden="1"/>
    <cellStyle name="Followed Hyperlink" xfId="5293" builtinId="9" hidden="1"/>
    <cellStyle name="Followed Hyperlink" xfId="5294" builtinId="9" hidden="1"/>
    <cellStyle name="Followed Hyperlink" xfId="5295" builtinId="9" hidden="1"/>
    <cellStyle name="Followed Hyperlink" xfId="5296" builtinId="9" hidden="1"/>
    <cellStyle name="Followed Hyperlink" xfId="5297" builtinId="9" hidden="1"/>
    <cellStyle name="Followed Hyperlink" xfId="5298" builtinId="9" hidden="1"/>
    <cellStyle name="Followed Hyperlink" xfId="5299" builtinId="9" hidden="1"/>
    <cellStyle name="Followed Hyperlink" xfId="5300" builtinId="9" hidden="1"/>
    <cellStyle name="Followed Hyperlink" xfId="5301" builtinId="9" hidden="1"/>
    <cellStyle name="Followed Hyperlink" xfId="5302" builtinId="9" hidden="1"/>
    <cellStyle name="Followed Hyperlink" xfId="5303" builtinId="9" hidden="1"/>
    <cellStyle name="Followed Hyperlink" xfId="5304" builtinId="9" hidden="1"/>
    <cellStyle name="Followed Hyperlink" xfId="5305" builtinId="9" hidden="1"/>
    <cellStyle name="Followed Hyperlink" xfId="5306" builtinId="9" hidden="1"/>
    <cellStyle name="Followed Hyperlink" xfId="5307" builtinId="9" hidden="1"/>
    <cellStyle name="Followed Hyperlink" xfId="5308" builtinId="9" hidden="1"/>
    <cellStyle name="Followed Hyperlink" xfId="5309" builtinId="9" hidden="1"/>
    <cellStyle name="Followed Hyperlink" xfId="5310" builtinId="9" hidden="1"/>
    <cellStyle name="Followed Hyperlink" xfId="5311" builtinId="9" hidden="1"/>
    <cellStyle name="Followed Hyperlink" xfId="5312" builtinId="9" hidden="1"/>
    <cellStyle name="Followed Hyperlink" xfId="5313" builtinId="9" hidden="1"/>
    <cellStyle name="Followed Hyperlink" xfId="5314" builtinId="9" hidden="1"/>
    <cellStyle name="Followed Hyperlink" xfId="5315" builtinId="9" hidden="1"/>
    <cellStyle name="Followed Hyperlink" xfId="5316" builtinId="9" hidden="1"/>
    <cellStyle name="Followed Hyperlink" xfId="5317" builtinId="9" hidden="1"/>
    <cellStyle name="Followed Hyperlink" xfId="5318" builtinId="9" hidden="1"/>
    <cellStyle name="Followed Hyperlink" xfId="5319" builtinId="9" hidden="1"/>
    <cellStyle name="Followed Hyperlink" xfId="5320" builtinId="9" hidden="1"/>
    <cellStyle name="Followed Hyperlink" xfId="5321" builtinId="9" hidden="1"/>
    <cellStyle name="Followed Hyperlink" xfId="5322" builtinId="9" hidden="1"/>
    <cellStyle name="Followed Hyperlink" xfId="5323" builtinId="9" hidden="1"/>
    <cellStyle name="Followed Hyperlink" xfId="5324" builtinId="9" hidden="1"/>
    <cellStyle name="Followed Hyperlink" xfId="5325" builtinId="9" hidden="1"/>
    <cellStyle name="Followed Hyperlink" xfId="5326" builtinId="9" hidden="1"/>
    <cellStyle name="Followed Hyperlink" xfId="5327" builtinId="9" hidden="1"/>
    <cellStyle name="Followed Hyperlink" xfId="5328" builtinId="9" hidden="1"/>
    <cellStyle name="Followed Hyperlink" xfId="5329" builtinId="9" hidden="1"/>
    <cellStyle name="Followed Hyperlink" xfId="5330" builtinId="9" hidden="1"/>
    <cellStyle name="Followed Hyperlink" xfId="5331" builtinId="9" hidden="1"/>
    <cellStyle name="Followed Hyperlink" xfId="5332" builtinId="9" hidden="1"/>
    <cellStyle name="Followed Hyperlink" xfId="5333" builtinId="9" hidden="1"/>
    <cellStyle name="Followed Hyperlink" xfId="5334" builtinId="9" hidden="1"/>
    <cellStyle name="Followed Hyperlink" xfId="5335" builtinId="9" hidden="1"/>
    <cellStyle name="Followed Hyperlink" xfId="5336" builtinId="9" hidden="1"/>
    <cellStyle name="Followed Hyperlink" xfId="5337" builtinId="9" hidden="1"/>
    <cellStyle name="Followed Hyperlink" xfId="5338" builtinId="9" hidden="1"/>
    <cellStyle name="Followed Hyperlink" xfId="5339" builtinId="9" hidden="1"/>
    <cellStyle name="Followed Hyperlink" xfId="5340" builtinId="9" hidden="1"/>
    <cellStyle name="Followed Hyperlink" xfId="5341" builtinId="9" hidden="1"/>
    <cellStyle name="Followed Hyperlink" xfId="5342" builtinId="9" hidden="1"/>
    <cellStyle name="Followed Hyperlink" xfId="5343" builtinId="9" hidden="1"/>
    <cellStyle name="Followed Hyperlink" xfId="5344" builtinId="9" hidden="1"/>
    <cellStyle name="Followed Hyperlink" xfId="5345" builtinId="9" hidden="1"/>
    <cellStyle name="Followed Hyperlink" xfId="5346" builtinId="9" hidden="1"/>
    <cellStyle name="Followed Hyperlink" xfId="5347" builtinId="9" hidden="1"/>
    <cellStyle name="Followed Hyperlink" xfId="5348" builtinId="9" hidden="1"/>
    <cellStyle name="Followed Hyperlink" xfId="5349" builtinId="9" hidden="1"/>
    <cellStyle name="Followed Hyperlink" xfId="5350" builtinId="9" hidden="1"/>
    <cellStyle name="Followed Hyperlink" xfId="5351" builtinId="9" hidden="1"/>
    <cellStyle name="Followed Hyperlink" xfId="5352" builtinId="9" hidden="1"/>
    <cellStyle name="Followed Hyperlink" xfId="5353" builtinId="9" hidden="1"/>
    <cellStyle name="Followed Hyperlink" xfId="5354" builtinId="9" hidden="1"/>
    <cellStyle name="Followed Hyperlink" xfId="5355" builtinId="9" hidden="1"/>
    <cellStyle name="Followed Hyperlink" xfId="5356" builtinId="9" hidden="1"/>
    <cellStyle name="Followed Hyperlink" xfId="5357" builtinId="9" hidden="1"/>
    <cellStyle name="Followed Hyperlink" xfId="5358" builtinId="9" hidden="1"/>
    <cellStyle name="Followed Hyperlink" xfId="5359" builtinId="9" hidden="1"/>
    <cellStyle name="Followed Hyperlink" xfId="5360" builtinId="9" hidden="1"/>
    <cellStyle name="Followed Hyperlink" xfId="5361" builtinId="9" hidden="1"/>
    <cellStyle name="Followed Hyperlink" xfId="5362" builtinId="9" hidden="1"/>
    <cellStyle name="Followed Hyperlink" xfId="5363" builtinId="9" hidden="1"/>
    <cellStyle name="Followed Hyperlink" xfId="5364" builtinId="9" hidden="1"/>
    <cellStyle name="Followed Hyperlink" xfId="5365" builtinId="9" hidden="1"/>
    <cellStyle name="Followed Hyperlink" xfId="5366" builtinId="9" hidden="1"/>
    <cellStyle name="Followed Hyperlink" xfId="5367" builtinId="9" hidden="1"/>
    <cellStyle name="Followed Hyperlink" xfId="5368" builtinId="9" hidden="1"/>
    <cellStyle name="Followed Hyperlink" xfId="5369" builtinId="9" hidden="1"/>
    <cellStyle name="Followed Hyperlink" xfId="5370" builtinId="9" hidden="1"/>
    <cellStyle name="Followed Hyperlink" xfId="5371" builtinId="9" hidden="1"/>
    <cellStyle name="Followed Hyperlink" xfId="5372" builtinId="9" hidden="1"/>
    <cellStyle name="Followed Hyperlink" xfId="5373" builtinId="9" hidden="1"/>
    <cellStyle name="Followed Hyperlink" xfId="5374" builtinId="9" hidden="1"/>
    <cellStyle name="Followed Hyperlink" xfId="5375" builtinId="9" hidden="1"/>
    <cellStyle name="Followed Hyperlink" xfId="5376" builtinId="9" hidden="1"/>
    <cellStyle name="Followed Hyperlink" xfId="5377" builtinId="9" hidden="1"/>
    <cellStyle name="Followed Hyperlink" xfId="5378" builtinId="9" hidden="1"/>
    <cellStyle name="Followed Hyperlink" xfId="5379" builtinId="9" hidden="1"/>
    <cellStyle name="Followed Hyperlink" xfId="5380" builtinId="9" hidden="1"/>
    <cellStyle name="Followed Hyperlink" xfId="5381" builtinId="9" hidden="1"/>
    <cellStyle name="Followed Hyperlink" xfId="5382" builtinId="9" hidden="1"/>
    <cellStyle name="Followed Hyperlink" xfId="5383" builtinId="9" hidden="1"/>
    <cellStyle name="Followed Hyperlink" xfId="5384" builtinId="9" hidden="1"/>
    <cellStyle name="Followed Hyperlink" xfId="5385" builtinId="9" hidden="1"/>
    <cellStyle name="Followed Hyperlink" xfId="5386" builtinId="9" hidden="1"/>
    <cellStyle name="Followed Hyperlink" xfId="5387" builtinId="9" hidden="1"/>
    <cellStyle name="Followed Hyperlink" xfId="5388" builtinId="9" hidden="1"/>
    <cellStyle name="Followed Hyperlink" xfId="5389" builtinId="9" hidden="1"/>
    <cellStyle name="Followed Hyperlink" xfId="5390" builtinId="9" hidden="1"/>
    <cellStyle name="Followed Hyperlink" xfId="5391" builtinId="9" hidden="1"/>
    <cellStyle name="Followed Hyperlink" xfId="5392" builtinId="9" hidden="1"/>
    <cellStyle name="Followed Hyperlink" xfId="5393" builtinId="9" hidden="1"/>
    <cellStyle name="Followed Hyperlink" xfId="5394" builtinId="9" hidden="1"/>
    <cellStyle name="Followed Hyperlink" xfId="5395" builtinId="9" hidden="1"/>
    <cellStyle name="Followed Hyperlink" xfId="5396" builtinId="9" hidden="1"/>
    <cellStyle name="Followed Hyperlink" xfId="5397" builtinId="9" hidden="1"/>
    <cellStyle name="Followed Hyperlink" xfId="5398" builtinId="9" hidden="1"/>
    <cellStyle name="Followed Hyperlink" xfId="5399" builtinId="9" hidden="1"/>
    <cellStyle name="Followed Hyperlink" xfId="5400" builtinId="9" hidden="1"/>
    <cellStyle name="Followed Hyperlink" xfId="5401" builtinId="9" hidden="1"/>
    <cellStyle name="Followed Hyperlink" xfId="5402" builtinId="9" hidden="1"/>
    <cellStyle name="Followed Hyperlink" xfId="5403" builtinId="9" hidden="1"/>
    <cellStyle name="Followed Hyperlink" xfId="5404" builtinId="9" hidden="1"/>
    <cellStyle name="Followed Hyperlink" xfId="5405" builtinId="9" hidden="1"/>
    <cellStyle name="Followed Hyperlink" xfId="5406" builtinId="9" hidden="1"/>
    <cellStyle name="Followed Hyperlink" xfId="5407" builtinId="9" hidden="1"/>
    <cellStyle name="Followed Hyperlink" xfId="5408" builtinId="9" hidden="1"/>
    <cellStyle name="Followed Hyperlink" xfId="5409" builtinId="9" hidden="1"/>
    <cellStyle name="Followed Hyperlink" xfId="5410" builtinId="9" hidden="1"/>
    <cellStyle name="Followed Hyperlink" xfId="5411" builtinId="9" hidden="1"/>
    <cellStyle name="Followed Hyperlink" xfId="5412" builtinId="9" hidden="1"/>
    <cellStyle name="Followed Hyperlink" xfId="5413" builtinId="9" hidden="1"/>
    <cellStyle name="Followed Hyperlink" xfId="5414" builtinId="9" hidden="1"/>
    <cellStyle name="Followed Hyperlink" xfId="5415" builtinId="9" hidden="1"/>
    <cellStyle name="Followed Hyperlink" xfId="5416" builtinId="9" hidden="1"/>
    <cellStyle name="Followed Hyperlink" xfId="5417" builtinId="9" hidden="1"/>
    <cellStyle name="Followed Hyperlink" xfId="5418" builtinId="9" hidden="1"/>
    <cellStyle name="Followed Hyperlink" xfId="5419" builtinId="9" hidden="1"/>
    <cellStyle name="Followed Hyperlink" xfId="5420" builtinId="9" hidden="1"/>
    <cellStyle name="Followed Hyperlink" xfId="5421" builtinId="9" hidden="1"/>
    <cellStyle name="Followed Hyperlink" xfId="5422" builtinId="9" hidden="1"/>
    <cellStyle name="Followed Hyperlink" xfId="5423" builtinId="9" hidden="1"/>
    <cellStyle name="Followed Hyperlink" xfId="5424" builtinId="9" hidden="1"/>
    <cellStyle name="Followed Hyperlink" xfId="5425" builtinId="9" hidden="1"/>
    <cellStyle name="Followed Hyperlink" xfId="5426" builtinId="9" hidden="1"/>
    <cellStyle name="Followed Hyperlink" xfId="5427" builtinId="9" hidden="1"/>
    <cellStyle name="Followed Hyperlink" xfId="5428" builtinId="9" hidden="1"/>
    <cellStyle name="Followed Hyperlink" xfId="5429" builtinId="9" hidden="1"/>
    <cellStyle name="Followed Hyperlink" xfId="5430" builtinId="9" hidden="1"/>
    <cellStyle name="Followed Hyperlink" xfId="5431" builtinId="9" hidden="1"/>
    <cellStyle name="Followed Hyperlink" xfId="5432" builtinId="9" hidden="1"/>
    <cellStyle name="Followed Hyperlink" xfId="5433" builtinId="9" hidden="1"/>
    <cellStyle name="Followed Hyperlink" xfId="5434" builtinId="9" hidden="1"/>
    <cellStyle name="Followed Hyperlink" xfId="5435" builtinId="9" hidden="1"/>
    <cellStyle name="Followed Hyperlink" xfId="5436" builtinId="9" hidden="1"/>
    <cellStyle name="Followed Hyperlink" xfId="5437" builtinId="9" hidden="1"/>
    <cellStyle name="Followed Hyperlink" xfId="5438" builtinId="9" hidden="1"/>
    <cellStyle name="Followed Hyperlink" xfId="5439" builtinId="9" hidden="1"/>
    <cellStyle name="Followed Hyperlink" xfId="5440" builtinId="9" hidden="1"/>
    <cellStyle name="Followed Hyperlink" xfId="5441" builtinId="9" hidden="1"/>
    <cellStyle name="Followed Hyperlink" xfId="5442" builtinId="9" hidden="1"/>
    <cellStyle name="Followed Hyperlink" xfId="5443" builtinId="9" hidden="1"/>
    <cellStyle name="Followed Hyperlink" xfId="5444" builtinId="9" hidden="1"/>
    <cellStyle name="Followed Hyperlink" xfId="5445" builtinId="9" hidden="1"/>
    <cellStyle name="Followed Hyperlink" xfId="5446" builtinId="9" hidden="1"/>
    <cellStyle name="Followed Hyperlink" xfId="5447" builtinId="9" hidden="1"/>
    <cellStyle name="Followed Hyperlink" xfId="5448" builtinId="9" hidden="1"/>
    <cellStyle name="Followed Hyperlink" xfId="5449" builtinId="9" hidden="1"/>
    <cellStyle name="Followed Hyperlink" xfId="5450" builtinId="9" hidden="1"/>
    <cellStyle name="Followed Hyperlink" xfId="5451" builtinId="9" hidden="1"/>
    <cellStyle name="Followed Hyperlink" xfId="5452" builtinId="9" hidden="1"/>
    <cellStyle name="Followed Hyperlink" xfId="5453" builtinId="9" hidden="1"/>
    <cellStyle name="Followed Hyperlink" xfId="5454" builtinId="9" hidden="1"/>
    <cellStyle name="Followed Hyperlink" xfId="5455" builtinId="9" hidden="1"/>
    <cellStyle name="Followed Hyperlink" xfId="5456" builtinId="9" hidden="1"/>
    <cellStyle name="Followed Hyperlink" xfId="5457" builtinId="9" hidden="1"/>
    <cellStyle name="Followed Hyperlink" xfId="5458" builtinId="9" hidden="1"/>
    <cellStyle name="Followed Hyperlink" xfId="5459" builtinId="9" hidden="1"/>
    <cellStyle name="Followed Hyperlink" xfId="5460" builtinId="9" hidden="1"/>
    <cellStyle name="Followed Hyperlink" xfId="5461" builtinId="9" hidden="1"/>
    <cellStyle name="Followed Hyperlink" xfId="5462" builtinId="9" hidden="1"/>
    <cellStyle name="Followed Hyperlink" xfId="5463" builtinId="9" hidden="1"/>
    <cellStyle name="Followed Hyperlink" xfId="5464" builtinId="9" hidden="1"/>
    <cellStyle name="Followed Hyperlink" xfId="5465" builtinId="9" hidden="1"/>
    <cellStyle name="Followed Hyperlink" xfId="5466" builtinId="9" hidden="1"/>
    <cellStyle name="Followed Hyperlink" xfId="5467" builtinId="9" hidden="1"/>
    <cellStyle name="Followed Hyperlink" xfId="5468" builtinId="9" hidden="1"/>
    <cellStyle name="Followed Hyperlink" xfId="5469" builtinId="9" hidden="1"/>
    <cellStyle name="Followed Hyperlink" xfId="5470" builtinId="9" hidden="1"/>
    <cellStyle name="Followed Hyperlink" xfId="5471" builtinId="9" hidden="1"/>
    <cellStyle name="Followed Hyperlink" xfId="5472" builtinId="9" hidden="1"/>
    <cellStyle name="Followed Hyperlink" xfId="5473" builtinId="9" hidden="1"/>
    <cellStyle name="Followed Hyperlink" xfId="5474" builtinId="9" hidden="1"/>
    <cellStyle name="Followed Hyperlink" xfId="5475" builtinId="9" hidden="1"/>
    <cellStyle name="Followed Hyperlink" xfId="5476" builtinId="9" hidden="1"/>
    <cellStyle name="Followed Hyperlink" xfId="5477" builtinId="9" hidden="1"/>
    <cellStyle name="Followed Hyperlink" xfId="5478" builtinId="9" hidden="1"/>
    <cellStyle name="Followed Hyperlink" xfId="5479" builtinId="9" hidden="1"/>
    <cellStyle name="Followed Hyperlink" xfId="5480" builtinId="9" hidden="1"/>
    <cellStyle name="Followed Hyperlink" xfId="5481" builtinId="9" hidden="1"/>
    <cellStyle name="Followed Hyperlink" xfId="5482" builtinId="9" hidden="1"/>
    <cellStyle name="Followed Hyperlink" xfId="5483" builtinId="9" hidden="1"/>
    <cellStyle name="Followed Hyperlink" xfId="5484" builtinId="9" hidden="1"/>
    <cellStyle name="Followed Hyperlink" xfId="5485" builtinId="9" hidden="1"/>
    <cellStyle name="Followed Hyperlink" xfId="5486" builtinId="9" hidden="1"/>
    <cellStyle name="Followed Hyperlink" xfId="5487" builtinId="9" hidden="1"/>
    <cellStyle name="Followed Hyperlink" xfId="5488" builtinId="9" hidden="1"/>
    <cellStyle name="Followed Hyperlink" xfId="5489" builtinId="9" hidden="1"/>
    <cellStyle name="Followed Hyperlink" xfId="5490" builtinId="9" hidden="1"/>
    <cellStyle name="Followed Hyperlink" xfId="5491" builtinId="9" hidden="1"/>
    <cellStyle name="Followed Hyperlink" xfId="5492" builtinId="9" hidden="1"/>
    <cellStyle name="Followed Hyperlink" xfId="5493" builtinId="9" hidden="1"/>
    <cellStyle name="Followed Hyperlink" xfId="5494" builtinId="9" hidden="1"/>
    <cellStyle name="Followed Hyperlink" xfId="5495" builtinId="9" hidden="1"/>
    <cellStyle name="Followed Hyperlink" xfId="5496" builtinId="9" hidden="1"/>
    <cellStyle name="Followed Hyperlink" xfId="5497" builtinId="9" hidden="1"/>
    <cellStyle name="Followed Hyperlink" xfId="5498" builtinId="9" hidden="1"/>
    <cellStyle name="Followed Hyperlink" xfId="5499" builtinId="9" hidden="1"/>
    <cellStyle name="Followed Hyperlink" xfId="5500" builtinId="9" hidden="1"/>
    <cellStyle name="Followed Hyperlink" xfId="5501" builtinId="9" hidden="1"/>
    <cellStyle name="Followed Hyperlink" xfId="5502" builtinId="9" hidden="1"/>
    <cellStyle name="Followed Hyperlink" xfId="5503" builtinId="9" hidden="1"/>
    <cellStyle name="Followed Hyperlink" xfId="5504" builtinId="9" hidden="1"/>
    <cellStyle name="Followed Hyperlink" xfId="5505" builtinId="9" hidden="1"/>
    <cellStyle name="Followed Hyperlink" xfId="5506" builtinId="9" hidden="1"/>
    <cellStyle name="Followed Hyperlink" xfId="5507" builtinId="9" hidden="1"/>
    <cellStyle name="Followed Hyperlink" xfId="5508" builtinId="9" hidden="1"/>
    <cellStyle name="Followed Hyperlink" xfId="5509" builtinId="9" hidden="1"/>
    <cellStyle name="Followed Hyperlink" xfId="5510" builtinId="9" hidden="1"/>
    <cellStyle name="Followed Hyperlink" xfId="5511" builtinId="9" hidden="1"/>
    <cellStyle name="Followed Hyperlink" xfId="5512" builtinId="9" hidden="1"/>
    <cellStyle name="Followed Hyperlink" xfId="5513" builtinId="9" hidden="1"/>
    <cellStyle name="Followed Hyperlink" xfId="5514" builtinId="9" hidden="1"/>
    <cellStyle name="Followed Hyperlink" xfId="5515" builtinId="9" hidden="1"/>
    <cellStyle name="Followed Hyperlink" xfId="5516" builtinId="9" hidden="1"/>
    <cellStyle name="Followed Hyperlink" xfId="5517" builtinId="9" hidden="1"/>
    <cellStyle name="Followed Hyperlink" xfId="5518" builtinId="9" hidden="1"/>
    <cellStyle name="Followed Hyperlink" xfId="5519" builtinId="9" hidden="1"/>
    <cellStyle name="Followed Hyperlink" xfId="5520" builtinId="9" hidden="1"/>
    <cellStyle name="Followed Hyperlink" xfId="5521" builtinId="9" hidden="1"/>
    <cellStyle name="Followed Hyperlink" xfId="5522" builtinId="9" hidden="1"/>
    <cellStyle name="Followed Hyperlink" xfId="5523" builtinId="9" hidden="1"/>
    <cellStyle name="Followed Hyperlink" xfId="5524" builtinId="9" hidden="1"/>
    <cellStyle name="Followed Hyperlink" xfId="5525" builtinId="9" hidden="1"/>
    <cellStyle name="Followed Hyperlink" xfId="5526" builtinId="9" hidden="1"/>
    <cellStyle name="Followed Hyperlink" xfId="5527" builtinId="9" hidden="1"/>
    <cellStyle name="Followed Hyperlink" xfId="5528" builtinId="9" hidden="1"/>
    <cellStyle name="Followed Hyperlink" xfId="5529" builtinId="9" hidden="1"/>
    <cellStyle name="Followed Hyperlink" xfId="5530" builtinId="9" hidden="1"/>
    <cellStyle name="Followed Hyperlink" xfId="5531" builtinId="9" hidden="1"/>
    <cellStyle name="Followed Hyperlink" xfId="5532" builtinId="9" hidden="1"/>
    <cellStyle name="Followed Hyperlink" xfId="5533" builtinId="9" hidden="1"/>
    <cellStyle name="Followed Hyperlink" xfId="5534" builtinId="9" hidden="1"/>
    <cellStyle name="Followed Hyperlink" xfId="5535" builtinId="9" hidden="1"/>
    <cellStyle name="Followed Hyperlink" xfId="5536" builtinId="9" hidden="1"/>
    <cellStyle name="Followed Hyperlink" xfId="5537" builtinId="9" hidden="1"/>
    <cellStyle name="Followed Hyperlink" xfId="5538" builtinId="9" hidden="1"/>
    <cellStyle name="Followed Hyperlink" xfId="5539" builtinId="9" hidden="1"/>
    <cellStyle name="Followed Hyperlink" xfId="5540" builtinId="9" hidden="1"/>
    <cellStyle name="Followed Hyperlink" xfId="5541" builtinId="9" hidden="1"/>
    <cellStyle name="Followed Hyperlink" xfId="5542" builtinId="9" hidden="1"/>
    <cellStyle name="Followed Hyperlink" xfId="5543" builtinId="9" hidden="1"/>
    <cellStyle name="Followed Hyperlink" xfId="5544" builtinId="9" hidden="1"/>
    <cellStyle name="Followed Hyperlink" xfId="5545" builtinId="9" hidden="1"/>
    <cellStyle name="Followed Hyperlink" xfId="5546" builtinId="9" hidden="1"/>
    <cellStyle name="Followed Hyperlink" xfId="5547" builtinId="9" hidden="1"/>
    <cellStyle name="Followed Hyperlink" xfId="5548" builtinId="9" hidden="1"/>
    <cellStyle name="Followed Hyperlink" xfId="5549" builtinId="9" hidden="1"/>
    <cellStyle name="Followed Hyperlink" xfId="5550" builtinId="9" hidden="1"/>
    <cellStyle name="Followed Hyperlink" xfId="5551" builtinId="9" hidden="1"/>
    <cellStyle name="Followed Hyperlink" xfId="5552" builtinId="9" hidden="1"/>
    <cellStyle name="Followed Hyperlink" xfId="5553" builtinId="9" hidden="1"/>
    <cellStyle name="Followed Hyperlink" xfId="5554" builtinId="9" hidden="1"/>
    <cellStyle name="Followed Hyperlink" xfId="5555" builtinId="9" hidden="1"/>
    <cellStyle name="Followed Hyperlink" xfId="5556" builtinId="9" hidden="1"/>
    <cellStyle name="Followed Hyperlink" xfId="5557" builtinId="9" hidden="1"/>
    <cellStyle name="Followed Hyperlink" xfId="5558" builtinId="9" hidden="1"/>
    <cellStyle name="Followed Hyperlink" xfId="5559" builtinId="9" hidden="1"/>
    <cellStyle name="Followed Hyperlink" xfId="5560" builtinId="9" hidden="1"/>
    <cellStyle name="Followed Hyperlink" xfId="5561" builtinId="9" hidden="1"/>
    <cellStyle name="Followed Hyperlink" xfId="5562" builtinId="9" hidden="1"/>
    <cellStyle name="Followed Hyperlink" xfId="5563" builtinId="9" hidden="1"/>
    <cellStyle name="Followed Hyperlink" xfId="5564" builtinId="9" hidden="1"/>
    <cellStyle name="Followed Hyperlink" xfId="5565" builtinId="9" hidden="1"/>
    <cellStyle name="Followed Hyperlink" xfId="5566" builtinId="9" hidden="1"/>
    <cellStyle name="Followed Hyperlink" xfId="5567" builtinId="9" hidden="1"/>
    <cellStyle name="Followed Hyperlink" xfId="5568" builtinId="9" hidden="1"/>
    <cellStyle name="Followed Hyperlink" xfId="5569" builtinId="9" hidden="1"/>
    <cellStyle name="Followed Hyperlink" xfId="5570" builtinId="9" hidden="1"/>
    <cellStyle name="Followed Hyperlink" xfId="5571" builtinId="9" hidden="1"/>
    <cellStyle name="Followed Hyperlink" xfId="5572" builtinId="9" hidden="1"/>
    <cellStyle name="Followed Hyperlink" xfId="5573" builtinId="9" hidden="1"/>
    <cellStyle name="Followed Hyperlink" xfId="5574" builtinId="9" hidden="1"/>
    <cellStyle name="Followed Hyperlink" xfId="5575" builtinId="9" hidden="1"/>
    <cellStyle name="Followed Hyperlink" xfId="5576" builtinId="9" hidden="1"/>
    <cellStyle name="Followed Hyperlink" xfId="5577" builtinId="9" hidden="1"/>
    <cellStyle name="Followed Hyperlink" xfId="5578" builtinId="9" hidden="1"/>
    <cellStyle name="Followed Hyperlink" xfId="5579" builtinId="9" hidden="1"/>
    <cellStyle name="Followed Hyperlink" xfId="5580" builtinId="9" hidden="1"/>
    <cellStyle name="Followed Hyperlink" xfId="5581" builtinId="9" hidden="1"/>
    <cellStyle name="Followed Hyperlink" xfId="5582" builtinId="9" hidden="1"/>
    <cellStyle name="Followed Hyperlink" xfId="5583" builtinId="9" hidden="1"/>
    <cellStyle name="Followed Hyperlink" xfId="5584" builtinId="9" hidden="1"/>
    <cellStyle name="Followed Hyperlink" xfId="5585" builtinId="9" hidden="1"/>
    <cellStyle name="Followed Hyperlink" xfId="5586" builtinId="9" hidden="1"/>
    <cellStyle name="Followed Hyperlink" xfId="5587" builtinId="9" hidden="1"/>
    <cellStyle name="Followed Hyperlink" xfId="5588" builtinId="9" hidden="1"/>
    <cellStyle name="Followed Hyperlink" xfId="5589" builtinId="9" hidden="1"/>
    <cellStyle name="Followed Hyperlink" xfId="5590" builtinId="9" hidden="1"/>
    <cellStyle name="Followed Hyperlink" xfId="5591" builtinId="9" hidden="1"/>
    <cellStyle name="Followed Hyperlink" xfId="5592" builtinId="9" hidden="1"/>
    <cellStyle name="Followed Hyperlink" xfId="5593" builtinId="9" hidden="1"/>
    <cellStyle name="Followed Hyperlink" xfId="5594" builtinId="9" hidden="1"/>
    <cellStyle name="Followed Hyperlink" xfId="5595" builtinId="9" hidden="1"/>
    <cellStyle name="Followed Hyperlink" xfId="5596" builtinId="9" hidden="1"/>
    <cellStyle name="Followed Hyperlink" xfId="5597" builtinId="9" hidden="1"/>
    <cellStyle name="Followed Hyperlink" xfId="5598" builtinId="9" hidden="1"/>
    <cellStyle name="Followed Hyperlink" xfId="5599" builtinId="9" hidden="1"/>
    <cellStyle name="Followed Hyperlink" xfId="5600" builtinId="9" hidden="1"/>
    <cellStyle name="Followed Hyperlink" xfId="5601" builtinId="9" hidden="1"/>
    <cellStyle name="Followed Hyperlink" xfId="5602" builtinId="9" hidden="1"/>
    <cellStyle name="Followed Hyperlink" xfId="5603" builtinId="9" hidden="1"/>
    <cellStyle name="Followed Hyperlink" xfId="5604" builtinId="9" hidden="1"/>
    <cellStyle name="Followed Hyperlink" xfId="5605" builtinId="9" hidden="1"/>
    <cellStyle name="Followed Hyperlink" xfId="5606" builtinId="9" hidden="1"/>
    <cellStyle name="Followed Hyperlink" xfId="5607" builtinId="9" hidden="1"/>
    <cellStyle name="Followed Hyperlink" xfId="5608" builtinId="9" hidden="1"/>
    <cellStyle name="Followed Hyperlink" xfId="5609" builtinId="9" hidden="1"/>
    <cellStyle name="Followed Hyperlink" xfId="5610" builtinId="9" hidden="1"/>
    <cellStyle name="Followed Hyperlink" xfId="5611" builtinId="9" hidden="1"/>
    <cellStyle name="Followed Hyperlink" xfId="5612" builtinId="9" hidden="1"/>
    <cellStyle name="Followed Hyperlink" xfId="5613" builtinId="9" hidden="1"/>
    <cellStyle name="Followed Hyperlink" xfId="5614" builtinId="9" hidden="1"/>
    <cellStyle name="Followed Hyperlink" xfId="5615" builtinId="9" hidden="1"/>
    <cellStyle name="Followed Hyperlink" xfId="5616" builtinId="9" hidden="1"/>
    <cellStyle name="Followed Hyperlink" xfId="5617" builtinId="9" hidden="1"/>
    <cellStyle name="Followed Hyperlink" xfId="5618" builtinId="9" hidden="1"/>
    <cellStyle name="Followed Hyperlink" xfId="5619" builtinId="9" hidden="1"/>
    <cellStyle name="Followed Hyperlink" xfId="5620" builtinId="9" hidden="1"/>
    <cellStyle name="Followed Hyperlink" xfId="5621" builtinId="9" hidden="1"/>
    <cellStyle name="Followed Hyperlink" xfId="5622" builtinId="9" hidden="1"/>
    <cellStyle name="Followed Hyperlink" xfId="5623" builtinId="9" hidden="1"/>
    <cellStyle name="Followed Hyperlink" xfId="5624" builtinId="9" hidden="1"/>
    <cellStyle name="Followed Hyperlink" xfId="5625" builtinId="9" hidden="1"/>
    <cellStyle name="Followed Hyperlink" xfId="5626" builtinId="9" hidden="1"/>
    <cellStyle name="Followed Hyperlink" xfId="5627" builtinId="9" hidden="1"/>
    <cellStyle name="Followed Hyperlink" xfId="5628" builtinId="9" hidden="1"/>
    <cellStyle name="Followed Hyperlink" xfId="5629" builtinId="9" hidden="1"/>
    <cellStyle name="Followed Hyperlink" xfId="5630" builtinId="9" hidden="1"/>
    <cellStyle name="Followed Hyperlink" xfId="5631" builtinId="9" hidden="1"/>
    <cellStyle name="Followed Hyperlink" xfId="5632" builtinId="9" hidden="1"/>
    <cellStyle name="Followed Hyperlink" xfId="5633" builtinId="9" hidden="1"/>
    <cellStyle name="Followed Hyperlink" xfId="5634" builtinId="9" hidden="1"/>
    <cellStyle name="Followed Hyperlink" xfId="5635" builtinId="9" hidden="1"/>
    <cellStyle name="Followed Hyperlink" xfId="5636" builtinId="9" hidden="1"/>
    <cellStyle name="Followed Hyperlink" xfId="5637" builtinId="9" hidden="1"/>
    <cellStyle name="Followed Hyperlink" xfId="5638" builtinId="9" hidden="1"/>
    <cellStyle name="Followed Hyperlink" xfId="5639" builtinId="9" hidden="1"/>
    <cellStyle name="Followed Hyperlink" xfId="5640" builtinId="9" hidden="1"/>
    <cellStyle name="Followed Hyperlink" xfId="5641" builtinId="9" hidden="1"/>
    <cellStyle name="Followed Hyperlink" xfId="5642" builtinId="9" hidden="1"/>
    <cellStyle name="Followed Hyperlink" xfId="5643" builtinId="9" hidden="1"/>
    <cellStyle name="Followed Hyperlink" xfId="5644" builtinId="9" hidden="1"/>
    <cellStyle name="Followed Hyperlink" xfId="5645" builtinId="9" hidden="1"/>
    <cellStyle name="Followed Hyperlink" xfId="5646" builtinId="9" hidden="1"/>
    <cellStyle name="Followed Hyperlink" xfId="5647" builtinId="9" hidden="1"/>
    <cellStyle name="Followed Hyperlink" xfId="5648" builtinId="9" hidden="1"/>
    <cellStyle name="Followed Hyperlink" xfId="5649" builtinId="9" hidden="1"/>
    <cellStyle name="Followed Hyperlink" xfId="5650" builtinId="9" hidden="1"/>
    <cellStyle name="Followed Hyperlink" xfId="5651" builtinId="9" hidden="1"/>
    <cellStyle name="Followed Hyperlink" xfId="5652" builtinId="9" hidden="1"/>
    <cellStyle name="Followed Hyperlink" xfId="5653" builtinId="9" hidden="1"/>
    <cellStyle name="Followed Hyperlink" xfId="5654" builtinId="9" hidden="1"/>
    <cellStyle name="Followed Hyperlink" xfId="5655" builtinId="9" hidden="1"/>
    <cellStyle name="Followed Hyperlink" xfId="5656" builtinId="9" hidden="1"/>
    <cellStyle name="Followed Hyperlink" xfId="5657" builtinId="9" hidden="1"/>
    <cellStyle name="Followed Hyperlink" xfId="5658" builtinId="9" hidden="1"/>
    <cellStyle name="Followed Hyperlink" xfId="5659" builtinId="9" hidden="1"/>
    <cellStyle name="Followed Hyperlink" xfId="5660" builtinId="9" hidden="1"/>
    <cellStyle name="Followed Hyperlink" xfId="5661" builtinId="9" hidden="1"/>
    <cellStyle name="Followed Hyperlink" xfId="5662" builtinId="9" hidden="1"/>
    <cellStyle name="Followed Hyperlink" xfId="5663" builtinId="9" hidden="1"/>
    <cellStyle name="Followed Hyperlink" xfId="5664" builtinId="9" hidden="1"/>
    <cellStyle name="Followed Hyperlink" xfId="5665" builtinId="9" hidden="1"/>
    <cellStyle name="Followed Hyperlink" xfId="5666" builtinId="9" hidden="1"/>
    <cellStyle name="Followed Hyperlink" xfId="5667" builtinId="9" hidden="1"/>
    <cellStyle name="Followed Hyperlink" xfId="5668" builtinId="9" hidden="1"/>
    <cellStyle name="Followed Hyperlink" xfId="5669" builtinId="9" hidden="1"/>
    <cellStyle name="Followed Hyperlink" xfId="5670" builtinId="9" hidden="1"/>
    <cellStyle name="Followed Hyperlink" xfId="5671" builtinId="9" hidden="1"/>
    <cellStyle name="Followed Hyperlink" xfId="5672" builtinId="9" hidden="1"/>
    <cellStyle name="Followed Hyperlink" xfId="5673" builtinId="9" hidden="1"/>
    <cellStyle name="Followed Hyperlink" xfId="5674" builtinId="9" hidden="1"/>
    <cellStyle name="Followed Hyperlink" xfId="5675" builtinId="9" hidden="1"/>
    <cellStyle name="Followed Hyperlink" xfId="5676" builtinId="9" hidden="1"/>
    <cellStyle name="Followed Hyperlink" xfId="5677" builtinId="9" hidden="1"/>
    <cellStyle name="Followed Hyperlink" xfId="5678" builtinId="9" hidden="1"/>
    <cellStyle name="Followed Hyperlink" xfId="5679" builtinId="9" hidden="1"/>
    <cellStyle name="Followed Hyperlink" xfId="5680" builtinId="9" hidden="1"/>
    <cellStyle name="Followed Hyperlink" xfId="5681" builtinId="9" hidden="1"/>
    <cellStyle name="Followed Hyperlink" xfId="5682" builtinId="9" hidden="1"/>
    <cellStyle name="Followed Hyperlink" xfId="5683" builtinId="9" hidden="1"/>
    <cellStyle name="Followed Hyperlink" xfId="5684" builtinId="9" hidden="1"/>
    <cellStyle name="Followed Hyperlink" xfId="6215" builtinId="9" hidden="1"/>
    <cellStyle name="Followed Hyperlink" xfId="6216" builtinId="9" hidden="1"/>
    <cellStyle name="Followed Hyperlink" xfId="6217" builtinId="9" hidden="1"/>
    <cellStyle name="Followed Hyperlink" xfId="6218" builtinId="9" hidden="1"/>
    <cellStyle name="Followed Hyperlink" xfId="6219" builtinId="9" hidden="1"/>
    <cellStyle name="Followed Hyperlink" xfId="6220" builtinId="9" hidden="1"/>
    <cellStyle name="Followed Hyperlink" xfId="6221" builtinId="9" hidden="1"/>
    <cellStyle name="Followed Hyperlink" xfId="6222" builtinId="9" hidden="1"/>
    <cellStyle name="Followed Hyperlink" xfId="6223" builtinId="9" hidden="1"/>
    <cellStyle name="Followed Hyperlink" xfId="6224" builtinId="9" hidden="1"/>
    <cellStyle name="Followed Hyperlink" xfId="6225" builtinId="9" hidden="1"/>
    <cellStyle name="Followed Hyperlink" xfId="6226" builtinId="9" hidden="1"/>
    <cellStyle name="Followed Hyperlink" xfId="6227" builtinId="9" hidden="1"/>
    <cellStyle name="Followed Hyperlink" xfId="6228" builtinId="9" hidden="1"/>
    <cellStyle name="Followed Hyperlink" xfId="6229" builtinId="9" hidden="1"/>
    <cellStyle name="Followed Hyperlink" xfId="6230" builtinId="9" hidden="1"/>
    <cellStyle name="Followed Hyperlink" xfId="6231" builtinId="9" hidden="1"/>
    <cellStyle name="Followed Hyperlink" xfId="6232" builtinId="9" hidden="1"/>
    <cellStyle name="Followed Hyperlink" xfId="6233" builtinId="9" hidden="1"/>
    <cellStyle name="Followed Hyperlink" xfId="6234" builtinId="9" hidden="1"/>
    <cellStyle name="Followed Hyperlink" xfId="6235" builtinId="9" hidden="1"/>
    <cellStyle name="Followed Hyperlink" xfId="6236" builtinId="9" hidden="1"/>
    <cellStyle name="Followed Hyperlink" xfId="6237" builtinId="9" hidden="1"/>
    <cellStyle name="Followed Hyperlink" xfId="6238" builtinId="9" hidden="1"/>
    <cellStyle name="Followed Hyperlink" xfId="6239" builtinId="9" hidden="1"/>
    <cellStyle name="Followed Hyperlink" xfId="6240" builtinId="9" hidden="1"/>
    <cellStyle name="Followed Hyperlink" xfId="6241" builtinId="9" hidden="1"/>
    <cellStyle name="Followed Hyperlink" xfId="6242" builtinId="9" hidden="1"/>
    <cellStyle name="Followed Hyperlink" xfId="6243" builtinId="9" hidden="1"/>
    <cellStyle name="Followed Hyperlink" xfId="6244" builtinId="9" hidden="1"/>
    <cellStyle name="Followed Hyperlink" xfId="6245" builtinId="9" hidden="1"/>
    <cellStyle name="Followed Hyperlink" xfId="6246" builtinId="9" hidden="1"/>
    <cellStyle name="Followed Hyperlink" xfId="6247" builtinId="9" hidden="1"/>
    <cellStyle name="Followed Hyperlink" xfId="6248" builtinId="9" hidden="1"/>
    <cellStyle name="Followed Hyperlink" xfId="6249" builtinId="9" hidden="1"/>
    <cellStyle name="Followed Hyperlink" xfId="6250" builtinId="9" hidden="1"/>
    <cellStyle name="Followed Hyperlink" xfId="6251" builtinId="9" hidden="1"/>
    <cellStyle name="Followed Hyperlink" xfId="6252" builtinId="9" hidden="1"/>
    <cellStyle name="Followed Hyperlink" xfId="6253" builtinId="9" hidden="1"/>
    <cellStyle name="Followed Hyperlink" xfId="6254" builtinId="9" hidden="1"/>
    <cellStyle name="Followed Hyperlink" xfId="6255" builtinId="9" hidden="1"/>
    <cellStyle name="Followed Hyperlink" xfId="6256" builtinId="9" hidden="1"/>
    <cellStyle name="Followed Hyperlink" xfId="6257" builtinId="9" hidden="1"/>
    <cellStyle name="Followed Hyperlink" xfId="6258" builtinId="9" hidden="1"/>
    <cellStyle name="Followed Hyperlink" xfId="6259" builtinId="9" hidden="1"/>
    <cellStyle name="Followed Hyperlink" xfId="6260" builtinId="9" hidden="1"/>
    <cellStyle name="Followed Hyperlink" xfId="6261" builtinId="9" hidden="1"/>
    <cellStyle name="Followed Hyperlink" xfId="6208" builtinId="9" hidden="1"/>
    <cellStyle name="Followed Hyperlink" xfId="6207" builtinId="9" hidden="1"/>
    <cellStyle name="Followed Hyperlink" xfId="6206" builtinId="9" hidden="1"/>
    <cellStyle name="Followed Hyperlink" xfId="6205" builtinId="9" hidden="1"/>
    <cellStyle name="Followed Hyperlink" xfId="6204" builtinId="9" hidden="1"/>
    <cellStyle name="Followed Hyperlink" xfId="6203" builtinId="9" hidden="1"/>
    <cellStyle name="Followed Hyperlink" xfId="6202" builtinId="9" hidden="1"/>
    <cellStyle name="Followed Hyperlink" xfId="6201" builtinId="9" hidden="1"/>
    <cellStyle name="Followed Hyperlink" xfId="6200" builtinId="9" hidden="1"/>
    <cellStyle name="Followed Hyperlink" xfId="6199" builtinId="9" hidden="1"/>
    <cellStyle name="Followed Hyperlink" xfId="6198" builtinId="9" hidden="1"/>
    <cellStyle name="Followed Hyperlink" xfId="6197" builtinId="9" hidden="1"/>
    <cellStyle name="Followed Hyperlink" xfId="6196" builtinId="9" hidden="1"/>
    <cellStyle name="Followed Hyperlink" xfId="6195" builtinId="9" hidden="1"/>
    <cellStyle name="Followed Hyperlink" xfId="6194" builtinId="9" hidden="1"/>
    <cellStyle name="Followed Hyperlink" xfId="6193" builtinId="9" hidden="1"/>
    <cellStyle name="Followed Hyperlink" xfId="6192" builtinId="9" hidden="1"/>
    <cellStyle name="Followed Hyperlink" xfId="6191" builtinId="9" hidden="1"/>
    <cellStyle name="Followed Hyperlink" xfId="6190" builtinId="9" hidden="1"/>
    <cellStyle name="Followed Hyperlink" xfId="6189" builtinId="9" hidden="1"/>
    <cellStyle name="Followed Hyperlink" xfId="6188" builtinId="9" hidden="1"/>
    <cellStyle name="Followed Hyperlink" xfId="6187" builtinId="9" hidden="1"/>
    <cellStyle name="Followed Hyperlink" xfId="6186" builtinId="9" hidden="1"/>
    <cellStyle name="Followed Hyperlink" xfId="6185" builtinId="9" hidden="1"/>
    <cellStyle name="Followed Hyperlink" xfId="6184" builtinId="9" hidden="1"/>
    <cellStyle name="Followed Hyperlink" xfId="6183" builtinId="9" hidden="1"/>
    <cellStyle name="Followed Hyperlink" xfId="6182" builtinId="9" hidden="1"/>
    <cellStyle name="Followed Hyperlink" xfId="6181" builtinId="9" hidden="1"/>
    <cellStyle name="Followed Hyperlink" xfId="6180" builtinId="9" hidden="1"/>
    <cellStyle name="Followed Hyperlink" xfId="6179" builtinId="9" hidden="1"/>
    <cellStyle name="Followed Hyperlink" xfId="6178" builtinId="9" hidden="1"/>
    <cellStyle name="Followed Hyperlink" xfId="6177" builtinId="9" hidden="1"/>
    <cellStyle name="Followed Hyperlink" xfId="6176" builtinId="9" hidden="1"/>
    <cellStyle name="Followed Hyperlink" xfId="6175" builtinId="9" hidden="1"/>
    <cellStyle name="Followed Hyperlink" xfId="6174" builtinId="9" hidden="1"/>
    <cellStyle name="Followed Hyperlink" xfId="6173" builtinId="9" hidden="1"/>
    <cellStyle name="Followed Hyperlink" xfId="6172" builtinId="9" hidden="1"/>
    <cellStyle name="Followed Hyperlink" xfId="6171" builtinId="9" hidden="1"/>
    <cellStyle name="Followed Hyperlink" xfId="6170" builtinId="9" hidden="1"/>
    <cellStyle name="Followed Hyperlink" xfId="6169" builtinId="9" hidden="1"/>
    <cellStyle name="Followed Hyperlink" xfId="6168" builtinId="9" hidden="1"/>
    <cellStyle name="Followed Hyperlink" xfId="6167" builtinId="9" hidden="1"/>
    <cellStyle name="Followed Hyperlink" xfId="6166" builtinId="9" hidden="1"/>
    <cellStyle name="Followed Hyperlink" xfId="6165" builtinId="9" hidden="1"/>
    <cellStyle name="Followed Hyperlink" xfId="6164" builtinId="9" hidden="1"/>
    <cellStyle name="Followed Hyperlink" xfId="6163" builtinId="9" hidden="1"/>
    <cellStyle name="Followed Hyperlink" xfId="6162" builtinId="9" hidden="1"/>
    <cellStyle name="Followed Hyperlink" xfId="6161" builtinId="9" hidden="1"/>
    <cellStyle name="Followed Hyperlink" xfId="6160" builtinId="9" hidden="1"/>
    <cellStyle name="Followed Hyperlink" xfId="6159" builtinId="9" hidden="1"/>
    <cellStyle name="Followed Hyperlink" xfId="6158" builtinId="9" hidden="1"/>
    <cellStyle name="Followed Hyperlink" xfId="6157" builtinId="9" hidden="1"/>
    <cellStyle name="Followed Hyperlink" xfId="6156" builtinId="9" hidden="1"/>
    <cellStyle name="Followed Hyperlink" xfId="6155" builtinId="9" hidden="1"/>
    <cellStyle name="Followed Hyperlink" xfId="6154" builtinId="9" hidden="1"/>
    <cellStyle name="Followed Hyperlink" xfId="6153" builtinId="9" hidden="1"/>
    <cellStyle name="Followed Hyperlink" xfId="6152" builtinId="9" hidden="1"/>
    <cellStyle name="Followed Hyperlink" xfId="6151" builtinId="9" hidden="1"/>
    <cellStyle name="Followed Hyperlink" xfId="6150" builtinId="9" hidden="1"/>
    <cellStyle name="Followed Hyperlink" xfId="6149" builtinId="9" hidden="1"/>
    <cellStyle name="Followed Hyperlink" xfId="6148" builtinId="9" hidden="1"/>
    <cellStyle name="Followed Hyperlink" xfId="6147" builtinId="9" hidden="1"/>
    <cellStyle name="Followed Hyperlink" xfId="6146" builtinId="9" hidden="1"/>
    <cellStyle name="Followed Hyperlink" xfId="6145" builtinId="9" hidden="1"/>
    <cellStyle name="Followed Hyperlink" xfId="6144" builtinId="9" hidden="1"/>
    <cellStyle name="Followed Hyperlink" xfId="6143" builtinId="9" hidden="1"/>
    <cellStyle name="Followed Hyperlink" xfId="6142" builtinId="9" hidden="1"/>
    <cellStyle name="Followed Hyperlink" xfId="6141" builtinId="9" hidden="1"/>
    <cellStyle name="Followed Hyperlink" xfId="6140" builtinId="9" hidden="1"/>
    <cellStyle name="Followed Hyperlink" xfId="6139" builtinId="9" hidden="1"/>
    <cellStyle name="Followed Hyperlink" xfId="6138" builtinId="9" hidden="1"/>
    <cellStyle name="Followed Hyperlink" xfId="6137" builtinId="9" hidden="1"/>
    <cellStyle name="Followed Hyperlink" xfId="6136" builtinId="9" hidden="1"/>
    <cellStyle name="Followed Hyperlink" xfId="6135" builtinId="9" hidden="1"/>
    <cellStyle name="Followed Hyperlink" xfId="6134" builtinId="9" hidden="1"/>
    <cellStyle name="Followed Hyperlink" xfId="6133" builtinId="9" hidden="1"/>
    <cellStyle name="Followed Hyperlink" xfId="6132" builtinId="9" hidden="1"/>
    <cellStyle name="Followed Hyperlink" xfId="6131" builtinId="9" hidden="1"/>
    <cellStyle name="Followed Hyperlink" xfId="6130" builtinId="9" hidden="1"/>
    <cellStyle name="Followed Hyperlink" xfId="6129" builtinId="9" hidden="1"/>
    <cellStyle name="Followed Hyperlink" xfId="6128" builtinId="9" hidden="1"/>
    <cellStyle name="Followed Hyperlink" xfId="131" builtinId="9" hidden="1"/>
    <cellStyle name="Followed Hyperlink" xfId="127" builtinId="9" hidden="1"/>
    <cellStyle name="Followed Hyperlink" xfId="119" builtinId="9" hidden="1"/>
    <cellStyle name="Followed Hyperlink" xfId="112" builtinId="9" hidden="1"/>
    <cellStyle name="Followed Hyperlink" xfId="6127" builtinId="9" hidden="1"/>
    <cellStyle name="Followed Hyperlink" xfId="6126" builtinId="9" hidden="1"/>
    <cellStyle name="Followed Hyperlink" xfId="6125" builtinId="9" hidden="1"/>
    <cellStyle name="Followed Hyperlink" xfId="6124" builtinId="9" hidden="1"/>
    <cellStyle name="Followed Hyperlink" xfId="6123" builtinId="9" hidden="1"/>
    <cellStyle name="Followed Hyperlink" xfId="6122" builtinId="9" hidden="1"/>
    <cellStyle name="Followed Hyperlink" xfId="6121" builtinId="9" hidden="1"/>
    <cellStyle name="Followed Hyperlink" xfId="6120" builtinId="9" hidden="1"/>
    <cellStyle name="Followed Hyperlink" xfId="6119" builtinId="9" hidden="1"/>
    <cellStyle name="Followed Hyperlink" xfId="6118" builtinId="9" hidden="1"/>
    <cellStyle name="Followed Hyperlink" xfId="6117" builtinId="9" hidden="1"/>
    <cellStyle name="Followed Hyperlink" xfId="6116" builtinId="9" hidden="1"/>
    <cellStyle name="Followed Hyperlink" xfId="6115" builtinId="9" hidden="1"/>
    <cellStyle name="Followed Hyperlink" xfId="6114" builtinId="9" hidden="1"/>
    <cellStyle name="Followed Hyperlink" xfId="6113" builtinId="9" hidden="1"/>
    <cellStyle name="Followed Hyperlink" xfId="6112" builtinId="9" hidden="1"/>
    <cellStyle name="Followed Hyperlink" xfId="6111" builtinId="9" hidden="1"/>
    <cellStyle name="Followed Hyperlink" xfId="6110" builtinId="9" hidden="1"/>
    <cellStyle name="Followed Hyperlink" xfId="6109" builtinId="9" hidden="1"/>
    <cellStyle name="Followed Hyperlink" xfId="6108" builtinId="9" hidden="1"/>
    <cellStyle name="Followed Hyperlink" xfId="6107" builtinId="9" hidden="1"/>
    <cellStyle name="Followed Hyperlink" xfId="6106" builtinId="9" hidden="1"/>
    <cellStyle name="Followed Hyperlink" xfId="6105" builtinId="9" hidden="1"/>
    <cellStyle name="Followed Hyperlink" xfId="6104" builtinId="9" hidden="1"/>
    <cellStyle name="Followed Hyperlink" xfId="6103" builtinId="9" hidden="1"/>
    <cellStyle name="Followed Hyperlink" xfId="6102" builtinId="9" hidden="1"/>
    <cellStyle name="Followed Hyperlink" xfId="6101" builtinId="9" hidden="1"/>
    <cellStyle name="Followed Hyperlink" xfId="6100" builtinId="9" hidden="1"/>
    <cellStyle name="Followed Hyperlink" xfId="6099" builtinId="9" hidden="1"/>
    <cellStyle name="Followed Hyperlink" xfId="6098" builtinId="9" hidden="1"/>
    <cellStyle name="Followed Hyperlink" xfId="6097" builtinId="9" hidden="1"/>
    <cellStyle name="Followed Hyperlink" xfId="6096" builtinId="9" hidden="1"/>
    <cellStyle name="Followed Hyperlink" xfId="6095" builtinId="9" hidden="1"/>
    <cellStyle name="Followed Hyperlink" xfId="6094" builtinId="9" hidden="1"/>
    <cellStyle name="Followed Hyperlink" xfId="6093" builtinId="9" hidden="1"/>
    <cellStyle name="Followed Hyperlink" xfId="6092" builtinId="9" hidden="1"/>
    <cellStyle name="Followed Hyperlink" xfId="6091" builtinId="9" hidden="1"/>
    <cellStyle name="Followed Hyperlink" xfId="6090" builtinId="9" hidden="1"/>
    <cellStyle name="Followed Hyperlink" xfId="6089" builtinId="9" hidden="1"/>
    <cellStyle name="Followed Hyperlink" xfId="6088" builtinId="9" hidden="1"/>
    <cellStyle name="Followed Hyperlink" xfId="6087" builtinId="9" hidden="1"/>
    <cellStyle name="Followed Hyperlink" xfId="6086" builtinId="9" hidden="1"/>
    <cellStyle name="Followed Hyperlink" xfId="6085" builtinId="9" hidden="1"/>
    <cellStyle name="Followed Hyperlink" xfId="6084" builtinId="9" hidden="1"/>
    <cellStyle name="Followed Hyperlink" xfId="6083" builtinId="9" hidden="1"/>
    <cellStyle name="Followed Hyperlink" xfId="6082" builtinId="9" hidden="1"/>
    <cellStyle name="Followed Hyperlink" xfId="6081" builtinId="9" hidden="1"/>
    <cellStyle name="Followed Hyperlink" xfId="6080" builtinId="9" hidden="1"/>
    <cellStyle name="Followed Hyperlink" xfId="6079" builtinId="9" hidden="1"/>
    <cellStyle name="Followed Hyperlink" xfId="6078" builtinId="9" hidden="1"/>
    <cellStyle name="Followed Hyperlink" xfId="6077" builtinId="9" hidden="1"/>
    <cellStyle name="Followed Hyperlink" xfId="6076" builtinId="9" hidden="1"/>
    <cellStyle name="Followed Hyperlink" xfId="6075" builtinId="9" hidden="1"/>
    <cellStyle name="Followed Hyperlink" xfId="6074" builtinId="9" hidden="1"/>
    <cellStyle name="Followed Hyperlink" xfId="6073" builtinId="9" hidden="1"/>
    <cellStyle name="Followed Hyperlink" xfId="6072" builtinId="9" hidden="1"/>
    <cellStyle name="Followed Hyperlink" xfId="6071" builtinId="9" hidden="1"/>
    <cellStyle name="Followed Hyperlink" xfId="6070" builtinId="9" hidden="1"/>
    <cellStyle name="Followed Hyperlink" xfId="6069" builtinId="9" hidden="1"/>
    <cellStyle name="Followed Hyperlink" xfId="6068" builtinId="9" hidden="1"/>
    <cellStyle name="Followed Hyperlink" xfId="6067" builtinId="9" hidden="1"/>
    <cellStyle name="Followed Hyperlink" xfId="6066" builtinId="9" hidden="1"/>
    <cellStyle name="Followed Hyperlink" xfId="6065" builtinId="9" hidden="1"/>
    <cellStyle name="Followed Hyperlink" xfId="6064" builtinId="9" hidden="1"/>
    <cellStyle name="Followed Hyperlink" xfId="6063" builtinId="9" hidden="1"/>
    <cellStyle name="Followed Hyperlink" xfId="6062" builtinId="9" hidden="1"/>
    <cellStyle name="Followed Hyperlink" xfId="6061" builtinId="9" hidden="1"/>
    <cellStyle name="Followed Hyperlink" xfId="6060" builtinId="9" hidden="1"/>
    <cellStyle name="Followed Hyperlink" xfId="6059" builtinId="9" hidden="1"/>
    <cellStyle name="Followed Hyperlink" xfId="6058" builtinId="9" hidden="1"/>
    <cellStyle name="Followed Hyperlink" xfId="6057" builtinId="9" hidden="1"/>
    <cellStyle name="Followed Hyperlink" xfId="6056" builtinId="9" hidden="1"/>
    <cellStyle name="Followed Hyperlink" xfId="6055" builtinId="9" hidden="1"/>
    <cellStyle name="Followed Hyperlink" xfId="6054" builtinId="9" hidden="1"/>
    <cellStyle name="Followed Hyperlink" xfId="6053" builtinId="9" hidden="1"/>
    <cellStyle name="Followed Hyperlink" xfId="6052" builtinId="9" hidden="1"/>
    <cellStyle name="Followed Hyperlink" xfId="6051" builtinId="9" hidden="1"/>
    <cellStyle name="Followed Hyperlink" xfId="6050" builtinId="9" hidden="1"/>
    <cellStyle name="Followed Hyperlink" xfId="6049" builtinId="9" hidden="1"/>
    <cellStyle name="Followed Hyperlink" xfId="6048" builtinId="9" hidden="1"/>
    <cellStyle name="Followed Hyperlink" xfId="6047" builtinId="9" hidden="1"/>
    <cellStyle name="Followed Hyperlink" xfId="6046" builtinId="9" hidden="1"/>
    <cellStyle name="Followed Hyperlink" xfId="6045" builtinId="9" hidden="1"/>
    <cellStyle name="Followed Hyperlink" xfId="6044" builtinId="9" hidden="1"/>
    <cellStyle name="Followed Hyperlink" xfId="6043" builtinId="9" hidden="1"/>
    <cellStyle name="Followed Hyperlink" xfId="6042" builtinId="9" hidden="1"/>
    <cellStyle name="Followed Hyperlink" xfId="6041" builtinId="9" hidden="1"/>
    <cellStyle name="Followed Hyperlink" xfId="6040" builtinId="9" hidden="1"/>
    <cellStyle name="Followed Hyperlink" xfId="6039" builtinId="9" hidden="1"/>
    <cellStyle name="Followed Hyperlink" xfId="6038" builtinId="9" hidden="1"/>
    <cellStyle name="Followed Hyperlink" xfId="6037" builtinId="9" hidden="1"/>
    <cellStyle name="Followed Hyperlink" xfId="6036" builtinId="9" hidden="1"/>
    <cellStyle name="Followed Hyperlink" xfId="6035" builtinId="9" hidden="1"/>
    <cellStyle name="Followed Hyperlink" xfId="6034" builtinId="9" hidden="1"/>
    <cellStyle name="Followed Hyperlink" xfId="6033" builtinId="9" hidden="1"/>
    <cellStyle name="Followed Hyperlink" xfId="6032" builtinId="9" hidden="1"/>
    <cellStyle name="Followed Hyperlink" xfId="6031" builtinId="9" hidden="1"/>
    <cellStyle name="Followed Hyperlink" xfId="6030" builtinId="9" hidden="1"/>
    <cellStyle name="Followed Hyperlink" xfId="6029" builtinId="9" hidden="1"/>
    <cellStyle name="Followed Hyperlink" xfId="6028" builtinId="9" hidden="1"/>
    <cellStyle name="Followed Hyperlink" xfId="6027" builtinId="9" hidden="1"/>
    <cellStyle name="Followed Hyperlink" xfId="6026" builtinId="9" hidden="1"/>
    <cellStyle name="Followed Hyperlink" xfId="6025" builtinId="9" hidden="1"/>
    <cellStyle name="Followed Hyperlink" xfId="6024" builtinId="9" hidden="1"/>
    <cellStyle name="Followed Hyperlink" xfId="6023" builtinId="9" hidden="1"/>
    <cellStyle name="Followed Hyperlink" xfId="6022" builtinId="9" hidden="1"/>
    <cellStyle name="Followed Hyperlink" xfId="6021" builtinId="9" hidden="1"/>
    <cellStyle name="Followed Hyperlink" xfId="6020" builtinId="9" hidden="1"/>
    <cellStyle name="Followed Hyperlink" xfId="6019" builtinId="9" hidden="1"/>
    <cellStyle name="Followed Hyperlink" xfId="6018" builtinId="9" hidden="1"/>
    <cellStyle name="Followed Hyperlink" xfId="6017" builtinId="9" hidden="1"/>
    <cellStyle name="Followed Hyperlink" xfId="6016" builtinId="9" hidden="1"/>
    <cellStyle name="Followed Hyperlink" xfId="6015" builtinId="9" hidden="1"/>
    <cellStyle name="Followed Hyperlink" xfId="6014" builtinId="9" hidden="1"/>
    <cellStyle name="Followed Hyperlink" xfId="6013" builtinId="9" hidden="1"/>
    <cellStyle name="Followed Hyperlink" xfId="6012" builtinId="9" hidden="1"/>
    <cellStyle name="Followed Hyperlink" xfId="6011" builtinId="9" hidden="1"/>
    <cellStyle name="Followed Hyperlink" xfId="6010" builtinId="9" hidden="1"/>
    <cellStyle name="Followed Hyperlink" xfId="6009" builtinId="9" hidden="1"/>
    <cellStyle name="Followed Hyperlink" xfId="6008" builtinId="9" hidden="1"/>
    <cellStyle name="Followed Hyperlink" xfId="6007" builtinId="9" hidden="1"/>
    <cellStyle name="Followed Hyperlink" xfId="6006" builtinId="9" hidden="1"/>
    <cellStyle name="Followed Hyperlink" xfId="6005" builtinId="9" hidden="1"/>
    <cellStyle name="Followed Hyperlink" xfId="6004" builtinId="9" hidden="1"/>
    <cellStyle name="Followed Hyperlink" xfId="6003" builtinId="9" hidden="1"/>
    <cellStyle name="Followed Hyperlink" xfId="6002" builtinId="9" hidden="1"/>
    <cellStyle name="Followed Hyperlink" xfId="6001" builtinId="9" hidden="1"/>
    <cellStyle name="Followed Hyperlink" xfId="6000" builtinId="9" hidden="1"/>
    <cellStyle name="Followed Hyperlink" xfId="5999" builtinId="9" hidden="1"/>
    <cellStyle name="Followed Hyperlink" xfId="5998" builtinId="9" hidden="1"/>
    <cellStyle name="Followed Hyperlink" xfId="5997" builtinId="9" hidden="1"/>
    <cellStyle name="Followed Hyperlink" xfId="5996" builtinId="9" hidden="1"/>
    <cellStyle name="Followed Hyperlink" xfId="5995" builtinId="9" hidden="1"/>
    <cellStyle name="Followed Hyperlink" xfId="5994" builtinId="9" hidden="1"/>
    <cellStyle name="Followed Hyperlink" xfId="5993" builtinId="9" hidden="1"/>
    <cellStyle name="Followed Hyperlink" xfId="5992" builtinId="9" hidden="1"/>
    <cellStyle name="Followed Hyperlink" xfId="5991" builtinId="9" hidden="1"/>
    <cellStyle name="Followed Hyperlink" xfId="5990" builtinId="9" hidden="1"/>
    <cellStyle name="Followed Hyperlink" xfId="5989" builtinId="9" hidden="1"/>
    <cellStyle name="Followed Hyperlink" xfId="5988" builtinId="9" hidden="1"/>
    <cellStyle name="Followed Hyperlink" xfId="5987" builtinId="9" hidden="1"/>
    <cellStyle name="Followed Hyperlink" xfId="5986" builtinId="9" hidden="1"/>
    <cellStyle name="Followed Hyperlink" xfId="5985" builtinId="9" hidden="1"/>
    <cellStyle name="Followed Hyperlink" xfId="5984" builtinId="9" hidden="1"/>
    <cellStyle name="Followed Hyperlink" xfId="5983" builtinId="9" hidden="1"/>
    <cellStyle name="Followed Hyperlink" xfId="5982" builtinId="9" hidden="1"/>
    <cellStyle name="Followed Hyperlink" xfId="5981" builtinId="9" hidden="1"/>
    <cellStyle name="Followed Hyperlink" xfId="5980" builtinId="9" hidden="1"/>
    <cellStyle name="Followed Hyperlink" xfId="5979" builtinId="9" hidden="1"/>
    <cellStyle name="Followed Hyperlink" xfId="5978" builtinId="9" hidden="1"/>
    <cellStyle name="Followed Hyperlink" xfId="5977" builtinId="9" hidden="1"/>
    <cellStyle name="Followed Hyperlink" xfId="5976" builtinId="9" hidden="1"/>
    <cellStyle name="Followed Hyperlink" xfId="5975" builtinId="9" hidden="1"/>
    <cellStyle name="Followed Hyperlink" xfId="5974" builtinId="9" hidden="1"/>
    <cellStyle name="Followed Hyperlink" xfId="5973" builtinId="9" hidden="1"/>
    <cellStyle name="Followed Hyperlink" xfId="5972" builtinId="9" hidden="1"/>
    <cellStyle name="Followed Hyperlink" xfId="5971" builtinId="9" hidden="1"/>
    <cellStyle name="Followed Hyperlink" xfId="5970" builtinId="9" hidden="1"/>
    <cellStyle name="Followed Hyperlink" xfId="5969" builtinId="9" hidden="1"/>
    <cellStyle name="Followed Hyperlink" xfId="5968" builtinId="9" hidden="1"/>
    <cellStyle name="Followed Hyperlink" xfId="5967" builtinId="9" hidden="1"/>
    <cellStyle name="Followed Hyperlink" xfId="5966" builtinId="9" hidden="1"/>
    <cellStyle name="Followed Hyperlink" xfId="5965" builtinId="9" hidden="1"/>
    <cellStyle name="Followed Hyperlink" xfId="5964" builtinId="9" hidden="1"/>
    <cellStyle name="Followed Hyperlink" xfId="5963" builtinId="9" hidden="1"/>
    <cellStyle name="Followed Hyperlink" xfId="5962" builtinId="9" hidden="1"/>
    <cellStyle name="Followed Hyperlink" xfId="5961" builtinId="9" hidden="1"/>
    <cellStyle name="Followed Hyperlink" xfId="5960" builtinId="9" hidden="1"/>
    <cellStyle name="Followed Hyperlink" xfId="5959" builtinId="9" hidden="1"/>
    <cellStyle name="Followed Hyperlink" xfId="5958" builtinId="9" hidden="1"/>
    <cellStyle name="Followed Hyperlink" xfId="5957" builtinId="9" hidden="1"/>
    <cellStyle name="Followed Hyperlink" xfId="5956" builtinId="9" hidden="1"/>
    <cellStyle name="Followed Hyperlink" xfId="5955" builtinId="9" hidden="1"/>
    <cellStyle name="Followed Hyperlink" xfId="5954" builtinId="9" hidden="1"/>
    <cellStyle name="Followed Hyperlink" xfId="5953" builtinId="9" hidden="1"/>
    <cellStyle name="Followed Hyperlink" xfId="5952" builtinId="9" hidden="1"/>
    <cellStyle name="Followed Hyperlink" xfId="5951" builtinId="9" hidden="1"/>
    <cellStyle name="Followed Hyperlink" xfId="5950" builtinId="9" hidden="1"/>
    <cellStyle name="Followed Hyperlink" xfId="5949" builtinId="9" hidden="1"/>
    <cellStyle name="Followed Hyperlink" xfId="5948" builtinId="9" hidden="1"/>
    <cellStyle name="Followed Hyperlink" xfId="5947" builtinId="9" hidden="1"/>
    <cellStyle name="Followed Hyperlink" xfId="5946" builtinId="9" hidden="1"/>
    <cellStyle name="Followed Hyperlink" xfId="5945" builtinId="9" hidden="1"/>
    <cellStyle name="Followed Hyperlink" xfId="5944" builtinId="9" hidden="1"/>
    <cellStyle name="Followed Hyperlink" xfId="5943" builtinId="9" hidden="1"/>
    <cellStyle name="Followed Hyperlink" xfId="5942" builtinId="9" hidden="1"/>
    <cellStyle name="Followed Hyperlink" xfId="5941" builtinId="9" hidden="1"/>
    <cellStyle name="Followed Hyperlink" xfId="5940" builtinId="9" hidden="1"/>
    <cellStyle name="Followed Hyperlink" xfId="5939" builtinId="9" hidden="1"/>
    <cellStyle name="Followed Hyperlink" xfId="5938" builtinId="9" hidden="1"/>
    <cellStyle name="Followed Hyperlink" xfId="5937" builtinId="9" hidden="1"/>
    <cellStyle name="Followed Hyperlink" xfId="5936" builtinId="9" hidden="1"/>
    <cellStyle name="Followed Hyperlink" xfId="5935" builtinId="9" hidden="1"/>
    <cellStyle name="Followed Hyperlink" xfId="5934" builtinId="9" hidden="1"/>
    <cellStyle name="Followed Hyperlink" xfId="5933" builtinId="9" hidden="1"/>
    <cellStyle name="Followed Hyperlink" xfId="5932" builtinId="9" hidden="1"/>
    <cellStyle name="Followed Hyperlink" xfId="5931" builtinId="9" hidden="1"/>
    <cellStyle name="Followed Hyperlink" xfId="5930" builtinId="9" hidden="1"/>
    <cellStyle name="Followed Hyperlink" xfId="5929" builtinId="9" hidden="1"/>
    <cellStyle name="Followed Hyperlink" xfId="5928" builtinId="9" hidden="1"/>
    <cellStyle name="Followed Hyperlink" xfId="5927" builtinId="9" hidden="1"/>
    <cellStyle name="Followed Hyperlink" xfId="5926" builtinId="9" hidden="1"/>
    <cellStyle name="Followed Hyperlink" xfId="5925" builtinId="9" hidden="1"/>
    <cellStyle name="Followed Hyperlink" xfId="5924" builtinId="9" hidden="1"/>
    <cellStyle name="Followed Hyperlink" xfId="5923" builtinId="9" hidden="1"/>
    <cellStyle name="Followed Hyperlink" xfId="5922" builtinId="9" hidden="1"/>
    <cellStyle name="Followed Hyperlink" xfId="5921" builtinId="9" hidden="1"/>
    <cellStyle name="Followed Hyperlink" xfId="134" builtinId="9" hidden="1"/>
    <cellStyle name="Followed Hyperlink" xfId="123" builtinId="9" hidden="1"/>
    <cellStyle name="Followed Hyperlink" xfId="5920" builtinId="9" hidden="1"/>
    <cellStyle name="Followed Hyperlink" xfId="5919" builtinId="9" hidden="1"/>
    <cellStyle name="Followed Hyperlink" xfId="5918" builtinId="9" hidden="1"/>
    <cellStyle name="Followed Hyperlink" xfId="5917" builtinId="9" hidden="1"/>
    <cellStyle name="Followed Hyperlink" xfId="5916" builtinId="9" hidden="1"/>
    <cellStyle name="Followed Hyperlink" xfId="5915" builtinId="9" hidden="1"/>
    <cellStyle name="Followed Hyperlink" xfId="5914" builtinId="9" hidden="1"/>
    <cellStyle name="Followed Hyperlink" xfId="5913" builtinId="9" hidden="1"/>
    <cellStyle name="Followed Hyperlink" xfId="5912" builtinId="9" hidden="1"/>
    <cellStyle name="Followed Hyperlink" xfId="5911" builtinId="9" hidden="1"/>
    <cellStyle name="Followed Hyperlink" xfId="5910" builtinId="9" hidden="1"/>
    <cellStyle name="Followed Hyperlink" xfId="5909" builtinId="9" hidden="1"/>
    <cellStyle name="Followed Hyperlink" xfId="5908" builtinId="9" hidden="1"/>
    <cellStyle name="Followed Hyperlink" xfId="5907" builtinId="9" hidden="1"/>
    <cellStyle name="Followed Hyperlink" xfId="5906" builtinId="9" hidden="1"/>
    <cellStyle name="Followed Hyperlink" xfId="5905" builtinId="9" hidden="1"/>
    <cellStyle name="Followed Hyperlink" xfId="5904" builtinId="9" hidden="1"/>
    <cellStyle name="Followed Hyperlink" xfId="5903" builtinId="9" hidden="1"/>
    <cellStyle name="Followed Hyperlink" xfId="5902" builtinId="9" hidden="1"/>
    <cellStyle name="Followed Hyperlink" xfId="5901" builtinId="9" hidden="1"/>
    <cellStyle name="Followed Hyperlink" xfId="5900" builtinId="9" hidden="1"/>
    <cellStyle name="Followed Hyperlink" xfId="5899" builtinId="9" hidden="1"/>
    <cellStyle name="Followed Hyperlink" xfId="5898" builtinId="9" hidden="1"/>
    <cellStyle name="Followed Hyperlink" xfId="5897" builtinId="9" hidden="1"/>
    <cellStyle name="Followed Hyperlink" xfId="5896" builtinId="9" hidden="1"/>
    <cellStyle name="Followed Hyperlink" xfId="5895" builtinId="9" hidden="1"/>
    <cellStyle name="Followed Hyperlink" xfId="5894" builtinId="9" hidden="1"/>
    <cellStyle name="Followed Hyperlink" xfId="5893" builtinId="9" hidden="1"/>
    <cellStyle name="Followed Hyperlink" xfId="5892" builtinId="9" hidden="1"/>
    <cellStyle name="Followed Hyperlink" xfId="5891" builtinId="9" hidden="1"/>
    <cellStyle name="Followed Hyperlink" xfId="5890" builtinId="9" hidden="1"/>
    <cellStyle name="Followed Hyperlink" xfId="5889" builtinId="9" hidden="1"/>
    <cellStyle name="Followed Hyperlink" xfId="5888" builtinId="9" hidden="1"/>
    <cellStyle name="Followed Hyperlink" xfId="5887" builtinId="9" hidden="1"/>
    <cellStyle name="Followed Hyperlink" xfId="5886" builtinId="9" hidden="1"/>
    <cellStyle name="Followed Hyperlink" xfId="5885" builtinId="9" hidden="1"/>
    <cellStyle name="Followed Hyperlink" xfId="5884" builtinId="9" hidden="1"/>
    <cellStyle name="Followed Hyperlink" xfId="5883" builtinId="9" hidden="1"/>
    <cellStyle name="Followed Hyperlink" xfId="5882" builtinId="9" hidden="1"/>
    <cellStyle name="Followed Hyperlink" xfId="5881" builtinId="9" hidden="1"/>
    <cellStyle name="Followed Hyperlink" xfId="5880" builtinId="9" hidden="1"/>
    <cellStyle name="Followed Hyperlink" xfId="5879" builtinId="9" hidden="1"/>
    <cellStyle name="Followed Hyperlink" xfId="5878" builtinId="9" hidden="1"/>
    <cellStyle name="Followed Hyperlink" xfId="5877" builtinId="9" hidden="1"/>
    <cellStyle name="Followed Hyperlink" xfId="5876" builtinId="9" hidden="1"/>
    <cellStyle name="Followed Hyperlink" xfId="5875" builtinId="9" hidden="1"/>
    <cellStyle name="Followed Hyperlink" xfId="5874" builtinId="9" hidden="1"/>
    <cellStyle name="Followed Hyperlink" xfId="5873" builtinId="9" hidden="1"/>
    <cellStyle name="Followed Hyperlink" xfId="5872" builtinId="9" hidden="1"/>
    <cellStyle name="Followed Hyperlink" xfId="5871" builtinId="9" hidden="1"/>
    <cellStyle name="Followed Hyperlink" xfId="5870" builtinId="9" hidden="1"/>
    <cellStyle name="Followed Hyperlink" xfId="5869" builtinId="9" hidden="1"/>
    <cellStyle name="Followed Hyperlink" xfId="5868" builtinId="9" hidden="1"/>
    <cellStyle name="Followed Hyperlink" xfId="5867" builtinId="9" hidden="1"/>
    <cellStyle name="Followed Hyperlink" xfId="5866" builtinId="9" hidden="1"/>
    <cellStyle name="Followed Hyperlink" xfId="5865" builtinId="9" hidden="1"/>
    <cellStyle name="Followed Hyperlink" xfId="5864" builtinId="9" hidden="1"/>
    <cellStyle name="Followed Hyperlink" xfId="5863" builtinId="9" hidden="1"/>
    <cellStyle name="Followed Hyperlink" xfId="5862" builtinId="9" hidden="1"/>
    <cellStyle name="Followed Hyperlink" xfId="5861" builtinId="9" hidden="1"/>
    <cellStyle name="Followed Hyperlink" xfId="5860" builtinId="9" hidden="1"/>
    <cellStyle name="Followed Hyperlink" xfId="5859" builtinId="9" hidden="1"/>
    <cellStyle name="Followed Hyperlink" xfId="5858" builtinId="9" hidden="1"/>
    <cellStyle name="Followed Hyperlink" xfId="5857" builtinId="9" hidden="1"/>
    <cellStyle name="Followed Hyperlink" xfId="5856" builtinId="9" hidden="1"/>
    <cellStyle name="Followed Hyperlink" xfId="5855" builtinId="9" hidden="1"/>
    <cellStyle name="Followed Hyperlink" xfId="5854" builtinId="9" hidden="1"/>
    <cellStyle name="Followed Hyperlink" xfId="5853" builtinId="9" hidden="1"/>
    <cellStyle name="Followed Hyperlink" xfId="133" builtinId="9" hidden="1"/>
    <cellStyle name="Followed Hyperlink" xfId="5852" builtinId="9" hidden="1"/>
    <cellStyle name="Followed Hyperlink" xfId="5851" builtinId="9" hidden="1"/>
    <cellStyle name="Followed Hyperlink" xfId="5850" builtinId="9" hidden="1"/>
    <cellStyle name="Followed Hyperlink" xfId="5849" builtinId="9" hidden="1"/>
    <cellStyle name="Followed Hyperlink" xfId="5848" builtinId="9" hidden="1"/>
    <cellStyle name="Followed Hyperlink" xfId="5847" builtinId="9" hidden="1"/>
    <cellStyle name="Followed Hyperlink" xfId="5846" builtinId="9" hidden="1"/>
    <cellStyle name="Followed Hyperlink" xfId="5845" builtinId="9" hidden="1"/>
    <cellStyle name="Followed Hyperlink" xfId="5844" builtinId="9" hidden="1"/>
    <cellStyle name="Followed Hyperlink" xfId="5843" builtinId="9" hidden="1"/>
    <cellStyle name="Followed Hyperlink" xfId="5842" builtinId="9" hidden="1"/>
    <cellStyle name="Followed Hyperlink" xfId="5841" builtinId="9" hidden="1"/>
    <cellStyle name="Followed Hyperlink" xfId="110" builtinId="9" hidden="1"/>
    <cellStyle name="Followed Hyperlink" xfId="5840" builtinId="9" hidden="1"/>
    <cellStyle name="Followed Hyperlink" xfId="5839" builtinId="9" hidden="1"/>
    <cellStyle name="Followed Hyperlink" xfId="5838" builtinId="9" hidden="1"/>
    <cellStyle name="Followed Hyperlink" xfId="5837" builtinId="9" hidden="1"/>
    <cellStyle name="Followed Hyperlink" xfId="5836" builtinId="9" hidden="1"/>
    <cellStyle name="Followed Hyperlink" xfId="5835" builtinId="9" hidden="1"/>
    <cellStyle name="Followed Hyperlink" xfId="5834" builtinId="9" hidden="1"/>
    <cellStyle name="Followed Hyperlink" xfId="5833" builtinId="9" hidden="1"/>
    <cellStyle name="Followed Hyperlink" xfId="5832" builtinId="9" hidden="1"/>
    <cellStyle name="Followed Hyperlink" xfId="5831" builtinId="9" hidden="1"/>
    <cellStyle name="Followed Hyperlink" xfId="5830" builtinId="9" hidden="1"/>
    <cellStyle name="Followed Hyperlink" xfId="5829" builtinId="9" hidden="1"/>
    <cellStyle name="Followed Hyperlink" xfId="5828" builtinId="9" hidden="1"/>
    <cellStyle name="Followed Hyperlink" xfId="5827" builtinId="9" hidden="1"/>
    <cellStyle name="Followed Hyperlink" xfId="5826" builtinId="9" hidden="1"/>
    <cellStyle name="Followed Hyperlink" xfId="5825" builtinId="9" hidden="1"/>
    <cellStyle name="Followed Hyperlink" xfId="5824" builtinId="9" hidden="1"/>
    <cellStyle name="Followed Hyperlink" xfId="122" builtinId="9" hidden="1"/>
    <cellStyle name="Followed Hyperlink" xfId="5823" builtinId="9" hidden="1"/>
    <cellStyle name="Followed Hyperlink" xfId="5822" builtinId="9" hidden="1"/>
    <cellStyle name="Followed Hyperlink" xfId="5821" builtinId="9" hidden="1"/>
    <cellStyle name="Followed Hyperlink" xfId="5820" builtinId="9" hidden="1"/>
    <cellStyle name="Followed Hyperlink" xfId="5819" builtinId="9" hidden="1"/>
    <cellStyle name="Followed Hyperlink" xfId="5818" builtinId="9" hidden="1"/>
    <cellStyle name="Followed Hyperlink" xfId="5817" builtinId="9" hidden="1"/>
    <cellStyle name="Followed Hyperlink" xfId="5816" builtinId="9" hidden="1"/>
    <cellStyle name="Followed Hyperlink" xfId="5815" builtinId="9" hidden="1"/>
    <cellStyle name="Followed Hyperlink" xfId="5814" builtinId="9" hidden="1"/>
    <cellStyle name="Followed Hyperlink" xfId="5813" builtinId="9" hidden="1"/>
    <cellStyle name="Followed Hyperlink" xfId="128" builtinId="9" hidden="1"/>
    <cellStyle name="Followed Hyperlink" xfId="5812" builtinId="9" hidden="1"/>
    <cellStyle name="Followed Hyperlink" xfId="5811" builtinId="9" hidden="1"/>
    <cellStyle name="Followed Hyperlink" xfId="5810" builtinId="9" hidden="1"/>
    <cellStyle name="Followed Hyperlink" xfId="5809" builtinId="9" hidden="1"/>
    <cellStyle name="Followed Hyperlink" xfId="5808" builtinId="9" hidden="1"/>
    <cellStyle name="Followed Hyperlink" xfId="5807" builtinId="9" hidden="1"/>
    <cellStyle name="Followed Hyperlink" xfId="5806" builtinId="9" hidden="1"/>
    <cellStyle name="Followed Hyperlink" xfId="5805" builtinId="9" hidden="1"/>
    <cellStyle name="Followed Hyperlink" xfId="5804" builtinId="9" hidden="1"/>
    <cellStyle name="Followed Hyperlink" xfId="5803" builtinId="9" hidden="1"/>
    <cellStyle name="Followed Hyperlink" xfId="5802" builtinId="9" hidden="1"/>
    <cellStyle name="Followed Hyperlink" xfId="5801" builtinId="9" hidden="1"/>
    <cellStyle name="Followed Hyperlink" xfId="136" builtinId="9" hidden="1"/>
    <cellStyle name="Followed Hyperlink" xfId="130" builtinId="9" hidden="1"/>
    <cellStyle name="Followed Hyperlink" xfId="126" builtinId="9" hidden="1"/>
    <cellStyle name="Followed Hyperlink" xfId="135" builtinId="9" hidden="1"/>
    <cellStyle name="Followed Hyperlink" xfId="5800" builtinId="9" hidden="1"/>
    <cellStyle name="Followed Hyperlink" xfId="5799" builtinId="9" hidden="1"/>
    <cellStyle name="Followed Hyperlink" xfId="5798" builtinId="9" hidden="1"/>
    <cellStyle name="Followed Hyperlink" xfId="5797" builtinId="9" hidden="1"/>
    <cellStyle name="Followed Hyperlink" xfId="5796" builtinId="9" hidden="1"/>
    <cellStyle name="Followed Hyperlink" xfId="5795" builtinId="9" hidden="1"/>
    <cellStyle name="Followed Hyperlink" xfId="5794" builtinId="9" hidden="1"/>
    <cellStyle name="Followed Hyperlink" xfId="5793" builtinId="9" hidden="1"/>
    <cellStyle name="Followed Hyperlink" xfId="5792" builtinId="9" hidden="1"/>
    <cellStyle name="Followed Hyperlink" xfId="5791" builtinId="9" hidden="1"/>
    <cellStyle name="Followed Hyperlink" xfId="5790" builtinId="9" hidden="1"/>
    <cellStyle name="Followed Hyperlink" xfId="5789" builtinId="9" hidden="1"/>
    <cellStyle name="Followed Hyperlink" xfId="5788" builtinId="9" hidden="1"/>
    <cellStyle name="Followed Hyperlink" xfId="5787" builtinId="9" hidden="1"/>
    <cellStyle name="Followed Hyperlink" xfId="5786" builtinId="9" hidden="1"/>
    <cellStyle name="Followed Hyperlink" xfId="5785" builtinId="9" hidden="1"/>
    <cellStyle name="Followed Hyperlink" xfId="5784" builtinId="9" hidden="1"/>
    <cellStyle name="Followed Hyperlink" xfId="5783" builtinId="9" hidden="1"/>
    <cellStyle name="Followed Hyperlink" xfId="5782" builtinId="9" hidden="1"/>
    <cellStyle name="Followed Hyperlink" xfId="5781" builtinId="9" hidden="1"/>
    <cellStyle name="Followed Hyperlink" xfId="5780" builtinId="9" hidden="1"/>
    <cellStyle name="Followed Hyperlink" xfId="5779" builtinId="9" hidden="1"/>
    <cellStyle name="Followed Hyperlink" xfId="5778" builtinId="9" hidden="1"/>
    <cellStyle name="Followed Hyperlink" xfId="5777" builtinId="9" hidden="1"/>
    <cellStyle name="Followed Hyperlink" xfId="5776" builtinId="9" hidden="1"/>
    <cellStyle name="Followed Hyperlink" xfId="5775" builtinId="9" hidden="1"/>
    <cellStyle name="Followed Hyperlink" xfId="5774" builtinId="9" hidden="1"/>
    <cellStyle name="Followed Hyperlink" xfId="5773" builtinId="9" hidden="1"/>
    <cellStyle name="Followed Hyperlink" xfId="5772" builtinId="9" hidden="1"/>
    <cellStyle name="Followed Hyperlink" xfId="5771" builtinId="9" hidden="1"/>
    <cellStyle name="Followed Hyperlink" xfId="5770" builtinId="9" hidden="1"/>
    <cellStyle name="Followed Hyperlink" xfId="5769" builtinId="9" hidden="1"/>
    <cellStyle name="Followed Hyperlink" xfId="5768" builtinId="9" hidden="1"/>
    <cellStyle name="Followed Hyperlink" xfId="5767" builtinId="9" hidden="1"/>
    <cellStyle name="Followed Hyperlink" xfId="5766" builtinId="9" hidden="1"/>
    <cellStyle name="Followed Hyperlink" xfId="5765" builtinId="9" hidden="1"/>
    <cellStyle name="Followed Hyperlink" xfId="5764" builtinId="9" hidden="1"/>
    <cellStyle name="Followed Hyperlink" xfId="5763" builtinId="9" hidden="1"/>
    <cellStyle name="Followed Hyperlink" xfId="5762" builtinId="9" hidden="1"/>
    <cellStyle name="Followed Hyperlink" xfId="5761" builtinId="9" hidden="1"/>
    <cellStyle name="Followed Hyperlink" xfId="5760" builtinId="9" hidden="1"/>
    <cellStyle name="Followed Hyperlink" xfId="5759" builtinId="9" hidden="1"/>
    <cellStyle name="Followed Hyperlink" xfId="5758" builtinId="9" hidden="1"/>
    <cellStyle name="Followed Hyperlink" xfId="129" builtinId="9" hidden="1"/>
    <cellStyle name="Followed Hyperlink" xfId="117" builtinId="9" hidden="1"/>
    <cellStyle name="Followed Hyperlink" xfId="125" builtinId="9" hidden="1"/>
    <cellStyle name="Followed Hyperlink" xfId="124" builtinId="9" hidden="1"/>
    <cellStyle name="Followed Hyperlink" xfId="5757" builtinId="9" hidden="1"/>
    <cellStyle name="Followed Hyperlink" xfId="5756" builtinId="9" hidden="1"/>
    <cellStyle name="Followed Hyperlink" xfId="5755" builtinId="9" hidden="1"/>
    <cellStyle name="Followed Hyperlink" xfId="5754" builtinId="9" hidden="1"/>
    <cellStyle name="Followed Hyperlink" xfId="5753" builtinId="9" hidden="1"/>
    <cellStyle name="Followed Hyperlink" xfId="5752" builtinId="9" hidden="1"/>
    <cellStyle name="Followed Hyperlink" xfId="5751" builtinId="9" hidden="1"/>
    <cellStyle name="Followed Hyperlink" xfId="5750" builtinId="9" hidden="1"/>
    <cellStyle name="Followed Hyperlink" xfId="5749" builtinId="9" hidden="1"/>
    <cellStyle name="Followed Hyperlink" xfId="5748" builtinId="9" hidden="1"/>
    <cellStyle name="Followed Hyperlink" xfId="118" builtinId="9" hidden="1"/>
    <cellStyle name="Followed Hyperlink" xfId="116" builtinId="9" hidden="1"/>
    <cellStyle name="Followed Hyperlink" xfId="5747" builtinId="9" hidden="1"/>
    <cellStyle name="Followed Hyperlink" xfId="5746" builtinId="9" hidden="1"/>
    <cellStyle name="Followed Hyperlink" xfId="5745" builtinId="9" hidden="1"/>
    <cellStyle name="Followed Hyperlink" xfId="5744" builtinId="9" hidden="1"/>
    <cellStyle name="Followed Hyperlink" xfId="5743" builtinId="9" hidden="1"/>
    <cellStyle name="Followed Hyperlink" xfId="5742" builtinId="9" hidden="1"/>
    <cellStyle name="Followed Hyperlink" xfId="5741" builtinId="9" hidden="1"/>
    <cellStyle name="Followed Hyperlink" xfId="5740" builtinId="9" hidden="1"/>
    <cellStyle name="Followed Hyperlink" xfId="5739" builtinId="9" hidden="1"/>
    <cellStyle name="Followed Hyperlink" xfId="5738" builtinId="9" hidden="1"/>
    <cellStyle name="Followed Hyperlink" xfId="5737" builtinId="9" hidden="1"/>
    <cellStyle name="Followed Hyperlink" xfId="5736" builtinId="9" hidden="1"/>
    <cellStyle name="Followed Hyperlink" xfId="5735" builtinId="9" hidden="1"/>
    <cellStyle name="Followed Hyperlink" xfId="5734" builtinId="9" hidden="1"/>
    <cellStyle name="Followed Hyperlink" xfId="5733" builtinId="9" hidden="1"/>
    <cellStyle name="Followed Hyperlink" xfId="5732" builtinId="9" hidden="1"/>
    <cellStyle name="Followed Hyperlink" xfId="5731" builtinId="9" hidden="1"/>
    <cellStyle name="Followed Hyperlink" xfId="5730" builtinId="9" hidden="1"/>
    <cellStyle name="Followed Hyperlink" xfId="5729" builtinId="9" hidden="1"/>
    <cellStyle name="Followed Hyperlink" xfId="5728" builtinId="9" hidden="1"/>
    <cellStyle name="Followed Hyperlink" xfId="5727" builtinId="9" hidden="1"/>
    <cellStyle name="Followed Hyperlink" xfId="5726" builtinId="9" hidden="1"/>
    <cellStyle name="Followed Hyperlink" xfId="5725" builtinId="9" hidden="1"/>
    <cellStyle name="Followed Hyperlink" xfId="5724" builtinId="9" hidden="1"/>
    <cellStyle name="Followed Hyperlink" xfId="5723" builtinId="9" hidden="1"/>
    <cellStyle name="Followed Hyperlink" xfId="5722" builtinId="9" hidden="1"/>
    <cellStyle name="Followed Hyperlink" xfId="5721" builtinId="9" hidden="1"/>
    <cellStyle name="Followed Hyperlink" xfId="5720" builtinId="9" hidden="1"/>
    <cellStyle name="Followed Hyperlink" xfId="5719" builtinId="9" hidden="1"/>
    <cellStyle name="Followed Hyperlink" xfId="5718" builtinId="9" hidden="1"/>
    <cellStyle name="Followed Hyperlink" xfId="5717" builtinId="9" hidden="1"/>
    <cellStyle name="Followed Hyperlink" xfId="5716" builtinId="9" hidden="1"/>
    <cellStyle name="Followed Hyperlink" xfId="5715" builtinId="9" hidden="1"/>
    <cellStyle name="Followed Hyperlink" xfId="5714" builtinId="9" hidden="1"/>
    <cellStyle name="Followed Hyperlink" xfId="5713" builtinId="9" hidden="1"/>
    <cellStyle name="Followed Hyperlink" xfId="5712" builtinId="9" hidden="1"/>
    <cellStyle name="Followed Hyperlink" xfId="5711" builtinId="9" hidden="1"/>
    <cellStyle name="Followed Hyperlink" xfId="5710" builtinId="9" hidden="1"/>
    <cellStyle name="Followed Hyperlink" xfId="5709" builtinId="9" hidden="1"/>
    <cellStyle name="Followed Hyperlink" xfId="5708" builtinId="9" hidden="1"/>
    <cellStyle name="Followed Hyperlink" xfId="5707" builtinId="9" hidden="1"/>
    <cellStyle name="Followed Hyperlink" xfId="5706" builtinId="9" hidden="1"/>
    <cellStyle name="Followed Hyperlink" xfId="5705" builtinId="9" hidden="1"/>
    <cellStyle name="Followed Hyperlink" xfId="5704" builtinId="9" hidden="1"/>
    <cellStyle name="Followed Hyperlink" xfId="5703" builtinId="9" hidden="1"/>
    <cellStyle name="Followed Hyperlink" xfId="5702" builtinId="9" hidden="1"/>
    <cellStyle name="Followed Hyperlink" xfId="5701" builtinId="9" hidden="1"/>
    <cellStyle name="Followed Hyperlink" xfId="6265" builtinId="9" hidden="1"/>
    <cellStyle name="Followed Hyperlink" xfId="6266" builtinId="9" hidden="1"/>
    <cellStyle name="Followed Hyperlink" xfId="6267" builtinId="9" hidden="1"/>
    <cellStyle name="Followed Hyperlink" xfId="6268" builtinId="9" hidden="1"/>
    <cellStyle name="Followed Hyperlink" xfId="6269" builtinId="9" hidden="1"/>
    <cellStyle name="Followed Hyperlink" xfId="6270" builtinId="9" hidden="1"/>
    <cellStyle name="Followed Hyperlink" xfId="6271" builtinId="9" hidden="1"/>
    <cellStyle name="Followed Hyperlink" xfId="6272" builtinId="9" hidden="1"/>
    <cellStyle name="Followed Hyperlink" xfId="6273" builtinId="9" hidden="1"/>
    <cellStyle name="Followed Hyperlink" xfId="6274" builtinId="9" hidden="1"/>
    <cellStyle name="Followed Hyperlink" xfId="6275" builtinId="9" hidden="1"/>
    <cellStyle name="Followed Hyperlink" xfId="6276" builtinId="9" hidden="1"/>
    <cellStyle name="Followed Hyperlink" xfId="6277" builtinId="9" hidden="1"/>
    <cellStyle name="Followed Hyperlink" xfId="6278" builtinId="9" hidden="1"/>
    <cellStyle name="Followed Hyperlink" xfId="6279" builtinId="9" hidden="1"/>
    <cellStyle name="Followed Hyperlink" xfId="6280" builtinId="9" hidden="1"/>
    <cellStyle name="Followed Hyperlink" xfId="6281" builtinId="9" hidden="1"/>
    <cellStyle name="Followed Hyperlink" xfId="6282" builtinId="9" hidden="1"/>
    <cellStyle name="Followed Hyperlink" xfId="6283" builtinId="9" hidden="1"/>
    <cellStyle name="Followed Hyperlink" xfId="6284" builtinId="9" hidden="1"/>
    <cellStyle name="Followed Hyperlink" xfId="6285" builtinId="9" hidden="1"/>
    <cellStyle name="Followed Hyperlink" xfId="6286" builtinId="9" hidden="1"/>
    <cellStyle name="Followed Hyperlink" xfId="6287" builtinId="9" hidden="1"/>
    <cellStyle name="Followed Hyperlink" xfId="6288" builtinId="9" hidden="1"/>
    <cellStyle name="Followed Hyperlink" xfId="6289" builtinId="9" hidden="1"/>
    <cellStyle name="Followed Hyperlink" xfId="6290" builtinId="9" hidden="1"/>
    <cellStyle name="Followed Hyperlink" xfId="6291" builtinId="9" hidden="1"/>
    <cellStyle name="Followed Hyperlink" xfId="6292" builtinId="9" hidden="1"/>
    <cellStyle name="Followed Hyperlink" xfId="6293" builtinId="9" hidden="1"/>
    <cellStyle name="Followed Hyperlink" xfId="6294" builtinId="9" hidden="1"/>
    <cellStyle name="Followed Hyperlink" xfId="6295" builtinId="9" hidden="1"/>
    <cellStyle name="Followed Hyperlink" xfId="6296" builtinId="9" hidden="1"/>
    <cellStyle name="Followed Hyperlink" xfId="6297" builtinId="9" hidden="1"/>
    <cellStyle name="Followed Hyperlink" xfId="6298" builtinId="9" hidden="1"/>
    <cellStyle name="Followed Hyperlink" xfId="6299" builtinId="9" hidden="1"/>
    <cellStyle name="Followed Hyperlink" xfId="6300" builtinId="9" hidden="1"/>
    <cellStyle name="Followed Hyperlink" xfId="6301" builtinId="9" hidden="1"/>
    <cellStyle name="Followed Hyperlink" xfId="6302" builtinId="9" hidden="1"/>
    <cellStyle name="Followed Hyperlink" xfId="6303" builtinId="9" hidden="1"/>
    <cellStyle name="Followed Hyperlink" xfId="6304" builtinId="9" hidden="1"/>
    <cellStyle name="Followed Hyperlink" xfId="6305" builtinId="9" hidden="1"/>
    <cellStyle name="Followed Hyperlink" xfId="6306" builtinId="9" hidden="1"/>
    <cellStyle name="Followed Hyperlink" xfId="6307" builtinId="9" hidden="1"/>
    <cellStyle name="Followed Hyperlink" xfId="6308" builtinId="9" hidden="1"/>
    <cellStyle name="Followed Hyperlink" xfId="6309" builtinId="9" hidden="1"/>
    <cellStyle name="Followed Hyperlink" xfId="6310" builtinId="9" hidden="1"/>
    <cellStyle name="Followed Hyperlink" xfId="6311" builtinId="9" hidden="1"/>
    <cellStyle name="Followed Hyperlink" xfId="6333" builtinId="9" hidden="1"/>
    <cellStyle name="Followed Hyperlink" xfId="6334" builtinId="9" hidden="1"/>
    <cellStyle name="Followed Hyperlink" xfId="6335" builtinId="9" hidden="1"/>
    <cellStyle name="Followed Hyperlink" xfId="6336" builtinId="9" hidden="1"/>
    <cellStyle name="Followed Hyperlink" xfId="6337" builtinId="9" hidden="1"/>
    <cellStyle name="Followed Hyperlink" xfId="6338" builtinId="9" hidden="1"/>
    <cellStyle name="Followed Hyperlink" xfId="6339" builtinId="9" hidden="1"/>
    <cellStyle name="Followed Hyperlink" xfId="6340" builtinId="9" hidden="1"/>
    <cellStyle name="Followed Hyperlink" xfId="6341" builtinId="9" hidden="1"/>
    <cellStyle name="Followed Hyperlink" xfId="6342" builtinId="9" hidden="1"/>
    <cellStyle name="Followed Hyperlink" xfId="6343" builtinId="9" hidden="1"/>
    <cellStyle name="Followed Hyperlink" xfId="6344" builtinId="9" hidden="1"/>
    <cellStyle name="Followed Hyperlink" xfId="6345" builtinId="9" hidden="1"/>
    <cellStyle name="Followed Hyperlink" xfId="6346" builtinId="9" hidden="1"/>
    <cellStyle name="Followed Hyperlink" xfId="6347" builtinId="9" hidden="1"/>
    <cellStyle name="Followed Hyperlink" xfId="6348" builtinId="9" hidden="1"/>
    <cellStyle name="Followed Hyperlink" xfId="6349" builtinId="9" hidden="1"/>
    <cellStyle name="Followed Hyperlink" xfId="6350" builtinId="9" hidden="1"/>
    <cellStyle name="Followed Hyperlink" xfId="6351" builtinId="9" hidden="1"/>
    <cellStyle name="Followed Hyperlink" xfId="6352" builtinId="9" hidden="1"/>
    <cellStyle name="Followed Hyperlink" xfId="6353" builtinId="9" hidden="1"/>
    <cellStyle name="Followed Hyperlink" xfId="6354" builtinId="9" hidden="1"/>
    <cellStyle name="Followed Hyperlink" xfId="6355" builtinId="9" hidden="1"/>
    <cellStyle name="Followed Hyperlink" xfId="6356" builtinId="9" hidden="1"/>
    <cellStyle name="Followed Hyperlink" xfId="6357" builtinId="9" hidden="1"/>
    <cellStyle name="Followed Hyperlink" xfId="6358" builtinId="9" hidden="1"/>
    <cellStyle name="Followed Hyperlink" xfId="6359" builtinId="9" hidden="1"/>
    <cellStyle name="Followed Hyperlink" xfId="6360" builtinId="9" hidden="1"/>
    <cellStyle name="Followed Hyperlink" xfId="6361" builtinId="9" hidden="1"/>
    <cellStyle name="Followed Hyperlink" xfId="6362" builtinId="9" hidden="1"/>
    <cellStyle name="Followed Hyperlink" xfId="6363" builtinId="9" hidden="1"/>
    <cellStyle name="Followed Hyperlink" xfId="6364" builtinId="9" hidden="1"/>
    <cellStyle name="Followed Hyperlink" xfId="6365" builtinId="9" hidden="1"/>
    <cellStyle name="Followed Hyperlink" xfId="6366" builtinId="9" hidden="1"/>
    <cellStyle name="Followed Hyperlink" xfId="6367" builtinId="9" hidden="1"/>
    <cellStyle name="Followed Hyperlink" xfId="6368" builtinId="9" hidden="1"/>
    <cellStyle name="Followed Hyperlink" xfId="6369" builtinId="9" hidden="1"/>
    <cellStyle name="Followed Hyperlink" xfId="6370" builtinId="9" hidden="1"/>
    <cellStyle name="Followed Hyperlink" xfId="6371" builtinId="9" hidden="1"/>
    <cellStyle name="Followed Hyperlink" xfId="6372" builtinId="9" hidden="1"/>
    <cellStyle name="Followed Hyperlink" xfId="6373" builtinId="9" hidden="1"/>
    <cellStyle name="Followed Hyperlink" xfId="6374" builtinId="9" hidden="1"/>
    <cellStyle name="Followed Hyperlink" xfId="6375" builtinId="9" hidden="1"/>
    <cellStyle name="Followed Hyperlink" xfId="6376" builtinId="9" hidden="1"/>
    <cellStyle name="Followed Hyperlink" xfId="6377" builtinId="9" hidden="1"/>
    <cellStyle name="Followed Hyperlink" xfId="6378" builtinId="9" hidden="1"/>
    <cellStyle name="Followed Hyperlink" xfId="6379" builtinId="9" hidden="1"/>
    <cellStyle name="Followed Hyperlink" xfId="6380" builtinId="9" hidden="1"/>
    <cellStyle name="Followed Hyperlink" xfId="6381" builtinId="9" hidden="1"/>
    <cellStyle name="Followed Hyperlink" xfId="6382" builtinId="9" hidden="1"/>
    <cellStyle name="Followed Hyperlink" xfId="6383" builtinId="9" hidden="1"/>
    <cellStyle name="Followed Hyperlink" xfId="6384" builtinId="9" hidden="1"/>
    <cellStyle name="Followed Hyperlink" xfId="6385" builtinId="9" hidden="1"/>
    <cellStyle name="Followed Hyperlink" xfId="6386" builtinId="9" hidden="1"/>
    <cellStyle name="Followed Hyperlink" xfId="6387" builtinId="9" hidden="1"/>
    <cellStyle name="Followed Hyperlink" xfId="6388" builtinId="9" hidden="1"/>
    <cellStyle name="Followed Hyperlink" xfId="6389" builtinId="9" hidden="1"/>
    <cellStyle name="Followed Hyperlink" xfId="6390" builtinId="9" hidden="1"/>
    <cellStyle name="Followed Hyperlink" xfId="6391" builtinId="9" hidden="1"/>
    <cellStyle name="Followed Hyperlink" xfId="6392" builtinId="9" hidden="1"/>
    <cellStyle name="Followed Hyperlink" xfId="6393" builtinId="9" hidden="1"/>
    <cellStyle name="Followed Hyperlink" xfId="6394" builtinId="9" hidden="1"/>
    <cellStyle name="Followed Hyperlink" xfId="6395" builtinId="9" hidden="1"/>
    <cellStyle name="Followed Hyperlink" xfId="6396" builtinId="9" hidden="1"/>
    <cellStyle name="Followed Hyperlink" xfId="6397" builtinId="9" hidden="1"/>
    <cellStyle name="Followed Hyperlink" xfId="6398" builtinId="9" hidden="1"/>
    <cellStyle name="Followed Hyperlink" xfId="6399" builtinId="9" hidden="1"/>
    <cellStyle name="Followed Hyperlink" xfId="6400" builtinId="9" hidden="1"/>
    <cellStyle name="Followed Hyperlink" xfId="6401" builtinId="9" hidden="1"/>
    <cellStyle name="Followed Hyperlink" xfId="6402" builtinId="9" hidden="1"/>
    <cellStyle name="Followed Hyperlink" xfId="6403" builtinId="9" hidden="1"/>
    <cellStyle name="Followed Hyperlink" xfId="6404" builtinId="9" hidden="1"/>
    <cellStyle name="Followed Hyperlink" xfId="6405" builtinId="9" hidden="1"/>
    <cellStyle name="Followed Hyperlink" xfId="6406" builtinId="9" hidden="1"/>
    <cellStyle name="Followed Hyperlink" xfId="6407" builtinId="9" hidden="1"/>
    <cellStyle name="Followed Hyperlink" xfId="6408" builtinId="9" hidden="1"/>
    <cellStyle name="Followed Hyperlink" xfId="6409" builtinId="9" hidden="1"/>
    <cellStyle name="Followed Hyperlink" xfId="6410" builtinId="9" hidden="1"/>
    <cellStyle name="Followed Hyperlink" xfId="6411" builtinId="9" hidden="1"/>
    <cellStyle name="Followed Hyperlink" xfId="6412" builtinId="9" hidden="1"/>
    <cellStyle name="Followed Hyperlink" xfId="6413" builtinId="9" hidden="1"/>
    <cellStyle name="Followed Hyperlink" xfId="6414" builtinId="9" hidden="1"/>
    <cellStyle name="Followed Hyperlink" xfId="6415" builtinId="9" hidden="1"/>
    <cellStyle name="Followed Hyperlink" xfId="6416" builtinId="9" hidden="1"/>
    <cellStyle name="Followed Hyperlink" xfId="6417" builtinId="9" hidden="1"/>
    <cellStyle name="Followed Hyperlink" xfId="6418" builtinId="9" hidden="1"/>
    <cellStyle name="Followed Hyperlink" xfId="6419" builtinId="9" hidden="1"/>
    <cellStyle name="Followed Hyperlink" xfId="6420" builtinId="9" hidden="1"/>
    <cellStyle name="Followed Hyperlink" xfId="6421" builtinId="9" hidden="1"/>
    <cellStyle name="Followed Hyperlink" xfId="6422" builtinId="9" hidden="1"/>
    <cellStyle name="Followed Hyperlink" xfId="6423" builtinId="9" hidden="1"/>
    <cellStyle name="Followed Hyperlink" xfId="6424" builtinId="9" hidden="1"/>
    <cellStyle name="Followed Hyperlink" xfId="6425" builtinId="9" hidden="1"/>
    <cellStyle name="Followed Hyperlink" xfId="6426" builtinId="9" hidden="1"/>
    <cellStyle name="Followed Hyperlink" xfId="6427" builtinId="9" hidden="1"/>
    <cellStyle name="Followed Hyperlink" xfId="6428" builtinId="9" hidden="1"/>
    <cellStyle name="Followed Hyperlink" xfId="6429" builtinId="9" hidden="1"/>
    <cellStyle name="Followed Hyperlink" xfId="6430" builtinId="9" hidden="1"/>
    <cellStyle name="Followed Hyperlink" xfId="6431" builtinId="9" hidden="1"/>
    <cellStyle name="Followed Hyperlink" xfId="6432" builtinId="9" hidden="1"/>
    <cellStyle name="Followed Hyperlink" xfId="6433" builtinId="9" hidden="1"/>
    <cellStyle name="Followed Hyperlink" xfId="6434" builtinId="9" hidden="1"/>
    <cellStyle name="Followed Hyperlink" xfId="6435" builtinId="9" hidden="1"/>
    <cellStyle name="Followed Hyperlink" xfId="6436" builtinId="9" hidden="1"/>
    <cellStyle name="Followed Hyperlink" xfId="6437" builtinId="9" hidden="1"/>
    <cellStyle name="Followed Hyperlink" xfId="6438" builtinId="9" hidden="1"/>
    <cellStyle name="Followed Hyperlink" xfId="6439" builtinId="9" hidden="1"/>
    <cellStyle name="Followed Hyperlink" xfId="6440" builtinId="9" hidden="1"/>
    <cellStyle name="Followed Hyperlink" xfId="6441" builtinId="9" hidden="1"/>
    <cellStyle name="Followed Hyperlink" xfId="6442" builtinId="9" hidden="1"/>
    <cellStyle name="Followed Hyperlink" xfId="6443" builtinId="9" hidden="1"/>
    <cellStyle name="Followed Hyperlink" xfId="6444" builtinId="9" hidden="1"/>
    <cellStyle name="Followed Hyperlink" xfId="6445" builtinId="9" hidden="1"/>
    <cellStyle name="Followed Hyperlink" xfId="6446" builtinId="9" hidden="1"/>
    <cellStyle name="Followed Hyperlink" xfId="6447" builtinId="9" hidden="1"/>
    <cellStyle name="Followed Hyperlink" xfId="6448" builtinId="9" hidden="1"/>
    <cellStyle name="Followed Hyperlink" xfId="6449" builtinId="9" hidden="1"/>
    <cellStyle name="Followed Hyperlink" xfId="6450" builtinId="9" hidden="1"/>
    <cellStyle name="Followed Hyperlink" xfId="6451" builtinId="9" hidden="1"/>
    <cellStyle name="Followed Hyperlink" xfId="6452" builtinId="9" hidden="1"/>
    <cellStyle name="Followed Hyperlink" xfId="6453" builtinId="9" hidden="1"/>
    <cellStyle name="Followed Hyperlink" xfId="6454" builtinId="9" hidden="1"/>
    <cellStyle name="Followed Hyperlink" xfId="6455" builtinId="9" hidden="1"/>
    <cellStyle name="Followed Hyperlink" xfId="6456" builtinId="9" hidden="1"/>
    <cellStyle name="Followed Hyperlink" xfId="6457" builtinId="9" hidden="1"/>
    <cellStyle name="Followed Hyperlink" xfId="6458" builtinId="9" hidden="1"/>
    <cellStyle name="Followed Hyperlink" xfId="6459" builtinId="9" hidden="1"/>
    <cellStyle name="Followed Hyperlink" xfId="6460" builtinId="9" hidden="1"/>
    <cellStyle name="Followed Hyperlink" xfId="6461" builtinId="9" hidden="1"/>
    <cellStyle name="Followed Hyperlink" xfId="6462" builtinId="9" hidden="1"/>
    <cellStyle name="Followed Hyperlink" xfId="6463" builtinId="9" hidden="1"/>
    <cellStyle name="Followed Hyperlink" xfId="6464" builtinId="9" hidden="1"/>
    <cellStyle name="Followed Hyperlink" xfId="6465" builtinId="9" hidden="1"/>
    <cellStyle name="Followed Hyperlink" xfId="6466" builtinId="9" hidden="1"/>
    <cellStyle name="Followed Hyperlink" xfId="6467" builtinId="9" hidden="1"/>
    <cellStyle name="Followed Hyperlink" xfId="6468" builtinId="9" hidden="1"/>
    <cellStyle name="Followed Hyperlink" xfId="6469" builtinId="9" hidden="1"/>
    <cellStyle name="Followed Hyperlink" xfId="6470" builtinId="9" hidden="1"/>
    <cellStyle name="Followed Hyperlink" xfId="6471" builtinId="9" hidden="1"/>
    <cellStyle name="Followed Hyperlink" xfId="6472" builtinId="9" hidden="1"/>
    <cellStyle name="Followed Hyperlink" xfId="6473" builtinId="9" hidden="1"/>
    <cellStyle name="Followed Hyperlink" xfId="6474" builtinId="9" hidden="1"/>
    <cellStyle name="Followed Hyperlink" xfId="6475" builtinId="9" hidden="1"/>
    <cellStyle name="Followed Hyperlink" xfId="6476" builtinId="9" hidden="1"/>
    <cellStyle name="Followed Hyperlink" xfId="6477" builtinId="9" hidden="1"/>
    <cellStyle name="Followed Hyperlink" xfId="6478" builtinId="9" hidden="1"/>
    <cellStyle name="Followed Hyperlink" xfId="6479" builtinId="9" hidden="1"/>
    <cellStyle name="Followed Hyperlink" xfId="6480" builtinId="9" hidden="1"/>
    <cellStyle name="Followed Hyperlink" xfId="6481" builtinId="9" hidden="1"/>
    <cellStyle name="Followed Hyperlink" xfId="6482" builtinId="9" hidden="1"/>
    <cellStyle name="Followed Hyperlink" xfId="6483" builtinId="9" hidden="1"/>
    <cellStyle name="Followed Hyperlink" xfId="6484" builtinId="9" hidden="1"/>
    <cellStyle name="Followed Hyperlink" xfId="6485" builtinId="9" hidden="1"/>
    <cellStyle name="Followed Hyperlink" xfId="6486" builtinId="9" hidden="1"/>
    <cellStyle name="Followed Hyperlink" xfId="6487" builtinId="9" hidden="1"/>
    <cellStyle name="Followed Hyperlink" xfId="6488" builtinId="9" hidden="1"/>
    <cellStyle name="Followed Hyperlink" xfId="6489" builtinId="9" hidden="1"/>
    <cellStyle name="Followed Hyperlink" xfId="6490" builtinId="9" hidden="1"/>
    <cellStyle name="Followed Hyperlink" xfId="6491" builtinId="9" hidden="1"/>
    <cellStyle name="Followed Hyperlink" xfId="6492" builtinId="9" hidden="1"/>
    <cellStyle name="Followed Hyperlink" xfId="6493" builtinId="9" hidden="1"/>
    <cellStyle name="Followed Hyperlink" xfId="6494" builtinId="9" hidden="1"/>
    <cellStyle name="Followed Hyperlink" xfId="6495" builtinId="9" hidden="1"/>
    <cellStyle name="Followed Hyperlink" xfId="6496" builtinId="9" hidden="1"/>
    <cellStyle name="Followed Hyperlink" xfId="6497" builtinId="9" hidden="1"/>
    <cellStyle name="Followed Hyperlink" xfId="6498" builtinId="9" hidden="1"/>
    <cellStyle name="Followed Hyperlink" xfId="6499" builtinId="9" hidden="1"/>
    <cellStyle name="Followed Hyperlink" xfId="6500" builtinId="9" hidden="1"/>
    <cellStyle name="Followed Hyperlink" xfId="6501" builtinId="9" hidden="1"/>
    <cellStyle name="Followed Hyperlink" xfId="6502" builtinId="9" hidden="1"/>
    <cellStyle name="Followed Hyperlink" xfId="6503" builtinId="9" hidden="1"/>
    <cellStyle name="Followed Hyperlink" xfId="6504" builtinId="9" hidden="1"/>
    <cellStyle name="Followed Hyperlink" xfId="6505" builtinId="9" hidden="1"/>
    <cellStyle name="Followed Hyperlink" xfId="6506" builtinId="9" hidden="1"/>
    <cellStyle name="Followed Hyperlink" xfId="6507" builtinId="9" hidden="1"/>
    <cellStyle name="Followed Hyperlink" xfId="6508" builtinId="9" hidden="1"/>
    <cellStyle name="Followed Hyperlink" xfId="6509" builtinId="9" hidden="1"/>
    <cellStyle name="Followed Hyperlink" xfId="6510" builtinId="9" hidden="1"/>
    <cellStyle name="Followed Hyperlink" xfId="6511" builtinId="9" hidden="1"/>
    <cellStyle name="Followed Hyperlink" xfId="6512" builtinId="9" hidden="1"/>
    <cellStyle name="Followed Hyperlink" xfId="6513" builtinId="9" hidden="1"/>
    <cellStyle name="Followed Hyperlink" xfId="6514" builtinId="9" hidden="1"/>
    <cellStyle name="Followed Hyperlink" xfId="6515" builtinId="9" hidden="1"/>
    <cellStyle name="Followed Hyperlink" xfId="6516" builtinId="9" hidden="1"/>
    <cellStyle name="Followed Hyperlink" xfId="6517" builtinId="9" hidden="1"/>
    <cellStyle name="Followed Hyperlink" xfId="6518" builtinId="9" hidden="1"/>
    <cellStyle name="Followed Hyperlink" xfId="6519" builtinId="9" hidden="1"/>
    <cellStyle name="Followed Hyperlink" xfId="6520" builtinId="9" hidden="1"/>
    <cellStyle name="Followed Hyperlink" xfId="6521" builtinId="9" hidden="1"/>
    <cellStyle name="Followed Hyperlink" xfId="6522" builtinId="9" hidden="1"/>
    <cellStyle name="Followed Hyperlink" xfId="6523" builtinId="9" hidden="1"/>
    <cellStyle name="Followed Hyperlink" xfId="6524" builtinId="9" hidden="1"/>
    <cellStyle name="Followed Hyperlink" xfId="6525" builtinId="9" hidden="1"/>
    <cellStyle name="Followed Hyperlink" xfId="6526" builtinId="9" hidden="1"/>
    <cellStyle name="Followed Hyperlink" xfId="6527" builtinId="9" hidden="1"/>
    <cellStyle name="Followed Hyperlink" xfId="6528" builtinId="9" hidden="1"/>
    <cellStyle name="Followed Hyperlink" xfId="6529" builtinId="9" hidden="1"/>
    <cellStyle name="Followed Hyperlink" xfId="6530" builtinId="9" hidden="1"/>
    <cellStyle name="Followed Hyperlink" xfId="6531" builtinId="9" hidden="1"/>
    <cellStyle name="Followed Hyperlink" xfId="6532" builtinId="9" hidden="1"/>
    <cellStyle name="Followed Hyperlink" xfId="6533" builtinId="9" hidden="1"/>
    <cellStyle name="Followed Hyperlink" xfId="6534" builtinId="9" hidden="1"/>
    <cellStyle name="Followed Hyperlink" xfId="6535" builtinId="9" hidden="1"/>
    <cellStyle name="Followed Hyperlink" xfId="6536" builtinId="9" hidden="1"/>
    <cellStyle name="Followed Hyperlink" xfId="6537" builtinId="9" hidden="1"/>
    <cellStyle name="Followed Hyperlink" xfId="6538" builtinId="9" hidden="1"/>
    <cellStyle name="Followed Hyperlink" xfId="6539" builtinId="9" hidden="1"/>
    <cellStyle name="Followed Hyperlink" xfId="6540" builtinId="9" hidden="1"/>
    <cellStyle name="Followed Hyperlink" xfId="6541" builtinId="9" hidden="1"/>
    <cellStyle name="Followed Hyperlink" xfId="6542" builtinId="9" hidden="1"/>
    <cellStyle name="Followed Hyperlink" xfId="6543" builtinId="9" hidden="1"/>
    <cellStyle name="Followed Hyperlink" xfId="6544" builtinId="9" hidden="1"/>
    <cellStyle name="Followed Hyperlink" xfId="6545" builtinId="9" hidden="1"/>
    <cellStyle name="Followed Hyperlink" xfId="6546" builtinId="9" hidden="1"/>
    <cellStyle name="Followed Hyperlink" xfId="6547" builtinId="9" hidden="1"/>
    <cellStyle name="Followed Hyperlink" xfId="6548" builtinId="9" hidden="1"/>
    <cellStyle name="Followed Hyperlink" xfId="6549" builtinId="9" hidden="1"/>
    <cellStyle name="Followed Hyperlink" xfId="6550" builtinId="9" hidden="1"/>
    <cellStyle name="Followed Hyperlink" xfId="6551" builtinId="9" hidden="1"/>
    <cellStyle name="Followed Hyperlink" xfId="6552" builtinId="9" hidden="1"/>
    <cellStyle name="Followed Hyperlink" xfId="6553" builtinId="9" hidden="1"/>
    <cellStyle name="Followed Hyperlink" xfId="6554" builtinId="9" hidden="1"/>
    <cellStyle name="Followed Hyperlink" xfId="6555" builtinId="9" hidden="1"/>
    <cellStyle name="Followed Hyperlink" xfId="6556" builtinId="9" hidden="1"/>
    <cellStyle name="Followed Hyperlink" xfId="6557" builtinId="9" hidden="1"/>
    <cellStyle name="Followed Hyperlink" xfId="6558" builtinId="9" hidden="1"/>
    <cellStyle name="Followed Hyperlink" xfId="6559" builtinId="9" hidden="1"/>
    <cellStyle name="Followed Hyperlink" xfId="6560" builtinId="9" hidden="1"/>
    <cellStyle name="Followed Hyperlink" xfId="6561" builtinId="9" hidden="1"/>
    <cellStyle name="Followed Hyperlink" xfId="6562" builtinId="9" hidden="1"/>
    <cellStyle name="Followed Hyperlink" xfId="6563" builtinId="9" hidden="1"/>
    <cellStyle name="Followed Hyperlink" xfId="6564" builtinId="9" hidden="1"/>
    <cellStyle name="Followed Hyperlink" xfId="6565" builtinId="9" hidden="1"/>
    <cellStyle name="Followed Hyperlink" xfId="6566" builtinId="9" hidden="1"/>
    <cellStyle name="Followed Hyperlink" xfId="6567" builtinId="9" hidden="1"/>
    <cellStyle name="Followed Hyperlink" xfId="6568" builtinId="9" hidden="1"/>
    <cellStyle name="Followed Hyperlink" xfId="6569" builtinId="9" hidden="1"/>
    <cellStyle name="Followed Hyperlink" xfId="6570" builtinId="9" hidden="1"/>
    <cellStyle name="Followed Hyperlink" xfId="6571" builtinId="9" hidden="1"/>
    <cellStyle name="Followed Hyperlink" xfId="6572" builtinId="9" hidden="1"/>
    <cellStyle name="Followed Hyperlink" xfId="6573" builtinId="9" hidden="1"/>
    <cellStyle name="Followed Hyperlink" xfId="6574" builtinId="9" hidden="1"/>
    <cellStyle name="Followed Hyperlink" xfId="6575" builtinId="9" hidden="1"/>
    <cellStyle name="Followed Hyperlink" xfId="6576" builtinId="9" hidden="1"/>
    <cellStyle name="Followed Hyperlink" xfId="6577" builtinId="9" hidden="1"/>
    <cellStyle name="Followed Hyperlink" xfId="6578" builtinId="9" hidden="1"/>
    <cellStyle name="Followed Hyperlink" xfId="6579" builtinId="9" hidden="1"/>
    <cellStyle name="Followed Hyperlink" xfId="6580" builtinId="9" hidden="1"/>
    <cellStyle name="Followed Hyperlink" xfId="6581" builtinId="9" hidden="1"/>
    <cellStyle name="Followed Hyperlink" xfId="6582" builtinId="9" hidden="1"/>
    <cellStyle name="Followed Hyperlink" xfId="6583" builtinId="9" hidden="1"/>
    <cellStyle name="Followed Hyperlink" xfId="6584" builtinId="9" hidden="1"/>
    <cellStyle name="Followed Hyperlink" xfId="6585" builtinId="9" hidden="1"/>
    <cellStyle name="Followed Hyperlink" xfId="6586" builtinId="9" hidden="1"/>
    <cellStyle name="Followed Hyperlink" xfId="6587" builtinId="9" hidden="1"/>
    <cellStyle name="Followed Hyperlink" xfId="6588" builtinId="9" hidden="1"/>
    <cellStyle name="Followed Hyperlink" xfId="6589" builtinId="9" hidden="1"/>
    <cellStyle name="Followed Hyperlink" xfId="6590" builtinId="9" hidden="1"/>
    <cellStyle name="Followed Hyperlink" xfId="6591" builtinId="9" hidden="1"/>
    <cellStyle name="Followed Hyperlink" xfId="6592" builtinId="9" hidden="1"/>
    <cellStyle name="Followed Hyperlink" xfId="6593" builtinId="9" hidden="1"/>
    <cellStyle name="Followed Hyperlink" xfId="6594" builtinId="9" hidden="1"/>
    <cellStyle name="Followed Hyperlink" xfId="6595" builtinId="9" hidden="1"/>
    <cellStyle name="Followed Hyperlink" xfId="6596" builtinId="9" hidden="1"/>
    <cellStyle name="Followed Hyperlink" xfId="6597" builtinId="9" hidden="1"/>
    <cellStyle name="Followed Hyperlink" xfId="6598" builtinId="9" hidden="1"/>
    <cellStyle name="Followed Hyperlink" xfId="6599" builtinId="9" hidden="1"/>
    <cellStyle name="Followed Hyperlink" xfId="6600" builtinId="9" hidden="1"/>
    <cellStyle name="Followed Hyperlink" xfId="6601" builtinId="9" hidden="1"/>
    <cellStyle name="Followed Hyperlink" xfId="6602" builtinId="9" hidden="1"/>
    <cellStyle name="Followed Hyperlink" xfId="6603" builtinId="9" hidden="1"/>
    <cellStyle name="Followed Hyperlink" xfId="6604" builtinId="9" hidden="1"/>
    <cellStyle name="Followed Hyperlink" xfId="6605" builtinId="9" hidden="1"/>
    <cellStyle name="Followed Hyperlink" xfId="6606" builtinId="9" hidden="1"/>
    <cellStyle name="Followed Hyperlink" xfId="6607" builtinId="9" hidden="1"/>
    <cellStyle name="Followed Hyperlink" xfId="6608" builtinId="9" hidden="1"/>
    <cellStyle name="Followed Hyperlink" xfId="6609" builtinId="9" hidden="1"/>
    <cellStyle name="Followed Hyperlink" xfId="6610" builtinId="9" hidden="1"/>
    <cellStyle name="Followed Hyperlink" xfId="6611" builtinId="9" hidden="1"/>
    <cellStyle name="Followed Hyperlink" xfId="6612" builtinId="9" hidden="1"/>
    <cellStyle name="Followed Hyperlink" xfId="6613" builtinId="9" hidden="1"/>
    <cellStyle name="Followed Hyperlink" xfId="6614" builtinId="9" hidden="1"/>
    <cellStyle name="Followed Hyperlink" xfId="6615" builtinId="9" hidden="1"/>
    <cellStyle name="Followed Hyperlink" xfId="6616" builtinId="9" hidden="1"/>
    <cellStyle name="Followed Hyperlink" xfId="6617" builtinId="9" hidden="1"/>
    <cellStyle name="Followed Hyperlink" xfId="6618" builtinId="9" hidden="1"/>
    <cellStyle name="Followed Hyperlink" xfId="6619" builtinId="9" hidden="1"/>
    <cellStyle name="Followed Hyperlink" xfId="6620" builtinId="9" hidden="1"/>
    <cellStyle name="Followed Hyperlink" xfId="6621" builtinId="9" hidden="1"/>
    <cellStyle name="Followed Hyperlink" xfId="6622" builtinId="9" hidden="1"/>
    <cellStyle name="Followed Hyperlink" xfId="6623" builtinId="9" hidden="1"/>
    <cellStyle name="Followed Hyperlink" xfId="6624" builtinId="9" hidden="1"/>
    <cellStyle name="Followed Hyperlink" xfId="6625" builtinId="9" hidden="1"/>
    <cellStyle name="Followed Hyperlink" xfId="6626" builtinId="9" hidden="1"/>
    <cellStyle name="Followed Hyperlink" xfId="6627" builtinId="9" hidden="1"/>
    <cellStyle name="Followed Hyperlink" xfId="6628" builtinId="9" hidden="1"/>
    <cellStyle name="Followed Hyperlink" xfId="6629" builtinId="9" hidden="1"/>
    <cellStyle name="Followed Hyperlink" xfId="6630" builtinId="9" hidden="1"/>
    <cellStyle name="Followed Hyperlink" xfId="6631" builtinId="9" hidden="1"/>
    <cellStyle name="Followed Hyperlink" xfId="6632" builtinId="9" hidden="1"/>
    <cellStyle name="Followed Hyperlink" xfId="6633" builtinId="9" hidden="1"/>
    <cellStyle name="Followed Hyperlink" xfId="6634" builtinId="9" hidden="1"/>
    <cellStyle name="Followed Hyperlink" xfId="6635" builtinId="9" hidden="1"/>
    <cellStyle name="Followed Hyperlink" xfId="6636" builtinId="9" hidden="1"/>
    <cellStyle name="Followed Hyperlink" xfId="6637" builtinId="9" hidden="1"/>
    <cellStyle name="Followed Hyperlink" xfId="6638" builtinId="9" hidden="1"/>
    <cellStyle name="Followed Hyperlink" xfId="6639" builtinId="9" hidden="1"/>
    <cellStyle name="Followed Hyperlink" xfId="6640" builtinId="9" hidden="1"/>
    <cellStyle name="Followed Hyperlink" xfId="6641" builtinId="9" hidden="1"/>
    <cellStyle name="Followed Hyperlink" xfId="6642" builtinId="9" hidden="1"/>
    <cellStyle name="Followed Hyperlink" xfId="6643" builtinId="9" hidden="1"/>
    <cellStyle name="Followed Hyperlink" xfId="6644" builtinId="9" hidden="1"/>
    <cellStyle name="Followed Hyperlink" xfId="6645" builtinId="9" hidden="1"/>
    <cellStyle name="Followed Hyperlink" xfId="6646" builtinId="9" hidden="1"/>
    <cellStyle name="Followed Hyperlink" xfId="6647" builtinId="9" hidden="1"/>
    <cellStyle name="Followed Hyperlink" xfId="6648" builtinId="9" hidden="1"/>
    <cellStyle name="Followed Hyperlink" xfId="6649" builtinId="9" hidden="1"/>
    <cellStyle name="Followed Hyperlink" xfId="6650" builtinId="9" hidden="1"/>
    <cellStyle name="Followed Hyperlink" xfId="6651" builtinId="9" hidden="1"/>
    <cellStyle name="Followed Hyperlink" xfId="6652" builtinId="9" hidden="1"/>
    <cellStyle name="Followed Hyperlink" xfId="6653" builtinId="9" hidden="1"/>
    <cellStyle name="Followed Hyperlink" xfId="6654" builtinId="9" hidden="1"/>
    <cellStyle name="Followed Hyperlink" xfId="6655" builtinId="9" hidden="1"/>
    <cellStyle name="Followed Hyperlink" xfId="6656" builtinId="9" hidden="1"/>
    <cellStyle name="Followed Hyperlink" xfId="6657" builtinId="9" hidden="1"/>
    <cellStyle name="Followed Hyperlink" xfId="6658" builtinId="9" hidden="1"/>
    <cellStyle name="Followed Hyperlink" xfId="6659" builtinId="9" hidden="1"/>
    <cellStyle name="Followed Hyperlink" xfId="6660" builtinId="9" hidden="1"/>
    <cellStyle name="Followed Hyperlink" xfId="6661" builtinId="9" hidden="1"/>
    <cellStyle name="Followed Hyperlink" xfId="6662" builtinId="9" hidden="1"/>
    <cellStyle name="Followed Hyperlink" xfId="6663" builtinId="9" hidden="1"/>
    <cellStyle name="Followed Hyperlink" xfId="6664" builtinId="9" hidden="1"/>
    <cellStyle name="Followed Hyperlink" xfId="6665" builtinId="9" hidden="1"/>
    <cellStyle name="Followed Hyperlink" xfId="6666" builtinId="9" hidden="1"/>
    <cellStyle name="Followed Hyperlink" xfId="6667" builtinId="9" hidden="1"/>
    <cellStyle name="Followed Hyperlink" xfId="6668" builtinId="9" hidden="1"/>
    <cellStyle name="Followed Hyperlink" xfId="6669" builtinId="9" hidden="1"/>
    <cellStyle name="Followed Hyperlink" xfId="6670" builtinId="9" hidden="1"/>
    <cellStyle name="Followed Hyperlink" xfId="6671" builtinId="9" hidden="1"/>
    <cellStyle name="Followed Hyperlink" xfId="6672" builtinId="9" hidden="1"/>
    <cellStyle name="Followed Hyperlink" xfId="6673" builtinId="9" hidden="1"/>
    <cellStyle name="Followed Hyperlink" xfId="6674" builtinId="9" hidden="1"/>
    <cellStyle name="Followed Hyperlink" xfId="6675" builtinId="9" hidden="1"/>
    <cellStyle name="Followed Hyperlink" xfId="6676" builtinId="9" hidden="1"/>
    <cellStyle name="Followed Hyperlink" xfId="6677" builtinId="9" hidden="1"/>
    <cellStyle name="Followed Hyperlink" xfId="6678" builtinId="9" hidden="1"/>
    <cellStyle name="Followed Hyperlink" xfId="6679" builtinId="9" hidden="1"/>
    <cellStyle name="Followed Hyperlink" xfId="6680" builtinId="9" hidden="1"/>
    <cellStyle name="Followed Hyperlink" xfId="6681" builtinId="9" hidden="1"/>
    <cellStyle name="Followed Hyperlink" xfId="6682" builtinId="9" hidden="1"/>
    <cellStyle name="Followed Hyperlink" xfId="6683" builtinId="9" hidden="1"/>
    <cellStyle name="Followed Hyperlink" xfId="6684" builtinId="9" hidden="1"/>
    <cellStyle name="Followed Hyperlink" xfId="6685" builtinId="9" hidden="1"/>
    <cellStyle name="Followed Hyperlink" xfId="6686" builtinId="9" hidden="1"/>
    <cellStyle name="Followed Hyperlink" xfId="6687" builtinId="9" hidden="1"/>
    <cellStyle name="Followed Hyperlink" xfId="6688" builtinId="9" hidden="1"/>
    <cellStyle name="Followed Hyperlink" xfId="6689" builtinId="9" hidden="1"/>
    <cellStyle name="Followed Hyperlink" xfId="6690" builtinId="9" hidden="1"/>
    <cellStyle name="Followed Hyperlink" xfId="6691" builtinId="9" hidden="1"/>
    <cellStyle name="Followed Hyperlink" xfId="6692" builtinId="9" hidden="1"/>
    <cellStyle name="Followed Hyperlink" xfId="6693" builtinId="9" hidden="1"/>
    <cellStyle name="Followed Hyperlink" xfId="6694" builtinId="9" hidden="1"/>
    <cellStyle name="Followed Hyperlink" xfId="6695" builtinId="9" hidden="1"/>
    <cellStyle name="Followed Hyperlink" xfId="6696" builtinId="9" hidden="1"/>
    <cellStyle name="Followed Hyperlink" xfId="6697" builtinId="9" hidden="1"/>
    <cellStyle name="Followed Hyperlink" xfId="6698" builtinId="9" hidden="1"/>
    <cellStyle name="Followed Hyperlink" xfId="6699" builtinId="9" hidden="1"/>
    <cellStyle name="Followed Hyperlink" xfId="6700" builtinId="9" hidden="1"/>
    <cellStyle name="Followed Hyperlink" xfId="6701" builtinId="9" hidden="1"/>
    <cellStyle name="Followed Hyperlink" xfId="6702" builtinId="9" hidden="1"/>
    <cellStyle name="Followed Hyperlink" xfId="6703" builtinId="9" hidden="1"/>
    <cellStyle name="Followed Hyperlink" xfId="6704" builtinId="9" hidden="1"/>
    <cellStyle name="Followed Hyperlink" xfId="6705" builtinId="9" hidden="1"/>
    <cellStyle name="Followed Hyperlink" xfId="6706" builtinId="9" hidden="1"/>
    <cellStyle name="Followed Hyperlink" xfId="6707" builtinId="9" hidden="1"/>
    <cellStyle name="Followed Hyperlink" xfId="6708" builtinId="9" hidden="1"/>
    <cellStyle name="Followed Hyperlink" xfId="6709" builtinId="9" hidden="1"/>
    <cellStyle name="Followed Hyperlink" xfId="6710" builtinId="9" hidden="1"/>
    <cellStyle name="Followed Hyperlink" xfId="6711" builtinId="9" hidden="1"/>
    <cellStyle name="Followed Hyperlink" xfId="6712" builtinId="9" hidden="1"/>
    <cellStyle name="Followed Hyperlink" xfId="6713" builtinId="9" hidden="1"/>
    <cellStyle name="Followed Hyperlink" xfId="6714" builtinId="9" hidden="1"/>
    <cellStyle name="Followed Hyperlink" xfId="6715" builtinId="9" hidden="1"/>
    <cellStyle name="Followed Hyperlink" xfId="6716" builtinId="9" hidden="1"/>
    <cellStyle name="Followed Hyperlink" xfId="6717" builtinId="9" hidden="1"/>
    <cellStyle name="Followed Hyperlink" xfId="6718" builtinId="9" hidden="1"/>
    <cellStyle name="Followed Hyperlink" xfId="6719" builtinId="9" hidden="1"/>
    <cellStyle name="Followed Hyperlink" xfId="6720" builtinId="9" hidden="1"/>
    <cellStyle name="Followed Hyperlink" xfId="6721" builtinId="9" hidden="1"/>
    <cellStyle name="Followed Hyperlink" xfId="6722" builtinId="9" hidden="1"/>
    <cellStyle name="Followed Hyperlink" xfId="6723" builtinId="9" hidden="1"/>
    <cellStyle name="Followed Hyperlink" xfId="6724" builtinId="9" hidden="1"/>
    <cellStyle name="Followed Hyperlink" xfId="6725" builtinId="9" hidden="1"/>
    <cellStyle name="Followed Hyperlink" xfId="6726" builtinId="9" hidden="1"/>
    <cellStyle name="Followed Hyperlink" xfId="6727" builtinId="9" hidden="1"/>
    <cellStyle name="Followed Hyperlink" xfId="6728" builtinId="9" hidden="1"/>
    <cellStyle name="Followed Hyperlink" xfId="6729" builtinId="9" hidden="1"/>
    <cellStyle name="Followed Hyperlink" xfId="6730" builtinId="9" hidden="1"/>
    <cellStyle name="Followed Hyperlink" xfId="6731" builtinId="9" hidden="1"/>
    <cellStyle name="Followed Hyperlink" xfId="6732" builtinId="9" hidden="1"/>
    <cellStyle name="Followed Hyperlink" xfId="6733" builtinId="9" hidden="1"/>
    <cellStyle name="Followed Hyperlink" xfId="6734" builtinId="9" hidden="1"/>
    <cellStyle name="Followed Hyperlink" xfId="6735" builtinId="9" hidden="1"/>
    <cellStyle name="Followed Hyperlink" xfId="6736" builtinId="9" hidden="1"/>
    <cellStyle name="Followed Hyperlink" xfId="6737" builtinId="9" hidden="1"/>
    <cellStyle name="Followed Hyperlink" xfId="6738" builtinId="9" hidden="1"/>
    <cellStyle name="Followed Hyperlink" xfId="6739" builtinId="9" hidden="1"/>
    <cellStyle name="Followed Hyperlink" xfId="6740" builtinId="9" hidden="1"/>
    <cellStyle name="Followed Hyperlink" xfId="6741" builtinId="9" hidden="1"/>
    <cellStyle name="Followed Hyperlink" xfId="6742" builtinId="9" hidden="1"/>
    <cellStyle name="Followed Hyperlink" xfId="6743" builtinId="9" hidden="1"/>
    <cellStyle name="Followed Hyperlink" xfId="6744" builtinId="9" hidden="1"/>
    <cellStyle name="Followed Hyperlink" xfId="6745" builtinId="9" hidden="1"/>
    <cellStyle name="Followed Hyperlink" xfId="6746" builtinId="9" hidden="1"/>
    <cellStyle name="Followed Hyperlink" xfId="6747" builtinId="9" hidden="1"/>
    <cellStyle name="Followed Hyperlink" xfId="6748" builtinId="9" hidden="1"/>
    <cellStyle name="Followed Hyperlink" xfId="6749" builtinId="9" hidden="1"/>
    <cellStyle name="Followed Hyperlink" xfId="6750" builtinId="9" hidden="1"/>
    <cellStyle name="Followed Hyperlink" xfId="6751" builtinId="9" hidden="1"/>
    <cellStyle name="Followed Hyperlink" xfId="6752" builtinId="9" hidden="1"/>
    <cellStyle name="Followed Hyperlink" xfId="6753" builtinId="9" hidden="1"/>
    <cellStyle name="Followed Hyperlink" xfId="6754" builtinId="9" hidden="1"/>
    <cellStyle name="Followed Hyperlink" xfId="6755" builtinId="9" hidden="1"/>
    <cellStyle name="Followed Hyperlink" xfId="6756" builtinId="9" hidden="1"/>
    <cellStyle name="Followed Hyperlink" xfId="6757" builtinId="9" hidden="1"/>
    <cellStyle name="Followed Hyperlink" xfId="6758" builtinId="9" hidden="1"/>
    <cellStyle name="Followed Hyperlink" xfId="6759" builtinId="9" hidden="1"/>
    <cellStyle name="Followed Hyperlink" xfId="6760" builtinId="9" hidden="1"/>
    <cellStyle name="Followed Hyperlink" xfId="6761" builtinId="9" hidden="1"/>
    <cellStyle name="Followed Hyperlink" xfId="6762" builtinId="9" hidden="1"/>
    <cellStyle name="Followed Hyperlink" xfId="6763" builtinId="9" hidden="1"/>
    <cellStyle name="Followed Hyperlink" xfId="6764" builtinId="9" hidden="1"/>
    <cellStyle name="Followed Hyperlink" xfId="6765" builtinId="9" hidden="1"/>
    <cellStyle name="Followed Hyperlink" xfId="6766" builtinId="9" hidden="1"/>
    <cellStyle name="Followed Hyperlink" xfId="6767" builtinId="9" hidden="1"/>
    <cellStyle name="Followed Hyperlink" xfId="6768" builtinId="9" hidden="1"/>
    <cellStyle name="Followed Hyperlink" xfId="6769" builtinId="9" hidden="1"/>
    <cellStyle name="Followed Hyperlink" xfId="6770" builtinId="9" hidden="1"/>
    <cellStyle name="Followed Hyperlink" xfId="6771" builtinId="9" hidden="1"/>
    <cellStyle name="Followed Hyperlink" xfId="6772" builtinId="9" hidden="1"/>
    <cellStyle name="Followed Hyperlink" xfId="6773" builtinId="9" hidden="1"/>
    <cellStyle name="Followed Hyperlink" xfId="6774" builtinId="9" hidden="1"/>
    <cellStyle name="Followed Hyperlink" xfId="6775" builtinId="9" hidden="1"/>
    <cellStyle name="Followed Hyperlink" xfId="6776" builtinId="9" hidden="1"/>
    <cellStyle name="Followed Hyperlink" xfId="6777" builtinId="9" hidden="1"/>
    <cellStyle name="Followed Hyperlink" xfId="6778" builtinId="9" hidden="1"/>
    <cellStyle name="Followed Hyperlink" xfId="6779" builtinId="9" hidden="1"/>
    <cellStyle name="Followed Hyperlink" xfId="6780" builtinId="9" hidden="1"/>
    <cellStyle name="Followed Hyperlink" xfId="6781" builtinId="9" hidden="1"/>
    <cellStyle name="Followed Hyperlink" xfId="6782" builtinId="9" hidden="1"/>
    <cellStyle name="Followed Hyperlink" xfId="6783" builtinId="9" hidden="1"/>
    <cellStyle name="Followed Hyperlink" xfId="6784" builtinId="9" hidden="1"/>
    <cellStyle name="Followed Hyperlink" xfId="6785" builtinId="9" hidden="1"/>
    <cellStyle name="Followed Hyperlink" xfId="6786" builtinId="9" hidden="1"/>
    <cellStyle name="Followed Hyperlink" xfId="6787" builtinId="9" hidden="1"/>
    <cellStyle name="Followed Hyperlink" xfId="6788" builtinId="9" hidden="1"/>
    <cellStyle name="Followed Hyperlink" xfId="6789" builtinId="9" hidden="1"/>
    <cellStyle name="Followed Hyperlink" xfId="6790" builtinId="9" hidden="1"/>
    <cellStyle name="Followed Hyperlink" xfId="6791" builtinId="9" hidden="1"/>
    <cellStyle name="Followed Hyperlink" xfId="6792" builtinId="9" hidden="1"/>
    <cellStyle name="Followed Hyperlink" xfId="6793" builtinId="9" hidden="1"/>
    <cellStyle name="Followed Hyperlink" xfId="6794" builtinId="9" hidden="1"/>
    <cellStyle name="Followed Hyperlink" xfId="6795" builtinId="9" hidden="1"/>
    <cellStyle name="Followed Hyperlink" xfId="6796" builtinId="9" hidden="1"/>
    <cellStyle name="Followed Hyperlink" xfId="6797" builtinId="9" hidden="1"/>
    <cellStyle name="Followed Hyperlink" xfId="6798" builtinId="9" hidden="1"/>
    <cellStyle name="Followed Hyperlink" xfId="6799" builtinId="9" hidden="1"/>
    <cellStyle name="Followed Hyperlink" xfId="6800" builtinId="9" hidden="1"/>
    <cellStyle name="Followed Hyperlink" xfId="6801" builtinId="9" hidden="1"/>
    <cellStyle name="Followed Hyperlink" xfId="6802" builtinId="9" hidden="1"/>
    <cellStyle name="Followed Hyperlink" xfId="6803" builtinId="9" hidden="1"/>
    <cellStyle name="Followed Hyperlink" xfId="6804" builtinId="9" hidden="1"/>
    <cellStyle name="Followed Hyperlink" xfId="6805" builtinId="9" hidden="1"/>
    <cellStyle name="Followed Hyperlink" xfId="6806" builtinId="9" hidden="1"/>
    <cellStyle name="Followed Hyperlink" xfId="6807" builtinId="9" hidden="1"/>
    <cellStyle name="Followed Hyperlink" xfId="6808" builtinId="9" hidden="1"/>
    <cellStyle name="Followed Hyperlink" xfId="6809" builtinId="9" hidden="1"/>
    <cellStyle name="Followed Hyperlink" xfId="6810" builtinId="9" hidden="1"/>
    <cellStyle name="Followed Hyperlink" xfId="6811" builtinId="9" hidden="1"/>
    <cellStyle name="Followed Hyperlink" xfId="6812" builtinId="9" hidden="1"/>
    <cellStyle name="Followed Hyperlink" xfId="6813" builtinId="9" hidden="1"/>
    <cellStyle name="Followed Hyperlink" xfId="6814" builtinId="9" hidden="1"/>
    <cellStyle name="Followed Hyperlink" xfId="6815" builtinId="9" hidden="1"/>
    <cellStyle name="Followed Hyperlink" xfId="6816" builtinId="9" hidden="1"/>
    <cellStyle name="Followed Hyperlink" xfId="6817" builtinId="9" hidden="1"/>
    <cellStyle name="Followed Hyperlink" xfId="6818" builtinId="9" hidden="1"/>
    <cellStyle name="Followed Hyperlink" xfId="6819" builtinId="9" hidden="1"/>
    <cellStyle name="Followed Hyperlink" xfId="6820" builtinId="9" hidden="1"/>
    <cellStyle name="Followed Hyperlink" xfId="6821" builtinId="9" hidden="1"/>
    <cellStyle name="Followed Hyperlink" xfId="6822" builtinId="9" hidden="1"/>
    <cellStyle name="Followed Hyperlink" xfId="6823" builtinId="9" hidden="1"/>
    <cellStyle name="Followed Hyperlink" xfId="6824" builtinId="9" hidden="1"/>
    <cellStyle name="Followed Hyperlink" xfId="6825" builtinId="9" hidden="1"/>
    <cellStyle name="Followed Hyperlink" xfId="6826" builtinId="9" hidden="1"/>
    <cellStyle name="Followed Hyperlink" xfId="6827" builtinId="9" hidden="1"/>
    <cellStyle name="Followed Hyperlink" xfId="6828" builtinId="9" hidden="1"/>
    <cellStyle name="Followed Hyperlink" xfId="6829" builtinId="9" hidden="1"/>
    <cellStyle name="Followed Hyperlink" xfId="6830" builtinId="9" hidden="1"/>
    <cellStyle name="Followed Hyperlink" xfId="6831" builtinId="9" hidden="1"/>
    <cellStyle name="Followed Hyperlink" xfId="6832" builtinId="9" hidden="1"/>
    <cellStyle name="Followed Hyperlink" xfId="6833" builtinId="9" hidden="1"/>
    <cellStyle name="Followed Hyperlink" xfId="6834" builtinId="9" hidden="1"/>
    <cellStyle name="Followed Hyperlink" xfId="6835" builtinId="9" hidden="1"/>
    <cellStyle name="Followed Hyperlink" xfId="6836" builtinId="9" hidden="1"/>
    <cellStyle name="Followed Hyperlink" xfId="6837" builtinId="9" hidden="1"/>
    <cellStyle name="Followed Hyperlink" xfId="6838" builtinId="9" hidden="1"/>
    <cellStyle name="Followed Hyperlink" xfId="6839" builtinId="9" hidden="1"/>
    <cellStyle name="Followed Hyperlink" xfId="6840" builtinId="9" hidden="1"/>
    <cellStyle name="Followed Hyperlink" xfId="6841" builtinId="9" hidden="1"/>
    <cellStyle name="Followed Hyperlink" xfId="6842" builtinId="9" hidden="1"/>
    <cellStyle name="Followed Hyperlink" xfId="6843" builtinId="9" hidden="1"/>
    <cellStyle name="Followed Hyperlink" xfId="6844" builtinId="9" hidden="1"/>
    <cellStyle name="Followed Hyperlink" xfId="6845" builtinId="9" hidden="1"/>
    <cellStyle name="Followed Hyperlink" xfId="6846" builtinId="9" hidden="1"/>
    <cellStyle name="Followed Hyperlink" xfId="6847" builtinId="9" hidden="1"/>
    <cellStyle name="Followed Hyperlink" xfId="6848" builtinId="9" hidden="1"/>
    <cellStyle name="Followed Hyperlink" xfId="6849" builtinId="9" hidden="1"/>
    <cellStyle name="Followed Hyperlink" xfId="6850" builtinId="9" hidden="1"/>
    <cellStyle name="Followed Hyperlink" xfId="6851" builtinId="9" hidden="1"/>
    <cellStyle name="Followed Hyperlink" xfId="6852" builtinId="9" hidden="1"/>
    <cellStyle name="Followed Hyperlink" xfId="6853" builtinId="9" hidden="1"/>
    <cellStyle name="Followed Hyperlink" xfId="6854" builtinId="9" hidden="1"/>
    <cellStyle name="Followed Hyperlink" xfId="6855" builtinId="9" hidden="1"/>
    <cellStyle name="Followed Hyperlink" xfId="6856" builtinId="9" hidden="1"/>
    <cellStyle name="Followed Hyperlink" xfId="6857" builtinId="9" hidden="1"/>
    <cellStyle name="Followed Hyperlink" xfId="6858" builtinId="9" hidden="1"/>
    <cellStyle name="Followed Hyperlink" xfId="6859" builtinId="9" hidden="1"/>
    <cellStyle name="Followed Hyperlink" xfId="6860" builtinId="9" hidden="1"/>
    <cellStyle name="Followed Hyperlink" xfId="7389" builtinId="9" hidden="1"/>
    <cellStyle name="Followed Hyperlink" xfId="7390" builtinId="9" hidden="1"/>
    <cellStyle name="Followed Hyperlink" xfId="7391" builtinId="9" hidden="1"/>
    <cellStyle name="Followed Hyperlink" xfId="7392" builtinId="9" hidden="1"/>
    <cellStyle name="Followed Hyperlink" xfId="7393" builtinId="9" hidden="1"/>
    <cellStyle name="Followed Hyperlink" xfId="7394" builtinId="9" hidden="1"/>
    <cellStyle name="Followed Hyperlink" xfId="7395" builtinId="9" hidden="1"/>
    <cellStyle name="Followed Hyperlink" xfId="7396" builtinId="9" hidden="1"/>
    <cellStyle name="Followed Hyperlink" xfId="7397" builtinId="9" hidden="1"/>
    <cellStyle name="Followed Hyperlink" xfId="7398" builtinId="9" hidden="1"/>
    <cellStyle name="Followed Hyperlink" xfId="7399" builtinId="9" hidden="1"/>
    <cellStyle name="Followed Hyperlink" xfId="7400" builtinId="9" hidden="1"/>
    <cellStyle name="Followed Hyperlink" xfId="7401" builtinId="9" hidden="1"/>
    <cellStyle name="Followed Hyperlink" xfId="7402" builtinId="9" hidden="1"/>
    <cellStyle name="Followed Hyperlink" xfId="7403" builtinId="9" hidden="1"/>
    <cellStyle name="Followed Hyperlink" xfId="7404" builtinId="9" hidden="1"/>
    <cellStyle name="Followed Hyperlink" xfId="7405" builtinId="9" hidden="1"/>
    <cellStyle name="Followed Hyperlink" xfId="7406" builtinId="9" hidden="1"/>
    <cellStyle name="Followed Hyperlink" xfId="7407" builtinId="9" hidden="1"/>
    <cellStyle name="Followed Hyperlink" xfId="7408" builtinId="9" hidden="1"/>
    <cellStyle name="Followed Hyperlink" xfId="7409" builtinId="9" hidden="1"/>
    <cellStyle name="Followed Hyperlink" xfId="7410" builtinId="9" hidden="1"/>
    <cellStyle name="Followed Hyperlink" xfId="7411" builtinId="9" hidden="1"/>
    <cellStyle name="Followed Hyperlink" xfId="7412" builtinId="9" hidden="1"/>
    <cellStyle name="Followed Hyperlink" xfId="7413" builtinId="9" hidden="1"/>
    <cellStyle name="Followed Hyperlink" xfId="7414" builtinId="9" hidden="1"/>
    <cellStyle name="Followed Hyperlink" xfId="7415" builtinId="9" hidden="1"/>
    <cellStyle name="Followed Hyperlink" xfId="7416" builtinId="9" hidden="1"/>
    <cellStyle name="Followed Hyperlink" xfId="7417" builtinId="9" hidden="1"/>
    <cellStyle name="Followed Hyperlink" xfId="7418" builtinId="9" hidden="1"/>
    <cellStyle name="Followed Hyperlink" xfId="7419" builtinId="9" hidden="1"/>
    <cellStyle name="Followed Hyperlink" xfId="7420" builtinId="9" hidden="1"/>
    <cellStyle name="Followed Hyperlink" xfId="7421" builtinId="9" hidden="1"/>
    <cellStyle name="Followed Hyperlink" xfId="7422" builtinId="9" hidden="1"/>
    <cellStyle name="Followed Hyperlink" xfId="7423" builtinId="9" hidden="1"/>
    <cellStyle name="Followed Hyperlink" xfId="7424" builtinId="9" hidden="1"/>
    <cellStyle name="Followed Hyperlink" xfId="7425" builtinId="9" hidden="1"/>
    <cellStyle name="Followed Hyperlink" xfId="7426" builtinId="9" hidden="1"/>
    <cellStyle name="Followed Hyperlink" xfId="7427" builtinId="9" hidden="1"/>
    <cellStyle name="Followed Hyperlink" xfId="7428" builtinId="9" hidden="1"/>
    <cellStyle name="Followed Hyperlink" xfId="7429" builtinId="9" hidden="1"/>
    <cellStyle name="Followed Hyperlink" xfId="7430" builtinId="9" hidden="1"/>
    <cellStyle name="Followed Hyperlink" xfId="7431" builtinId="9" hidden="1"/>
    <cellStyle name="Followed Hyperlink" xfId="7432" builtinId="9" hidden="1"/>
    <cellStyle name="Followed Hyperlink" xfId="7433" builtinId="9" hidden="1"/>
    <cellStyle name="Followed Hyperlink" xfId="7434" builtinId="9" hidden="1"/>
    <cellStyle name="Followed Hyperlink" xfId="7435" builtinId="9" hidden="1"/>
    <cellStyle name="Followed Hyperlink" xfId="7436" builtinId="9" hidden="1"/>
    <cellStyle name="Followed Hyperlink" xfId="7437" builtinId="9" hidden="1"/>
    <cellStyle name="Followed Hyperlink" xfId="7438" builtinId="9" hidden="1"/>
    <cellStyle name="Followed Hyperlink" xfId="7439" builtinId="9" hidden="1"/>
    <cellStyle name="Followed Hyperlink" xfId="7440" builtinId="9" hidden="1"/>
    <cellStyle name="Followed Hyperlink" xfId="7441" builtinId="9" hidden="1"/>
    <cellStyle name="Followed Hyperlink" xfId="7442" builtinId="9" hidden="1"/>
    <cellStyle name="Followed Hyperlink" xfId="7443" builtinId="9" hidden="1"/>
    <cellStyle name="Followed Hyperlink" xfId="7444" builtinId="9" hidden="1"/>
    <cellStyle name="Followed Hyperlink" xfId="7445" builtinId="9" hidden="1"/>
    <cellStyle name="Followed Hyperlink" xfId="7446" builtinId="9" hidden="1"/>
    <cellStyle name="Followed Hyperlink" xfId="7447" builtinId="9" hidden="1"/>
    <cellStyle name="Followed Hyperlink" xfId="7448" builtinId="9" hidden="1"/>
    <cellStyle name="Followed Hyperlink" xfId="7449" builtinId="9" hidden="1"/>
    <cellStyle name="Followed Hyperlink" xfId="7450" builtinId="9" hidden="1"/>
    <cellStyle name="Followed Hyperlink" xfId="7451" builtinId="9" hidden="1"/>
    <cellStyle name="Followed Hyperlink" xfId="7452" builtinId="9" hidden="1"/>
    <cellStyle name="Followed Hyperlink" xfId="7453" builtinId="9" hidden="1"/>
    <cellStyle name="Followed Hyperlink" xfId="7454" builtinId="9" hidden="1"/>
    <cellStyle name="Followed Hyperlink" xfId="7455" builtinId="9" hidden="1"/>
    <cellStyle name="Followed Hyperlink" xfId="7456" builtinId="9" hidden="1"/>
    <cellStyle name="Followed Hyperlink" xfId="7457" builtinId="9" hidden="1"/>
    <cellStyle name="Followed Hyperlink" xfId="7458" builtinId="9" hidden="1"/>
    <cellStyle name="Followed Hyperlink" xfId="7459" builtinId="9" hidden="1"/>
    <cellStyle name="Followed Hyperlink" xfId="7460" builtinId="9" hidden="1"/>
    <cellStyle name="Followed Hyperlink" xfId="7461" builtinId="9" hidden="1"/>
    <cellStyle name="Followed Hyperlink" xfId="7462" builtinId="9" hidden="1"/>
    <cellStyle name="Followed Hyperlink" xfId="7463" builtinId="9" hidden="1"/>
    <cellStyle name="Followed Hyperlink" xfId="7464" builtinId="9" hidden="1"/>
    <cellStyle name="Followed Hyperlink" xfId="7465" builtinId="9" hidden="1"/>
    <cellStyle name="Followed Hyperlink" xfId="7466" builtinId="9" hidden="1"/>
    <cellStyle name="Followed Hyperlink" xfId="7467" builtinId="9" hidden="1"/>
    <cellStyle name="Followed Hyperlink" xfId="7468" builtinId="9" hidden="1"/>
    <cellStyle name="Followed Hyperlink" xfId="7469" builtinId="9" hidden="1"/>
    <cellStyle name="Followed Hyperlink" xfId="7470" builtinId="9" hidden="1"/>
    <cellStyle name="Followed Hyperlink" xfId="7471" builtinId="9" hidden="1"/>
    <cellStyle name="Followed Hyperlink" xfId="7472" builtinId="9" hidden="1"/>
    <cellStyle name="Followed Hyperlink" xfId="7473" builtinId="9" hidden="1"/>
    <cellStyle name="Followed Hyperlink" xfId="7474" builtinId="9" hidden="1"/>
    <cellStyle name="Followed Hyperlink" xfId="7475" builtinId="9" hidden="1"/>
    <cellStyle name="Followed Hyperlink" xfId="7476" builtinId="9" hidden="1"/>
    <cellStyle name="Followed Hyperlink" xfId="7477" builtinId="9" hidden="1"/>
    <cellStyle name="Followed Hyperlink" xfId="7478" builtinId="9" hidden="1"/>
    <cellStyle name="Followed Hyperlink" xfId="7479" builtinId="9" hidden="1"/>
    <cellStyle name="Followed Hyperlink" xfId="7480" builtinId="9" hidden="1"/>
    <cellStyle name="Followed Hyperlink" xfId="7481" builtinId="9" hidden="1"/>
    <cellStyle name="Followed Hyperlink" xfId="7482" builtinId="9" hidden="1"/>
    <cellStyle name="Followed Hyperlink" xfId="7483" builtinId="9" hidden="1"/>
    <cellStyle name="Followed Hyperlink" xfId="7484" builtinId="9" hidden="1"/>
    <cellStyle name="Followed Hyperlink" xfId="7485" builtinId="9" hidden="1"/>
    <cellStyle name="Followed Hyperlink" xfId="7486" builtinId="9" hidden="1"/>
    <cellStyle name="Followed Hyperlink" xfId="7487" builtinId="9" hidden="1"/>
    <cellStyle name="Followed Hyperlink" xfId="7488" builtinId="9" hidden="1"/>
    <cellStyle name="Followed Hyperlink" xfId="7489" builtinId="9" hidden="1"/>
    <cellStyle name="Followed Hyperlink" xfId="7490" builtinId="9" hidden="1"/>
    <cellStyle name="Followed Hyperlink" xfId="7491" builtinId="9" hidden="1"/>
    <cellStyle name="Followed Hyperlink" xfId="7492" builtinId="9" hidden="1"/>
    <cellStyle name="Followed Hyperlink" xfId="7493" builtinId="9" hidden="1"/>
    <cellStyle name="Followed Hyperlink" xfId="7494" builtinId="9" hidden="1"/>
    <cellStyle name="Followed Hyperlink" xfId="7495" builtinId="9" hidden="1"/>
    <cellStyle name="Followed Hyperlink" xfId="7496" builtinId="9" hidden="1"/>
    <cellStyle name="Followed Hyperlink" xfId="7497" builtinId="9" hidden="1"/>
    <cellStyle name="Followed Hyperlink" xfId="7498" builtinId="9" hidden="1"/>
    <cellStyle name="Followed Hyperlink" xfId="7499" builtinId="9" hidden="1"/>
    <cellStyle name="Followed Hyperlink" xfId="7500" builtinId="9" hidden="1"/>
    <cellStyle name="Followed Hyperlink" xfId="7501" builtinId="9" hidden="1"/>
    <cellStyle name="Followed Hyperlink" xfId="7502" builtinId="9" hidden="1"/>
    <cellStyle name="Followed Hyperlink" xfId="7503" builtinId="9" hidden="1"/>
    <cellStyle name="Followed Hyperlink" xfId="7504" builtinId="9" hidden="1"/>
    <cellStyle name="Followed Hyperlink" xfId="7505" builtinId="9" hidden="1"/>
    <cellStyle name="Followed Hyperlink" xfId="7506" builtinId="9" hidden="1"/>
    <cellStyle name="Followed Hyperlink" xfId="7507" builtinId="9" hidden="1"/>
    <cellStyle name="Followed Hyperlink" xfId="7508" builtinId="9" hidden="1"/>
    <cellStyle name="Followed Hyperlink" xfId="7509" builtinId="9" hidden="1"/>
    <cellStyle name="Followed Hyperlink" xfId="7510" builtinId="9" hidden="1"/>
    <cellStyle name="Followed Hyperlink" xfId="7511" builtinId="9" hidden="1"/>
    <cellStyle name="Followed Hyperlink" xfId="7512" builtinId="9" hidden="1"/>
    <cellStyle name="Followed Hyperlink" xfId="7513" builtinId="9" hidden="1"/>
    <cellStyle name="Followed Hyperlink" xfId="7514" builtinId="9" hidden="1"/>
    <cellStyle name="Followed Hyperlink" xfId="7515" builtinId="9" hidden="1"/>
    <cellStyle name="Followed Hyperlink" xfId="7516" builtinId="9" hidden="1"/>
    <cellStyle name="Followed Hyperlink" xfId="7517" builtinId="9" hidden="1"/>
    <cellStyle name="Followed Hyperlink" xfId="7518" builtinId="9" hidden="1"/>
    <cellStyle name="Followed Hyperlink" xfId="7519" builtinId="9" hidden="1"/>
    <cellStyle name="Followed Hyperlink" xfId="7520" builtinId="9" hidden="1"/>
    <cellStyle name="Followed Hyperlink" xfId="7521" builtinId="9" hidden="1"/>
    <cellStyle name="Followed Hyperlink" xfId="7522" builtinId="9" hidden="1"/>
    <cellStyle name="Followed Hyperlink" xfId="7523" builtinId="9" hidden="1"/>
    <cellStyle name="Followed Hyperlink" xfId="7524" builtinId="9" hidden="1"/>
    <cellStyle name="Followed Hyperlink" xfId="7525" builtinId="9" hidden="1"/>
    <cellStyle name="Followed Hyperlink" xfId="7526" builtinId="9" hidden="1"/>
    <cellStyle name="Followed Hyperlink" xfId="7527" builtinId="9" hidden="1"/>
    <cellStyle name="Followed Hyperlink" xfId="7528" builtinId="9" hidden="1"/>
    <cellStyle name="Followed Hyperlink" xfId="7529" builtinId="9" hidden="1"/>
    <cellStyle name="Followed Hyperlink" xfId="7530" builtinId="9" hidden="1"/>
    <cellStyle name="Followed Hyperlink" xfId="7531" builtinId="9" hidden="1"/>
    <cellStyle name="Followed Hyperlink" xfId="7532" builtinId="9" hidden="1"/>
    <cellStyle name="Followed Hyperlink" xfId="7533" builtinId="9" hidden="1"/>
    <cellStyle name="Followed Hyperlink" xfId="7534" builtinId="9" hidden="1"/>
    <cellStyle name="Followed Hyperlink" xfId="7535" builtinId="9" hidden="1"/>
    <cellStyle name="Followed Hyperlink" xfId="7536" builtinId="9" hidden="1"/>
    <cellStyle name="Followed Hyperlink" xfId="7537" builtinId="9" hidden="1"/>
    <cellStyle name="Followed Hyperlink" xfId="7538" builtinId="9" hidden="1"/>
    <cellStyle name="Followed Hyperlink" xfId="7539" builtinId="9" hidden="1"/>
    <cellStyle name="Followed Hyperlink" xfId="7540" builtinId="9" hidden="1"/>
    <cellStyle name="Followed Hyperlink" xfId="7541" builtinId="9" hidden="1"/>
    <cellStyle name="Followed Hyperlink" xfId="7542" builtinId="9" hidden="1"/>
    <cellStyle name="Followed Hyperlink" xfId="7543" builtinId="9" hidden="1"/>
    <cellStyle name="Followed Hyperlink" xfId="7544" builtinId="9" hidden="1"/>
    <cellStyle name="Followed Hyperlink" xfId="7545" builtinId="9" hidden="1"/>
    <cellStyle name="Followed Hyperlink" xfId="7546" builtinId="9" hidden="1"/>
    <cellStyle name="Followed Hyperlink" xfId="7547" builtinId="9" hidden="1"/>
    <cellStyle name="Followed Hyperlink" xfId="7548" builtinId="9" hidden="1"/>
    <cellStyle name="Followed Hyperlink" xfId="7549" builtinId="9" hidden="1"/>
    <cellStyle name="Followed Hyperlink" xfId="7550" builtinId="9" hidden="1"/>
    <cellStyle name="Followed Hyperlink" xfId="7551" builtinId="9" hidden="1"/>
    <cellStyle name="Followed Hyperlink" xfId="7552" builtinId="9" hidden="1"/>
    <cellStyle name="Followed Hyperlink" xfId="7553" builtinId="9" hidden="1"/>
    <cellStyle name="Followed Hyperlink" xfId="7554" builtinId="9" hidden="1"/>
    <cellStyle name="Followed Hyperlink" xfId="7555" builtinId="9" hidden="1"/>
    <cellStyle name="Followed Hyperlink" xfId="7556" builtinId="9" hidden="1"/>
    <cellStyle name="Followed Hyperlink" xfId="7557" builtinId="9" hidden="1"/>
    <cellStyle name="Followed Hyperlink" xfId="7558" builtinId="9" hidden="1"/>
    <cellStyle name="Followed Hyperlink" xfId="7559" builtinId="9" hidden="1"/>
    <cellStyle name="Followed Hyperlink" xfId="7560" builtinId="9" hidden="1"/>
    <cellStyle name="Followed Hyperlink" xfId="7561" builtinId="9" hidden="1"/>
    <cellStyle name="Followed Hyperlink" xfId="7562" builtinId="9" hidden="1"/>
    <cellStyle name="Followed Hyperlink" xfId="7563" builtinId="9" hidden="1"/>
    <cellStyle name="Followed Hyperlink" xfId="7564" builtinId="9" hidden="1"/>
    <cellStyle name="Followed Hyperlink" xfId="7565" builtinId="9" hidden="1"/>
    <cellStyle name="Followed Hyperlink" xfId="7566" builtinId="9" hidden="1"/>
    <cellStyle name="Followed Hyperlink" xfId="7567" builtinId="9" hidden="1"/>
    <cellStyle name="Followed Hyperlink" xfId="7568" builtinId="9" hidden="1"/>
    <cellStyle name="Followed Hyperlink" xfId="7569" builtinId="9" hidden="1"/>
    <cellStyle name="Followed Hyperlink" xfId="7570" builtinId="9" hidden="1"/>
    <cellStyle name="Followed Hyperlink" xfId="7571" builtinId="9" hidden="1"/>
    <cellStyle name="Followed Hyperlink" xfId="7572" builtinId="9" hidden="1"/>
    <cellStyle name="Followed Hyperlink" xfId="7573" builtinId="9" hidden="1"/>
    <cellStyle name="Followed Hyperlink" xfId="7574" builtinId="9" hidden="1"/>
    <cellStyle name="Followed Hyperlink" xfId="7575" builtinId="9" hidden="1"/>
    <cellStyle name="Followed Hyperlink" xfId="7576" builtinId="9" hidden="1"/>
    <cellStyle name="Followed Hyperlink" xfId="7577" builtinId="9" hidden="1"/>
    <cellStyle name="Followed Hyperlink" xfId="7578" builtinId="9" hidden="1"/>
    <cellStyle name="Followed Hyperlink" xfId="7579" builtinId="9" hidden="1"/>
    <cellStyle name="Followed Hyperlink" xfId="7580" builtinId="9" hidden="1"/>
    <cellStyle name="Followed Hyperlink" xfId="7581" builtinId="9" hidden="1"/>
    <cellStyle name="Followed Hyperlink" xfId="7582" builtinId="9" hidden="1"/>
    <cellStyle name="Followed Hyperlink" xfId="7583" builtinId="9" hidden="1"/>
    <cellStyle name="Followed Hyperlink" xfId="7584" builtinId="9" hidden="1"/>
    <cellStyle name="Followed Hyperlink" xfId="7585" builtinId="9" hidden="1"/>
    <cellStyle name="Followed Hyperlink" xfId="7586" builtinId="9" hidden="1"/>
    <cellStyle name="Followed Hyperlink" xfId="7587" builtinId="9" hidden="1"/>
    <cellStyle name="Followed Hyperlink" xfId="7588" builtinId="9" hidden="1"/>
    <cellStyle name="Followed Hyperlink" xfId="7589" builtinId="9" hidden="1"/>
    <cellStyle name="Followed Hyperlink" xfId="7590" builtinId="9" hidden="1"/>
    <cellStyle name="Followed Hyperlink" xfId="7591" builtinId="9" hidden="1"/>
    <cellStyle name="Followed Hyperlink" xfId="7592" builtinId="9" hidden="1"/>
    <cellStyle name="Followed Hyperlink" xfId="7593" builtinId="9" hidden="1"/>
    <cellStyle name="Followed Hyperlink" xfId="7594" builtinId="9" hidden="1"/>
    <cellStyle name="Followed Hyperlink" xfId="7595" builtinId="9" hidden="1"/>
    <cellStyle name="Followed Hyperlink" xfId="7596" builtinId="9" hidden="1"/>
    <cellStyle name="Followed Hyperlink" xfId="7597" builtinId="9" hidden="1"/>
    <cellStyle name="Followed Hyperlink" xfId="7598" builtinId="9" hidden="1"/>
    <cellStyle name="Followed Hyperlink" xfId="7599" builtinId="9" hidden="1"/>
    <cellStyle name="Followed Hyperlink" xfId="7600" builtinId="9" hidden="1"/>
    <cellStyle name="Followed Hyperlink" xfId="7601" builtinId="9" hidden="1"/>
    <cellStyle name="Followed Hyperlink" xfId="7602" builtinId="9" hidden="1"/>
    <cellStyle name="Followed Hyperlink" xfId="7603" builtinId="9" hidden="1"/>
    <cellStyle name="Followed Hyperlink" xfId="7604" builtinId="9" hidden="1"/>
    <cellStyle name="Followed Hyperlink" xfId="7605" builtinId="9" hidden="1"/>
    <cellStyle name="Followed Hyperlink" xfId="7606" builtinId="9" hidden="1"/>
    <cellStyle name="Followed Hyperlink" xfId="7607" builtinId="9" hidden="1"/>
    <cellStyle name="Followed Hyperlink" xfId="7608" builtinId="9" hidden="1"/>
    <cellStyle name="Followed Hyperlink" xfId="7609" builtinId="9" hidden="1"/>
    <cellStyle name="Followed Hyperlink" xfId="7610" builtinId="9" hidden="1"/>
    <cellStyle name="Followed Hyperlink" xfId="7611" builtinId="9" hidden="1"/>
    <cellStyle name="Followed Hyperlink" xfId="7612" builtinId="9" hidden="1"/>
    <cellStyle name="Followed Hyperlink" xfId="7613" builtinId="9" hidden="1"/>
    <cellStyle name="Followed Hyperlink" xfId="7614" builtinId="9" hidden="1"/>
    <cellStyle name="Followed Hyperlink" xfId="7615" builtinId="9" hidden="1"/>
    <cellStyle name="Followed Hyperlink" xfId="7616" builtinId="9" hidden="1"/>
    <cellStyle name="Followed Hyperlink" xfId="7617" builtinId="9" hidden="1"/>
    <cellStyle name="Followed Hyperlink" xfId="7618" builtinId="9" hidden="1"/>
    <cellStyle name="Followed Hyperlink" xfId="7619" builtinId="9" hidden="1"/>
    <cellStyle name="Followed Hyperlink" xfId="7620" builtinId="9" hidden="1"/>
    <cellStyle name="Followed Hyperlink" xfId="7621" builtinId="9" hidden="1"/>
    <cellStyle name="Followed Hyperlink" xfId="7622" builtinId="9" hidden="1"/>
    <cellStyle name="Followed Hyperlink" xfId="7623" builtinId="9" hidden="1"/>
    <cellStyle name="Followed Hyperlink" xfId="7624" builtinId="9" hidden="1"/>
    <cellStyle name="Followed Hyperlink" xfId="7625" builtinId="9" hidden="1"/>
    <cellStyle name="Followed Hyperlink" xfId="7626" builtinId="9" hidden="1"/>
    <cellStyle name="Followed Hyperlink" xfId="7627" builtinId="9" hidden="1"/>
    <cellStyle name="Followed Hyperlink" xfId="7628" builtinId="9" hidden="1"/>
    <cellStyle name="Followed Hyperlink" xfId="7629" builtinId="9" hidden="1"/>
    <cellStyle name="Followed Hyperlink" xfId="7630" builtinId="9" hidden="1"/>
    <cellStyle name="Followed Hyperlink" xfId="7631" builtinId="9" hidden="1"/>
    <cellStyle name="Followed Hyperlink" xfId="7632" builtinId="9" hidden="1"/>
    <cellStyle name="Followed Hyperlink" xfId="7633" builtinId="9" hidden="1"/>
    <cellStyle name="Followed Hyperlink" xfId="7634" builtinId="9" hidden="1"/>
    <cellStyle name="Followed Hyperlink" xfId="7635" builtinId="9" hidden="1"/>
    <cellStyle name="Followed Hyperlink" xfId="7636" builtinId="9" hidden="1"/>
    <cellStyle name="Followed Hyperlink" xfId="7637" builtinId="9" hidden="1"/>
    <cellStyle name="Followed Hyperlink" xfId="7638" builtinId="9" hidden="1"/>
    <cellStyle name="Followed Hyperlink" xfId="7639" builtinId="9" hidden="1"/>
    <cellStyle name="Followed Hyperlink" xfId="7640" builtinId="9" hidden="1"/>
    <cellStyle name="Followed Hyperlink" xfId="7641" builtinId="9" hidden="1"/>
    <cellStyle name="Followed Hyperlink" xfId="7642" builtinId="9" hidden="1"/>
    <cellStyle name="Followed Hyperlink" xfId="7643" builtinId="9" hidden="1"/>
    <cellStyle name="Followed Hyperlink" xfId="7644" builtinId="9" hidden="1"/>
    <cellStyle name="Followed Hyperlink" xfId="7645" builtinId="9" hidden="1"/>
    <cellStyle name="Followed Hyperlink" xfId="7646" builtinId="9" hidden="1"/>
    <cellStyle name="Followed Hyperlink" xfId="7647" builtinId="9" hidden="1"/>
    <cellStyle name="Followed Hyperlink" xfId="7648" builtinId="9" hidden="1"/>
    <cellStyle name="Followed Hyperlink" xfId="7649" builtinId="9" hidden="1"/>
    <cellStyle name="Followed Hyperlink" xfId="7650" builtinId="9" hidden="1"/>
    <cellStyle name="Followed Hyperlink" xfId="7651" builtinId="9" hidden="1"/>
    <cellStyle name="Followed Hyperlink" xfId="7652" builtinId="9" hidden="1"/>
    <cellStyle name="Followed Hyperlink" xfId="7653" builtinId="9" hidden="1"/>
    <cellStyle name="Followed Hyperlink" xfId="7654" builtinId="9" hidden="1"/>
    <cellStyle name="Followed Hyperlink" xfId="7655" builtinId="9" hidden="1"/>
    <cellStyle name="Followed Hyperlink" xfId="7656" builtinId="9" hidden="1"/>
    <cellStyle name="Followed Hyperlink" xfId="7657" builtinId="9" hidden="1"/>
    <cellStyle name="Followed Hyperlink" xfId="7658" builtinId="9" hidden="1"/>
    <cellStyle name="Followed Hyperlink" xfId="7659" builtinId="9" hidden="1"/>
    <cellStyle name="Followed Hyperlink" xfId="7660" builtinId="9" hidden="1"/>
    <cellStyle name="Followed Hyperlink" xfId="7661" builtinId="9" hidden="1"/>
    <cellStyle name="Followed Hyperlink" xfId="7662" builtinId="9" hidden="1"/>
    <cellStyle name="Followed Hyperlink" xfId="7663" builtinId="9" hidden="1"/>
    <cellStyle name="Followed Hyperlink" xfId="7664" builtinId="9" hidden="1"/>
    <cellStyle name="Followed Hyperlink" xfId="7665" builtinId="9" hidden="1"/>
    <cellStyle name="Followed Hyperlink" xfId="7666" builtinId="9" hidden="1"/>
    <cellStyle name="Followed Hyperlink" xfId="7667" builtinId="9" hidden="1"/>
    <cellStyle name="Followed Hyperlink" xfId="7668" builtinId="9" hidden="1"/>
    <cellStyle name="Followed Hyperlink" xfId="7669" builtinId="9" hidden="1"/>
    <cellStyle name="Followed Hyperlink" xfId="7670" builtinId="9" hidden="1"/>
    <cellStyle name="Followed Hyperlink" xfId="7671" builtinId="9" hidden="1"/>
    <cellStyle name="Followed Hyperlink" xfId="7672" builtinId="9" hidden="1"/>
    <cellStyle name="Followed Hyperlink" xfId="7673" builtinId="9" hidden="1"/>
    <cellStyle name="Followed Hyperlink" xfId="7674" builtinId="9" hidden="1"/>
    <cellStyle name="Followed Hyperlink" xfId="7675" builtinId="9" hidden="1"/>
    <cellStyle name="Followed Hyperlink" xfId="7676" builtinId="9" hidden="1"/>
    <cellStyle name="Followed Hyperlink" xfId="7677" builtinId="9" hidden="1"/>
    <cellStyle name="Followed Hyperlink" xfId="7678" builtinId="9" hidden="1"/>
    <cellStyle name="Followed Hyperlink" xfId="7679" builtinId="9" hidden="1"/>
    <cellStyle name="Followed Hyperlink" xfId="7680" builtinId="9" hidden="1"/>
    <cellStyle name="Followed Hyperlink" xfId="7681" builtinId="9" hidden="1"/>
    <cellStyle name="Followed Hyperlink" xfId="7682" builtinId="9" hidden="1"/>
    <cellStyle name="Followed Hyperlink" xfId="7683" builtinId="9" hidden="1"/>
    <cellStyle name="Followed Hyperlink" xfId="7684" builtinId="9" hidden="1"/>
    <cellStyle name="Followed Hyperlink" xfId="7685" builtinId="9" hidden="1"/>
    <cellStyle name="Followed Hyperlink" xfId="7686" builtinId="9" hidden="1"/>
    <cellStyle name="Followed Hyperlink" xfId="7687" builtinId="9" hidden="1"/>
    <cellStyle name="Followed Hyperlink" xfId="7688" builtinId="9" hidden="1"/>
    <cellStyle name="Followed Hyperlink" xfId="7689" builtinId="9" hidden="1"/>
    <cellStyle name="Followed Hyperlink" xfId="7690" builtinId="9" hidden="1"/>
    <cellStyle name="Followed Hyperlink" xfId="7691" builtinId="9" hidden="1"/>
    <cellStyle name="Followed Hyperlink" xfId="7692" builtinId="9" hidden="1"/>
    <cellStyle name="Followed Hyperlink" xfId="7693" builtinId="9" hidden="1"/>
    <cellStyle name="Followed Hyperlink" xfId="7694" builtinId="9" hidden="1"/>
    <cellStyle name="Followed Hyperlink" xfId="7695" builtinId="9" hidden="1"/>
    <cellStyle name="Followed Hyperlink" xfId="7696" builtinId="9" hidden="1"/>
    <cellStyle name="Followed Hyperlink" xfId="7697" builtinId="9" hidden="1"/>
    <cellStyle name="Followed Hyperlink" xfId="7698" builtinId="9" hidden="1"/>
    <cellStyle name="Followed Hyperlink" xfId="7699" builtinId="9" hidden="1"/>
    <cellStyle name="Followed Hyperlink" xfId="7700" builtinId="9" hidden="1"/>
    <cellStyle name="Followed Hyperlink" xfId="7701" builtinId="9" hidden="1"/>
    <cellStyle name="Followed Hyperlink" xfId="7702" builtinId="9" hidden="1"/>
    <cellStyle name="Followed Hyperlink" xfId="7703" builtinId="9" hidden="1"/>
    <cellStyle name="Followed Hyperlink" xfId="7704" builtinId="9" hidden="1"/>
    <cellStyle name="Followed Hyperlink" xfId="7705" builtinId="9" hidden="1"/>
    <cellStyle name="Followed Hyperlink" xfId="7706" builtinId="9" hidden="1"/>
    <cellStyle name="Followed Hyperlink" xfId="7707" builtinId="9" hidden="1"/>
    <cellStyle name="Followed Hyperlink" xfId="7708" builtinId="9" hidden="1"/>
    <cellStyle name="Followed Hyperlink" xfId="7709" builtinId="9" hidden="1"/>
    <cellStyle name="Followed Hyperlink" xfId="7710" builtinId="9" hidden="1"/>
    <cellStyle name="Followed Hyperlink" xfId="7711" builtinId="9" hidden="1"/>
    <cellStyle name="Followed Hyperlink" xfId="7712" builtinId="9" hidden="1"/>
    <cellStyle name="Followed Hyperlink" xfId="7713" builtinId="9" hidden="1"/>
    <cellStyle name="Followed Hyperlink" xfId="7714" builtinId="9" hidden="1"/>
    <cellStyle name="Followed Hyperlink" xfId="7715" builtinId="9" hidden="1"/>
    <cellStyle name="Followed Hyperlink" xfId="7716" builtinId="9" hidden="1"/>
    <cellStyle name="Followed Hyperlink" xfId="7717" builtinId="9" hidden="1"/>
    <cellStyle name="Followed Hyperlink" xfId="7718" builtinId="9" hidden="1"/>
    <cellStyle name="Followed Hyperlink" xfId="7719" builtinId="9" hidden="1"/>
    <cellStyle name="Followed Hyperlink" xfId="7720" builtinId="9" hidden="1"/>
    <cellStyle name="Followed Hyperlink" xfId="7721" builtinId="9" hidden="1"/>
    <cellStyle name="Followed Hyperlink" xfId="7722" builtinId="9" hidden="1"/>
    <cellStyle name="Followed Hyperlink" xfId="7723" builtinId="9" hidden="1"/>
    <cellStyle name="Followed Hyperlink" xfId="7724" builtinId="9" hidden="1"/>
    <cellStyle name="Followed Hyperlink" xfId="7725" builtinId="9" hidden="1"/>
    <cellStyle name="Followed Hyperlink" xfId="7726" builtinId="9" hidden="1"/>
    <cellStyle name="Followed Hyperlink" xfId="7727" builtinId="9" hidden="1"/>
    <cellStyle name="Followed Hyperlink" xfId="7728" builtinId="9" hidden="1"/>
    <cellStyle name="Followed Hyperlink" xfId="7729" builtinId="9" hidden="1"/>
    <cellStyle name="Followed Hyperlink" xfId="7730" builtinId="9" hidden="1"/>
    <cellStyle name="Followed Hyperlink" xfId="7731" builtinId="9" hidden="1"/>
    <cellStyle name="Followed Hyperlink" xfId="7732" builtinId="9" hidden="1"/>
    <cellStyle name="Followed Hyperlink" xfId="7733" builtinId="9" hidden="1"/>
    <cellStyle name="Followed Hyperlink" xfId="7734" builtinId="9" hidden="1"/>
    <cellStyle name="Followed Hyperlink" xfId="7735" builtinId="9" hidden="1"/>
    <cellStyle name="Followed Hyperlink" xfId="7736" builtinId="9" hidden="1"/>
    <cellStyle name="Followed Hyperlink" xfId="7737" builtinId="9" hidden="1"/>
    <cellStyle name="Followed Hyperlink" xfId="7738" builtinId="9" hidden="1"/>
    <cellStyle name="Followed Hyperlink" xfId="7739" builtinId="9" hidden="1"/>
    <cellStyle name="Followed Hyperlink" xfId="7740" builtinId="9" hidden="1"/>
    <cellStyle name="Followed Hyperlink" xfId="7741" builtinId="9" hidden="1"/>
    <cellStyle name="Followed Hyperlink" xfId="7742" builtinId="9" hidden="1"/>
    <cellStyle name="Followed Hyperlink" xfId="7743" builtinId="9" hidden="1"/>
    <cellStyle name="Followed Hyperlink" xfId="7744" builtinId="9" hidden="1"/>
    <cellStyle name="Followed Hyperlink" xfId="7745" builtinId="9" hidden="1"/>
    <cellStyle name="Followed Hyperlink" xfId="7746" builtinId="9" hidden="1"/>
    <cellStyle name="Followed Hyperlink" xfId="7747" builtinId="9" hidden="1"/>
    <cellStyle name="Followed Hyperlink" xfId="7748" builtinId="9" hidden="1"/>
    <cellStyle name="Followed Hyperlink" xfId="7749" builtinId="9" hidden="1"/>
    <cellStyle name="Followed Hyperlink" xfId="7750" builtinId="9" hidden="1"/>
    <cellStyle name="Followed Hyperlink" xfId="7751" builtinId="9" hidden="1"/>
    <cellStyle name="Followed Hyperlink" xfId="7752" builtinId="9" hidden="1"/>
    <cellStyle name="Followed Hyperlink" xfId="7753" builtinId="9" hidden="1"/>
    <cellStyle name="Followed Hyperlink" xfId="7754" builtinId="9" hidden="1"/>
    <cellStyle name="Followed Hyperlink" xfId="7755" builtinId="9" hidden="1"/>
    <cellStyle name="Followed Hyperlink" xfId="7756" builtinId="9" hidden="1"/>
    <cellStyle name="Followed Hyperlink" xfId="7757" builtinId="9" hidden="1"/>
    <cellStyle name="Followed Hyperlink" xfId="7758" builtinId="9" hidden="1"/>
    <cellStyle name="Followed Hyperlink" xfId="7759" builtinId="9" hidden="1"/>
    <cellStyle name="Followed Hyperlink" xfId="7760" builtinId="9" hidden="1"/>
    <cellStyle name="Followed Hyperlink" xfId="7761" builtinId="9" hidden="1"/>
    <cellStyle name="Followed Hyperlink" xfId="7762" builtinId="9" hidden="1"/>
    <cellStyle name="Followed Hyperlink" xfId="7763" builtinId="9" hidden="1"/>
    <cellStyle name="Followed Hyperlink" xfId="7764" builtinId="9" hidden="1"/>
    <cellStyle name="Followed Hyperlink" xfId="7765" builtinId="9" hidden="1"/>
    <cellStyle name="Followed Hyperlink" xfId="7766" builtinId="9" hidden="1"/>
    <cellStyle name="Followed Hyperlink" xfId="7767" builtinId="9" hidden="1"/>
    <cellStyle name="Followed Hyperlink" xfId="7768" builtinId="9" hidden="1"/>
    <cellStyle name="Followed Hyperlink" xfId="7769" builtinId="9" hidden="1"/>
    <cellStyle name="Followed Hyperlink" xfId="7770" builtinId="9" hidden="1"/>
    <cellStyle name="Followed Hyperlink" xfId="7771" builtinId="9" hidden="1"/>
    <cellStyle name="Followed Hyperlink" xfId="7772" builtinId="9" hidden="1"/>
    <cellStyle name="Followed Hyperlink" xfId="7773" builtinId="9" hidden="1"/>
    <cellStyle name="Followed Hyperlink" xfId="7774" builtinId="9" hidden="1"/>
    <cellStyle name="Followed Hyperlink" xfId="7775" builtinId="9" hidden="1"/>
    <cellStyle name="Followed Hyperlink" xfId="7776" builtinId="9" hidden="1"/>
    <cellStyle name="Followed Hyperlink" xfId="7777" builtinId="9" hidden="1"/>
    <cellStyle name="Followed Hyperlink" xfId="7778" builtinId="9" hidden="1"/>
    <cellStyle name="Followed Hyperlink" xfId="7779" builtinId="9" hidden="1"/>
    <cellStyle name="Followed Hyperlink" xfId="7780" builtinId="9" hidden="1"/>
    <cellStyle name="Followed Hyperlink" xfId="7781" builtinId="9" hidden="1"/>
    <cellStyle name="Followed Hyperlink" xfId="7782" builtinId="9" hidden="1"/>
    <cellStyle name="Followed Hyperlink" xfId="7783" builtinId="9" hidden="1"/>
    <cellStyle name="Followed Hyperlink" xfId="7784" builtinId="9" hidden="1"/>
    <cellStyle name="Followed Hyperlink" xfId="7785" builtinId="9" hidden="1"/>
    <cellStyle name="Followed Hyperlink" xfId="7786" builtinId="9" hidden="1"/>
    <cellStyle name="Followed Hyperlink" xfId="7787" builtinId="9" hidden="1"/>
    <cellStyle name="Followed Hyperlink" xfId="7788" builtinId="9" hidden="1"/>
    <cellStyle name="Followed Hyperlink" xfId="7789" builtinId="9" hidden="1"/>
    <cellStyle name="Followed Hyperlink" xfId="7790" builtinId="9" hidden="1"/>
    <cellStyle name="Followed Hyperlink" xfId="7791" builtinId="9" hidden="1"/>
    <cellStyle name="Followed Hyperlink" xfId="7792" builtinId="9" hidden="1"/>
    <cellStyle name="Followed Hyperlink" xfId="7793" builtinId="9" hidden="1"/>
    <cellStyle name="Followed Hyperlink" xfId="7794" builtinId="9" hidden="1"/>
    <cellStyle name="Followed Hyperlink" xfId="7795" builtinId="9" hidden="1"/>
    <cellStyle name="Followed Hyperlink" xfId="7796" builtinId="9" hidden="1"/>
    <cellStyle name="Followed Hyperlink" xfId="7797" builtinId="9" hidden="1"/>
    <cellStyle name="Followed Hyperlink" xfId="7798" builtinId="9" hidden="1"/>
    <cellStyle name="Followed Hyperlink" xfId="7799" builtinId="9" hidden="1"/>
    <cellStyle name="Followed Hyperlink" xfId="7800" builtinId="9" hidden="1"/>
    <cellStyle name="Followed Hyperlink" xfId="7801" builtinId="9" hidden="1"/>
    <cellStyle name="Followed Hyperlink" xfId="7802" builtinId="9" hidden="1"/>
    <cellStyle name="Followed Hyperlink" xfId="7803" builtinId="9" hidden="1"/>
    <cellStyle name="Followed Hyperlink" xfId="7804" builtinId="9" hidden="1"/>
    <cellStyle name="Followed Hyperlink" xfId="7805" builtinId="9" hidden="1"/>
    <cellStyle name="Followed Hyperlink" xfId="7806" builtinId="9" hidden="1"/>
    <cellStyle name="Followed Hyperlink" xfId="7807" builtinId="9" hidden="1"/>
    <cellStyle name="Followed Hyperlink" xfId="7808" builtinId="9" hidden="1"/>
    <cellStyle name="Followed Hyperlink" xfId="7809" builtinId="9" hidden="1"/>
    <cellStyle name="Followed Hyperlink" xfId="7810" builtinId="9" hidden="1"/>
    <cellStyle name="Followed Hyperlink" xfId="7811" builtinId="9" hidden="1"/>
    <cellStyle name="Followed Hyperlink" xfId="7812" builtinId="9" hidden="1"/>
    <cellStyle name="Followed Hyperlink" xfId="7813" builtinId="9" hidden="1"/>
    <cellStyle name="Followed Hyperlink" xfId="7814" builtinId="9" hidden="1"/>
    <cellStyle name="Followed Hyperlink" xfId="7815" builtinId="9" hidden="1"/>
    <cellStyle name="Followed Hyperlink" xfId="7816" builtinId="9" hidden="1"/>
    <cellStyle name="Followed Hyperlink" xfId="7817" builtinId="9" hidden="1"/>
    <cellStyle name="Followed Hyperlink" xfId="7818" builtinId="9" hidden="1"/>
    <cellStyle name="Followed Hyperlink" xfId="7819" builtinId="9" hidden="1"/>
    <cellStyle name="Followed Hyperlink" xfId="7820" builtinId="9" hidden="1"/>
    <cellStyle name="Followed Hyperlink" xfId="7821" builtinId="9" hidden="1"/>
    <cellStyle name="Followed Hyperlink" xfId="7822" builtinId="9" hidden="1"/>
    <cellStyle name="Followed Hyperlink" xfId="7823" builtinId="9" hidden="1"/>
    <cellStyle name="Followed Hyperlink" xfId="7824" builtinId="9" hidden="1"/>
    <cellStyle name="Followed Hyperlink" xfId="7825" builtinId="9" hidden="1"/>
    <cellStyle name="Followed Hyperlink" xfId="7826" builtinId="9" hidden="1"/>
    <cellStyle name="Followed Hyperlink" xfId="7827" builtinId="9" hidden="1"/>
    <cellStyle name="Followed Hyperlink" xfId="7828" builtinId="9" hidden="1"/>
    <cellStyle name="Followed Hyperlink" xfId="7829" builtinId="9" hidden="1"/>
    <cellStyle name="Followed Hyperlink" xfId="7830" builtinId="9" hidden="1"/>
    <cellStyle name="Followed Hyperlink" xfId="7831" builtinId="9" hidden="1"/>
    <cellStyle name="Followed Hyperlink" xfId="7832" builtinId="9" hidden="1"/>
    <cellStyle name="Followed Hyperlink" xfId="7833" builtinId="9" hidden="1"/>
    <cellStyle name="Followed Hyperlink" xfId="7834" builtinId="9" hidden="1"/>
    <cellStyle name="Followed Hyperlink" xfId="7835" builtinId="9" hidden="1"/>
    <cellStyle name="Followed Hyperlink" xfId="7836" builtinId="9" hidden="1"/>
    <cellStyle name="Followed Hyperlink" xfId="7837" builtinId="9" hidden="1"/>
    <cellStyle name="Followed Hyperlink" xfId="7838" builtinId="9" hidden="1"/>
    <cellStyle name="Followed Hyperlink" xfId="7839" builtinId="9" hidden="1"/>
    <cellStyle name="Followed Hyperlink" xfId="7840" builtinId="9" hidden="1"/>
    <cellStyle name="Followed Hyperlink" xfId="7841" builtinId="9" hidden="1"/>
    <cellStyle name="Followed Hyperlink" xfId="7842" builtinId="9" hidden="1"/>
    <cellStyle name="Followed Hyperlink" xfId="7843" builtinId="9" hidden="1"/>
    <cellStyle name="Followed Hyperlink" xfId="7844" builtinId="9" hidden="1"/>
    <cellStyle name="Followed Hyperlink" xfId="7845" builtinId="9" hidden="1"/>
    <cellStyle name="Followed Hyperlink" xfId="7846" builtinId="9" hidden="1"/>
    <cellStyle name="Followed Hyperlink" xfId="7847" builtinId="9" hidden="1"/>
    <cellStyle name="Followed Hyperlink" xfId="7848" builtinId="9" hidden="1"/>
    <cellStyle name="Followed Hyperlink" xfId="7849" builtinId="9" hidden="1"/>
    <cellStyle name="Followed Hyperlink" xfId="7850" builtinId="9" hidden="1"/>
    <cellStyle name="Followed Hyperlink" xfId="7851" builtinId="9" hidden="1"/>
    <cellStyle name="Followed Hyperlink" xfId="7852" builtinId="9" hidden="1"/>
    <cellStyle name="Followed Hyperlink" xfId="7853" builtinId="9" hidden="1"/>
    <cellStyle name="Followed Hyperlink" xfId="7854" builtinId="9" hidden="1"/>
    <cellStyle name="Followed Hyperlink" xfId="7855" builtinId="9" hidden="1"/>
    <cellStyle name="Followed Hyperlink" xfId="7856" builtinId="9" hidden="1"/>
    <cellStyle name="Followed Hyperlink" xfId="7857" builtinId="9" hidden="1"/>
    <cellStyle name="Followed Hyperlink" xfId="7858" builtinId="9" hidden="1"/>
    <cellStyle name="Followed Hyperlink" xfId="7859" builtinId="9" hidden="1"/>
    <cellStyle name="Followed Hyperlink" xfId="7860" builtinId="9" hidden="1"/>
    <cellStyle name="Followed Hyperlink" xfId="7861" builtinId="9" hidden="1"/>
    <cellStyle name="Followed Hyperlink" xfId="7862" builtinId="9" hidden="1"/>
    <cellStyle name="Followed Hyperlink" xfId="7863" builtinId="9" hidden="1"/>
    <cellStyle name="Followed Hyperlink" xfId="7864" builtinId="9" hidden="1"/>
    <cellStyle name="Followed Hyperlink" xfId="7865" builtinId="9" hidden="1"/>
    <cellStyle name="Followed Hyperlink" xfId="7866" builtinId="9" hidden="1"/>
    <cellStyle name="Followed Hyperlink" xfId="7867" builtinId="9" hidden="1"/>
    <cellStyle name="Followed Hyperlink" xfId="7868" builtinId="9" hidden="1"/>
    <cellStyle name="Followed Hyperlink" xfId="7869" builtinId="9" hidden="1"/>
    <cellStyle name="Followed Hyperlink" xfId="7870" builtinId="9" hidden="1"/>
    <cellStyle name="Followed Hyperlink" xfId="7871" builtinId="9" hidden="1"/>
    <cellStyle name="Followed Hyperlink" xfId="7872" builtinId="9" hidden="1"/>
    <cellStyle name="Followed Hyperlink" xfId="7873" builtinId="9" hidden="1"/>
    <cellStyle name="Followed Hyperlink" xfId="7874" builtinId="9" hidden="1"/>
    <cellStyle name="Followed Hyperlink" xfId="7875" builtinId="9" hidden="1"/>
    <cellStyle name="Followed Hyperlink" xfId="7876" builtinId="9" hidden="1"/>
    <cellStyle name="Followed Hyperlink" xfId="7877" builtinId="9" hidden="1"/>
    <cellStyle name="Followed Hyperlink" xfId="7878" builtinId="9" hidden="1"/>
    <cellStyle name="Followed Hyperlink" xfId="7879" builtinId="9" hidden="1"/>
    <cellStyle name="Followed Hyperlink" xfId="7880" builtinId="9" hidden="1"/>
    <cellStyle name="Followed Hyperlink" xfId="7881" builtinId="9" hidden="1"/>
    <cellStyle name="Followed Hyperlink" xfId="7882" builtinId="9" hidden="1"/>
    <cellStyle name="Followed Hyperlink" xfId="7883" builtinId="9" hidden="1"/>
    <cellStyle name="Followed Hyperlink" xfId="7884" builtinId="9" hidden="1"/>
    <cellStyle name="Followed Hyperlink" xfId="7885" builtinId="9" hidden="1"/>
    <cellStyle name="Followed Hyperlink" xfId="7886" builtinId="9" hidden="1"/>
    <cellStyle name="Followed Hyperlink" xfId="7887" builtinId="9" hidden="1"/>
    <cellStyle name="Followed Hyperlink" xfId="7888" builtinId="9" hidden="1"/>
    <cellStyle name="Followed Hyperlink" xfId="7889" builtinId="9" hidden="1"/>
    <cellStyle name="Followed Hyperlink" xfId="7890" builtinId="9" hidden="1"/>
    <cellStyle name="Followed Hyperlink" xfId="7891" builtinId="9" hidden="1"/>
    <cellStyle name="Followed Hyperlink" xfId="7892" builtinId="9" hidden="1"/>
    <cellStyle name="Followed Hyperlink" xfId="7893" builtinId="9" hidden="1"/>
    <cellStyle name="Followed Hyperlink" xfId="7894" builtinId="9" hidden="1"/>
    <cellStyle name="Followed Hyperlink" xfId="7895" builtinId="9" hidden="1"/>
    <cellStyle name="Followed Hyperlink" xfId="7896" builtinId="9" hidden="1"/>
    <cellStyle name="Followed Hyperlink" xfId="7897" builtinId="9" hidden="1"/>
    <cellStyle name="Followed Hyperlink" xfId="7898" builtinId="9" hidden="1"/>
    <cellStyle name="Followed Hyperlink" xfId="7899" builtinId="9" hidden="1"/>
    <cellStyle name="Followed Hyperlink" xfId="7900" builtinId="9" hidden="1"/>
    <cellStyle name="Followed Hyperlink" xfId="7901" builtinId="9" hidden="1"/>
    <cellStyle name="Followed Hyperlink" xfId="7902" builtinId="9" hidden="1"/>
    <cellStyle name="Followed Hyperlink" xfId="7903" builtinId="9" hidden="1"/>
    <cellStyle name="Followed Hyperlink" xfId="7904" builtinId="9" hidden="1"/>
    <cellStyle name="Followed Hyperlink" xfId="7905" builtinId="9" hidden="1"/>
    <cellStyle name="Followed Hyperlink" xfId="7906" builtinId="9" hidden="1"/>
    <cellStyle name="Followed Hyperlink" xfId="7907" builtinId="9" hidden="1"/>
    <cellStyle name="Followed Hyperlink" xfId="7908" builtinId="9" hidden="1"/>
    <cellStyle name="Followed Hyperlink" xfId="7909" builtinId="9" hidden="1"/>
    <cellStyle name="Followed Hyperlink" xfId="7910" builtinId="9" hidden="1"/>
    <cellStyle name="Followed Hyperlink" xfId="7911" builtinId="9" hidden="1"/>
    <cellStyle name="Followed Hyperlink" xfId="7912" builtinId="9" hidden="1"/>
    <cellStyle name="Followed Hyperlink" xfId="7913" builtinId="9" hidden="1"/>
    <cellStyle name="Followed Hyperlink" xfId="7914" builtinId="9" hidden="1"/>
    <cellStyle name="Followed Hyperlink" xfId="7915" builtinId="9" hidden="1"/>
    <cellStyle name="Followed Hyperlink" xfId="7916" builtinId="9" hidden="1"/>
    <cellStyle name="Followed Hyperlink" xfId="7917" builtinId="9" hidden="1"/>
    <cellStyle name="Followed Hyperlink" xfId="7918" builtinId="9" hidden="1"/>
    <cellStyle name="Followed Hyperlink" xfId="7919" builtinId="9" hidden="1"/>
    <cellStyle name="Followed Hyperlink" xfId="7920" builtinId="9" hidden="1"/>
    <cellStyle name="Followed Hyperlink" xfId="7921" builtinId="9" hidden="1"/>
    <cellStyle name="Followed Hyperlink" xfId="7922" builtinId="9" hidden="1"/>
    <cellStyle name="Followed Hyperlink" xfId="7923" builtinId="9" hidden="1"/>
    <cellStyle name="Followed Hyperlink" xfId="7924" builtinId="9" hidden="1"/>
    <cellStyle name="Followed Hyperlink" xfId="7925" builtinId="9" hidden="1"/>
    <cellStyle name="Followed Hyperlink" xfId="7926" builtinId="9" hidden="1"/>
    <cellStyle name="Followed Hyperlink" xfId="7927" builtinId="9" hidden="1"/>
    <cellStyle name="Followed Hyperlink" xfId="7928" builtinId="9" hidden="1"/>
    <cellStyle name="Followed Hyperlink" xfId="7929" builtinId="9" hidden="1"/>
    <cellStyle name="Followed Hyperlink" xfId="7930" builtinId="9" hidden="1"/>
    <cellStyle name="Followed Hyperlink" xfId="7931" builtinId="9" hidden="1"/>
    <cellStyle name="Followed Hyperlink" xfId="7932" builtinId="9" hidden="1"/>
    <cellStyle name="Followed Hyperlink" xfId="7933" builtinId="9" hidden="1"/>
    <cellStyle name="Followed Hyperlink" xfId="7934" builtinId="9" hidden="1"/>
    <cellStyle name="Followed Hyperlink" xfId="7935" builtinId="9" hidden="1"/>
    <cellStyle name="Followed Hyperlink" xfId="7936" builtinId="9" hidden="1"/>
    <cellStyle name="Followed Hyperlink" xfId="7937" builtinId="9" hidden="1"/>
    <cellStyle name="Followed Hyperlink" xfId="7938" builtinId="9" hidden="1"/>
    <cellStyle name="Followed Hyperlink" xfId="7939" builtinId="9" hidden="1"/>
    <cellStyle name="Followed Hyperlink" xfId="7940" builtinId="9" hidden="1"/>
    <cellStyle name="Followed Hyperlink" xfId="7941" builtinId="9" hidden="1"/>
    <cellStyle name="Followed Hyperlink" xfId="7942" builtinId="9" hidden="1"/>
    <cellStyle name="Followed Hyperlink" xfId="7943" builtinId="9" hidden="1"/>
    <cellStyle name="Followed Hyperlink" xfId="7944" builtinId="9" hidden="1"/>
    <cellStyle name="Followed Hyperlink" xfId="7945" builtinId="9" hidden="1"/>
    <cellStyle name="Followed Hyperlink" xfId="7946" builtinId="9" hidden="1"/>
    <cellStyle name="Followed Hyperlink" xfId="7947" builtinId="9" hidden="1"/>
    <cellStyle name="Followed Hyperlink" xfId="7948" builtinId="9" hidden="1"/>
    <cellStyle name="Followed Hyperlink" xfId="7949" builtinId="9" hidden="1"/>
    <cellStyle name="Followed Hyperlink" xfId="7950" builtinId="9" hidden="1"/>
    <cellStyle name="Followed Hyperlink" xfId="7951" builtinId="9" hidden="1"/>
    <cellStyle name="Followed Hyperlink" xfId="7952" builtinId="9" hidden="1"/>
    <cellStyle name="Followed Hyperlink" xfId="7953" builtinId="9" hidden="1"/>
    <cellStyle name="Followed Hyperlink" xfId="7954" builtinId="9" hidden="1"/>
    <cellStyle name="Followed Hyperlink" xfId="7955" builtinId="9" hidden="1"/>
    <cellStyle name="Followed Hyperlink" xfId="7956" builtinId="9" hidden="1"/>
    <cellStyle name="Followed Hyperlink" xfId="7957" builtinId="9" hidden="1"/>
    <cellStyle name="Followed Hyperlink" xfId="7958" builtinId="9" hidden="1"/>
    <cellStyle name="Followed Hyperlink" xfId="7959" builtinId="9" hidden="1"/>
    <cellStyle name="Followed Hyperlink" xfId="7960" builtinId="9" hidden="1"/>
    <cellStyle name="Followed Hyperlink" xfId="7961" builtinId="9" hidden="1"/>
    <cellStyle name="Followed Hyperlink" xfId="7962" builtinId="9" hidden="1"/>
    <cellStyle name="Followed Hyperlink" xfId="7963" builtinId="9" hidden="1"/>
    <cellStyle name="Followed Hyperlink" xfId="8472" builtinId="9" hidden="1"/>
    <cellStyle name="Followed Hyperlink" xfId="8473" builtinId="9" hidden="1"/>
    <cellStyle name="Followed Hyperlink" xfId="8474" builtinId="9" hidden="1"/>
    <cellStyle name="Followed Hyperlink" xfId="8475" builtinId="9" hidden="1"/>
    <cellStyle name="Followed Hyperlink" xfId="8476" builtinId="9" hidden="1"/>
    <cellStyle name="Followed Hyperlink" xfId="8477" builtinId="9" hidden="1"/>
    <cellStyle name="Followed Hyperlink" xfId="8478" builtinId="9" hidden="1"/>
    <cellStyle name="Followed Hyperlink" xfId="8479" builtinId="9" hidden="1"/>
    <cellStyle name="Followed Hyperlink" xfId="8480" builtinId="9" hidden="1"/>
    <cellStyle name="Followed Hyperlink" xfId="8481" builtinId="9" hidden="1"/>
    <cellStyle name="Followed Hyperlink" xfId="8482" builtinId="9" hidden="1"/>
    <cellStyle name="Followed Hyperlink" xfId="8483" builtinId="9" hidden="1"/>
    <cellStyle name="Followed Hyperlink" xfId="8484" builtinId="9" hidden="1"/>
    <cellStyle name="Followed Hyperlink" xfId="8485" builtinId="9" hidden="1"/>
    <cellStyle name="Followed Hyperlink" xfId="8486" builtinId="9" hidden="1"/>
    <cellStyle name="Followed Hyperlink" xfId="8487" builtinId="9" hidden="1"/>
    <cellStyle name="Followed Hyperlink" xfId="8488" builtinId="9" hidden="1"/>
    <cellStyle name="Followed Hyperlink" xfId="8489" builtinId="9" hidden="1"/>
    <cellStyle name="Followed Hyperlink" xfId="8490" builtinId="9" hidden="1"/>
    <cellStyle name="Followed Hyperlink" xfId="8491" builtinId="9" hidden="1"/>
    <cellStyle name="Followed Hyperlink" xfId="8492" builtinId="9" hidden="1"/>
    <cellStyle name="Followed Hyperlink" xfId="8493" builtinId="9" hidden="1"/>
    <cellStyle name="Followed Hyperlink" xfId="8494" builtinId="9" hidden="1"/>
    <cellStyle name="Followed Hyperlink" xfId="8495" builtinId="9" hidden="1"/>
    <cellStyle name="Followed Hyperlink" xfId="8496" builtinId="9" hidden="1"/>
    <cellStyle name="Followed Hyperlink" xfId="8497" builtinId="9" hidden="1"/>
    <cellStyle name="Followed Hyperlink" xfId="8498" builtinId="9" hidden="1"/>
    <cellStyle name="Followed Hyperlink" xfId="8499" builtinId="9" hidden="1"/>
    <cellStyle name="Followed Hyperlink" xfId="8500" builtinId="9" hidden="1"/>
    <cellStyle name="Followed Hyperlink" xfId="8501" builtinId="9" hidden="1"/>
    <cellStyle name="Followed Hyperlink" xfId="8502" builtinId="9" hidden="1"/>
    <cellStyle name="Followed Hyperlink" xfId="8503" builtinId="9" hidden="1"/>
    <cellStyle name="Followed Hyperlink" xfId="8504" builtinId="9" hidden="1"/>
    <cellStyle name="Followed Hyperlink" xfId="8505" builtinId="9" hidden="1"/>
    <cellStyle name="Followed Hyperlink" xfId="8506" builtinId="9" hidden="1"/>
    <cellStyle name="Followed Hyperlink" xfId="8507" builtinId="9" hidden="1"/>
    <cellStyle name="Followed Hyperlink" xfId="8508" builtinId="9" hidden="1"/>
    <cellStyle name="Followed Hyperlink" xfId="8509" builtinId="9" hidden="1"/>
    <cellStyle name="Followed Hyperlink" xfId="8510" builtinId="9" hidden="1"/>
    <cellStyle name="Followed Hyperlink" xfId="8511" builtinId="9" hidden="1"/>
    <cellStyle name="Followed Hyperlink" xfId="8512" builtinId="9" hidden="1"/>
    <cellStyle name="Followed Hyperlink" xfId="8513" builtinId="9" hidden="1"/>
    <cellStyle name="Followed Hyperlink" xfId="8514" builtinId="9" hidden="1"/>
    <cellStyle name="Followed Hyperlink" xfId="8515" builtinId="9" hidden="1"/>
    <cellStyle name="Followed Hyperlink" xfId="8516" builtinId="9" hidden="1"/>
    <cellStyle name="Followed Hyperlink" xfId="8517" builtinId="9" hidden="1"/>
    <cellStyle name="Followed Hyperlink" xfId="8518" builtinId="9" hidden="1"/>
    <cellStyle name="Followed Hyperlink" xfId="8471" builtinId="9" hidden="1"/>
    <cellStyle name="Followed Hyperlink" xfId="8470" builtinId="9" hidden="1"/>
    <cellStyle name="Followed Hyperlink" xfId="8469" builtinId="9" hidden="1"/>
    <cellStyle name="Followed Hyperlink" xfId="8468" builtinId="9" hidden="1"/>
    <cellStyle name="Followed Hyperlink" xfId="8467" builtinId="9" hidden="1"/>
    <cellStyle name="Followed Hyperlink" xfId="8466" builtinId="9" hidden="1"/>
    <cellStyle name="Followed Hyperlink" xfId="8465" builtinId="9" hidden="1"/>
    <cellStyle name="Followed Hyperlink" xfId="8464" builtinId="9" hidden="1"/>
    <cellStyle name="Followed Hyperlink" xfId="8463" builtinId="9" hidden="1"/>
    <cellStyle name="Followed Hyperlink" xfId="8462" builtinId="9" hidden="1"/>
    <cellStyle name="Followed Hyperlink" xfId="8461" builtinId="9" hidden="1"/>
    <cellStyle name="Followed Hyperlink" xfId="8460" builtinId="9" hidden="1"/>
    <cellStyle name="Followed Hyperlink" xfId="8459" builtinId="9" hidden="1"/>
    <cellStyle name="Followed Hyperlink" xfId="8458" builtinId="9" hidden="1"/>
    <cellStyle name="Followed Hyperlink" xfId="8457" builtinId="9" hidden="1"/>
    <cellStyle name="Followed Hyperlink" xfId="8456" builtinId="9" hidden="1"/>
    <cellStyle name="Followed Hyperlink" xfId="8455" builtinId="9" hidden="1"/>
    <cellStyle name="Followed Hyperlink" xfId="8454" builtinId="9" hidden="1"/>
    <cellStyle name="Followed Hyperlink" xfId="8453" builtinId="9" hidden="1"/>
    <cellStyle name="Followed Hyperlink" xfId="8452" builtinId="9" hidden="1"/>
    <cellStyle name="Followed Hyperlink" xfId="8451" builtinId="9" hidden="1"/>
    <cellStyle name="Followed Hyperlink" xfId="8450" builtinId="9" hidden="1"/>
    <cellStyle name="Followed Hyperlink" xfId="8449" builtinId="9" hidden="1"/>
    <cellStyle name="Followed Hyperlink" xfId="8448" builtinId="9" hidden="1"/>
    <cellStyle name="Followed Hyperlink" xfId="8447" builtinId="9" hidden="1"/>
    <cellStyle name="Followed Hyperlink" xfId="8446" builtinId="9" hidden="1"/>
    <cellStyle name="Followed Hyperlink" xfId="8445" builtinId="9" hidden="1"/>
    <cellStyle name="Followed Hyperlink" xfId="8444" builtinId="9" hidden="1"/>
    <cellStyle name="Followed Hyperlink" xfId="8443" builtinId="9" hidden="1"/>
    <cellStyle name="Followed Hyperlink" xfId="8442" builtinId="9" hidden="1"/>
    <cellStyle name="Followed Hyperlink" xfId="8441" builtinId="9" hidden="1"/>
    <cellStyle name="Followed Hyperlink" xfId="8440" builtinId="9" hidden="1"/>
    <cellStyle name="Followed Hyperlink" xfId="8439" builtinId="9" hidden="1"/>
    <cellStyle name="Followed Hyperlink" xfId="8438" builtinId="9" hidden="1"/>
    <cellStyle name="Followed Hyperlink" xfId="8437" builtinId="9" hidden="1"/>
    <cellStyle name="Followed Hyperlink" xfId="8436" builtinId="9" hidden="1"/>
    <cellStyle name="Followed Hyperlink" xfId="8435" builtinId="9" hidden="1"/>
    <cellStyle name="Followed Hyperlink" xfId="8434" builtinId="9" hidden="1"/>
    <cellStyle name="Followed Hyperlink" xfId="8433" builtinId="9" hidden="1"/>
    <cellStyle name="Followed Hyperlink" xfId="8432" builtinId="9" hidden="1"/>
    <cellStyle name="Followed Hyperlink" xfId="8431" builtinId="9" hidden="1"/>
    <cellStyle name="Followed Hyperlink" xfId="8430" builtinId="9" hidden="1"/>
    <cellStyle name="Followed Hyperlink" xfId="8429" builtinId="9" hidden="1"/>
    <cellStyle name="Followed Hyperlink" xfId="8428" builtinId="9" hidden="1"/>
    <cellStyle name="Followed Hyperlink" xfId="8427" builtinId="9" hidden="1"/>
    <cellStyle name="Followed Hyperlink" xfId="8426" builtinId="9" hidden="1"/>
    <cellStyle name="Followed Hyperlink" xfId="8425" builtinId="9" hidden="1"/>
    <cellStyle name="Followed Hyperlink" xfId="8424" builtinId="9" hidden="1"/>
    <cellStyle name="Followed Hyperlink" xfId="8423" builtinId="9" hidden="1"/>
    <cellStyle name="Followed Hyperlink" xfId="8422" builtinId="9" hidden="1"/>
    <cellStyle name="Followed Hyperlink" xfId="8421" builtinId="9" hidden="1"/>
    <cellStyle name="Followed Hyperlink" xfId="8420" builtinId="9" hidden="1"/>
    <cellStyle name="Followed Hyperlink" xfId="8419" builtinId="9" hidden="1"/>
    <cellStyle name="Followed Hyperlink" xfId="8418" builtinId="9" hidden="1"/>
    <cellStyle name="Followed Hyperlink" xfId="8417" builtinId="9" hidden="1"/>
    <cellStyle name="Followed Hyperlink" xfId="8416" builtinId="9" hidden="1"/>
    <cellStyle name="Followed Hyperlink" xfId="8415" builtinId="9" hidden="1"/>
    <cellStyle name="Followed Hyperlink" xfId="8414" builtinId="9" hidden="1"/>
    <cellStyle name="Followed Hyperlink" xfId="8413" builtinId="9" hidden="1"/>
    <cellStyle name="Followed Hyperlink" xfId="8412" builtinId="9" hidden="1"/>
    <cellStyle name="Followed Hyperlink" xfId="8411" builtinId="9" hidden="1"/>
    <cellStyle name="Followed Hyperlink" xfId="8410" builtinId="9" hidden="1"/>
    <cellStyle name="Followed Hyperlink" xfId="8409" builtinId="9" hidden="1"/>
    <cellStyle name="Followed Hyperlink" xfId="8408" builtinId="9" hidden="1"/>
    <cellStyle name="Followed Hyperlink" xfId="8407" builtinId="9" hidden="1"/>
    <cellStyle name="Followed Hyperlink" xfId="8406" builtinId="9" hidden="1"/>
    <cellStyle name="Followed Hyperlink" xfId="8405" builtinId="9" hidden="1"/>
    <cellStyle name="Followed Hyperlink" xfId="8404" builtinId="9" hidden="1"/>
    <cellStyle name="Followed Hyperlink" xfId="8403" builtinId="9" hidden="1"/>
    <cellStyle name="Followed Hyperlink" xfId="8402" builtinId="9" hidden="1"/>
    <cellStyle name="Followed Hyperlink" xfId="8401" builtinId="9" hidden="1"/>
    <cellStyle name="Followed Hyperlink" xfId="8400" builtinId="9" hidden="1"/>
    <cellStyle name="Followed Hyperlink" xfId="8399" builtinId="9" hidden="1"/>
    <cellStyle name="Followed Hyperlink" xfId="8398" builtinId="9" hidden="1"/>
    <cellStyle name="Followed Hyperlink" xfId="8397" builtinId="9" hidden="1"/>
    <cellStyle name="Followed Hyperlink" xfId="8396" builtinId="9" hidden="1"/>
    <cellStyle name="Followed Hyperlink" xfId="8395" builtinId="9" hidden="1"/>
    <cellStyle name="Followed Hyperlink" xfId="8394" builtinId="9" hidden="1"/>
    <cellStyle name="Followed Hyperlink" xfId="8393" builtinId="9" hidden="1"/>
    <cellStyle name="Followed Hyperlink" xfId="8392" builtinId="9" hidden="1"/>
    <cellStyle name="Followed Hyperlink" xfId="8391" builtinId="9" hidden="1"/>
    <cellStyle name="Followed Hyperlink" xfId="6328" builtinId="9" hidden="1"/>
    <cellStyle name="Followed Hyperlink" xfId="6324" builtinId="9" hidden="1"/>
    <cellStyle name="Followed Hyperlink" xfId="6316" builtinId="9" hidden="1"/>
    <cellStyle name="Followed Hyperlink" xfId="101" builtinId="9" hidden="1"/>
    <cellStyle name="Followed Hyperlink" xfId="8390" builtinId="9" hidden="1"/>
    <cellStyle name="Followed Hyperlink" xfId="8389" builtinId="9" hidden="1"/>
    <cellStyle name="Followed Hyperlink" xfId="8388" builtinId="9" hidden="1"/>
    <cellStyle name="Followed Hyperlink" xfId="8387" builtinId="9" hidden="1"/>
    <cellStyle name="Followed Hyperlink" xfId="8386" builtinId="9" hidden="1"/>
    <cellStyle name="Followed Hyperlink" xfId="8385" builtinId="9" hidden="1"/>
    <cellStyle name="Followed Hyperlink" xfId="8384" builtinId="9" hidden="1"/>
    <cellStyle name="Followed Hyperlink" xfId="8383" builtinId="9" hidden="1"/>
    <cellStyle name="Followed Hyperlink" xfId="8382" builtinId="9" hidden="1"/>
    <cellStyle name="Followed Hyperlink" xfId="8381" builtinId="9" hidden="1"/>
    <cellStyle name="Followed Hyperlink" xfId="8380" builtinId="9" hidden="1"/>
    <cellStyle name="Followed Hyperlink" xfId="8379" builtinId="9" hidden="1"/>
    <cellStyle name="Followed Hyperlink" xfId="8378" builtinId="9" hidden="1"/>
    <cellStyle name="Followed Hyperlink" xfId="8377" builtinId="9" hidden="1"/>
    <cellStyle name="Followed Hyperlink" xfId="8376" builtinId="9" hidden="1"/>
    <cellStyle name="Followed Hyperlink" xfId="8375" builtinId="9" hidden="1"/>
    <cellStyle name="Followed Hyperlink" xfId="8374" builtinId="9" hidden="1"/>
    <cellStyle name="Followed Hyperlink" xfId="8373" builtinId="9" hidden="1"/>
    <cellStyle name="Followed Hyperlink" xfId="8372" builtinId="9" hidden="1"/>
    <cellStyle name="Followed Hyperlink" xfId="8371" builtinId="9" hidden="1"/>
    <cellStyle name="Followed Hyperlink" xfId="8370" builtinId="9" hidden="1"/>
    <cellStyle name="Followed Hyperlink" xfId="8369" builtinId="9" hidden="1"/>
    <cellStyle name="Followed Hyperlink" xfId="8368" builtinId="9" hidden="1"/>
    <cellStyle name="Followed Hyperlink" xfId="8367" builtinId="9" hidden="1"/>
    <cellStyle name="Followed Hyperlink" xfId="8366" builtinId="9" hidden="1"/>
    <cellStyle name="Followed Hyperlink" xfId="8365" builtinId="9" hidden="1"/>
    <cellStyle name="Followed Hyperlink" xfId="8364" builtinId="9" hidden="1"/>
    <cellStyle name="Followed Hyperlink" xfId="8363" builtinId="9" hidden="1"/>
    <cellStyle name="Followed Hyperlink" xfId="8362" builtinId="9" hidden="1"/>
    <cellStyle name="Followed Hyperlink" xfId="8361" builtinId="9" hidden="1"/>
    <cellStyle name="Followed Hyperlink" xfId="8360" builtinId="9" hidden="1"/>
    <cellStyle name="Followed Hyperlink" xfId="8359" builtinId="9" hidden="1"/>
    <cellStyle name="Followed Hyperlink" xfId="8358" builtinId="9" hidden="1"/>
    <cellStyle name="Followed Hyperlink" xfId="8357" builtinId="9" hidden="1"/>
    <cellStyle name="Followed Hyperlink" xfId="8356" builtinId="9" hidden="1"/>
    <cellStyle name="Followed Hyperlink" xfId="8355" builtinId="9" hidden="1"/>
    <cellStyle name="Followed Hyperlink" xfId="8354" builtinId="9" hidden="1"/>
    <cellStyle name="Followed Hyperlink" xfId="8353" builtinId="9" hidden="1"/>
    <cellStyle name="Followed Hyperlink" xfId="8352" builtinId="9" hidden="1"/>
    <cellStyle name="Followed Hyperlink" xfId="8351" builtinId="9" hidden="1"/>
    <cellStyle name="Followed Hyperlink" xfId="8350" builtinId="9" hidden="1"/>
    <cellStyle name="Followed Hyperlink" xfId="8349" builtinId="9" hidden="1"/>
    <cellStyle name="Followed Hyperlink" xfId="8348" builtinId="9" hidden="1"/>
    <cellStyle name="Followed Hyperlink" xfId="8347" builtinId="9" hidden="1"/>
    <cellStyle name="Followed Hyperlink" xfId="8346" builtinId="9" hidden="1"/>
    <cellStyle name="Followed Hyperlink" xfId="8345" builtinId="9" hidden="1"/>
    <cellStyle name="Followed Hyperlink" xfId="8344" builtinId="9" hidden="1"/>
    <cellStyle name="Followed Hyperlink" xfId="8343" builtinId="9" hidden="1"/>
    <cellStyle name="Followed Hyperlink" xfId="8342" builtinId="9" hidden="1"/>
    <cellStyle name="Followed Hyperlink" xfId="8341" builtinId="9" hidden="1"/>
    <cellStyle name="Followed Hyperlink" xfId="8340" builtinId="9" hidden="1"/>
    <cellStyle name="Followed Hyperlink" xfId="8339" builtinId="9" hidden="1"/>
    <cellStyle name="Followed Hyperlink" xfId="8338" builtinId="9" hidden="1"/>
    <cellStyle name="Followed Hyperlink" xfId="8337" builtinId="9" hidden="1"/>
    <cellStyle name="Followed Hyperlink" xfId="8336" builtinId="9" hidden="1"/>
    <cellStyle name="Followed Hyperlink" xfId="8335" builtinId="9" hidden="1"/>
    <cellStyle name="Followed Hyperlink" xfId="8334" builtinId="9" hidden="1"/>
    <cellStyle name="Followed Hyperlink" xfId="8333" builtinId="9" hidden="1"/>
    <cellStyle name="Followed Hyperlink" xfId="8332" builtinId="9" hidden="1"/>
    <cellStyle name="Followed Hyperlink" xfId="8331" builtinId="9" hidden="1"/>
    <cellStyle name="Followed Hyperlink" xfId="8330" builtinId="9" hidden="1"/>
    <cellStyle name="Followed Hyperlink" xfId="8329" builtinId="9" hidden="1"/>
    <cellStyle name="Followed Hyperlink" xfId="8328" builtinId="9" hidden="1"/>
    <cellStyle name="Followed Hyperlink" xfId="8327" builtinId="9" hidden="1"/>
    <cellStyle name="Followed Hyperlink" xfId="8326" builtinId="9" hidden="1"/>
    <cellStyle name="Followed Hyperlink" xfId="8325" builtinId="9" hidden="1"/>
    <cellStyle name="Followed Hyperlink" xfId="8324" builtinId="9" hidden="1"/>
    <cellStyle name="Followed Hyperlink" xfId="8323" builtinId="9" hidden="1"/>
    <cellStyle name="Followed Hyperlink" xfId="8322" builtinId="9" hidden="1"/>
    <cellStyle name="Followed Hyperlink" xfId="8321" builtinId="9" hidden="1"/>
    <cellStyle name="Followed Hyperlink" xfId="8320" builtinId="9" hidden="1"/>
    <cellStyle name="Followed Hyperlink" xfId="8319" builtinId="9" hidden="1"/>
    <cellStyle name="Followed Hyperlink" xfId="8318" builtinId="9" hidden="1"/>
    <cellStyle name="Followed Hyperlink" xfId="8317" builtinId="9" hidden="1"/>
    <cellStyle name="Followed Hyperlink" xfId="8316" builtinId="9" hidden="1"/>
    <cellStyle name="Followed Hyperlink" xfId="8315" builtinId="9" hidden="1"/>
    <cellStyle name="Followed Hyperlink" xfId="8314" builtinId="9" hidden="1"/>
    <cellStyle name="Followed Hyperlink" xfId="8313" builtinId="9" hidden="1"/>
    <cellStyle name="Followed Hyperlink" xfId="8312" builtinId="9" hidden="1"/>
    <cellStyle name="Followed Hyperlink" xfId="8311" builtinId="9" hidden="1"/>
    <cellStyle name="Followed Hyperlink" xfId="8310" builtinId="9" hidden="1"/>
    <cellStyle name="Followed Hyperlink" xfId="8309" builtinId="9" hidden="1"/>
    <cellStyle name="Followed Hyperlink" xfId="8308" builtinId="9" hidden="1"/>
    <cellStyle name="Followed Hyperlink" xfId="8307" builtinId="9" hidden="1"/>
    <cellStyle name="Followed Hyperlink" xfId="8306" builtinId="9" hidden="1"/>
    <cellStyle name="Followed Hyperlink" xfId="8305" builtinId="9" hidden="1"/>
    <cellStyle name="Followed Hyperlink" xfId="8304" builtinId="9" hidden="1"/>
    <cellStyle name="Followed Hyperlink" xfId="8303" builtinId="9" hidden="1"/>
    <cellStyle name="Followed Hyperlink" xfId="8302" builtinId="9" hidden="1"/>
    <cellStyle name="Followed Hyperlink" xfId="8301" builtinId="9" hidden="1"/>
    <cellStyle name="Followed Hyperlink" xfId="8300" builtinId="9" hidden="1"/>
    <cellStyle name="Followed Hyperlink" xfId="8299" builtinId="9" hidden="1"/>
    <cellStyle name="Followed Hyperlink" xfId="8298" builtinId="9" hidden="1"/>
    <cellStyle name="Followed Hyperlink" xfId="8297" builtinId="9" hidden="1"/>
    <cellStyle name="Followed Hyperlink" xfId="8296" builtinId="9" hidden="1"/>
    <cellStyle name="Followed Hyperlink" xfId="8295" builtinId="9" hidden="1"/>
    <cellStyle name="Followed Hyperlink" xfId="8294" builtinId="9" hidden="1"/>
    <cellStyle name="Followed Hyperlink" xfId="8293" builtinId="9" hidden="1"/>
    <cellStyle name="Followed Hyperlink" xfId="8292" builtinId="9" hidden="1"/>
    <cellStyle name="Followed Hyperlink" xfId="8291" builtinId="9" hidden="1"/>
    <cellStyle name="Followed Hyperlink" xfId="8290" builtinId="9" hidden="1"/>
    <cellStyle name="Followed Hyperlink" xfId="8289" builtinId="9" hidden="1"/>
    <cellStyle name="Followed Hyperlink" xfId="8288" builtinId="9" hidden="1"/>
    <cellStyle name="Followed Hyperlink" xfId="8287" builtinId="9" hidden="1"/>
    <cellStyle name="Followed Hyperlink" xfId="8286" builtinId="9" hidden="1"/>
    <cellStyle name="Followed Hyperlink" xfId="8285" builtinId="9" hidden="1"/>
    <cellStyle name="Followed Hyperlink" xfId="8284" builtinId="9" hidden="1"/>
    <cellStyle name="Followed Hyperlink" xfId="8283" builtinId="9" hidden="1"/>
    <cellStyle name="Followed Hyperlink" xfId="8282" builtinId="9" hidden="1"/>
    <cellStyle name="Followed Hyperlink" xfId="8281" builtinId="9" hidden="1"/>
    <cellStyle name="Followed Hyperlink" xfId="8280" builtinId="9" hidden="1"/>
    <cellStyle name="Followed Hyperlink" xfId="8279" builtinId="9" hidden="1"/>
    <cellStyle name="Followed Hyperlink" xfId="8278" builtinId="9" hidden="1"/>
    <cellStyle name="Followed Hyperlink" xfId="8277" builtinId="9" hidden="1"/>
    <cellStyle name="Followed Hyperlink" xfId="8276" builtinId="9" hidden="1"/>
    <cellStyle name="Followed Hyperlink" xfId="8275" builtinId="9" hidden="1"/>
    <cellStyle name="Followed Hyperlink" xfId="8274" builtinId="9" hidden="1"/>
    <cellStyle name="Followed Hyperlink" xfId="8273" builtinId="9" hidden="1"/>
    <cellStyle name="Followed Hyperlink" xfId="8272" builtinId="9" hidden="1"/>
    <cellStyle name="Followed Hyperlink" xfId="8271" builtinId="9" hidden="1"/>
    <cellStyle name="Followed Hyperlink" xfId="8270" builtinId="9" hidden="1"/>
    <cellStyle name="Followed Hyperlink" xfId="8269" builtinId="9" hidden="1"/>
    <cellStyle name="Followed Hyperlink" xfId="8268" builtinId="9" hidden="1"/>
    <cellStyle name="Followed Hyperlink" xfId="8267" builtinId="9" hidden="1"/>
    <cellStyle name="Followed Hyperlink" xfId="8266" builtinId="9" hidden="1"/>
    <cellStyle name="Followed Hyperlink" xfId="8265" builtinId="9" hidden="1"/>
    <cellStyle name="Followed Hyperlink" xfId="8264" builtinId="9" hidden="1"/>
    <cellStyle name="Followed Hyperlink" xfId="8263" builtinId="9" hidden="1"/>
    <cellStyle name="Followed Hyperlink" xfId="8262" builtinId="9" hidden="1"/>
    <cellStyle name="Followed Hyperlink" xfId="8261" builtinId="9" hidden="1"/>
    <cellStyle name="Followed Hyperlink" xfId="8260" builtinId="9" hidden="1"/>
    <cellStyle name="Followed Hyperlink" xfId="8259" builtinId="9" hidden="1"/>
    <cellStyle name="Followed Hyperlink" xfId="8258" builtinId="9" hidden="1"/>
    <cellStyle name="Followed Hyperlink" xfId="8257" builtinId="9" hidden="1"/>
    <cellStyle name="Followed Hyperlink" xfId="8256" builtinId="9" hidden="1"/>
    <cellStyle name="Followed Hyperlink" xfId="8255" builtinId="9" hidden="1"/>
    <cellStyle name="Followed Hyperlink" xfId="8254" builtinId="9" hidden="1"/>
    <cellStyle name="Followed Hyperlink" xfId="8253" builtinId="9" hidden="1"/>
    <cellStyle name="Followed Hyperlink" xfId="8252" builtinId="9" hidden="1"/>
    <cellStyle name="Followed Hyperlink" xfId="8251" builtinId="9" hidden="1"/>
    <cellStyle name="Followed Hyperlink" xfId="8250" builtinId="9" hidden="1"/>
    <cellStyle name="Followed Hyperlink" xfId="8249" builtinId="9" hidden="1"/>
    <cellStyle name="Followed Hyperlink" xfId="8248" builtinId="9" hidden="1"/>
    <cellStyle name="Followed Hyperlink" xfId="8247" builtinId="9" hidden="1"/>
    <cellStyle name="Followed Hyperlink" xfId="8246" builtinId="9" hidden="1"/>
    <cellStyle name="Followed Hyperlink" xfId="8245" builtinId="9" hidden="1"/>
    <cellStyle name="Followed Hyperlink" xfId="8244" builtinId="9" hidden="1"/>
    <cellStyle name="Followed Hyperlink" xfId="8243" builtinId="9" hidden="1"/>
    <cellStyle name="Followed Hyperlink" xfId="8242" builtinId="9" hidden="1"/>
    <cellStyle name="Followed Hyperlink" xfId="8241" builtinId="9" hidden="1"/>
    <cellStyle name="Followed Hyperlink" xfId="8240" builtinId="9" hidden="1"/>
    <cellStyle name="Followed Hyperlink" xfId="8239" builtinId="9" hidden="1"/>
    <cellStyle name="Followed Hyperlink" xfId="8238" builtinId="9" hidden="1"/>
    <cellStyle name="Followed Hyperlink" xfId="8237" builtinId="9" hidden="1"/>
    <cellStyle name="Followed Hyperlink" xfId="8236" builtinId="9" hidden="1"/>
    <cellStyle name="Followed Hyperlink" xfId="8235" builtinId="9" hidden="1"/>
    <cellStyle name="Followed Hyperlink" xfId="8234" builtinId="9" hidden="1"/>
    <cellStyle name="Followed Hyperlink" xfId="8233" builtinId="9" hidden="1"/>
    <cellStyle name="Followed Hyperlink" xfId="8232" builtinId="9" hidden="1"/>
    <cellStyle name="Followed Hyperlink" xfId="8231" builtinId="9" hidden="1"/>
    <cellStyle name="Followed Hyperlink" xfId="8230" builtinId="9" hidden="1"/>
    <cellStyle name="Followed Hyperlink" xfId="8229" builtinId="9" hidden="1"/>
    <cellStyle name="Followed Hyperlink" xfId="8228" builtinId="9" hidden="1"/>
    <cellStyle name="Followed Hyperlink" xfId="8227" builtinId="9" hidden="1"/>
    <cellStyle name="Followed Hyperlink" xfId="8226" builtinId="9" hidden="1"/>
    <cellStyle name="Followed Hyperlink" xfId="8225" builtinId="9" hidden="1"/>
    <cellStyle name="Followed Hyperlink" xfId="8224" builtinId="9" hidden="1"/>
    <cellStyle name="Followed Hyperlink" xfId="8223" builtinId="9" hidden="1"/>
    <cellStyle name="Followed Hyperlink" xfId="8222" builtinId="9" hidden="1"/>
    <cellStyle name="Followed Hyperlink" xfId="8221" builtinId="9" hidden="1"/>
    <cellStyle name="Followed Hyperlink" xfId="8220" builtinId="9" hidden="1"/>
    <cellStyle name="Followed Hyperlink" xfId="8219" builtinId="9" hidden="1"/>
    <cellStyle name="Followed Hyperlink" xfId="8218" builtinId="9" hidden="1"/>
    <cellStyle name="Followed Hyperlink" xfId="8217" builtinId="9" hidden="1"/>
    <cellStyle name="Followed Hyperlink" xfId="8216" builtinId="9" hidden="1"/>
    <cellStyle name="Followed Hyperlink" xfId="8215" builtinId="9" hidden="1"/>
    <cellStyle name="Followed Hyperlink" xfId="8214" builtinId="9" hidden="1"/>
    <cellStyle name="Followed Hyperlink" xfId="8213" builtinId="9" hidden="1"/>
    <cellStyle name="Followed Hyperlink" xfId="8212" builtinId="9" hidden="1"/>
    <cellStyle name="Followed Hyperlink" xfId="8211" builtinId="9" hidden="1"/>
    <cellStyle name="Followed Hyperlink" xfId="8210" builtinId="9" hidden="1"/>
    <cellStyle name="Followed Hyperlink" xfId="8209" builtinId="9" hidden="1"/>
    <cellStyle name="Followed Hyperlink" xfId="8208" builtinId="9" hidden="1"/>
    <cellStyle name="Followed Hyperlink" xfId="8207" builtinId="9" hidden="1"/>
    <cellStyle name="Followed Hyperlink" xfId="8206" builtinId="9" hidden="1"/>
    <cellStyle name="Followed Hyperlink" xfId="8205" builtinId="9" hidden="1"/>
    <cellStyle name="Followed Hyperlink" xfId="8204" builtinId="9" hidden="1"/>
    <cellStyle name="Followed Hyperlink" xfId="8203" builtinId="9" hidden="1"/>
    <cellStyle name="Followed Hyperlink" xfId="8202" builtinId="9" hidden="1"/>
    <cellStyle name="Followed Hyperlink" xfId="8201" builtinId="9" hidden="1"/>
    <cellStyle name="Followed Hyperlink" xfId="8200" builtinId="9" hidden="1"/>
    <cellStyle name="Followed Hyperlink" xfId="8199" builtinId="9" hidden="1"/>
    <cellStyle name="Followed Hyperlink" xfId="8198" builtinId="9" hidden="1"/>
    <cellStyle name="Followed Hyperlink" xfId="8197" builtinId="9" hidden="1"/>
    <cellStyle name="Followed Hyperlink" xfId="8196" builtinId="9" hidden="1"/>
    <cellStyle name="Followed Hyperlink" xfId="8195" builtinId="9" hidden="1"/>
    <cellStyle name="Followed Hyperlink" xfId="8194" builtinId="9" hidden="1"/>
    <cellStyle name="Followed Hyperlink" xfId="8193" builtinId="9" hidden="1"/>
    <cellStyle name="Followed Hyperlink" xfId="8192" builtinId="9" hidden="1"/>
    <cellStyle name="Followed Hyperlink" xfId="8191" builtinId="9" hidden="1"/>
    <cellStyle name="Followed Hyperlink" xfId="8190" builtinId="9" hidden="1"/>
    <cellStyle name="Followed Hyperlink" xfId="8189" builtinId="9" hidden="1"/>
    <cellStyle name="Followed Hyperlink" xfId="8188" builtinId="9" hidden="1"/>
    <cellStyle name="Followed Hyperlink" xfId="8187" builtinId="9" hidden="1"/>
    <cellStyle name="Followed Hyperlink" xfId="8186" builtinId="9" hidden="1"/>
    <cellStyle name="Followed Hyperlink" xfId="8185" builtinId="9" hidden="1"/>
    <cellStyle name="Followed Hyperlink" xfId="8184" builtinId="9" hidden="1"/>
    <cellStyle name="Followed Hyperlink" xfId="6330" builtinId="9" hidden="1"/>
    <cellStyle name="Followed Hyperlink" xfId="6320" builtinId="9" hidden="1"/>
    <cellStyle name="Followed Hyperlink" xfId="8183" builtinId="9" hidden="1"/>
    <cellStyle name="Followed Hyperlink" xfId="8182" builtinId="9" hidden="1"/>
    <cellStyle name="Followed Hyperlink" xfId="8181" builtinId="9" hidden="1"/>
    <cellStyle name="Followed Hyperlink" xfId="8180" builtinId="9" hidden="1"/>
    <cellStyle name="Followed Hyperlink" xfId="8179" builtinId="9" hidden="1"/>
    <cellStyle name="Followed Hyperlink" xfId="8178" builtinId="9" hidden="1"/>
    <cellStyle name="Followed Hyperlink" xfId="8177" builtinId="9" hidden="1"/>
    <cellStyle name="Followed Hyperlink" xfId="8176" builtinId="9" hidden="1"/>
    <cellStyle name="Followed Hyperlink" xfId="8175" builtinId="9" hidden="1"/>
    <cellStyle name="Followed Hyperlink" xfId="8174" builtinId="9" hidden="1"/>
    <cellStyle name="Followed Hyperlink" xfId="8173" builtinId="9" hidden="1"/>
    <cellStyle name="Followed Hyperlink" xfId="8172" builtinId="9" hidden="1"/>
    <cellStyle name="Followed Hyperlink" xfId="8171" builtinId="9" hidden="1"/>
    <cellStyle name="Followed Hyperlink" xfId="8170" builtinId="9" hidden="1"/>
    <cellStyle name="Followed Hyperlink" xfId="8169" builtinId="9" hidden="1"/>
    <cellStyle name="Followed Hyperlink" xfId="8168" builtinId="9" hidden="1"/>
    <cellStyle name="Followed Hyperlink" xfId="8167" builtinId="9" hidden="1"/>
    <cellStyle name="Followed Hyperlink" xfId="8166" builtinId="9" hidden="1"/>
    <cellStyle name="Followed Hyperlink" xfId="8165" builtinId="9" hidden="1"/>
    <cellStyle name="Followed Hyperlink" xfId="8164" builtinId="9" hidden="1"/>
    <cellStyle name="Followed Hyperlink" xfId="8163" builtinId="9" hidden="1"/>
    <cellStyle name="Followed Hyperlink" xfId="8162" builtinId="9" hidden="1"/>
    <cellStyle name="Followed Hyperlink" xfId="8161" builtinId="9" hidden="1"/>
    <cellStyle name="Followed Hyperlink" xfId="8160" builtinId="9" hidden="1"/>
    <cellStyle name="Followed Hyperlink" xfId="8159" builtinId="9" hidden="1"/>
    <cellStyle name="Followed Hyperlink" xfId="8158" builtinId="9" hidden="1"/>
    <cellStyle name="Followed Hyperlink" xfId="8157" builtinId="9" hidden="1"/>
    <cellStyle name="Followed Hyperlink" xfId="8156" builtinId="9" hidden="1"/>
    <cellStyle name="Followed Hyperlink" xfId="8155" builtinId="9" hidden="1"/>
    <cellStyle name="Followed Hyperlink" xfId="8154" builtinId="9" hidden="1"/>
    <cellStyle name="Followed Hyperlink" xfId="8153" builtinId="9" hidden="1"/>
    <cellStyle name="Followed Hyperlink" xfId="8152" builtinId="9" hidden="1"/>
    <cellStyle name="Followed Hyperlink" xfId="8151" builtinId="9" hidden="1"/>
    <cellStyle name="Followed Hyperlink" xfId="8150" builtinId="9" hidden="1"/>
    <cellStyle name="Followed Hyperlink" xfId="8149" builtinId="9" hidden="1"/>
    <cellStyle name="Followed Hyperlink" xfId="8148" builtinId="9" hidden="1"/>
    <cellStyle name="Followed Hyperlink" xfId="8147" builtinId="9" hidden="1"/>
    <cellStyle name="Followed Hyperlink" xfId="8146" builtinId="9" hidden="1"/>
    <cellStyle name="Followed Hyperlink" xfId="8145" builtinId="9" hidden="1"/>
    <cellStyle name="Followed Hyperlink" xfId="8144" builtinId="9" hidden="1"/>
    <cellStyle name="Followed Hyperlink" xfId="8143" builtinId="9" hidden="1"/>
    <cellStyle name="Followed Hyperlink" xfId="8142" builtinId="9" hidden="1"/>
    <cellStyle name="Followed Hyperlink" xfId="8141" builtinId="9" hidden="1"/>
    <cellStyle name="Followed Hyperlink" xfId="8140" builtinId="9" hidden="1"/>
    <cellStyle name="Followed Hyperlink" xfId="8139" builtinId="9" hidden="1"/>
    <cellStyle name="Followed Hyperlink" xfId="8138" builtinId="9" hidden="1"/>
    <cellStyle name="Followed Hyperlink" xfId="8137" builtinId="9" hidden="1"/>
    <cellStyle name="Followed Hyperlink" xfId="8136" builtinId="9" hidden="1"/>
    <cellStyle name="Followed Hyperlink" xfId="8135" builtinId="9" hidden="1"/>
    <cellStyle name="Followed Hyperlink" xfId="8134" builtinId="9" hidden="1"/>
    <cellStyle name="Followed Hyperlink" xfId="8133" builtinId="9" hidden="1"/>
    <cellStyle name="Followed Hyperlink" xfId="8132" builtinId="9" hidden="1"/>
    <cellStyle name="Followed Hyperlink" xfId="8131" builtinId="9" hidden="1"/>
    <cellStyle name="Followed Hyperlink" xfId="8130" builtinId="9" hidden="1"/>
    <cellStyle name="Followed Hyperlink" xfId="8129" builtinId="9" hidden="1"/>
    <cellStyle name="Followed Hyperlink" xfId="8128" builtinId="9" hidden="1"/>
    <cellStyle name="Followed Hyperlink" xfId="8127" builtinId="9" hidden="1"/>
    <cellStyle name="Followed Hyperlink" xfId="8126" builtinId="9" hidden="1"/>
    <cellStyle name="Followed Hyperlink" xfId="8125" builtinId="9" hidden="1"/>
    <cellStyle name="Followed Hyperlink" xfId="8124" builtinId="9" hidden="1"/>
    <cellStyle name="Followed Hyperlink" xfId="8123" builtinId="9" hidden="1"/>
    <cellStyle name="Followed Hyperlink" xfId="8122" builtinId="9" hidden="1"/>
    <cellStyle name="Followed Hyperlink" xfId="8121" builtinId="9" hidden="1"/>
    <cellStyle name="Followed Hyperlink" xfId="8120" builtinId="9" hidden="1"/>
    <cellStyle name="Followed Hyperlink" xfId="8119" builtinId="9" hidden="1"/>
    <cellStyle name="Followed Hyperlink" xfId="8118" builtinId="9" hidden="1"/>
    <cellStyle name="Followed Hyperlink" xfId="8117" builtinId="9" hidden="1"/>
    <cellStyle name="Followed Hyperlink" xfId="8116" builtinId="9" hidden="1"/>
    <cellStyle name="Followed Hyperlink" xfId="6329" builtinId="9" hidden="1"/>
    <cellStyle name="Followed Hyperlink" xfId="8115" builtinId="9" hidden="1"/>
    <cellStyle name="Followed Hyperlink" xfId="8114" builtinId="9" hidden="1"/>
    <cellStyle name="Followed Hyperlink" xfId="8113" builtinId="9" hidden="1"/>
    <cellStyle name="Followed Hyperlink" xfId="8112" builtinId="9" hidden="1"/>
    <cellStyle name="Followed Hyperlink" xfId="8111" builtinId="9" hidden="1"/>
    <cellStyle name="Followed Hyperlink" xfId="8110" builtinId="9" hidden="1"/>
    <cellStyle name="Followed Hyperlink" xfId="8109" builtinId="9" hidden="1"/>
    <cellStyle name="Followed Hyperlink" xfId="8108" builtinId="9" hidden="1"/>
    <cellStyle name="Followed Hyperlink" xfId="8107" builtinId="9" hidden="1"/>
    <cellStyle name="Followed Hyperlink" xfId="8106" builtinId="9" hidden="1"/>
    <cellStyle name="Followed Hyperlink" xfId="8105" builtinId="9" hidden="1"/>
    <cellStyle name="Followed Hyperlink" xfId="8104" builtinId="9" hidden="1"/>
    <cellStyle name="Followed Hyperlink" xfId="102" builtinId="9" hidden="1"/>
    <cellStyle name="Followed Hyperlink" xfId="8103" builtinId="9" hidden="1"/>
    <cellStyle name="Followed Hyperlink" xfId="8102" builtinId="9" hidden="1"/>
    <cellStyle name="Followed Hyperlink" xfId="8101" builtinId="9" hidden="1"/>
    <cellStyle name="Followed Hyperlink" xfId="8100" builtinId="9" hidden="1"/>
    <cellStyle name="Followed Hyperlink" xfId="8099" builtinId="9" hidden="1"/>
    <cellStyle name="Followed Hyperlink" xfId="8098" builtinId="9" hidden="1"/>
    <cellStyle name="Followed Hyperlink" xfId="8097" builtinId="9" hidden="1"/>
    <cellStyle name="Followed Hyperlink" xfId="8096" builtinId="9" hidden="1"/>
    <cellStyle name="Followed Hyperlink" xfId="8095" builtinId="9" hidden="1"/>
    <cellStyle name="Followed Hyperlink" xfId="8094" builtinId="9" hidden="1"/>
    <cellStyle name="Followed Hyperlink" xfId="8093" builtinId="9" hidden="1"/>
    <cellStyle name="Followed Hyperlink" xfId="8092" builtinId="9" hidden="1"/>
    <cellStyle name="Followed Hyperlink" xfId="8091" builtinId="9" hidden="1"/>
    <cellStyle name="Followed Hyperlink" xfId="8090" builtinId="9" hidden="1"/>
    <cellStyle name="Followed Hyperlink" xfId="8089" builtinId="9" hidden="1"/>
    <cellStyle name="Followed Hyperlink" xfId="8088" builtinId="9" hidden="1"/>
    <cellStyle name="Followed Hyperlink" xfId="8087" builtinId="9" hidden="1"/>
    <cellStyle name="Followed Hyperlink" xfId="6319" builtinId="9" hidden="1"/>
    <cellStyle name="Followed Hyperlink" xfId="8086" builtinId="9" hidden="1"/>
    <cellStyle name="Followed Hyperlink" xfId="8085" builtinId="9" hidden="1"/>
    <cellStyle name="Followed Hyperlink" xfId="8084" builtinId="9" hidden="1"/>
    <cellStyle name="Followed Hyperlink" xfId="8083" builtinId="9" hidden="1"/>
    <cellStyle name="Followed Hyperlink" xfId="8082" builtinId="9" hidden="1"/>
    <cellStyle name="Followed Hyperlink" xfId="8081" builtinId="9" hidden="1"/>
    <cellStyle name="Followed Hyperlink" xfId="8080" builtinId="9" hidden="1"/>
    <cellStyle name="Followed Hyperlink" xfId="8079" builtinId="9" hidden="1"/>
    <cellStyle name="Followed Hyperlink" xfId="8078" builtinId="9" hidden="1"/>
    <cellStyle name="Followed Hyperlink" xfId="8077" builtinId="9" hidden="1"/>
    <cellStyle name="Followed Hyperlink" xfId="8076" builtinId="9" hidden="1"/>
    <cellStyle name="Followed Hyperlink" xfId="6325" builtinId="9" hidden="1"/>
    <cellStyle name="Followed Hyperlink" xfId="8075" builtinId="9" hidden="1"/>
    <cellStyle name="Followed Hyperlink" xfId="8074" builtinId="9" hidden="1"/>
    <cellStyle name="Followed Hyperlink" xfId="8073" builtinId="9" hidden="1"/>
    <cellStyle name="Followed Hyperlink" xfId="8072" builtinId="9" hidden="1"/>
    <cellStyle name="Followed Hyperlink" xfId="8071" builtinId="9" hidden="1"/>
    <cellStyle name="Followed Hyperlink" xfId="8070" builtinId="9" hidden="1"/>
    <cellStyle name="Followed Hyperlink" xfId="8069" builtinId="9" hidden="1"/>
    <cellStyle name="Followed Hyperlink" xfId="8068" builtinId="9" hidden="1"/>
    <cellStyle name="Followed Hyperlink" xfId="8067" builtinId="9" hidden="1"/>
    <cellStyle name="Followed Hyperlink" xfId="8066" builtinId="9" hidden="1"/>
    <cellStyle name="Followed Hyperlink" xfId="8065" builtinId="9" hidden="1"/>
    <cellStyle name="Followed Hyperlink" xfId="8064" builtinId="9" hidden="1"/>
    <cellStyle name="Followed Hyperlink" xfId="6332" builtinId="9" hidden="1"/>
    <cellStyle name="Followed Hyperlink" xfId="6327" builtinId="9" hidden="1"/>
    <cellStyle name="Followed Hyperlink" xfId="6323" builtinId="9" hidden="1"/>
    <cellStyle name="Followed Hyperlink" xfId="6331" builtinId="9" hidden="1"/>
    <cellStyle name="Followed Hyperlink" xfId="8063" builtinId="9" hidden="1"/>
    <cellStyle name="Followed Hyperlink" xfId="8062" builtinId="9" hidden="1"/>
    <cellStyle name="Followed Hyperlink" xfId="8061" builtinId="9" hidden="1"/>
    <cellStyle name="Followed Hyperlink" xfId="8060" builtinId="9" hidden="1"/>
    <cellStyle name="Followed Hyperlink" xfId="8059" builtinId="9" hidden="1"/>
    <cellStyle name="Followed Hyperlink" xfId="8058" builtinId="9" hidden="1"/>
    <cellStyle name="Followed Hyperlink" xfId="8057" builtinId="9" hidden="1"/>
    <cellStyle name="Followed Hyperlink" xfId="8056" builtinId="9" hidden="1"/>
    <cellStyle name="Followed Hyperlink" xfId="8055" builtinId="9" hidden="1"/>
    <cellStyle name="Followed Hyperlink" xfId="8054" builtinId="9" hidden="1"/>
    <cellStyle name="Followed Hyperlink" xfId="8053" builtinId="9" hidden="1"/>
    <cellStyle name="Followed Hyperlink" xfId="8052" builtinId="9" hidden="1"/>
    <cellStyle name="Followed Hyperlink" xfId="8051" builtinId="9" hidden="1"/>
    <cellStyle name="Followed Hyperlink" xfId="8050" builtinId="9" hidden="1"/>
    <cellStyle name="Followed Hyperlink" xfId="8049" builtinId="9" hidden="1"/>
    <cellStyle name="Followed Hyperlink" xfId="8048" builtinId="9" hidden="1"/>
    <cellStyle name="Followed Hyperlink" xfId="8047" builtinId="9" hidden="1"/>
    <cellStyle name="Followed Hyperlink" xfId="8046" builtinId="9" hidden="1"/>
    <cellStyle name="Followed Hyperlink" xfId="8045" builtinId="9" hidden="1"/>
    <cellStyle name="Followed Hyperlink" xfId="8044" builtinId="9" hidden="1"/>
    <cellStyle name="Followed Hyperlink" xfId="8043" builtinId="9" hidden="1"/>
    <cellStyle name="Followed Hyperlink" xfId="8042" builtinId="9" hidden="1"/>
    <cellStyle name="Followed Hyperlink" xfId="8041" builtinId="9" hidden="1"/>
    <cellStyle name="Followed Hyperlink" xfId="8040" builtinId="9" hidden="1"/>
    <cellStyle name="Followed Hyperlink" xfId="8039" builtinId="9" hidden="1"/>
    <cellStyle name="Followed Hyperlink" xfId="8038" builtinId="9" hidden="1"/>
    <cellStyle name="Followed Hyperlink" xfId="8037" builtinId="9" hidden="1"/>
    <cellStyle name="Followed Hyperlink" xfId="8036" builtinId="9" hidden="1"/>
    <cellStyle name="Followed Hyperlink" xfId="8035" builtinId="9" hidden="1"/>
    <cellStyle name="Followed Hyperlink" xfId="8034" builtinId="9" hidden="1"/>
    <cellStyle name="Followed Hyperlink" xfId="8033" builtinId="9" hidden="1"/>
    <cellStyle name="Followed Hyperlink" xfId="8032" builtinId="9" hidden="1"/>
    <cellStyle name="Followed Hyperlink" xfId="8031" builtinId="9" hidden="1"/>
    <cellStyle name="Followed Hyperlink" xfId="8030" builtinId="9" hidden="1"/>
    <cellStyle name="Followed Hyperlink" xfId="8029" builtinId="9" hidden="1"/>
    <cellStyle name="Followed Hyperlink" xfId="8028" builtinId="9" hidden="1"/>
    <cellStyle name="Followed Hyperlink" xfId="8027" builtinId="9" hidden="1"/>
    <cellStyle name="Followed Hyperlink" xfId="8026" builtinId="9" hidden="1"/>
    <cellStyle name="Followed Hyperlink" xfId="8025" builtinId="9" hidden="1"/>
    <cellStyle name="Followed Hyperlink" xfId="8024" builtinId="9" hidden="1"/>
    <cellStyle name="Followed Hyperlink" xfId="8023" builtinId="9" hidden="1"/>
    <cellStyle name="Followed Hyperlink" xfId="8022" builtinId="9" hidden="1"/>
    <cellStyle name="Followed Hyperlink" xfId="8021" builtinId="9" hidden="1"/>
    <cellStyle name="Followed Hyperlink" xfId="6326" builtinId="9" hidden="1"/>
    <cellStyle name="Followed Hyperlink" xfId="6314" builtinId="9" hidden="1"/>
    <cellStyle name="Followed Hyperlink" xfId="6322" builtinId="9" hidden="1"/>
    <cellStyle name="Followed Hyperlink" xfId="6321" builtinId="9" hidden="1"/>
    <cellStyle name="Followed Hyperlink" xfId="8020" builtinId="9" hidden="1"/>
    <cellStyle name="Followed Hyperlink" xfId="8019" builtinId="9" hidden="1"/>
    <cellStyle name="Followed Hyperlink" xfId="8018" builtinId="9" hidden="1"/>
    <cellStyle name="Followed Hyperlink" xfId="8017" builtinId="9" hidden="1"/>
    <cellStyle name="Followed Hyperlink" xfId="8016" builtinId="9" hidden="1"/>
    <cellStyle name="Followed Hyperlink" xfId="8015" builtinId="9" hidden="1"/>
    <cellStyle name="Followed Hyperlink" xfId="8014" builtinId="9" hidden="1"/>
    <cellStyle name="Followed Hyperlink" xfId="8013" builtinId="9" hidden="1"/>
    <cellStyle name="Followed Hyperlink" xfId="8012" builtinId="9" hidden="1"/>
    <cellStyle name="Followed Hyperlink" xfId="8011" builtinId="9" hidden="1"/>
    <cellStyle name="Followed Hyperlink" xfId="6315" builtinId="9" hidden="1"/>
    <cellStyle name="Followed Hyperlink" xfId="6313" builtinId="9" hidden="1"/>
    <cellStyle name="Followed Hyperlink" xfId="8010" builtinId="9" hidden="1"/>
    <cellStyle name="Followed Hyperlink" xfId="8009" builtinId="9" hidden="1"/>
    <cellStyle name="Followed Hyperlink" xfId="8008" builtinId="9" hidden="1"/>
    <cellStyle name="Followed Hyperlink" xfId="8007" builtinId="9" hidden="1"/>
    <cellStyle name="Followed Hyperlink" xfId="8006" builtinId="9" hidden="1"/>
    <cellStyle name="Followed Hyperlink" xfId="8005" builtinId="9" hidden="1"/>
    <cellStyle name="Followed Hyperlink" xfId="8004" builtinId="9" hidden="1"/>
    <cellStyle name="Followed Hyperlink" xfId="8003" builtinId="9" hidden="1"/>
    <cellStyle name="Followed Hyperlink" xfId="8002" builtinId="9" hidden="1"/>
    <cellStyle name="Followed Hyperlink" xfId="8001" builtinId="9" hidden="1"/>
    <cellStyle name="Followed Hyperlink" xfId="8000" builtinId="9" hidden="1"/>
    <cellStyle name="Followed Hyperlink" xfId="7999" builtinId="9" hidden="1"/>
    <cellStyle name="Followed Hyperlink" xfId="7998" builtinId="9" hidden="1"/>
    <cellStyle name="Followed Hyperlink" xfId="7997" builtinId="9" hidden="1"/>
    <cellStyle name="Followed Hyperlink" xfId="7996" builtinId="9" hidden="1"/>
    <cellStyle name="Followed Hyperlink" xfId="7995" builtinId="9" hidden="1"/>
    <cellStyle name="Followed Hyperlink" xfId="7994" builtinId="9" hidden="1"/>
    <cellStyle name="Followed Hyperlink" xfId="7993" builtinId="9" hidden="1"/>
    <cellStyle name="Followed Hyperlink" xfId="7992" builtinId="9" hidden="1"/>
    <cellStyle name="Followed Hyperlink" xfId="7991" builtinId="9" hidden="1"/>
    <cellStyle name="Followed Hyperlink" xfId="7990" builtinId="9" hidden="1"/>
    <cellStyle name="Followed Hyperlink" xfId="7989" builtinId="9" hidden="1"/>
    <cellStyle name="Followed Hyperlink" xfId="7988" builtinId="9" hidden="1"/>
    <cellStyle name="Followed Hyperlink" xfId="7987" builtinId="9" hidden="1"/>
    <cellStyle name="Followed Hyperlink" xfId="7986" builtinId="9" hidden="1"/>
    <cellStyle name="Followed Hyperlink" xfId="7985" builtinId="9" hidden="1"/>
    <cellStyle name="Followed Hyperlink" xfId="7984" builtinId="9" hidden="1"/>
    <cellStyle name="Followed Hyperlink" xfId="7983" builtinId="9" hidden="1"/>
    <cellStyle name="Followed Hyperlink" xfId="7982" builtinId="9" hidden="1"/>
    <cellStyle name="Followed Hyperlink" xfId="7981" builtinId="9" hidden="1"/>
    <cellStyle name="Followed Hyperlink" xfId="7980" builtinId="9" hidden="1"/>
    <cellStyle name="Followed Hyperlink" xfId="7979" builtinId="9" hidden="1"/>
    <cellStyle name="Followed Hyperlink" xfId="7978" builtinId="9" hidden="1"/>
    <cellStyle name="Followed Hyperlink" xfId="7977" builtinId="9" hidden="1"/>
    <cellStyle name="Followed Hyperlink" xfId="7976" builtinId="9" hidden="1"/>
    <cellStyle name="Followed Hyperlink" xfId="7975" builtinId="9" hidden="1"/>
    <cellStyle name="Followed Hyperlink" xfId="7974" builtinId="9" hidden="1"/>
    <cellStyle name="Followed Hyperlink" xfId="7973" builtinId="9" hidden="1"/>
    <cellStyle name="Followed Hyperlink" xfId="7972" builtinId="9" hidden="1"/>
    <cellStyle name="Followed Hyperlink" xfId="7971" builtinId="9" hidden="1"/>
    <cellStyle name="Followed Hyperlink" xfId="7970" builtinId="9" hidden="1"/>
    <cellStyle name="Followed Hyperlink" xfId="7969" builtinId="9" hidden="1"/>
    <cellStyle name="Followed Hyperlink" xfId="7968" builtinId="9" hidden="1"/>
    <cellStyle name="Followed Hyperlink" xfId="7967" builtinId="9" hidden="1"/>
    <cellStyle name="Followed Hyperlink" xfId="7966" builtinId="9" hidden="1"/>
    <cellStyle name="Followed Hyperlink" xfId="7965" builtinId="9" hidden="1"/>
    <cellStyle name="Followed Hyperlink" xfId="7964" builtinId="9" hidden="1"/>
    <cellStyle name="Followed Hyperlink" xfId="8519" builtinId="9" hidden="1"/>
    <cellStyle name="Followed Hyperlink" xfId="8520" builtinId="9" hidden="1"/>
    <cellStyle name="Followed Hyperlink" xfId="8521" builtinId="9" hidden="1"/>
    <cellStyle name="Followed Hyperlink" xfId="8522" builtinId="9" hidden="1"/>
    <cellStyle name="Followed Hyperlink" xfId="8523" builtinId="9" hidden="1"/>
    <cellStyle name="Followed Hyperlink" xfId="8524" builtinId="9" hidden="1"/>
    <cellStyle name="Followed Hyperlink" xfId="8525" builtinId="9" hidden="1"/>
    <cellStyle name="Followed Hyperlink" xfId="8526" builtinId="9" hidden="1"/>
    <cellStyle name="Followed Hyperlink" xfId="8527" builtinId="9" hidden="1"/>
    <cellStyle name="Followed Hyperlink" xfId="8528" builtinId="9" hidden="1"/>
    <cellStyle name="Followed Hyperlink" xfId="8529" builtinId="9" hidden="1"/>
    <cellStyle name="Followed Hyperlink" xfId="8530" builtinId="9" hidden="1"/>
    <cellStyle name="Followed Hyperlink" xfId="8531" builtinId="9" hidden="1"/>
    <cellStyle name="Followed Hyperlink" xfId="8532" builtinId="9" hidden="1"/>
    <cellStyle name="Followed Hyperlink" xfId="8533" builtinId="9" hidden="1"/>
    <cellStyle name="Followed Hyperlink" xfId="8534" builtinId="9" hidden="1"/>
    <cellStyle name="Followed Hyperlink" xfId="8535" builtinId="9" hidden="1"/>
    <cellStyle name="Followed Hyperlink" xfId="8536" builtinId="9" hidden="1"/>
    <cellStyle name="Followed Hyperlink" xfId="8537" builtinId="9" hidden="1"/>
    <cellStyle name="Followed Hyperlink" xfId="8538" builtinId="9" hidden="1"/>
    <cellStyle name="Followed Hyperlink" xfId="8539" builtinId="9" hidden="1"/>
    <cellStyle name="Followed Hyperlink" xfId="8540" builtinId="9" hidden="1"/>
    <cellStyle name="Followed Hyperlink" xfId="8541" builtinId="9" hidden="1"/>
    <cellStyle name="Followed Hyperlink" xfId="8542" builtinId="9" hidden="1"/>
    <cellStyle name="Followed Hyperlink" xfId="8543" builtinId="9" hidden="1"/>
    <cellStyle name="Followed Hyperlink" xfId="8544" builtinId="9" hidden="1"/>
    <cellStyle name="Followed Hyperlink" xfId="8545" builtinId="9" hidden="1"/>
    <cellStyle name="Followed Hyperlink" xfId="8546" builtinId="9" hidden="1"/>
    <cellStyle name="Followed Hyperlink" xfId="8547" builtinId="9" hidden="1"/>
    <cellStyle name="Followed Hyperlink" xfId="8548" builtinId="9" hidden="1"/>
    <cellStyle name="Followed Hyperlink" xfId="8549" builtinId="9" hidden="1"/>
    <cellStyle name="Followed Hyperlink" xfId="8550" builtinId="9" hidden="1"/>
    <cellStyle name="Followed Hyperlink" xfId="8551" builtinId="9" hidden="1"/>
    <cellStyle name="Followed Hyperlink" xfId="8552" builtinId="9" hidden="1"/>
    <cellStyle name="Followed Hyperlink" xfId="8553" builtinId="9" hidden="1"/>
    <cellStyle name="Followed Hyperlink" xfId="8554" builtinId="9" hidden="1"/>
    <cellStyle name="Followed Hyperlink" xfId="8555" builtinId="9" hidden="1"/>
    <cellStyle name="Followed Hyperlink" xfId="8556" builtinId="9" hidden="1"/>
    <cellStyle name="Followed Hyperlink" xfId="8557" builtinId="9" hidden="1"/>
    <cellStyle name="Followed Hyperlink" xfId="8558" builtinId="9" hidden="1"/>
    <cellStyle name="Followed Hyperlink" xfId="8559" builtinId="9" hidden="1"/>
    <cellStyle name="Followed Hyperlink" xfId="8560" builtinId="9" hidden="1"/>
    <cellStyle name="Followed Hyperlink" xfId="8561" builtinId="9" hidden="1"/>
    <cellStyle name="Followed Hyperlink" xfId="8562" builtinId="9" hidden="1"/>
    <cellStyle name="Followed Hyperlink" xfId="8563" builtinId="9" hidden="1"/>
    <cellStyle name="Followed Hyperlink" xfId="8564" builtinId="9" hidden="1"/>
    <cellStyle name="Followed Hyperlink" xfId="8565" builtinId="9" hidden="1"/>
    <cellStyle name="Followed Hyperlink" xfId="7368" builtinId="9" hidden="1"/>
    <cellStyle name="Followed Hyperlink" xfId="7367" builtinId="9" hidden="1"/>
    <cellStyle name="Followed Hyperlink" xfId="7366" builtinId="9" hidden="1"/>
    <cellStyle name="Followed Hyperlink" xfId="7365" builtinId="9" hidden="1"/>
    <cellStyle name="Followed Hyperlink" xfId="7364" builtinId="9" hidden="1"/>
    <cellStyle name="Followed Hyperlink" xfId="7363" builtinId="9" hidden="1"/>
    <cellStyle name="Followed Hyperlink" xfId="7362" builtinId="9" hidden="1"/>
    <cellStyle name="Followed Hyperlink" xfId="7361" builtinId="9" hidden="1"/>
    <cellStyle name="Followed Hyperlink" xfId="7360" builtinId="9" hidden="1"/>
    <cellStyle name="Followed Hyperlink" xfId="7359" builtinId="9" hidden="1"/>
    <cellStyle name="Followed Hyperlink" xfId="7358" builtinId="9" hidden="1"/>
    <cellStyle name="Followed Hyperlink" xfId="7357" builtinId="9" hidden="1"/>
    <cellStyle name="Followed Hyperlink" xfId="7356" builtinId="9" hidden="1"/>
    <cellStyle name="Followed Hyperlink" xfId="7355" builtinId="9" hidden="1"/>
    <cellStyle name="Followed Hyperlink" xfId="7354" builtinId="9" hidden="1"/>
    <cellStyle name="Followed Hyperlink" xfId="7353" builtinId="9" hidden="1"/>
    <cellStyle name="Followed Hyperlink" xfId="7352" builtinId="9" hidden="1"/>
    <cellStyle name="Followed Hyperlink" xfId="7351" builtinId="9" hidden="1"/>
    <cellStyle name="Followed Hyperlink" xfId="7350" builtinId="9" hidden="1"/>
    <cellStyle name="Followed Hyperlink" xfId="7349" builtinId="9" hidden="1"/>
    <cellStyle name="Followed Hyperlink" xfId="7348" builtinId="9" hidden="1"/>
    <cellStyle name="Followed Hyperlink" xfId="7347" builtinId="9" hidden="1"/>
    <cellStyle name="Followed Hyperlink" xfId="7346" builtinId="9" hidden="1"/>
    <cellStyle name="Followed Hyperlink" xfId="7345" builtinId="9" hidden="1"/>
    <cellStyle name="Followed Hyperlink" xfId="7344" builtinId="9" hidden="1"/>
    <cellStyle name="Followed Hyperlink" xfId="7343" builtinId="9" hidden="1"/>
    <cellStyle name="Followed Hyperlink" xfId="7342" builtinId="9" hidden="1"/>
    <cellStyle name="Followed Hyperlink" xfId="7341" builtinId="9" hidden="1"/>
    <cellStyle name="Followed Hyperlink" xfId="7340" builtinId="9" hidden="1"/>
    <cellStyle name="Followed Hyperlink" xfId="7339" builtinId="9" hidden="1"/>
    <cellStyle name="Followed Hyperlink" xfId="7338" builtinId="9" hidden="1"/>
    <cellStyle name="Followed Hyperlink" xfId="7337" builtinId="9" hidden="1"/>
    <cellStyle name="Followed Hyperlink" xfId="7336" builtinId="9" hidden="1"/>
    <cellStyle name="Followed Hyperlink" xfId="7335" builtinId="9" hidden="1"/>
    <cellStyle name="Followed Hyperlink" xfId="7334" builtinId="9" hidden="1"/>
    <cellStyle name="Followed Hyperlink" xfId="7333" builtinId="9" hidden="1"/>
    <cellStyle name="Followed Hyperlink" xfId="7332" builtinId="9" hidden="1"/>
    <cellStyle name="Followed Hyperlink" xfId="7331" builtinId="9" hidden="1"/>
    <cellStyle name="Followed Hyperlink" xfId="7330" builtinId="9" hidden="1"/>
    <cellStyle name="Followed Hyperlink" xfId="7329" builtinId="9" hidden="1"/>
    <cellStyle name="Followed Hyperlink" xfId="7328" builtinId="9" hidden="1"/>
    <cellStyle name="Followed Hyperlink" xfId="7327" builtinId="9" hidden="1"/>
    <cellStyle name="Followed Hyperlink" xfId="7326" builtinId="9" hidden="1"/>
    <cellStyle name="Followed Hyperlink" xfId="7325" builtinId="9" hidden="1"/>
    <cellStyle name="Followed Hyperlink" xfId="7324" builtinId="9" hidden="1"/>
    <cellStyle name="Followed Hyperlink" xfId="7323" builtinId="9" hidden="1"/>
    <cellStyle name="Followed Hyperlink" xfId="7322" builtinId="9" hidden="1"/>
    <cellStyle name="Followed Hyperlink" xfId="7321" builtinId="9" hidden="1"/>
    <cellStyle name="Followed Hyperlink" xfId="7320" builtinId="9" hidden="1"/>
    <cellStyle name="Followed Hyperlink" xfId="7319" builtinId="9" hidden="1"/>
    <cellStyle name="Followed Hyperlink" xfId="7318" builtinId="9" hidden="1"/>
    <cellStyle name="Followed Hyperlink" xfId="7317" builtinId="9" hidden="1"/>
    <cellStyle name="Followed Hyperlink" xfId="7316" builtinId="9" hidden="1"/>
    <cellStyle name="Followed Hyperlink" xfId="7315" builtinId="9" hidden="1"/>
    <cellStyle name="Followed Hyperlink" xfId="7314" builtinId="9" hidden="1"/>
    <cellStyle name="Followed Hyperlink" xfId="7313" builtinId="9" hidden="1"/>
    <cellStyle name="Followed Hyperlink" xfId="7312" builtinId="9" hidden="1"/>
    <cellStyle name="Followed Hyperlink" xfId="7311" builtinId="9" hidden="1"/>
    <cellStyle name="Followed Hyperlink" xfId="7310" builtinId="9" hidden="1"/>
    <cellStyle name="Followed Hyperlink" xfId="7309" builtinId="9" hidden="1"/>
    <cellStyle name="Followed Hyperlink" xfId="7308" builtinId="9" hidden="1"/>
    <cellStyle name="Followed Hyperlink" xfId="7307" builtinId="9" hidden="1"/>
    <cellStyle name="Followed Hyperlink" xfId="7306" builtinId="9" hidden="1"/>
    <cellStyle name="Followed Hyperlink" xfId="7305" builtinId="9" hidden="1"/>
    <cellStyle name="Followed Hyperlink" xfId="7304" builtinId="9" hidden="1"/>
    <cellStyle name="Followed Hyperlink" xfId="7303" builtinId="9" hidden="1"/>
    <cellStyle name="Followed Hyperlink" xfId="7302" builtinId="9" hidden="1"/>
    <cellStyle name="Followed Hyperlink" xfId="7301" builtinId="9" hidden="1"/>
    <cellStyle name="Followed Hyperlink" xfId="7300" builtinId="9" hidden="1"/>
    <cellStyle name="Followed Hyperlink" xfId="7299" builtinId="9" hidden="1"/>
    <cellStyle name="Followed Hyperlink" xfId="7298" builtinId="9" hidden="1"/>
    <cellStyle name="Followed Hyperlink" xfId="7297" builtinId="9" hidden="1"/>
    <cellStyle name="Followed Hyperlink" xfId="6317" builtinId="9" hidden="1"/>
    <cellStyle name="Followed Hyperlink" xfId="98" builtinId="9" hidden="1"/>
    <cellStyle name="Followed Hyperlink" xfId="6318" builtinId="9" hidden="1"/>
    <cellStyle name="Followed Hyperlink" xfId="99" builtinId="9" hidden="1"/>
    <cellStyle name="Followed Hyperlink" xfId="109" builtinId="9" hidden="1"/>
    <cellStyle name="Followed Hyperlink" xfId="115" builtinId="9" hidden="1"/>
    <cellStyle name="Followed Hyperlink" xfId="7296" builtinId="9" hidden="1"/>
    <cellStyle name="Followed Hyperlink" xfId="7295" builtinId="9" hidden="1"/>
    <cellStyle name="Followed Hyperlink" xfId="7294" builtinId="9" hidden="1"/>
    <cellStyle name="Followed Hyperlink" xfId="7293" builtinId="9" hidden="1"/>
    <cellStyle name="Followed Hyperlink" xfId="7292" builtinId="9" hidden="1"/>
    <cellStyle name="Followed Hyperlink" xfId="7291" builtinId="9" hidden="1"/>
    <cellStyle name="Followed Hyperlink" xfId="7290" builtinId="9" hidden="1"/>
    <cellStyle name="Followed Hyperlink" xfId="7289" builtinId="9" hidden="1"/>
    <cellStyle name="Followed Hyperlink" xfId="7288" builtinId="9" hidden="1"/>
    <cellStyle name="Followed Hyperlink" xfId="7287" builtinId="9" hidden="1"/>
    <cellStyle name="Followed Hyperlink" xfId="7286" builtinId="9" hidden="1"/>
    <cellStyle name="Followed Hyperlink" xfId="7285" builtinId="9" hidden="1"/>
    <cellStyle name="Followed Hyperlink" xfId="7284" builtinId="9" hidden="1"/>
    <cellStyle name="Followed Hyperlink" xfId="7283" builtinId="9" hidden="1"/>
    <cellStyle name="Followed Hyperlink" xfId="7282" builtinId="9" hidden="1"/>
    <cellStyle name="Followed Hyperlink" xfId="7281" builtinId="9" hidden="1"/>
    <cellStyle name="Followed Hyperlink" xfId="7280" builtinId="9" hidden="1"/>
    <cellStyle name="Followed Hyperlink" xfId="7279" builtinId="9" hidden="1"/>
    <cellStyle name="Followed Hyperlink" xfId="7278" builtinId="9" hidden="1"/>
    <cellStyle name="Followed Hyperlink" xfId="7277" builtinId="9" hidden="1"/>
    <cellStyle name="Followed Hyperlink" xfId="7276" builtinId="9" hidden="1"/>
    <cellStyle name="Followed Hyperlink" xfId="7275" builtinId="9" hidden="1"/>
    <cellStyle name="Followed Hyperlink" xfId="7274" builtinId="9" hidden="1"/>
    <cellStyle name="Followed Hyperlink" xfId="7273" builtinId="9" hidden="1"/>
    <cellStyle name="Followed Hyperlink" xfId="7272" builtinId="9" hidden="1"/>
    <cellStyle name="Followed Hyperlink" xfId="7271" builtinId="9" hidden="1"/>
    <cellStyle name="Followed Hyperlink" xfId="7270" builtinId="9" hidden="1"/>
    <cellStyle name="Followed Hyperlink" xfId="7269" builtinId="9" hidden="1"/>
    <cellStyle name="Followed Hyperlink" xfId="7268" builtinId="9" hidden="1"/>
    <cellStyle name="Followed Hyperlink" xfId="7267" builtinId="9" hidden="1"/>
    <cellStyle name="Followed Hyperlink" xfId="7266" builtinId="9" hidden="1"/>
    <cellStyle name="Followed Hyperlink" xfId="7265" builtinId="9" hidden="1"/>
    <cellStyle name="Followed Hyperlink" xfId="7264" builtinId="9" hidden="1"/>
    <cellStyle name="Followed Hyperlink" xfId="7263" builtinId="9" hidden="1"/>
    <cellStyle name="Followed Hyperlink" xfId="7262" builtinId="9" hidden="1"/>
    <cellStyle name="Followed Hyperlink" xfId="7261" builtinId="9" hidden="1"/>
    <cellStyle name="Followed Hyperlink" xfId="7260" builtinId="9" hidden="1"/>
    <cellStyle name="Followed Hyperlink" xfId="7259" builtinId="9" hidden="1"/>
    <cellStyle name="Followed Hyperlink" xfId="7258" builtinId="9" hidden="1"/>
    <cellStyle name="Followed Hyperlink" xfId="7257" builtinId="9" hidden="1"/>
    <cellStyle name="Followed Hyperlink" xfId="7256" builtinId="9" hidden="1"/>
    <cellStyle name="Followed Hyperlink" xfId="7255" builtinId="9" hidden="1"/>
    <cellStyle name="Followed Hyperlink" xfId="7254" builtinId="9" hidden="1"/>
    <cellStyle name="Followed Hyperlink" xfId="7253" builtinId="9" hidden="1"/>
    <cellStyle name="Followed Hyperlink" xfId="7252" builtinId="9" hidden="1"/>
    <cellStyle name="Followed Hyperlink" xfId="7251" builtinId="9" hidden="1"/>
    <cellStyle name="Followed Hyperlink" xfId="7250" builtinId="9" hidden="1"/>
    <cellStyle name="Followed Hyperlink" xfId="7249" builtinId="9" hidden="1"/>
    <cellStyle name="Followed Hyperlink" xfId="7248" builtinId="9" hidden="1"/>
    <cellStyle name="Followed Hyperlink" xfId="7247" builtinId="9" hidden="1"/>
    <cellStyle name="Followed Hyperlink" xfId="7246" builtinId="9" hidden="1"/>
    <cellStyle name="Followed Hyperlink" xfId="7245" builtinId="9" hidden="1"/>
    <cellStyle name="Followed Hyperlink" xfId="7244" builtinId="9" hidden="1"/>
    <cellStyle name="Followed Hyperlink" xfId="7243" builtinId="9" hidden="1"/>
    <cellStyle name="Followed Hyperlink" xfId="7242" builtinId="9" hidden="1"/>
    <cellStyle name="Followed Hyperlink" xfId="7241" builtinId="9" hidden="1"/>
    <cellStyle name="Followed Hyperlink" xfId="7240" builtinId="9" hidden="1"/>
    <cellStyle name="Followed Hyperlink" xfId="7239" builtinId="9" hidden="1"/>
    <cellStyle name="Followed Hyperlink" xfId="7238" builtinId="9" hidden="1"/>
    <cellStyle name="Followed Hyperlink" xfId="7237" builtinId="9" hidden="1"/>
    <cellStyle name="Followed Hyperlink" xfId="7236" builtinId="9" hidden="1"/>
    <cellStyle name="Followed Hyperlink" xfId="7235" builtinId="9" hidden="1"/>
    <cellStyle name="Followed Hyperlink" xfId="7234" builtinId="9" hidden="1"/>
    <cellStyle name="Followed Hyperlink" xfId="7233" builtinId="9" hidden="1"/>
    <cellStyle name="Followed Hyperlink" xfId="7232" builtinId="9" hidden="1"/>
    <cellStyle name="Followed Hyperlink" xfId="7231" builtinId="9" hidden="1"/>
    <cellStyle name="Followed Hyperlink" xfId="7230" builtinId="9" hidden="1"/>
    <cellStyle name="Followed Hyperlink" xfId="7229" builtinId="9" hidden="1"/>
    <cellStyle name="Followed Hyperlink" xfId="7228" builtinId="9" hidden="1"/>
    <cellStyle name="Followed Hyperlink" xfId="7227" builtinId="9" hidden="1"/>
    <cellStyle name="Followed Hyperlink" xfId="7226" builtinId="9" hidden="1"/>
    <cellStyle name="Followed Hyperlink" xfId="7225" builtinId="9" hidden="1"/>
    <cellStyle name="Followed Hyperlink" xfId="7224" builtinId="9" hidden="1"/>
    <cellStyle name="Followed Hyperlink" xfId="7223" builtinId="9" hidden="1"/>
    <cellStyle name="Followed Hyperlink" xfId="7222" builtinId="9" hidden="1"/>
    <cellStyle name="Followed Hyperlink" xfId="7221" builtinId="9" hidden="1"/>
    <cellStyle name="Followed Hyperlink" xfId="7220" builtinId="9" hidden="1"/>
    <cellStyle name="Followed Hyperlink" xfId="7219" builtinId="9" hidden="1"/>
    <cellStyle name="Followed Hyperlink" xfId="7218" builtinId="9" hidden="1"/>
    <cellStyle name="Followed Hyperlink" xfId="7217" builtinId="9" hidden="1"/>
    <cellStyle name="Followed Hyperlink" xfId="7216" builtinId="9" hidden="1"/>
    <cellStyle name="Followed Hyperlink" xfId="7215" builtinId="9" hidden="1"/>
    <cellStyle name="Followed Hyperlink" xfId="7214" builtinId="9" hidden="1"/>
    <cellStyle name="Followed Hyperlink" xfId="7213" builtinId="9" hidden="1"/>
    <cellStyle name="Followed Hyperlink" xfId="7212" builtinId="9" hidden="1"/>
    <cellStyle name="Followed Hyperlink" xfId="7211" builtinId="9" hidden="1"/>
    <cellStyle name="Followed Hyperlink" xfId="7210" builtinId="9" hidden="1"/>
    <cellStyle name="Followed Hyperlink" xfId="7209" builtinId="9" hidden="1"/>
    <cellStyle name="Followed Hyperlink" xfId="7208" builtinId="9" hidden="1"/>
    <cellStyle name="Followed Hyperlink" xfId="7207" builtinId="9" hidden="1"/>
    <cellStyle name="Followed Hyperlink" xfId="7206" builtinId="9" hidden="1"/>
    <cellStyle name="Followed Hyperlink" xfId="7205" builtinId="9" hidden="1"/>
    <cellStyle name="Followed Hyperlink" xfId="7204" builtinId="9" hidden="1"/>
    <cellStyle name="Followed Hyperlink" xfId="7203" builtinId="9" hidden="1"/>
    <cellStyle name="Followed Hyperlink" xfId="7202" builtinId="9" hidden="1"/>
    <cellStyle name="Followed Hyperlink" xfId="7201" builtinId="9" hidden="1"/>
    <cellStyle name="Followed Hyperlink" xfId="7200" builtinId="9" hidden="1"/>
    <cellStyle name="Followed Hyperlink" xfId="7199" builtinId="9" hidden="1"/>
    <cellStyle name="Followed Hyperlink" xfId="7198" builtinId="9" hidden="1"/>
    <cellStyle name="Followed Hyperlink" xfId="7197" builtinId="9" hidden="1"/>
    <cellStyle name="Followed Hyperlink" xfId="7196" builtinId="9" hidden="1"/>
    <cellStyle name="Followed Hyperlink" xfId="7195" builtinId="9" hidden="1"/>
    <cellStyle name="Followed Hyperlink" xfId="7194" builtinId="9" hidden="1"/>
    <cellStyle name="Followed Hyperlink" xfId="7193" builtinId="9" hidden="1"/>
    <cellStyle name="Followed Hyperlink" xfId="7192" builtinId="9" hidden="1"/>
    <cellStyle name="Followed Hyperlink" xfId="7191" builtinId="9" hidden="1"/>
    <cellStyle name="Followed Hyperlink" xfId="7190" builtinId="9" hidden="1"/>
    <cellStyle name="Followed Hyperlink" xfId="7189" builtinId="9" hidden="1"/>
    <cellStyle name="Followed Hyperlink" xfId="7188" builtinId="9" hidden="1"/>
    <cellStyle name="Followed Hyperlink" xfId="7187" builtinId="9" hidden="1"/>
    <cellStyle name="Followed Hyperlink" xfId="7186" builtinId="9" hidden="1"/>
    <cellStyle name="Followed Hyperlink" xfId="7185" builtinId="9" hidden="1"/>
    <cellStyle name="Followed Hyperlink" xfId="7184" builtinId="9" hidden="1"/>
    <cellStyle name="Followed Hyperlink" xfId="7183" builtinId="9" hidden="1"/>
    <cellStyle name="Followed Hyperlink" xfId="7182" builtinId="9" hidden="1"/>
    <cellStyle name="Followed Hyperlink" xfId="7181" builtinId="9" hidden="1"/>
    <cellStyle name="Followed Hyperlink" xfId="7180" builtinId="9" hidden="1"/>
    <cellStyle name="Followed Hyperlink" xfId="7179" builtinId="9" hidden="1"/>
    <cellStyle name="Followed Hyperlink" xfId="7178" builtinId="9" hidden="1"/>
    <cellStyle name="Followed Hyperlink" xfId="7177" builtinId="9" hidden="1"/>
    <cellStyle name="Followed Hyperlink" xfId="7176" builtinId="9" hidden="1"/>
    <cellStyle name="Followed Hyperlink" xfId="7175" builtinId="9" hidden="1"/>
    <cellStyle name="Followed Hyperlink" xfId="7174" builtinId="9" hidden="1"/>
    <cellStyle name="Followed Hyperlink" xfId="7173" builtinId="9" hidden="1"/>
    <cellStyle name="Followed Hyperlink" xfId="7172" builtinId="9" hidden="1"/>
    <cellStyle name="Followed Hyperlink" xfId="7171" builtinId="9" hidden="1"/>
    <cellStyle name="Followed Hyperlink" xfId="7170" builtinId="9" hidden="1"/>
    <cellStyle name="Followed Hyperlink" xfId="7169" builtinId="9" hidden="1"/>
    <cellStyle name="Followed Hyperlink" xfId="7168" builtinId="9" hidden="1"/>
    <cellStyle name="Followed Hyperlink" xfId="7167" builtinId="9" hidden="1"/>
    <cellStyle name="Followed Hyperlink" xfId="7166" builtinId="9" hidden="1"/>
    <cellStyle name="Followed Hyperlink" xfId="7165" builtinId="9" hidden="1"/>
    <cellStyle name="Followed Hyperlink" xfId="7164" builtinId="9" hidden="1"/>
    <cellStyle name="Followed Hyperlink" xfId="7163" builtinId="9" hidden="1"/>
    <cellStyle name="Followed Hyperlink" xfId="7162" builtinId="9" hidden="1"/>
    <cellStyle name="Followed Hyperlink" xfId="7161" builtinId="9" hidden="1"/>
    <cellStyle name="Followed Hyperlink" xfId="7160" builtinId="9" hidden="1"/>
    <cellStyle name="Followed Hyperlink" xfId="7159" builtinId="9" hidden="1"/>
    <cellStyle name="Followed Hyperlink" xfId="7158" builtinId="9" hidden="1"/>
    <cellStyle name="Followed Hyperlink" xfId="7157" builtinId="9" hidden="1"/>
    <cellStyle name="Followed Hyperlink" xfId="7156" builtinId="9" hidden="1"/>
    <cellStyle name="Followed Hyperlink" xfId="7155" builtinId="9" hidden="1"/>
    <cellStyle name="Followed Hyperlink" xfId="7154" builtinId="9" hidden="1"/>
    <cellStyle name="Followed Hyperlink" xfId="7153" builtinId="9" hidden="1"/>
    <cellStyle name="Followed Hyperlink" xfId="7152" builtinId="9" hidden="1"/>
    <cellStyle name="Followed Hyperlink" xfId="7151" builtinId="9" hidden="1"/>
    <cellStyle name="Followed Hyperlink" xfId="7150" builtinId="9" hidden="1"/>
    <cellStyle name="Followed Hyperlink" xfId="7149" builtinId="9" hidden="1"/>
    <cellStyle name="Followed Hyperlink" xfId="7148" builtinId="9" hidden="1"/>
    <cellStyle name="Followed Hyperlink" xfId="7147" builtinId="9" hidden="1"/>
    <cellStyle name="Followed Hyperlink" xfId="7146" builtinId="9" hidden="1"/>
    <cellStyle name="Followed Hyperlink" xfId="7145" builtinId="9" hidden="1"/>
    <cellStyle name="Followed Hyperlink" xfId="7144" builtinId="9" hidden="1"/>
    <cellStyle name="Followed Hyperlink" xfId="7143" builtinId="9" hidden="1"/>
    <cellStyle name="Followed Hyperlink" xfId="7142" builtinId="9" hidden="1"/>
    <cellStyle name="Followed Hyperlink" xfId="7141" builtinId="9" hidden="1"/>
    <cellStyle name="Followed Hyperlink" xfId="7140" builtinId="9" hidden="1"/>
    <cellStyle name="Followed Hyperlink" xfId="7139" builtinId="9" hidden="1"/>
    <cellStyle name="Followed Hyperlink" xfId="7138" builtinId="9" hidden="1"/>
    <cellStyle name="Followed Hyperlink" xfId="7137" builtinId="9" hidden="1"/>
    <cellStyle name="Followed Hyperlink" xfId="7136" builtinId="9" hidden="1"/>
    <cellStyle name="Followed Hyperlink" xfId="7135" builtinId="9" hidden="1"/>
    <cellStyle name="Followed Hyperlink" xfId="7134" builtinId="9" hidden="1"/>
    <cellStyle name="Followed Hyperlink" xfId="7133" builtinId="9" hidden="1"/>
    <cellStyle name="Followed Hyperlink" xfId="7132" builtinId="9" hidden="1"/>
    <cellStyle name="Followed Hyperlink" xfId="7131" builtinId="9" hidden="1"/>
    <cellStyle name="Followed Hyperlink" xfId="7130" builtinId="9" hidden="1"/>
    <cellStyle name="Followed Hyperlink" xfId="7129" builtinId="9" hidden="1"/>
    <cellStyle name="Followed Hyperlink" xfId="7128" builtinId="9" hidden="1"/>
    <cellStyle name="Followed Hyperlink" xfId="7127" builtinId="9" hidden="1"/>
    <cellStyle name="Followed Hyperlink" xfId="7126" builtinId="9" hidden="1"/>
    <cellStyle name="Followed Hyperlink" xfId="7125" builtinId="9" hidden="1"/>
    <cellStyle name="Followed Hyperlink" xfId="7124" builtinId="9" hidden="1"/>
    <cellStyle name="Followed Hyperlink" xfId="7123" builtinId="9" hidden="1"/>
    <cellStyle name="Followed Hyperlink" xfId="7122" builtinId="9" hidden="1"/>
    <cellStyle name="Followed Hyperlink" xfId="7121" builtinId="9" hidden="1"/>
    <cellStyle name="Followed Hyperlink" xfId="7120" builtinId="9" hidden="1"/>
    <cellStyle name="Followed Hyperlink" xfId="7119" builtinId="9" hidden="1"/>
    <cellStyle name="Followed Hyperlink" xfId="7118" builtinId="9" hidden="1"/>
    <cellStyle name="Followed Hyperlink" xfId="7117" builtinId="9" hidden="1"/>
    <cellStyle name="Followed Hyperlink" xfId="7116" builtinId="9" hidden="1"/>
    <cellStyle name="Followed Hyperlink" xfId="7115" builtinId="9" hidden="1"/>
    <cellStyle name="Followed Hyperlink" xfId="7114" builtinId="9" hidden="1"/>
    <cellStyle name="Followed Hyperlink" xfId="7113" builtinId="9" hidden="1"/>
    <cellStyle name="Followed Hyperlink" xfId="7112" builtinId="9" hidden="1"/>
    <cellStyle name="Followed Hyperlink" xfId="7111" builtinId="9" hidden="1"/>
    <cellStyle name="Followed Hyperlink" xfId="7110" builtinId="9" hidden="1"/>
    <cellStyle name="Followed Hyperlink" xfId="7109" builtinId="9" hidden="1"/>
    <cellStyle name="Followed Hyperlink" xfId="7108" builtinId="9" hidden="1"/>
    <cellStyle name="Followed Hyperlink" xfId="7107" builtinId="9" hidden="1"/>
    <cellStyle name="Followed Hyperlink" xfId="7106" builtinId="9" hidden="1"/>
    <cellStyle name="Followed Hyperlink" xfId="7105" builtinId="9" hidden="1"/>
    <cellStyle name="Followed Hyperlink" xfId="7104" builtinId="9" hidden="1"/>
    <cellStyle name="Followed Hyperlink" xfId="7103" builtinId="9" hidden="1"/>
    <cellStyle name="Followed Hyperlink" xfId="7102" builtinId="9" hidden="1"/>
    <cellStyle name="Followed Hyperlink" xfId="7101" builtinId="9" hidden="1"/>
    <cellStyle name="Followed Hyperlink" xfId="7100" builtinId="9" hidden="1"/>
    <cellStyle name="Followed Hyperlink" xfId="7099" builtinId="9" hidden="1"/>
    <cellStyle name="Followed Hyperlink" xfId="7098" builtinId="9" hidden="1"/>
    <cellStyle name="Followed Hyperlink" xfId="7097" builtinId="9" hidden="1"/>
    <cellStyle name="Followed Hyperlink" xfId="7096" builtinId="9" hidden="1"/>
    <cellStyle name="Followed Hyperlink" xfId="7095" builtinId="9" hidden="1"/>
    <cellStyle name="Followed Hyperlink" xfId="7094" builtinId="9" hidden="1"/>
    <cellStyle name="Followed Hyperlink" xfId="7093" builtinId="9" hidden="1"/>
    <cellStyle name="Followed Hyperlink" xfId="7092" builtinId="9" hidden="1"/>
    <cellStyle name="Followed Hyperlink" xfId="7091" builtinId="9" hidden="1"/>
    <cellStyle name="Followed Hyperlink" xfId="7090" builtinId="9" hidden="1"/>
    <cellStyle name="Followed Hyperlink" xfId="100" builtinId="9" hidden="1"/>
    <cellStyle name="Followed Hyperlink" xfId="114" builtinId="9" hidden="1"/>
    <cellStyle name="Followed Hyperlink" xfId="7089" builtinId="9" hidden="1"/>
    <cellStyle name="Followed Hyperlink" xfId="7088" builtinId="9" hidden="1"/>
    <cellStyle name="Followed Hyperlink" xfId="7087" builtinId="9" hidden="1"/>
    <cellStyle name="Followed Hyperlink" xfId="7086" builtinId="9" hidden="1"/>
    <cellStyle name="Followed Hyperlink" xfId="7085" builtinId="9" hidden="1"/>
    <cellStyle name="Followed Hyperlink" xfId="7084" builtinId="9" hidden="1"/>
    <cellStyle name="Followed Hyperlink" xfId="7083" builtinId="9" hidden="1"/>
    <cellStyle name="Followed Hyperlink" xfId="7082" builtinId="9" hidden="1"/>
    <cellStyle name="Followed Hyperlink" xfId="7081" builtinId="9" hidden="1"/>
    <cellStyle name="Followed Hyperlink" xfId="7080" builtinId="9" hidden="1"/>
    <cellStyle name="Followed Hyperlink" xfId="7079" builtinId="9" hidden="1"/>
    <cellStyle name="Followed Hyperlink" xfId="7078" builtinId="9" hidden="1"/>
    <cellStyle name="Followed Hyperlink" xfId="7077" builtinId="9" hidden="1"/>
    <cellStyle name="Followed Hyperlink" xfId="7076" builtinId="9" hidden="1"/>
    <cellStyle name="Followed Hyperlink" xfId="7075" builtinId="9" hidden="1"/>
    <cellStyle name="Followed Hyperlink" xfId="7074" builtinId="9" hidden="1"/>
    <cellStyle name="Followed Hyperlink" xfId="7073" builtinId="9" hidden="1"/>
    <cellStyle name="Followed Hyperlink" xfId="7072" builtinId="9" hidden="1"/>
    <cellStyle name="Followed Hyperlink" xfId="7071" builtinId="9" hidden="1"/>
    <cellStyle name="Followed Hyperlink" xfId="7070" builtinId="9" hidden="1"/>
    <cellStyle name="Followed Hyperlink" xfId="7069" builtinId="9" hidden="1"/>
    <cellStyle name="Followed Hyperlink" xfId="7068" builtinId="9" hidden="1"/>
    <cellStyle name="Followed Hyperlink" xfId="7067" builtinId="9" hidden="1"/>
    <cellStyle name="Followed Hyperlink" xfId="7066" builtinId="9" hidden="1"/>
    <cellStyle name="Followed Hyperlink" xfId="7065" builtinId="9" hidden="1"/>
    <cellStyle name="Followed Hyperlink" xfId="7064" builtinId="9" hidden="1"/>
    <cellStyle name="Followed Hyperlink" xfId="7063" builtinId="9" hidden="1"/>
    <cellStyle name="Followed Hyperlink" xfId="7062" builtinId="9" hidden="1"/>
    <cellStyle name="Followed Hyperlink" xfId="7061" builtinId="9" hidden="1"/>
    <cellStyle name="Followed Hyperlink" xfId="7060" builtinId="9" hidden="1"/>
    <cellStyle name="Followed Hyperlink" xfId="7059" builtinId="9" hidden="1"/>
    <cellStyle name="Followed Hyperlink" xfId="7058" builtinId="9" hidden="1"/>
    <cellStyle name="Followed Hyperlink" xfId="7057" builtinId="9" hidden="1"/>
    <cellStyle name="Followed Hyperlink" xfId="7056" builtinId="9" hidden="1"/>
    <cellStyle name="Followed Hyperlink" xfId="7055" builtinId="9" hidden="1"/>
    <cellStyle name="Followed Hyperlink" xfId="7054" builtinId="9" hidden="1"/>
    <cellStyle name="Followed Hyperlink" xfId="7053" builtinId="9" hidden="1"/>
    <cellStyle name="Followed Hyperlink" xfId="7052" builtinId="9" hidden="1"/>
    <cellStyle name="Followed Hyperlink" xfId="7051" builtinId="9" hidden="1"/>
    <cellStyle name="Followed Hyperlink" xfId="7050" builtinId="9" hidden="1"/>
    <cellStyle name="Followed Hyperlink" xfId="7049" builtinId="9" hidden="1"/>
    <cellStyle name="Followed Hyperlink" xfId="7048" builtinId="9" hidden="1"/>
    <cellStyle name="Followed Hyperlink" xfId="7047" builtinId="9" hidden="1"/>
    <cellStyle name="Followed Hyperlink" xfId="7046" builtinId="9" hidden="1"/>
    <cellStyle name="Followed Hyperlink" xfId="7045" builtinId="9" hidden="1"/>
    <cellStyle name="Followed Hyperlink" xfId="7044" builtinId="9" hidden="1"/>
    <cellStyle name="Followed Hyperlink" xfId="7043" builtinId="9" hidden="1"/>
    <cellStyle name="Followed Hyperlink" xfId="7042" builtinId="9" hidden="1"/>
    <cellStyle name="Followed Hyperlink" xfId="7041" builtinId="9" hidden="1"/>
    <cellStyle name="Followed Hyperlink" xfId="7040" builtinId="9" hidden="1"/>
    <cellStyle name="Followed Hyperlink" xfId="7039" builtinId="9" hidden="1"/>
    <cellStyle name="Followed Hyperlink" xfId="7038" builtinId="9" hidden="1"/>
    <cellStyle name="Followed Hyperlink" xfId="7037" builtinId="9" hidden="1"/>
    <cellStyle name="Followed Hyperlink" xfId="7036" builtinId="9" hidden="1"/>
    <cellStyle name="Followed Hyperlink" xfId="7035" builtinId="9" hidden="1"/>
    <cellStyle name="Followed Hyperlink" xfId="7034" builtinId="9" hidden="1"/>
    <cellStyle name="Followed Hyperlink" xfId="7033" builtinId="9" hidden="1"/>
    <cellStyle name="Followed Hyperlink" xfId="7032" builtinId="9" hidden="1"/>
    <cellStyle name="Followed Hyperlink" xfId="7031" builtinId="9" hidden="1"/>
    <cellStyle name="Followed Hyperlink" xfId="7030" builtinId="9" hidden="1"/>
    <cellStyle name="Followed Hyperlink" xfId="7029" builtinId="9" hidden="1"/>
    <cellStyle name="Followed Hyperlink" xfId="7028" builtinId="9" hidden="1"/>
    <cellStyle name="Followed Hyperlink" xfId="7027" builtinId="9" hidden="1"/>
    <cellStyle name="Followed Hyperlink" xfId="7026" builtinId="9" hidden="1"/>
    <cellStyle name="Followed Hyperlink" xfId="7025" builtinId="9" hidden="1"/>
    <cellStyle name="Followed Hyperlink" xfId="7024" builtinId="9" hidden="1"/>
    <cellStyle name="Followed Hyperlink" xfId="7023" builtinId="9" hidden="1"/>
    <cellStyle name="Followed Hyperlink" xfId="7022" builtinId="9" hidden="1"/>
    <cellStyle name="Followed Hyperlink" xfId="113" builtinId="9" hidden="1"/>
    <cellStyle name="Followed Hyperlink" xfId="7021" builtinId="9" hidden="1"/>
    <cellStyle name="Followed Hyperlink" xfId="7020" builtinId="9" hidden="1"/>
    <cellStyle name="Followed Hyperlink" xfId="7019" builtinId="9" hidden="1"/>
    <cellStyle name="Followed Hyperlink" xfId="7018" builtinId="9" hidden="1"/>
    <cellStyle name="Followed Hyperlink" xfId="7017" builtinId="9" hidden="1"/>
    <cellStyle name="Followed Hyperlink" xfId="7016" builtinId="9" hidden="1"/>
    <cellStyle name="Followed Hyperlink" xfId="7015" builtinId="9" hidden="1"/>
    <cellStyle name="Followed Hyperlink" xfId="7014" builtinId="9" hidden="1"/>
    <cellStyle name="Followed Hyperlink" xfId="7013" builtinId="9" hidden="1"/>
    <cellStyle name="Followed Hyperlink" xfId="7012" builtinId="9" hidden="1"/>
    <cellStyle name="Followed Hyperlink" xfId="7011" builtinId="9" hidden="1"/>
    <cellStyle name="Followed Hyperlink" xfId="7010" builtinId="9" hidden="1"/>
    <cellStyle name="Followed Hyperlink" xfId="107" builtinId="9" hidden="1"/>
    <cellStyle name="Followed Hyperlink" xfId="7009" builtinId="9" hidden="1"/>
    <cellStyle name="Followed Hyperlink" xfId="7008" builtinId="9" hidden="1"/>
    <cellStyle name="Followed Hyperlink" xfId="7007" builtinId="9" hidden="1"/>
    <cellStyle name="Followed Hyperlink" xfId="7006" builtinId="9" hidden="1"/>
    <cellStyle name="Followed Hyperlink" xfId="7005" builtinId="9" hidden="1"/>
    <cellStyle name="Followed Hyperlink" xfId="7004" builtinId="9" hidden="1"/>
    <cellStyle name="Followed Hyperlink" xfId="7003" builtinId="9" hidden="1"/>
    <cellStyle name="Followed Hyperlink" xfId="7002" builtinId="9" hidden="1"/>
    <cellStyle name="Followed Hyperlink" xfId="7001" builtinId="9" hidden="1"/>
    <cellStyle name="Followed Hyperlink" xfId="7000" builtinId="9" hidden="1"/>
    <cellStyle name="Followed Hyperlink" xfId="6999" builtinId="9" hidden="1"/>
    <cellStyle name="Followed Hyperlink" xfId="6998" builtinId="9" hidden="1"/>
    <cellStyle name="Followed Hyperlink" xfId="6997" builtinId="9" hidden="1"/>
    <cellStyle name="Followed Hyperlink" xfId="6996" builtinId="9" hidden="1"/>
    <cellStyle name="Followed Hyperlink" xfId="6995" builtinId="9" hidden="1"/>
    <cellStyle name="Followed Hyperlink" xfId="6994" builtinId="9" hidden="1"/>
    <cellStyle name="Followed Hyperlink" xfId="6993" builtinId="9" hidden="1"/>
    <cellStyle name="Followed Hyperlink" xfId="108" builtinId="9" hidden="1"/>
    <cellStyle name="Followed Hyperlink" xfId="6992" builtinId="9" hidden="1"/>
    <cellStyle name="Followed Hyperlink" xfId="6991" builtinId="9" hidden="1"/>
    <cellStyle name="Followed Hyperlink" xfId="6990" builtinId="9" hidden="1"/>
    <cellStyle name="Followed Hyperlink" xfId="6989" builtinId="9" hidden="1"/>
    <cellStyle name="Followed Hyperlink" xfId="6988" builtinId="9" hidden="1"/>
    <cellStyle name="Followed Hyperlink" xfId="6987" builtinId="9" hidden="1"/>
    <cellStyle name="Followed Hyperlink" xfId="6986" builtinId="9" hidden="1"/>
    <cellStyle name="Followed Hyperlink" xfId="6985" builtinId="9" hidden="1"/>
    <cellStyle name="Followed Hyperlink" xfId="6984" builtinId="9" hidden="1"/>
    <cellStyle name="Followed Hyperlink" xfId="6983" builtinId="9" hidden="1"/>
    <cellStyle name="Followed Hyperlink" xfId="6982" builtinId="9" hidden="1"/>
    <cellStyle name="Followed Hyperlink" xfId="6981" builtinId="9" hidden="1"/>
    <cellStyle name="Followed Hyperlink" xfId="6980" builtinId="9" hidden="1"/>
    <cellStyle name="Followed Hyperlink" xfId="6979" builtinId="9" hidden="1"/>
    <cellStyle name="Followed Hyperlink" xfId="6978" builtinId="9" hidden="1"/>
    <cellStyle name="Followed Hyperlink" xfId="6977" builtinId="9" hidden="1"/>
    <cellStyle name="Followed Hyperlink" xfId="6976" builtinId="9" hidden="1"/>
    <cellStyle name="Followed Hyperlink" xfId="6975" builtinId="9" hidden="1"/>
    <cellStyle name="Followed Hyperlink" xfId="6974" builtinId="9" hidden="1"/>
    <cellStyle name="Followed Hyperlink" xfId="6973" builtinId="9" hidden="1"/>
    <cellStyle name="Followed Hyperlink" xfId="6972" builtinId="9" hidden="1"/>
    <cellStyle name="Followed Hyperlink" xfId="6971" builtinId="9" hidden="1"/>
    <cellStyle name="Followed Hyperlink" xfId="6970" builtinId="9" hidden="1"/>
    <cellStyle name="Followed Hyperlink" xfId="6969" builtinId="9" hidden="1"/>
    <cellStyle name="Followed Hyperlink" xfId="95" builtinId="9" hidden="1"/>
    <cellStyle name="Followed Hyperlink" xfId="6312" builtinId="9" hidden="1"/>
    <cellStyle name="Followed Hyperlink" xfId="103" builtinId="9" hidden="1"/>
    <cellStyle name="Followed Hyperlink" xfId="106" builtinId="9" hidden="1"/>
    <cellStyle name="Followed Hyperlink" xfId="6968" builtinId="9" hidden="1"/>
    <cellStyle name="Followed Hyperlink" xfId="6967" builtinId="9" hidden="1"/>
    <cellStyle name="Followed Hyperlink" xfId="6966" builtinId="9" hidden="1"/>
    <cellStyle name="Followed Hyperlink" xfId="6965" builtinId="9" hidden="1"/>
    <cellStyle name="Followed Hyperlink" xfId="6964" builtinId="9" hidden="1"/>
    <cellStyle name="Followed Hyperlink" xfId="6963" builtinId="9" hidden="1"/>
    <cellStyle name="Followed Hyperlink" xfId="6962" builtinId="9" hidden="1"/>
    <cellStyle name="Followed Hyperlink" xfId="6961" builtinId="9" hidden="1"/>
    <cellStyle name="Followed Hyperlink" xfId="6960" builtinId="9" hidden="1"/>
    <cellStyle name="Followed Hyperlink" xfId="6959" builtinId="9" hidden="1"/>
    <cellStyle name="Followed Hyperlink" xfId="6958" builtinId="9" hidden="1"/>
    <cellStyle name="Followed Hyperlink" xfId="6957" builtinId="9" hidden="1"/>
    <cellStyle name="Followed Hyperlink" xfId="6956" builtinId="9" hidden="1"/>
    <cellStyle name="Followed Hyperlink" xfId="6955" builtinId="9" hidden="1"/>
    <cellStyle name="Followed Hyperlink" xfId="6954" builtinId="9" hidden="1"/>
    <cellStyle name="Followed Hyperlink" xfId="6953" builtinId="9" hidden="1"/>
    <cellStyle name="Followed Hyperlink" xfId="6952" builtinId="9" hidden="1"/>
    <cellStyle name="Followed Hyperlink" xfId="6951" builtinId="9" hidden="1"/>
    <cellStyle name="Followed Hyperlink" xfId="6950" builtinId="9" hidden="1"/>
    <cellStyle name="Followed Hyperlink" xfId="6949" builtinId="9" hidden="1"/>
    <cellStyle name="Followed Hyperlink" xfId="6948" builtinId="9" hidden="1"/>
    <cellStyle name="Followed Hyperlink" xfId="6947" builtinId="9" hidden="1"/>
    <cellStyle name="Followed Hyperlink" xfId="6946" builtinId="9" hidden="1"/>
    <cellStyle name="Followed Hyperlink" xfId="6945" builtinId="9" hidden="1"/>
    <cellStyle name="Followed Hyperlink" xfId="6944" builtinId="9" hidden="1"/>
    <cellStyle name="Followed Hyperlink" xfId="6943" builtinId="9" hidden="1"/>
    <cellStyle name="Followed Hyperlink" xfId="6942" builtinId="9" hidden="1"/>
    <cellStyle name="Followed Hyperlink" xfId="6941" builtinId="9" hidden="1"/>
    <cellStyle name="Followed Hyperlink" xfId="6940" builtinId="9" hidden="1"/>
    <cellStyle name="Followed Hyperlink" xfId="6939" builtinId="9" hidden="1"/>
    <cellStyle name="Followed Hyperlink" xfId="6938" builtinId="9" hidden="1"/>
    <cellStyle name="Followed Hyperlink" xfId="6937" builtinId="9" hidden="1"/>
    <cellStyle name="Followed Hyperlink" xfId="6936" builtinId="9" hidden="1"/>
    <cellStyle name="Followed Hyperlink" xfId="6935" builtinId="9" hidden="1"/>
    <cellStyle name="Followed Hyperlink" xfId="6934" builtinId="9" hidden="1"/>
    <cellStyle name="Followed Hyperlink" xfId="6933" builtinId="9" hidden="1"/>
    <cellStyle name="Followed Hyperlink" xfId="6932" builtinId="9" hidden="1"/>
    <cellStyle name="Followed Hyperlink" xfId="6931" builtinId="9" hidden="1"/>
    <cellStyle name="Followed Hyperlink" xfId="6930" builtinId="9" hidden="1"/>
    <cellStyle name="Followed Hyperlink" xfId="6929" builtinId="9" hidden="1"/>
    <cellStyle name="Followed Hyperlink" xfId="6928" builtinId="9" hidden="1"/>
    <cellStyle name="Followed Hyperlink" xfId="6927" builtinId="9" hidden="1"/>
    <cellStyle name="Followed Hyperlink" xfId="6926" builtinId="9" hidden="1"/>
    <cellStyle name="Followed Hyperlink" xfId="97" builtinId="9" hidden="1"/>
    <cellStyle name="Followed Hyperlink" xfId="94" builtinId="9" hidden="1"/>
    <cellStyle name="Followed Hyperlink" xfId="105" builtinId="9" hidden="1"/>
    <cellStyle name="Followed Hyperlink" xfId="92" builtinId="9" hidden="1"/>
    <cellStyle name="Followed Hyperlink" xfId="6925" builtinId="9" hidden="1"/>
    <cellStyle name="Followed Hyperlink" xfId="6924" builtinId="9" hidden="1"/>
    <cellStyle name="Followed Hyperlink" xfId="6923" builtinId="9" hidden="1"/>
    <cellStyle name="Followed Hyperlink" xfId="6922" builtinId="9" hidden="1"/>
    <cellStyle name="Followed Hyperlink" xfId="6921" builtinId="9" hidden="1"/>
    <cellStyle name="Followed Hyperlink" xfId="6920" builtinId="9" hidden="1"/>
    <cellStyle name="Followed Hyperlink" xfId="6919" builtinId="9" hidden="1"/>
    <cellStyle name="Followed Hyperlink" xfId="96" builtinId="9" hidden="1"/>
    <cellStyle name="Followed Hyperlink" xfId="6918" builtinId="9" hidden="1"/>
    <cellStyle name="Followed Hyperlink" xfId="6917" builtinId="9" hidden="1"/>
    <cellStyle name="Followed Hyperlink" xfId="6916" builtinId="9" hidden="1"/>
    <cellStyle name="Followed Hyperlink" xfId="6915" builtinId="9" hidden="1"/>
    <cellStyle name="Followed Hyperlink" xfId="93" builtinId="9" hidden="1"/>
    <cellStyle name="Followed Hyperlink" xfId="104" builtinId="9" hidden="1"/>
    <cellStyle name="Followed Hyperlink" xfId="91" builtinId="9" hidden="1"/>
    <cellStyle name="Followed Hyperlink" xfId="6914" builtinId="9" hidden="1"/>
    <cellStyle name="Followed Hyperlink" xfId="6913" builtinId="9" hidden="1"/>
    <cellStyle name="Followed Hyperlink" xfId="6912" builtinId="9" hidden="1"/>
    <cellStyle name="Followed Hyperlink" xfId="6911" builtinId="9" hidden="1"/>
    <cellStyle name="Followed Hyperlink" xfId="6910" builtinId="9" hidden="1"/>
    <cellStyle name="Followed Hyperlink" xfId="6909" builtinId="9" hidden="1"/>
    <cellStyle name="Followed Hyperlink" xfId="6908" builtinId="9" hidden="1"/>
    <cellStyle name="Followed Hyperlink" xfId="6907" builtinId="9" hidden="1"/>
    <cellStyle name="Followed Hyperlink" xfId="6906" builtinId="9" hidden="1"/>
    <cellStyle name="Followed Hyperlink" xfId="6905" builtinId="9" hidden="1"/>
    <cellStyle name="Followed Hyperlink" xfId="6904" builtinId="9" hidden="1"/>
    <cellStyle name="Followed Hyperlink" xfId="6903" builtinId="9" hidden="1"/>
    <cellStyle name="Followed Hyperlink" xfId="6902" builtinId="9" hidden="1"/>
    <cellStyle name="Followed Hyperlink" xfId="6901" builtinId="9" hidden="1"/>
    <cellStyle name="Followed Hyperlink" xfId="6900" builtinId="9" hidden="1"/>
    <cellStyle name="Followed Hyperlink" xfId="6899" builtinId="9" hidden="1"/>
    <cellStyle name="Followed Hyperlink" xfId="6898" builtinId="9" hidden="1"/>
    <cellStyle name="Followed Hyperlink" xfId="6897" builtinId="9" hidden="1"/>
    <cellStyle name="Followed Hyperlink" xfId="6896" builtinId="9" hidden="1"/>
    <cellStyle name="Followed Hyperlink" xfId="6895" builtinId="9" hidden="1"/>
    <cellStyle name="Followed Hyperlink" xfId="6894" builtinId="9" hidden="1"/>
    <cellStyle name="Followed Hyperlink" xfId="6893" builtinId="9" hidden="1"/>
    <cellStyle name="Followed Hyperlink" xfId="6892" builtinId="9" hidden="1"/>
    <cellStyle name="Followed Hyperlink" xfId="6891" builtinId="9" hidden="1"/>
    <cellStyle name="Followed Hyperlink" xfId="6890" builtinId="9" hidden="1"/>
    <cellStyle name="Followed Hyperlink" xfId="6889" builtinId="9" hidden="1"/>
    <cellStyle name="Followed Hyperlink" xfId="6888" builtinId="9" hidden="1"/>
    <cellStyle name="Followed Hyperlink" xfId="6887" builtinId="9" hidden="1"/>
    <cellStyle name="Followed Hyperlink" xfId="6886" builtinId="9" hidden="1"/>
    <cellStyle name="Followed Hyperlink" xfId="6885" builtinId="9" hidden="1"/>
    <cellStyle name="Followed Hyperlink" xfId="6884" builtinId="9" hidden="1"/>
    <cellStyle name="Followed Hyperlink" xfId="6883" builtinId="9" hidden="1"/>
    <cellStyle name="Followed Hyperlink" xfId="6882" builtinId="9" hidden="1"/>
    <cellStyle name="Followed Hyperlink" xfId="6881" builtinId="9" hidden="1"/>
    <cellStyle name="Followed Hyperlink" xfId="6880" builtinId="9" hidden="1"/>
    <cellStyle name="Followed Hyperlink" xfId="6879" builtinId="9" hidden="1"/>
    <cellStyle name="Followed Hyperlink" xfId="6878" builtinId="9" hidden="1"/>
    <cellStyle name="Followed Hyperlink" xfId="6877" builtinId="9" hidden="1"/>
    <cellStyle name="Followed Hyperlink" xfId="6876" builtinId="9" hidden="1"/>
    <cellStyle name="Followed Hyperlink" xfId="6875" builtinId="9" hidden="1"/>
    <cellStyle name="Followed Hyperlink" xfId="6874" builtinId="9" hidden="1"/>
    <cellStyle name="Followed Hyperlink" xfId="6873" builtinId="9" hidden="1"/>
    <cellStyle name="Followed Hyperlink" xfId="6872" builtinId="9" hidden="1"/>
    <cellStyle name="Followed Hyperlink" xfId="6871" builtinId="9" hidden="1"/>
    <cellStyle name="Followed Hyperlink" xfId="6870" builtinId="9" hidden="1"/>
    <cellStyle name="Followed Hyperlink" xfId="6869" builtinId="9" hidden="1"/>
    <cellStyle name="Followed Hyperlink" xfId="6868" builtinId="9" hidden="1"/>
    <cellStyle name="Followed Hyperlink" xfId="6867" builtinId="9" hidden="1"/>
    <cellStyle name="Followed Hyperlink" xfId="6866" builtinId="9" hidden="1"/>
    <cellStyle name="Followed Hyperlink" xfId="6865" builtinId="9" hidden="1"/>
    <cellStyle name="Followed Hyperlink" xfId="6864" builtinId="9" hidden="1"/>
    <cellStyle name="Followed Hyperlink" xfId="8568" builtinId="9" hidden="1"/>
    <cellStyle name="Followed Hyperlink" xfId="8569" builtinId="9" hidden="1"/>
    <cellStyle name="Followed Hyperlink" xfId="8570" builtinId="9" hidden="1"/>
    <cellStyle name="Followed Hyperlink" xfId="8571" builtinId="9" hidden="1"/>
    <cellStyle name="Followed Hyperlink" xfId="8572" builtinId="9" hidden="1"/>
    <cellStyle name="Followed Hyperlink" xfId="8573" builtinId="9" hidden="1"/>
    <cellStyle name="Followed Hyperlink" xfId="8574" builtinId="9" hidden="1"/>
    <cellStyle name="Followed Hyperlink" xfId="8575" builtinId="9" hidden="1"/>
    <cellStyle name="Followed Hyperlink" xfId="8576" builtinId="9" hidden="1"/>
    <cellStyle name="Followed Hyperlink" xfId="8577" builtinId="9" hidden="1"/>
    <cellStyle name="Followed Hyperlink" xfId="8578" builtinId="9" hidden="1"/>
    <cellStyle name="Followed Hyperlink" xfId="8579" builtinId="9" hidden="1"/>
    <cellStyle name="Followed Hyperlink" xfId="8580" builtinId="9" hidden="1"/>
    <cellStyle name="Followed Hyperlink" xfId="8581" builtinId="9" hidden="1"/>
    <cellStyle name="Followed Hyperlink" xfId="8582" builtinId="9" hidden="1"/>
    <cellStyle name="Followed Hyperlink" xfId="8583" builtinId="9" hidden="1"/>
    <cellStyle name="Followed Hyperlink" xfId="8584" builtinId="9" hidden="1"/>
    <cellStyle name="Followed Hyperlink" xfId="8585" builtinId="9" hidden="1"/>
    <cellStyle name="Followed Hyperlink" xfId="8586" builtinId="9" hidden="1"/>
    <cellStyle name="Followed Hyperlink" xfId="8587" builtinId="9" hidden="1"/>
    <cellStyle name="Followed Hyperlink" xfId="8588" builtinId="9" hidden="1"/>
    <cellStyle name="Followed Hyperlink" xfId="8589" builtinId="9" hidden="1"/>
    <cellStyle name="Followed Hyperlink" xfId="8590" builtinId="9" hidden="1"/>
    <cellStyle name="Followed Hyperlink" xfId="8591" builtinId="9" hidden="1"/>
    <cellStyle name="Followed Hyperlink" xfId="8592" builtinId="9" hidden="1"/>
    <cellStyle name="Followed Hyperlink" xfId="8593" builtinId="9" hidden="1"/>
    <cellStyle name="Followed Hyperlink" xfId="8594" builtinId="9" hidden="1"/>
    <cellStyle name="Followed Hyperlink" xfId="8595" builtinId="9" hidden="1"/>
    <cellStyle name="Followed Hyperlink" xfId="8596" builtinId="9" hidden="1"/>
    <cellStyle name="Followed Hyperlink" xfId="8597" builtinId="9" hidden="1"/>
    <cellStyle name="Followed Hyperlink" xfId="8598" builtinId="9" hidden="1"/>
    <cellStyle name="Followed Hyperlink" xfId="8599" builtinId="9" hidden="1"/>
    <cellStyle name="Followed Hyperlink" xfId="8600" builtinId="9" hidden="1"/>
    <cellStyle name="Followed Hyperlink" xfId="8601" builtinId="9" hidden="1"/>
    <cellStyle name="Followed Hyperlink" xfId="8602" builtinId="9" hidden="1"/>
    <cellStyle name="Followed Hyperlink" xfId="8603" builtinId="9" hidden="1"/>
    <cellStyle name="Followed Hyperlink" xfId="8604" builtinId="9" hidden="1"/>
    <cellStyle name="Followed Hyperlink" xfId="8605" builtinId="9" hidden="1"/>
    <cellStyle name="Followed Hyperlink" xfId="8606" builtinId="9" hidden="1"/>
    <cellStyle name="Followed Hyperlink" xfId="8607" builtinId="9" hidden="1"/>
    <cellStyle name="Followed Hyperlink" xfId="8608" builtinId="9" hidden="1"/>
    <cellStyle name="Followed Hyperlink" xfId="8609" builtinId="9" hidden="1"/>
    <cellStyle name="Followed Hyperlink" xfId="8610" builtinId="9" hidden="1"/>
    <cellStyle name="Followed Hyperlink" xfId="8611" builtinId="9" hidden="1"/>
    <cellStyle name="Followed Hyperlink" xfId="8612" builtinId="9" hidden="1"/>
    <cellStyle name="Followed Hyperlink" xfId="8613" builtinId="9" hidden="1"/>
    <cellStyle name="Followed Hyperlink" xfId="8614" builtinId="9" hidden="1"/>
    <cellStyle name="Followed Hyperlink" xfId="8615" builtinId="9" hidden="1"/>
    <cellStyle name="Followed Hyperlink" xfId="8616" builtinId="9" hidden="1"/>
    <cellStyle name="Followed Hyperlink" xfId="8617" builtinId="9" hidden="1"/>
    <cellStyle name="Followed Hyperlink" xfId="8618" builtinId="9" hidden="1"/>
    <cellStyle name="Followed Hyperlink" xfId="8619" builtinId="9" hidden="1"/>
    <cellStyle name="Followed Hyperlink" xfId="8620" builtinId="9" hidden="1"/>
    <cellStyle name="Followed Hyperlink" xfId="8621" builtinId="9" hidden="1"/>
    <cellStyle name="Followed Hyperlink" xfId="8622" builtinId="9" hidden="1"/>
    <cellStyle name="Followed Hyperlink" xfId="8623" builtinId="9" hidden="1"/>
    <cellStyle name="Followed Hyperlink" xfId="8624" builtinId="9" hidden="1"/>
    <cellStyle name="Followed Hyperlink" xfId="8625" builtinId="9" hidden="1"/>
    <cellStyle name="Followed Hyperlink" xfId="8626" builtinId="9" hidden="1"/>
    <cellStyle name="Followed Hyperlink" xfId="8627" builtinId="9" hidden="1"/>
    <cellStyle name="Followed Hyperlink" xfId="8628" builtinId="9" hidden="1"/>
    <cellStyle name="Followed Hyperlink" xfId="8629" builtinId="9" hidden="1"/>
    <cellStyle name="Followed Hyperlink" xfId="8630" builtinId="9" hidden="1"/>
    <cellStyle name="Followed Hyperlink" xfId="8631" builtinId="9" hidden="1"/>
    <cellStyle name="Followed Hyperlink" xfId="8632" builtinId="9" hidden="1"/>
    <cellStyle name="Followed Hyperlink" xfId="8633" builtinId="9" hidden="1"/>
    <cellStyle name="Followed Hyperlink" xfId="8634" builtinId="9" hidden="1"/>
    <cellStyle name="Followed Hyperlink" xfId="8635" builtinId="9" hidden="1"/>
    <cellStyle name="Followed Hyperlink" xfId="8636" builtinId="9" hidden="1"/>
    <cellStyle name="Followed Hyperlink" xfId="8637" builtinId="9" hidden="1"/>
    <cellStyle name="Followed Hyperlink" xfId="8638" builtinId="9" hidden="1"/>
    <cellStyle name="Followed Hyperlink" xfId="8639" builtinId="9" hidden="1"/>
    <cellStyle name="Followed Hyperlink" xfId="8640" builtinId="9" hidden="1"/>
    <cellStyle name="Followed Hyperlink" xfId="8641" builtinId="9" hidden="1"/>
    <cellStyle name="Followed Hyperlink" xfId="8642" builtinId="9" hidden="1"/>
    <cellStyle name="Followed Hyperlink" xfId="8643" builtinId="9" hidden="1"/>
    <cellStyle name="Followed Hyperlink" xfId="8644" builtinId="9" hidden="1"/>
    <cellStyle name="Followed Hyperlink" xfId="8645" builtinId="9" hidden="1"/>
    <cellStyle name="Followed Hyperlink" xfId="8646" builtinId="9" hidden="1"/>
    <cellStyle name="Followed Hyperlink" xfId="8647" builtinId="9" hidden="1"/>
    <cellStyle name="Followed Hyperlink" xfId="8648" builtinId="9" hidden="1"/>
    <cellStyle name="Followed Hyperlink" xfId="8649" builtinId="9" hidden="1"/>
    <cellStyle name="Followed Hyperlink" xfId="8650" builtinId="9" hidden="1"/>
    <cellStyle name="Followed Hyperlink" xfId="8651" builtinId="9" hidden="1"/>
    <cellStyle name="Followed Hyperlink" xfId="8652" builtinId="9" hidden="1"/>
    <cellStyle name="Followed Hyperlink" xfId="8653" builtinId="9" hidden="1"/>
    <cellStyle name="Followed Hyperlink" xfId="8654" builtinId="9" hidden="1"/>
    <cellStyle name="Followed Hyperlink" xfId="8655" builtinId="9" hidden="1"/>
    <cellStyle name="Followed Hyperlink" xfId="8656" builtinId="9" hidden="1"/>
    <cellStyle name="Followed Hyperlink" xfId="8657" builtinId="9" hidden="1"/>
    <cellStyle name="Followed Hyperlink" xfId="8658" builtinId="9" hidden="1"/>
    <cellStyle name="Followed Hyperlink" xfId="8659" builtinId="9" hidden="1"/>
    <cellStyle name="Followed Hyperlink" xfId="8660" builtinId="9" hidden="1"/>
    <cellStyle name="Followed Hyperlink" xfId="8661" builtinId="9" hidden="1"/>
    <cellStyle name="Followed Hyperlink" xfId="8662" builtinId="9" hidden="1"/>
    <cellStyle name="Followed Hyperlink" xfId="8663" builtinId="9" hidden="1"/>
    <cellStyle name="Followed Hyperlink" xfId="8664" builtinId="9" hidden="1"/>
    <cellStyle name="Followed Hyperlink" xfId="8665" builtinId="9" hidden="1"/>
    <cellStyle name="Followed Hyperlink" xfId="8666" builtinId="9" hidden="1"/>
    <cellStyle name="Followed Hyperlink" xfId="8667" builtinId="9" hidden="1"/>
    <cellStyle name="Followed Hyperlink" xfId="8668" builtinId="9" hidden="1"/>
    <cellStyle name="Followed Hyperlink" xfId="8669" builtinId="9" hidden="1"/>
    <cellStyle name="Followed Hyperlink" xfId="8670" builtinId="9" hidden="1"/>
    <cellStyle name="Followed Hyperlink" xfId="8671" builtinId="9" hidden="1"/>
    <cellStyle name="Followed Hyperlink" xfId="8672" builtinId="9" hidden="1"/>
    <cellStyle name="Followed Hyperlink" xfId="8673" builtinId="9" hidden="1"/>
    <cellStyle name="Followed Hyperlink" xfId="8674" builtinId="9" hidden="1"/>
    <cellStyle name="Followed Hyperlink" xfId="8675" builtinId="9" hidden="1"/>
    <cellStyle name="Followed Hyperlink" xfId="8676" builtinId="9" hidden="1"/>
    <cellStyle name="Followed Hyperlink" xfId="8677" builtinId="9" hidden="1"/>
    <cellStyle name="Followed Hyperlink" xfId="8678" builtinId="9" hidden="1"/>
    <cellStyle name="Followed Hyperlink" xfId="8679" builtinId="9" hidden="1"/>
    <cellStyle name="Followed Hyperlink" xfId="8680" builtinId="9" hidden="1"/>
    <cellStyle name="Followed Hyperlink" xfId="8681" builtinId="9" hidden="1"/>
    <cellStyle name="Followed Hyperlink" xfId="8682" builtinId="9" hidden="1"/>
    <cellStyle name="Followed Hyperlink" xfId="8683" builtinId="9" hidden="1"/>
    <cellStyle name="Followed Hyperlink" xfId="8684" builtinId="9" hidden="1"/>
    <cellStyle name="Followed Hyperlink" xfId="8685" builtinId="9" hidden="1"/>
    <cellStyle name="Followed Hyperlink" xfId="8686" builtinId="9" hidden="1"/>
    <cellStyle name="Followed Hyperlink" xfId="8687" builtinId="9" hidden="1"/>
    <cellStyle name="Followed Hyperlink" xfId="8688" builtinId="9" hidden="1"/>
    <cellStyle name="Followed Hyperlink" xfId="8689" builtinId="9" hidden="1"/>
    <cellStyle name="Followed Hyperlink" xfId="8690" builtinId="9" hidden="1"/>
    <cellStyle name="Followed Hyperlink" xfId="8691" builtinId="9" hidden="1"/>
    <cellStyle name="Followed Hyperlink" xfId="8692" builtinId="9" hidden="1"/>
    <cellStyle name="Followed Hyperlink" xfId="8693" builtinId="9" hidden="1"/>
    <cellStyle name="Followed Hyperlink" xfId="8694" builtinId="9" hidden="1"/>
    <cellStyle name="Followed Hyperlink" xfId="8695" builtinId="9" hidden="1"/>
    <cellStyle name="Followed Hyperlink" xfId="8696" builtinId="9" hidden="1"/>
    <cellStyle name="Followed Hyperlink" xfId="8697" builtinId="9" hidden="1"/>
    <cellStyle name="Followed Hyperlink" xfId="8698" builtinId="9" hidden="1"/>
    <cellStyle name="Followed Hyperlink" xfId="8699" builtinId="9" hidden="1"/>
    <cellStyle name="Followed Hyperlink" xfId="8700" builtinId="9" hidden="1"/>
    <cellStyle name="Followed Hyperlink" xfId="8701" builtinId="9" hidden="1"/>
    <cellStyle name="Followed Hyperlink" xfId="8702" builtinId="9" hidden="1"/>
    <cellStyle name="Followed Hyperlink" xfId="8703" builtinId="9" hidden="1"/>
    <cellStyle name="Followed Hyperlink" xfId="8704" builtinId="9" hidden="1"/>
    <cellStyle name="Followed Hyperlink" xfId="8705" builtinId="9" hidden="1"/>
    <cellStyle name="Followed Hyperlink" xfId="8706" builtinId="9" hidden="1"/>
    <cellStyle name="Followed Hyperlink" xfId="8707" builtinId="9" hidden="1"/>
    <cellStyle name="Followed Hyperlink" xfId="8708" builtinId="9" hidden="1"/>
    <cellStyle name="Followed Hyperlink" xfId="8709" builtinId="9" hidden="1"/>
    <cellStyle name="Followed Hyperlink" xfId="8710" builtinId="9" hidden="1"/>
    <cellStyle name="Followed Hyperlink" xfId="8711" builtinId="9" hidden="1"/>
    <cellStyle name="Followed Hyperlink" xfId="8712" builtinId="9" hidden="1"/>
    <cellStyle name="Followed Hyperlink" xfId="8713" builtinId="9" hidden="1"/>
    <cellStyle name="Followed Hyperlink" xfId="8714" builtinId="9" hidden="1"/>
    <cellStyle name="Followed Hyperlink" xfId="8715" builtinId="9" hidden="1"/>
    <cellStyle name="Followed Hyperlink" xfId="8716" builtinId="9" hidden="1"/>
    <cellStyle name="Followed Hyperlink" xfId="8717" builtinId="9" hidden="1"/>
    <cellStyle name="Followed Hyperlink" xfId="8718" builtinId="9" hidden="1"/>
    <cellStyle name="Followed Hyperlink" xfId="8719" builtinId="9" hidden="1"/>
    <cellStyle name="Followed Hyperlink" xfId="8720" builtinId="9" hidden="1"/>
    <cellStyle name="Followed Hyperlink" xfId="8721" builtinId="9" hidden="1"/>
    <cellStyle name="Followed Hyperlink" xfId="8722" builtinId="9" hidden="1"/>
    <cellStyle name="Followed Hyperlink" xfId="8723" builtinId="9" hidden="1"/>
    <cellStyle name="Followed Hyperlink" xfId="8724" builtinId="9" hidden="1"/>
    <cellStyle name="Followed Hyperlink" xfId="8725" builtinId="9" hidden="1"/>
    <cellStyle name="Followed Hyperlink" xfId="8726" builtinId="9" hidden="1"/>
    <cellStyle name="Followed Hyperlink" xfId="8727" builtinId="9" hidden="1"/>
    <cellStyle name="Followed Hyperlink" xfId="8728" builtinId="9" hidden="1"/>
    <cellStyle name="Followed Hyperlink" xfId="8729" builtinId="9" hidden="1"/>
    <cellStyle name="Followed Hyperlink" xfId="8730" builtinId="9" hidden="1"/>
    <cellStyle name="Followed Hyperlink" xfId="8731" builtinId="9" hidden="1"/>
    <cellStyle name="Followed Hyperlink" xfId="8732" builtinId="9" hidden="1"/>
    <cellStyle name="Followed Hyperlink" xfId="8733" builtinId="9" hidden="1"/>
    <cellStyle name="Followed Hyperlink" xfId="8734" builtinId="9" hidden="1"/>
    <cellStyle name="Followed Hyperlink" xfId="8735" builtinId="9" hidden="1"/>
    <cellStyle name="Followed Hyperlink" xfId="8736" builtinId="9" hidden="1"/>
    <cellStyle name="Followed Hyperlink" xfId="8737" builtinId="9" hidden="1"/>
    <cellStyle name="Followed Hyperlink" xfId="8738" builtinId="9" hidden="1"/>
    <cellStyle name="Followed Hyperlink" xfId="8739" builtinId="9" hidden="1"/>
    <cellStyle name="Followed Hyperlink" xfId="8740" builtinId="9" hidden="1"/>
    <cellStyle name="Followed Hyperlink" xfId="8741" builtinId="9" hidden="1"/>
    <cellStyle name="Followed Hyperlink" xfId="8742" builtinId="9" hidden="1"/>
    <cellStyle name="Followed Hyperlink" xfId="8743" builtinId="9" hidden="1"/>
    <cellStyle name="Followed Hyperlink" xfId="8744" builtinId="9" hidden="1"/>
    <cellStyle name="Followed Hyperlink" xfId="8745" builtinId="9" hidden="1"/>
    <cellStyle name="Followed Hyperlink" xfId="8746" builtinId="9" hidden="1"/>
    <cellStyle name="Followed Hyperlink" xfId="8747" builtinId="9" hidden="1"/>
    <cellStyle name="Followed Hyperlink" xfId="8748" builtinId="9" hidden="1"/>
    <cellStyle name="Followed Hyperlink" xfId="8749" builtinId="9" hidden="1"/>
    <cellStyle name="Followed Hyperlink" xfId="8750" builtinId="9" hidden="1"/>
    <cellStyle name="Followed Hyperlink" xfId="8751" builtinId="9" hidden="1"/>
    <cellStyle name="Followed Hyperlink" xfId="8752" builtinId="9" hidden="1"/>
    <cellStyle name="Followed Hyperlink" xfId="8753" builtinId="9" hidden="1"/>
    <cellStyle name="Followed Hyperlink" xfId="8754" builtinId="9" hidden="1"/>
    <cellStyle name="Followed Hyperlink" xfId="8755" builtinId="9" hidden="1"/>
    <cellStyle name="Followed Hyperlink" xfId="8756" builtinId="9" hidden="1"/>
    <cellStyle name="Followed Hyperlink" xfId="8757" builtinId="9" hidden="1"/>
    <cellStyle name="Followed Hyperlink" xfId="8758" builtinId="9" hidden="1"/>
    <cellStyle name="Followed Hyperlink" xfId="8759" builtinId="9" hidden="1"/>
    <cellStyle name="Followed Hyperlink" xfId="8760" builtinId="9" hidden="1"/>
    <cellStyle name="Followed Hyperlink" xfId="8761" builtinId="9" hidden="1"/>
    <cellStyle name="Followed Hyperlink" xfId="8762" builtinId="9" hidden="1"/>
    <cellStyle name="Followed Hyperlink" xfId="8763" builtinId="9" hidden="1"/>
    <cellStyle name="Followed Hyperlink" xfId="8764" builtinId="9" hidden="1"/>
    <cellStyle name="Followed Hyperlink" xfId="8765" builtinId="9" hidden="1"/>
    <cellStyle name="Followed Hyperlink" xfId="8766" builtinId="9" hidden="1"/>
    <cellStyle name="Followed Hyperlink" xfId="8767" builtinId="9" hidden="1"/>
    <cellStyle name="Followed Hyperlink" xfId="8768" builtinId="9" hidden="1"/>
    <cellStyle name="Followed Hyperlink" xfId="8769" builtinId="9" hidden="1"/>
    <cellStyle name="Followed Hyperlink" xfId="8770" builtinId="9" hidden="1"/>
    <cellStyle name="Followed Hyperlink" xfId="8771" builtinId="9" hidden="1"/>
    <cellStyle name="Followed Hyperlink" xfId="8772" builtinId="9" hidden="1"/>
    <cellStyle name="Followed Hyperlink" xfId="8773" builtinId="9" hidden="1"/>
    <cellStyle name="Followed Hyperlink" xfId="8774" builtinId="9" hidden="1"/>
    <cellStyle name="Followed Hyperlink" xfId="8775" builtinId="9" hidden="1"/>
    <cellStyle name="Followed Hyperlink" xfId="8776" builtinId="9" hidden="1"/>
    <cellStyle name="Followed Hyperlink" xfId="8777" builtinId="9" hidden="1"/>
    <cellStyle name="Followed Hyperlink" xfId="8778" builtinId="9" hidden="1"/>
    <cellStyle name="Followed Hyperlink" xfId="8779" builtinId="9" hidden="1"/>
    <cellStyle name="Followed Hyperlink" xfId="8780" builtinId="9" hidden="1"/>
    <cellStyle name="Followed Hyperlink" xfId="8781" builtinId="9" hidden="1"/>
    <cellStyle name="Followed Hyperlink" xfId="8782" builtinId="9" hidden="1"/>
    <cellStyle name="Followed Hyperlink" xfId="8783" builtinId="9" hidden="1"/>
    <cellStyle name="Followed Hyperlink" xfId="8784" builtinId="9" hidden="1"/>
    <cellStyle name="Followed Hyperlink" xfId="8785" builtinId="9" hidden="1"/>
    <cellStyle name="Followed Hyperlink" xfId="8786" builtinId="9" hidden="1"/>
    <cellStyle name="Followed Hyperlink" xfId="8787" builtinId="9" hidden="1"/>
    <cellStyle name="Followed Hyperlink" xfId="8788" builtinId="9" hidden="1"/>
    <cellStyle name="Followed Hyperlink" xfId="8789" builtinId="9" hidden="1"/>
    <cellStyle name="Followed Hyperlink" xfId="8790" builtinId="9" hidden="1"/>
    <cellStyle name="Followed Hyperlink" xfId="8791" builtinId="9" hidden="1"/>
    <cellStyle name="Followed Hyperlink" xfId="8792" builtinId="9" hidden="1"/>
    <cellStyle name="Followed Hyperlink" xfId="8793" builtinId="9" hidden="1"/>
    <cellStyle name="Followed Hyperlink" xfId="8794" builtinId="9" hidden="1"/>
    <cellStyle name="Followed Hyperlink" xfId="8795" builtinId="9" hidden="1"/>
    <cellStyle name="Followed Hyperlink" xfId="8796" builtinId="9" hidden="1"/>
    <cellStyle name="Followed Hyperlink" xfId="8797" builtinId="9" hidden="1"/>
    <cellStyle name="Followed Hyperlink" xfId="8798" builtinId="9" hidden="1"/>
    <cellStyle name="Followed Hyperlink" xfId="8799" builtinId="9" hidden="1"/>
    <cellStyle name="Followed Hyperlink" xfId="8800" builtinId="9" hidden="1"/>
    <cellStyle name="Followed Hyperlink" xfId="8801" builtinId="9" hidden="1"/>
    <cellStyle name="Followed Hyperlink" xfId="8802" builtinId="9" hidden="1"/>
    <cellStyle name="Followed Hyperlink" xfId="8803" builtinId="9" hidden="1"/>
    <cellStyle name="Followed Hyperlink" xfId="8804" builtinId="9" hidden="1"/>
    <cellStyle name="Followed Hyperlink" xfId="8805" builtinId="9" hidden="1"/>
    <cellStyle name="Followed Hyperlink" xfId="8806" builtinId="9" hidden="1"/>
    <cellStyle name="Followed Hyperlink" xfId="8807" builtinId="9" hidden="1"/>
    <cellStyle name="Followed Hyperlink" xfId="8808" builtinId="9" hidden="1"/>
    <cellStyle name="Followed Hyperlink" xfId="8809" builtinId="9" hidden="1"/>
    <cellStyle name="Followed Hyperlink" xfId="8810" builtinId="9" hidden="1"/>
    <cellStyle name="Followed Hyperlink" xfId="8811" builtinId="9" hidden="1"/>
    <cellStyle name="Followed Hyperlink" xfId="8812" builtinId="9" hidden="1"/>
    <cellStyle name="Followed Hyperlink" xfId="8813" builtinId="9" hidden="1"/>
    <cellStyle name="Followed Hyperlink" xfId="8814" builtinId="9" hidden="1"/>
    <cellStyle name="Followed Hyperlink" xfId="8815" builtinId="9" hidden="1"/>
    <cellStyle name="Followed Hyperlink" xfId="8816" builtinId="9" hidden="1"/>
    <cellStyle name="Followed Hyperlink" xfId="8817" builtinId="9" hidden="1"/>
    <cellStyle name="Followed Hyperlink" xfId="8818" builtinId="9" hidden="1"/>
    <cellStyle name="Followed Hyperlink" xfId="8819" builtinId="9" hidden="1"/>
    <cellStyle name="Followed Hyperlink" xfId="8820" builtinId="9" hidden="1"/>
    <cellStyle name="Followed Hyperlink" xfId="8821" builtinId="9" hidden="1"/>
    <cellStyle name="Followed Hyperlink" xfId="8822" builtinId="9" hidden="1"/>
    <cellStyle name="Followed Hyperlink" xfId="8823" builtinId="9" hidden="1"/>
    <cellStyle name="Followed Hyperlink" xfId="8824" builtinId="9" hidden="1"/>
    <cellStyle name="Followed Hyperlink" xfId="8825" builtinId="9" hidden="1"/>
    <cellStyle name="Followed Hyperlink" xfId="8826" builtinId="9" hidden="1"/>
    <cellStyle name="Followed Hyperlink" xfId="8827" builtinId="9" hidden="1"/>
    <cellStyle name="Followed Hyperlink" xfId="8828" builtinId="9" hidden="1"/>
    <cellStyle name="Followed Hyperlink" xfId="8829" builtinId="9" hidden="1"/>
    <cellStyle name="Followed Hyperlink" xfId="8830" builtinId="9" hidden="1"/>
    <cellStyle name="Followed Hyperlink" xfId="8831" builtinId="9" hidden="1"/>
    <cellStyle name="Followed Hyperlink" xfId="8832" builtinId="9" hidden="1"/>
    <cellStyle name="Followed Hyperlink" xfId="8833" builtinId="9" hidden="1"/>
    <cellStyle name="Followed Hyperlink" xfId="8834" builtinId="9" hidden="1"/>
    <cellStyle name="Followed Hyperlink" xfId="8835" builtinId="9" hidden="1"/>
    <cellStyle name="Followed Hyperlink" xfId="8836" builtinId="9" hidden="1"/>
    <cellStyle name="Followed Hyperlink" xfId="8837" builtinId="9" hidden="1"/>
    <cellStyle name="Followed Hyperlink" xfId="8838" builtinId="9" hidden="1"/>
    <cellStyle name="Followed Hyperlink" xfId="8839" builtinId="9" hidden="1"/>
    <cellStyle name="Followed Hyperlink" xfId="8840" builtinId="9" hidden="1"/>
    <cellStyle name="Followed Hyperlink" xfId="8841" builtinId="9" hidden="1"/>
    <cellStyle name="Followed Hyperlink" xfId="8842" builtinId="9" hidden="1"/>
    <cellStyle name="Followed Hyperlink" xfId="8843" builtinId="9" hidden="1"/>
    <cellStyle name="Followed Hyperlink" xfId="8844" builtinId="9" hidden="1"/>
    <cellStyle name="Followed Hyperlink" xfId="8845" builtinId="9" hidden="1"/>
    <cellStyle name="Followed Hyperlink" xfId="8846" builtinId="9" hidden="1"/>
    <cellStyle name="Followed Hyperlink" xfId="8847" builtinId="9" hidden="1"/>
    <cellStyle name="Followed Hyperlink" xfId="8848" builtinId="9" hidden="1"/>
    <cellStyle name="Followed Hyperlink" xfId="8849" builtinId="9" hidden="1"/>
    <cellStyle name="Followed Hyperlink" xfId="8850" builtinId="9" hidden="1"/>
    <cellStyle name="Followed Hyperlink" xfId="8851" builtinId="9" hidden="1"/>
    <cellStyle name="Followed Hyperlink" xfId="8852" builtinId="9" hidden="1"/>
    <cellStyle name="Followed Hyperlink" xfId="8853" builtinId="9" hidden="1"/>
    <cellStyle name="Followed Hyperlink" xfId="8854" builtinId="9" hidden="1"/>
    <cellStyle name="Followed Hyperlink" xfId="8855" builtinId="9" hidden="1"/>
    <cellStyle name="Followed Hyperlink" xfId="8856" builtinId="9" hidden="1"/>
    <cellStyle name="Followed Hyperlink" xfId="8857" builtinId="9" hidden="1"/>
    <cellStyle name="Followed Hyperlink" xfId="8858" builtinId="9" hidden="1"/>
    <cellStyle name="Followed Hyperlink" xfId="8859" builtinId="9" hidden="1"/>
    <cellStyle name="Followed Hyperlink" xfId="8860" builtinId="9" hidden="1"/>
    <cellStyle name="Followed Hyperlink" xfId="8861" builtinId="9" hidden="1"/>
    <cellStyle name="Followed Hyperlink" xfId="8862" builtinId="9" hidden="1"/>
    <cellStyle name="Followed Hyperlink" xfId="8863" builtinId="9" hidden="1"/>
    <cellStyle name="Followed Hyperlink" xfId="8864" builtinId="9" hidden="1"/>
    <cellStyle name="Followed Hyperlink" xfId="8865" builtinId="9" hidden="1"/>
    <cellStyle name="Followed Hyperlink" xfId="8866" builtinId="9" hidden="1"/>
    <cellStyle name="Followed Hyperlink" xfId="8867" builtinId="9" hidden="1"/>
    <cellStyle name="Followed Hyperlink" xfId="8868" builtinId="9" hidden="1"/>
    <cellStyle name="Followed Hyperlink" xfId="8869" builtinId="9" hidden="1"/>
    <cellStyle name="Followed Hyperlink" xfId="8870" builtinId="9" hidden="1"/>
    <cellStyle name="Followed Hyperlink" xfId="8871" builtinId="9" hidden="1"/>
    <cellStyle name="Followed Hyperlink" xfId="8872" builtinId="9" hidden="1"/>
    <cellStyle name="Followed Hyperlink" xfId="8873" builtinId="9" hidden="1"/>
    <cellStyle name="Followed Hyperlink" xfId="8874" builtinId="9" hidden="1"/>
    <cellStyle name="Followed Hyperlink" xfId="8875" builtinId="9" hidden="1"/>
    <cellStyle name="Followed Hyperlink" xfId="8876" builtinId="9" hidden="1"/>
    <cellStyle name="Followed Hyperlink" xfId="8877" builtinId="9" hidden="1"/>
    <cellStyle name="Followed Hyperlink" xfId="8878" builtinId="9" hidden="1"/>
    <cellStyle name="Followed Hyperlink" xfId="8879" builtinId="9" hidden="1"/>
    <cellStyle name="Followed Hyperlink" xfId="8880" builtinId="9" hidden="1"/>
    <cellStyle name="Followed Hyperlink" xfId="8881" builtinId="9" hidden="1"/>
    <cellStyle name="Followed Hyperlink" xfId="8882" builtinId="9" hidden="1"/>
    <cellStyle name="Followed Hyperlink" xfId="8883" builtinId="9" hidden="1"/>
    <cellStyle name="Followed Hyperlink" xfId="8884" builtinId="9" hidden="1"/>
    <cellStyle name="Followed Hyperlink" xfId="8885" builtinId="9" hidden="1"/>
    <cellStyle name="Followed Hyperlink" xfId="8886" builtinId="9" hidden="1"/>
    <cellStyle name="Followed Hyperlink" xfId="8887" builtinId="9" hidden="1"/>
    <cellStyle name="Followed Hyperlink" xfId="8888" builtinId="9" hidden="1"/>
    <cellStyle name="Followed Hyperlink" xfId="8889" builtinId="9" hidden="1"/>
    <cellStyle name="Followed Hyperlink" xfId="8890" builtinId="9" hidden="1"/>
    <cellStyle name="Followed Hyperlink" xfId="8891" builtinId="9" hidden="1"/>
    <cellStyle name="Followed Hyperlink" xfId="8892" builtinId="9" hidden="1"/>
    <cellStyle name="Followed Hyperlink" xfId="8893" builtinId="9" hidden="1"/>
    <cellStyle name="Followed Hyperlink" xfId="8894" builtinId="9" hidden="1"/>
    <cellStyle name="Followed Hyperlink" xfId="8895" builtinId="9" hidden="1"/>
    <cellStyle name="Followed Hyperlink" xfId="8896" builtinId="9" hidden="1"/>
    <cellStyle name="Followed Hyperlink" xfId="8897" builtinId="9" hidden="1"/>
    <cellStyle name="Followed Hyperlink" xfId="8898" builtinId="9" hidden="1"/>
    <cellStyle name="Followed Hyperlink" xfId="8899" builtinId="9" hidden="1"/>
    <cellStyle name="Followed Hyperlink" xfId="8900" builtinId="9" hidden="1"/>
    <cellStyle name="Followed Hyperlink" xfId="8901" builtinId="9" hidden="1"/>
    <cellStyle name="Followed Hyperlink" xfId="8902" builtinId="9" hidden="1"/>
    <cellStyle name="Followed Hyperlink" xfId="8903" builtinId="9" hidden="1"/>
    <cellStyle name="Followed Hyperlink" xfId="8904" builtinId="9" hidden="1"/>
    <cellStyle name="Followed Hyperlink" xfId="8905" builtinId="9" hidden="1"/>
    <cellStyle name="Followed Hyperlink" xfId="8906" builtinId="9" hidden="1"/>
    <cellStyle name="Followed Hyperlink" xfId="8907" builtinId="9" hidden="1"/>
    <cellStyle name="Followed Hyperlink" xfId="8908" builtinId="9" hidden="1"/>
    <cellStyle name="Followed Hyperlink" xfId="8909" builtinId="9" hidden="1"/>
    <cellStyle name="Followed Hyperlink" xfId="8910" builtinId="9" hidden="1"/>
    <cellStyle name="Followed Hyperlink" xfId="8911" builtinId="9" hidden="1"/>
    <cellStyle name="Followed Hyperlink" xfId="8912" builtinId="9" hidden="1"/>
    <cellStyle name="Followed Hyperlink" xfId="8913" builtinId="9" hidden="1"/>
    <cellStyle name="Followed Hyperlink" xfId="8914" builtinId="9" hidden="1"/>
    <cellStyle name="Followed Hyperlink" xfId="8915" builtinId="9" hidden="1"/>
    <cellStyle name="Followed Hyperlink" xfId="8916" builtinId="9" hidden="1"/>
    <cellStyle name="Followed Hyperlink" xfId="8917" builtinId="9" hidden="1"/>
    <cellStyle name="Followed Hyperlink" xfId="8918" builtinId="9" hidden="1"/>
    <cellStyle name="Followed Hyperlink" xfId="8919" builtinId="9" hidden="1"/>
    <cellStyle name="Followed Hyperlink" xfId="8920" builtinId="9" hidden="1"/>
    <cellStyle name="Followed Hyperlink" xfId="8921" builtinId="9" hidden="1"/>
    <cellStyle name="Followed Hyperlink" xfId="8922" builtinId="9" hidden="1"/>
    <cellStyle name="Followed Hyperlink" xfId="8923" builtinId="9" hidden="1"/>
    <cellStyle name="Followed Hyperlink" xfId="8924" builtinId="9" hidden="1"/>
    <cellStyle name="Followed Hyperlink" xfId="8925" builtinId="9" hidden="1"/>
    <cellStyle name="Followed Hyperlink" xfId="8926" builtinId="9" hidden="1"/>
    <cellStyle name="Followed Hyperlink" xfId="8927" builtinId="9" hidden="1"/>
    <cellStyle name="Followed Hyperlink" xfId="8928" builtinId="9" hidden="1"/>
    <cellStyle name="Followed Hyperlink" xfId="8929" builtinId="9" hidden="1"/>
    <cellStyle name="Followed Hyperlink" xfId="8930" builtinId="9" hidden="1"/>
    <cellStyle name="Followed Hyperlink" xfId="8931" builtinId="9" hidden="1"/>
    <cellStyle name="Followed Hyperlink" xfId="8932" builtinId="9" hidden="1"/>
    <cellStyle name="Followed Hyperlink" xfId="8933" builtinId="9" hidden="1"/>
    <cellStyle name="Followed Hyperlink" xfId="8934" builtinId="9" hidden="1"/>
    <cellStyle name="Followed Hyperlink" xfId="8935" builtinId="9" hidden="1"/>
    <cellStyle name="Followed Hyperlink" xfId="8936" builtinId="9" hidden="1"/>
    <cellStyle name="Followed Hyperlink" xfId="8937" builtinId="9" hidden="1"/>
    <cellStyle name="Followed Hyperlink" xfId="8938" builtinId="9" hidden="1"/>
    <cellStyle name="Followed Hyperlink" xfId="8939" builtinId="9" hidden="1"/>
    <cellStyle name="Followed Hyperlink" xfId="8940" builtinId="9" hidden="1"/>
    <cellStyle name="Followed Hyperlink" xfId="8941" builtinId="9" hidden="1"/>
    <cellStyle name="Followed Hyperlink" xfId="8942" builtinId="9" hidden="1"/>
    <cellStyle name="Followed Hyperlink" xfId="8943" builtinId="9" hidden="1"/>
    <cellStyle name="Followed Hyperlink" xfId="8944" builtinId="9" hidden="1"/>
    <cellStyle name="Followed Hyperlink" xfId="8945" builtinId="9" hidden="1"/>
    <cellStyle name="Followed Hyperlink" xfId="8946" builtinId="9" hidden="1"/>
    <cellStyle name="Followed Hyperlink" xfId="8947" builtinId="9" hidden="1"/>
    <cellStyle name="Followed Hyperlink" xfId="8948" builtinId="9" hidden="1"/>
    <cellStyle name="Followed Hyperlink" xfId="8949" builtinId="9" hidden="1"/>
    <cellStyle name="Followed Hyperlink" xfId="8950" builtinId="9" hidden="1"/>
    <cellStyle name="Followed Hyperlink" xfId="8951" builtinId="9" hidden="1"/>
    <cellStyle name="Followed Hyperlink" xfId="8952" builtinId="9" hidden="1"/>
    <cellStyle name="Followed Hyperlink" xfId="8953" builtinId="9" hidden="1"/>
    <cellStyle name="Followed Hyperlink" xfId="8954" builtinId="9" hidden="1"/>
    <cellStyle name="Followed Hyperlink" xfId="8955" builtinId="9" hidden="1"/>
    <cellStyle name="Followed Hyperlink" xfId="8956" builtinId="9" hidden="1"/>
    <cellStyle name="Followed Hyperlink" xfId="8957" builtinId="9" hidden="1"/>
    <cellStyle name="Followed Hyperlink" xfId="8958" builtinId="9" hidden="1"/>
    <cellStyle name="Followed Hyperlink" xfId="8959" builtinId="9" hidden="1"/>
    <cellStyle name="Followed Hyperlink" xfId="8960" builtinId="9" hidden="1"/>
    <cellStyle name="Followed Hyperlink" xfId="8961" builtinId="9" hidden="1"/>
    <cellStyle name="Followed Hyperlink" xfId="8962" builtinId="9" hidden="1"/>
    <cellStyle name="Followed Hyperlink" xfId="8963" builtinId="9" hidden="1"/>
    <cellStyle name="Followed Hyperlink" xfId="8964" builtinId="9" hidden="1"/>
    <cellStyle name="Followed Hyperlink" xfId="8965" builtinId="9" hidden="1"/>
    <cellStyle name="Followed Hyperlink" xfId="8966" builtinId="9" hidden="1"/>
    <cellStyle name="Followed Hyperlink" xfId="8967" builtinId="9" hidden="1"/>
    <cellStyle name="Followed Hyperlink" xfId="8968" builtinId="9" hidden="1"/>
    <cellStyle name="Followed Hyperlink" xfId="8969" builtinId="9" hidden="1"/>
    <cellStyle name="Followed Hyperlink" xfId="8970" builtinId="9" hidden="1"/>
    <cellStyle name="Followed Hyperlink" xfId="8971" builtinId="9" hidden="1"/>
    <cellStyle name="Followed Hyperlink" xfId="8972" builtinId="9" hidden="1"/>
    <cellStyle name="Followed Hyperlink" xfId="8973" builtinId="9" hidden="1"/>
    <cellStyle name="Followed Hyperlink" xfId="8974" builtinId="9" hidden="1"/>
    <cellStyle name="Followed Hyperlink" xfId="8975" builtinId="9" hidden="1"/>
    <cellStyle name="Followed Hyperlink" xfId="8976" builtinId="9" hidden="1"/>
    <cellStyle name="Followed Hyperlink" xfId="8977" builtinId="9" hidden="1"/>
    <cellStyle name="Followed Hyperlink" xfId="8978" builtinId="9" hidden="1"/>
    <cellStyle name="Followed Hyperlink" xfId="8979" builtinId="9" hidden="1"/>
    <cellStyle name="Followed Hyperlink" xfId="8980" builtinId="9" hidden="1"/>
    <cellStyle name="Followed Hyperlink" xfId="8981" builtinId="9" hidden="1"/>
    <cellStyle name="Followed Hyperlink" xfId="8982" builtinId="9" hidden="1"/>
    <cellStyle name="Followed Hyperlink" xfId="8983" builtinId="9" hidden="1"/>
    <cellStyle name="Followed Hyperlink" xfId="8984" builtinId="9" hidden="1"/>
    <cellStyle name="Followed Hyperlink" xfId="8985" builtinId="9" hidden="1"/>
    <cellStyle name="Followed Hyperlink" xfId="8986" builtinId="9" hidden="1"/>
    <cellStyle name="Followed Hyperlink" xfId="8987" builtinId="9" hidden="1"/>
    <cellStyle name="Followed Hyperlink" xfId="8988" builtinId="9" hidden="1"/>
    <cellStyle name="Followed Hyperlink" xfId="8989" builtinId="9" hidden="1"/>
    <cellStyle name="Followed Hyperlink" xfId="8990" builtinId="9" hidden="1"/>
    <cellStyle name="Followed Hyperlink" xfId="8991" builtinId="9" hidden="1"/>
    <cellStyle name="Followed Hyperlink" xfId="8992" builtinId="9" hidden="1"/>
    <cellStyle name="Followed Hyperlink" xfId="8993" builtinId="9" hidden="1"/>
    <cellStyle name="Followed Hyperlink" xfId="8994" builtinId="9" hidden="1"/>
    <cellStyle name="Followed Hyperlink" xfId="8995" builtinId="9" hidden="1"/>
    <cellStyle name="Followed Hyperlink" xfId="8996" builtinId="9" hidden="1"/>
    <cellStyle name="Followed Hyperlink" xfId="8997" builtinId="9" hidden="1"/>
    <cellStyle name="Followed Hyperlink" xfId="8998" builtinId="9" hidden="1"/>
    <cellStyle name="Followed Hyperlink" xfId="8999" builtinId="9" hidden="1"/>
    <cellStyle name="Followed Hyperlink" xfId="9000" builtinId="9" hidden="1"/>
    <cellStyle name="Followed Hyperlink" xfId="9001" builtinId="9" hidden="1"/>
    <cellStyle name="Followed Hyperlink" xfId="9002" builtinId="9" hidden="1"/>
    <cellStyle name="Followed Hyperlink" xfId="9003" builtinId="9" hidden="1"/>
    <cellStyle name="Followed Hyperlink" xfId="9004" builtinId="9" hidden="1"/>
    <cellStyle name="Followed Hyperlink" xfId="9005" builtinId="9" hidden="1"/>
    <cellStyle name="Followed Hyperlink" xfId="9006" builtinId="9" hidden="1"/>
    <cellStyle name="Followed Hyperlink" xfId="9007" builtinId="9" hidden="1"/>
    <cellStyle name="Followed Hyperlink" xfId="9008" builtinId="9" hidden="1"/>
    <cellStyle name="Followed Hyperlink" xfId="9009" builtinId="9" hidden="1"/>
    <cellStyle name="Followed Hyperlink" xfId="9010" builtinId="9" hidden="1"/>
    <cellStyle name="Followed Hyperlink" xfId="9011" builtinId="9" hidden="1"/>
    <cellStyle name="Followed Hyperlink" xfId="9012" builtinId="9" hidden="1"/>
    <cellStyle name="Followed Hyperlink" xfId="9013" builtinId="9" hidden="1"/>
    <cellStyle name="Followed Hyperlink" xfId="9014" builtinId="9" hidden="1"/>
    <cellStyle name="Followed Hyperlink" xfId="9015" builtinId="9" hidden="1"/>
    <cellStyle name="Followed Hyperlink" xfId="9016" builtinId="9" hidden="1"/>
    <cellStyle name="Followed Hyperlink" xfId="9017" builtinId="9" hidden="1"/>
    <cellStyle name="Followed Hyperlink" xfId="9018" builtinId="9" hidden="1"/>
    <cellStyle name="Followed Hyperlink" xfId="9019" builtinId="9" hidden="1"/>
    <cellStyle name="Followed Hyperlink" xfId="9020" builtinId="9" hidden="1"/>
    <cellStyle name="Followed Hyperlink" xfId="9021" builtinId="9" hidden="1"/>
    <cellStyle name="Followed Hyperlink" xfId="9022" builtinId="9" hidden="1"/>
    <cellStyle name="Followed Hyperlink" xfId="9023" builtinId="9" hidden="1"/>
    <cellStyle name="Followed Hyperlink" xfId="9024" builtinId="9" hidden="1"/>
    <cellStyle name="Followed Hyperlink" xfId="9025" builtinId="9" hidden="1"/>
    <cellStyle name="Followed Hyperlink" xfId="9026" builtinId="9" hidden="1"/>
    <cellStyle name="Followed Hyperlink" xfId="9027" builtinId="9" hidden="1"/>
    <cellStyle name="Followed Hyperlink" xfId="9028" builtinId="9" hidden="1"/>
    <cellStyle name="Followed Hyperlink" xfId="9029" builtinId="9" hidden="1"/>
    <cellStyle name="Followed Hyperlink" xfId="9030" builtinId="9" hidden="1"/>
    <cellStyle name="Followed Hyperlink" xfId="9031" builtinId="9" hidden="1"/>
    <cellStyle name="Followed Hyperlink" xfId="9032" builtinId="9" hidden="1"/>
    <cellStyle name="Followed Hyperlink" xfId="9033" builtinId="9" hidden="1"/>
    <cellStyle name="Followed Hyperlink" xfId="9034" builtinId="9" hidden="1"/>
    <cellStyle name="Followed Hyperlink" xfId="9035" builtinId="9" hidden="1"/>
    <cellStyle name="Followed Hyperlink" xfId="9036" builtinId="9" hidden="1"/>
    <cellStyle name="Followed Hyperlink" xfId="9037" builtinId="9" hidden="1"/>
    <cellStyle name="Followed Hyperlink" xfId="9038" builtinId="9" hidden="1"/>
    <cellStyle name="Followed Hyperlink" xfId="9039" builtinId="9" hidden="1"/>
    <cellStyle name="Followed Hyperlink" xfId="9040" builtinId="9" hidden="1"/>
    <cellStyle name="Followed Hyperlink" xfId="9041" builtinId="9" hidden="1"/>
    <cellStyle name="Followed Hyperlink" xfId="9042" builtinId="9" hidden="1"/>
    <cellStyle name="Followed Hyperlink" xfId="9043" builtinId="9" hidden="1"/>
    <cellStyle name="Followed Hyperlink" xfId="9044" builtinId="9" hidden="1"/>
    <cellStyle name="Followed Hyperlink" xfId="9045" builtinId="9" hidden="1"/>
    <cellStyle name="Followed Hyperlink" xfId="9046" builtinId="9" hidden="1"/>
    <cellStyle name="Followed Hyperlink" xfId="9047" builtinId="9" hidden="1"/>
    <cellStyle name="Followed Hyperlink" xfId="9048" builtinId="9" hidden="1"/>
    <cellStyle name="Followed Hyperlink" xfId="9049" builtinId="9" hidden="1"/>
    <cellStyle name="Followed Hyperlink" xfId="9050" builtinId="9" hidden="1"/>
    <cellStyle name="Followed Hyperlink" xfId="9051" builtinId="9" hidden="1"/>
    <cellStyle name="Followed Hyperlink" xfId="9052" builtinId="9" hidden="1"/>
    <cellStyle name="Followed Hyperlink" xfId="9053" builtinId="9" hidden="1"/>
    <cellStyle name="Followed Hyperlink" xfId="9054" builtinId="9" hidden="1"/>
    <cellStyle name="Followed Hyperlink" xfId="9055" builtinId="9" hidden="1"/>
    <cellStyle name="Followed Hyperlink" xfId="9056" builtinId="9" hidden="1"/>
    <cellStyle name="Followed Hyperlink" xfId="9057" builtinId="9" hidden="1"/>
    <cellStyle name="Followed Hyperlink" xfId="9058" builtinId="9" hidden="1"/>
    <cellStyle name="Followed Hyperlink" xfId="9059" builtinId="9" hidden="1"/>
    <cellStyle name="Followed Hyperlink" xfId="9060" builtinId="9" hidden="1"/>
    <cellStyle name="Followed Hyperlink" xfId="9061" builtinId="9" hidden="1"/>
    <cellStyle name="Followed Hyperlink" xfId="9062" builtinId="9" hidden="1"/>
    <cellStyle name="Followed Hyperlink" xfId="9063" builtinId="9" hidden="1"/>
    <cellStyle name="Followed Hyperlink" xfId="9064" builtinId="9" hidden="1"/>
    <cellStyle name="Followed Hyperlink" xfId="9065" builtinId="9" hidden="1"/>
    <cellStyle name="Followed Hyperlink" xfId="9066" builtinId="9" hidden="1"/>
    <cellStyle name="Followed Hyperlink" xfId="9067" builtinId="9" hidden="1"/>
    <cellStyle name="Followed Hyperlink" xfId="9068" builtinId="9" hidden="1"/>
    <cellStyle name="Followed Hyperlink" xfId="9069" builtinId="9" hidden="1"/>
    <cellStyle name="Followed Hyperlink" xfId="9070" builtinId="9" hidden="1"/>
    <cellStyle name="Followed Hyperlink" xfId="9071" builtinId="9" hidden="1"/>
    <cellStyle name="Followed Hyperlink" xfId="9072" builtinId="9" hidden="1"/>
    <cellStyle name="Followed Hyperlink" xfId="9073" builtinId="9" hidden="1"/>
    <cellStyle name="Followed Hyperlink" xfId="9074" builtinId="9" hidden="1"/>
    <cellStyle name="Followed Hyperlink" xfId="9075" builtinId="9" hidden="1"/>
    <cellStyle name="Followed Hyperlink" xfId="9076" builtinId="9" hidden="1"/>
    <cellStyle name="Followed Hyperlink" xfId="9077" builtinId="9" hidden="1"/>
    <cellStyle name="Followed Hyperlink" xfId="9078" builtinId="9" hidden="1"/>
    <cellStyle name="Followed Hyperlink" xfId="9079" builtinId="9" hidden="1"/>
    <cellStyle name="Followed Hyperlink" xfId="9080" builtinId="9" hidden="1"/>
    <cellStyle name="Followed Hyperlink" xfId="9081" builtinId="9" hidden="1"/>
    <cellStyle name="Followed Hyperlink" xfId="9082" builtinId="9" hidden="1"/>
    <cellStyle name="Followed Hyperlink" xfId="9083" builtinId="9" hidden="1"/>
    <cellStyle name="Followed Hyperlink" xfId="9084" builtinId="9" hidden="1"/>
    <cellStyle name="Followed Hyperlink" xfId="9085" builtinId="9" hidden="1"/>
    <cellStyle name="Followed Hyperlink" xfId="9086" builtinId="9" hidden="1"/>
    <cellStyle name="Followed Hyperlink" xfId="9087" builtinId="9" hidden="1"/>
    <cellStyle name="Followed Hyperlink" xfId="9088" builtinId="9" hidden="1"/>
    <cellStyle name="Followed Hyperlink" xfId="9089" builtinId="9" hidden="1"/>
    <cellStyle name="Followed Hyperlink" xfId="9090" builtinId="9" hidden="1"/>
    <cellStyle name="Followed Hyperlink" xfId="9091" builtinId="9" hidden="1"/>
    <cellStyle name="Followed Hyperlink" xfId="9092" builtinId="9" hidden="1"/>
    <cellStyle name="Followed Hyperlink" xfId="9093" builtinId="9" hidden="1"/>
    <cellStyle name="Followed Hyperlink" xfId="9094" builtinId="9" hidden="1"/>
    <cellStyle name="Followed Hyperlink" xfId="9095" builtinId="9" hidden="1"/>
    <cellStyle name="Followed Hyperlink" xfId="9096" builtinId="9" hidden="1"/>
    <cellStyle name="Followed Hyperlink" xfId="9097" builtinId="9" hidden="1"/>
    <cellStyle name="Followed Hyperlink" xfId="9098" builtinId="9" hidden="1"/>
    <cellStyle name="Followed Hyperlink" xfId="9099" builtinId="9" hidden="1"/>
    <cellStyle name="Followed Hyperlink" xfId="9100" builtinId="9" hidden="1"/>
    <cellStyle name="Followed Hyperlink" xfId="9101" builtinId="9" hidden="1"/>
    <cellStyle name="Followed Hyperlink" xfId="9102" builtinId="9" hidden="1"/>
    <cellStyle name="Followed Hyperlink" xfId="9103" builtinId="9" hidden="1"/>
    <cellStyle name="Followed Hyperlink" xfId="9104" builtinId="9" hidden="1"/>
    <cellStyle name="Followed Hyperlink" xfId="9105" builtinId="9" hidden="1"/>
    <cellStyle name="Followed Hyperlink" xfId="9106" builtinId="9" hidden="1"/>
    <cellStyle name="Followed Hyperlink" xfId="9107" builtinId="9" hidden="1"/>
    <cellStyle name="Followed Hyperlink" xfId="9108" builtinId="9" hidden="1"/>
    <cellStyle name="Followed Hyperlink" xfId="9109" builtinId="9" hidden="1"/>
    <cellStyle name="Followed Hyperlink" xfId="9110" builtinId="9" hidden="1"/>
    <cellStyle name="Followed Hyperlink" xfId="9111" builtinId="9" hidden="1"/>
    <cellStyle name="Followed Hyperlink" xfId="9112" builtinId="9" hidden="1"/>
    <cellStyle name="Followed Hyperlink" xfId="9113" builtinId="9" hidden="1"/>
    <cellStyle name="Followed Hyperlink" xfId="9114" builtinId="9" hidden="1"/>
    <cellStyle name="Followed Hyperlink" xfId="9115" builtinId="9" hidden="1"/>
    <cellStyle name="Followed Hyperlink" xfId="9116" builtinId="9" hidden="1"/>
    <cellStyle name="Followed Hyperlink" xfId="9117" builtinId="9" hidden="1"/>
    <cellStyle name="Followed Hyperlink" xfId="9118" builtinId="9" hidden="1"/>
    <cellStyle name="Followed Hyperlink" xfId="9119" builtinId="9" hidden="1"/>
    <cellStyle name="Followed Hyperlink" xfId="9120" builtinId="9" hidden="1"/>
    <cellStyle name="Followed Hyperlink" xfId="9121" builtinId="9" hidden="1"/>
    <cellStyle name="Followed Hyperlink" xfId="9122" builtinId="9" hidden="1"/>
    <cellStyle name="Followed Hyperlink" xfId="9123" builtinId="9" hidden="1"/>
    <cellStyle name="Followed Hyperlink" xfId="9124" builtinId="9" hidden="1"/>
    <cellStyle name="Followed Hyperlink" xfId="9125" builtinId="9" hidden="1"/>
    <cellStyle name="Followed Hyperlink" xfId="9126" builtinId="9" hidden="1"/>
    <cellStyle name="Followed Hyperlink" xfId="9127" builtinId="9" hidden="1"/>
    <cellStyle name="Followed Hyperlink" xfId="9128" builtinId="9" hidden="1"/>
    <cellStyle name="Followed Hyperlink" xfId="9129" builtinId="9" hidden="1"/>
    <cellStyle name="Followed Hyperlink" xfId="9130" builtinId="9" hidden="1"/>
    <cellStyle name="Followed Hyperlink" xfId="9131" builtinId="9" hidden="1"/>
    <cellStyle name="Followed Hyperlink" xfId="9132" builtinId="9" hidden="1"/>
    <cellStyle name="Followed Hyperlink" xfId="9133" builtinId="9" hidden="1"/>
    <cellStyle name="Followed Hyperlink" xfId="9134" builtinId="9" hidden="1"/>
    <cellStyle name="Followed Hyperlink" xfId="9135" builtinId="9" hidden="1"/>
    <cellStyle name="Followed Hyperlink" xfId="9136" builtinId="9" hidden="1"/>
    <cellStyle name="Followed Hyperlink" xfId="9137" builtinId="9" hidden="1"/>
    <cellStyle name="Followed Hyperlink" xfId="9138" builtinId="9" hidden="1"/>
    <cellStyle name="Followed Hyperlink" xfId="9139" builtinId="9" hidden="1"/>
    <cellStyle name="Followed Hyperlink" xfId="9140" builtinId="9" hidden="1"/>
    <cellStyle name="Followed Hyperlink" xfId="9141" builtinId="9" hidden="1"/>
    <cellStyle name="Followed Hyperlink" xfId="9142" builtinId="9" hidden="1"/>
    <cellStyle name="Followed Hyperlink" xfId="9651" builtinId="9" hidden="1"/>
    <cellStyle name="Followed Hyperlink" xfId="9652" builtinId="9" hidden="1"/>
    <cellStyle name="Followed Hyperlink" xfId="9653" builtinId="9" hidden="1"/>
    <cellStyle name="Followed Hyperlink" xfId="9654" builtinId="9" hidden="1"/>
    <cellStyle name="Followed Hyperlink" xfId="9655" builtinId="9" hidden="1"/>
    <cellStyle name="Followed Hyperlink" xfId="9656" builtinId="9" hidden="1"/>
    <cellStyle name="Followed Hyperlink" xfId="9657" builtinId="9" hidden="1"/>
    <cellStyle name="Followed Hyperlink" xfId="9658" builtinId="9" hidden="1"/>
    <cellStyle name="Followed Hyperlink" xfId="9659" builtinId="9" hidden="1"/>
    <cellStyle name="Followed Hyperlink" xfId="9660" builtinId="9" hidden="1"/>
    <cellStyle name="Followed Hyperlink" xfId="9661" builtinId="9" hidden="1"/>
    <cellStyle name="Followed Hyperlink" xfId="9662" builtinId="9" hidden="1"/>
    <cellStyle name="Followed Hyperlink" xfId="9663" builtinId="9" hidden="1"/>
    <cellStyle name="Followed Hyperlink" xfId="9664" builtinId="9" hidden="1"/>
    <cellStyle name="Followed Hyperlink" xfId="9665" builtinId="9" hidden="1"/>
    <cellStyle name="Followed Hyperlink" xfId="9666" builtinId="9" hidden="1"/>
    <cellStyle name="Followed Hyperlink" xfId="9667" builtinId="9" hidden="1"/>
    <cellStyle name="Followed Hyperlink" xfId="9668" builtinId="9" hidden="1"/>
    <cellStyle name="Followed Hyperlink" xfId="9669" builtinId="9" hidden="1"/>
    <cellStyle name="Followed Hyperlink" xfId="9670" builtinId="9" hidden="1"/>
    <cellStyle name="Followed Hyperlink" xfId="9671" builtinId="9" hidden="1"/>
    <cellStyle name="Followed Hyperlink" xfId="9672" builtinId="9" hidden="1"/>
    <cellStyle name="Followed Hyperlink" xfId="9673" builtinId="9" hidden="1"/>
    <cellStyle name="Followed Hyperlink" xfId="9674" builtinId="9" hidden="1"/>
    <cellStyle name="Followed Hyperlink" xfId="9675" builtinId="9" hidden="1"/>
    <cellStyle name="Followed Hyperlink" xfId="9676" builtinId="9" hidden="1"/>
    <cellStyle name="Followed Hyperlink" xfId="9677" builtinId="9" hidden="1"/>
    <cellStyle name="Followed Hyperlink" xfId="9678" builtinId="9" hidden="1"/>
    <cellStyle name="Followed Hyperlink" xfId="9679" builtinId="9" hidden="1"/>
    <cellStyle name="Followed Hyperlink" xfId="9680" builtinId="9" hidden="1"/>
    <cellStyle name="Followed Hyperlink" xfId="9681" builtinId="9" hidden="1"/>
    <cellStyle name="Followed Hyperlink" xfId="9682" builtinId="9" hidden="1"/>
    <cellStyle name="Followed Hyperlink" xfId="9683" builtinId="9" hidden="1"/>
    <cellStyle name="Followed Hyperlink" xfId="9684" builtinId="9" hidden="1"/>
    <cellStyle name="Followed Hyperlink" xfId="9685" builtinId="9" hidden="1"/>
    <cellStyle name="Followed Hyperlink" xfId="9686" builtinId="9" hidden="1"/>
    <cellStyle name="Followed Hyperlink" xfId="9687" builtinId="9" hidden="1"/>
    <cellStyle name="Followed Hyperlink" xfId="9688" builtinId="9" hidden="1"/>
    <cellStyle name="Followed Hyperlink" xfId="9689" builtinId="9" hidden="1"/>
    <cellStyle name="Followed Hyperlink" xfId="9690" builtinId="9" hidden="1"/>
    <cellStyle name="Followed Hyperlink" xfId="9691" builtinId="9" hidden="1"/>
    <cellStyle name="Followed Hyperlink" xfId="9692" builtinId="9" hidden="1"/>
    <cellStyle name="Followed Hyperlink" xfId="9693" builtinId="9" hidden="1"/>
    <cellStyle name="Followed Hyperlink" xfId="9694" builtinId="9" hidden="1"/>
    <cellStyle name="Followed Hyperlink" xfId="9695" builtinId="9" hidden="1"/>
    <cellStyle name="Followed Hyperlink" xfId="9696" builtinId="9" hidden="1"/>
    <cellStyle name="Followed Hyperlink" xfId="9697" builtinId="9" hidden="1"/>
    <cellStyle name="Followed Hyperlink" xfId="9650" builtinId="9" hidden="1"/>
    <cellStyle name="Followed Hyperlink" xfId="9649" builtinId="9" hidden="1"/>
    <cellStyle name="Followed Hyperlink" xfId="9648" builtinId="9" hidden="1"/>
    <cellStyle name="Followed Hyperlink" xfId="9647" builtinId="9" hidden="1"/>
    <cellStyle name="Followed Hyperlink" xfId="9646" builtinId="9" hidden="1"/>
    <cellStyle name="Followed Hyperlink" xfId="9645" builtinId="9" hidden="1"/>
    <cellStyle name="Followed Hyperlink" xfId="9644" builtinId="9" hidden="1"/>
    <cellStyle name="Followed Hyperlink" xfId="9643" builtinId="9" hidden="1"/>
    <cellStyle name="Followed Hyperlink" xfId="9642" builtinId="9" hidden="1"/>
    <cellStyle name="Followed Hyperlink" xfId="9641" builtinId="9" hidden="1"/>
    <cellStyle name="Followed Hyperlink" xfId="9640" builtinId="9" hidden="1"/>
    <cellStyle name="Followed Hyperlink" xfId="9639" builtinId="9" hidden="1"/>
    <cellStyle name="Followed Hyperlink" xfId="9638" builtinId="9" hidden="1"/>
    <cellStyle name="Followed Hyperlink" xfId="9637" builtinId="9" hidden="1"/>
    <cellStyle name="Followed Hyperlink" xfId="9636" builtinId="9" hidden="1"/>
    <cellStyle name="Followed Hyperlink" xfId="9635" builtinId="9" hidden="1"/>
    <cellStyle name="Followed Hyperlink" xfId="9634" builtinId="9" hidden="1"/>
    <cellStyle name="Followed Hyperlink" xfId="9633" builtinId="9" hidden="1"/>
    <cellStyle name="Followed Hyperlink" xfId="9632" builtinId="9" hidden="1"/>
    <cellStyle name="Followed Hyperlink" xfId="9631" builtinId="9" hidden="1"/>
    <cellStyle name="Followed Hyperlink" xfId="9630" builtinId="9" hidden="1"/>
    <cellStyle name="Followed Hyperlink" xfId="9629" builtinId="9" hidden="1"/>
    <cellStyle name="Followed Hyperlink" xfId="9628" builtinId="9" hidden="1"/>
    <cellStyle name="Followed Hyperlink" xfId="9627" builtinId="9" hidden="1"/>
    <cellStyle name="Followed Hyperlink" xfId="9626" builtinId="9" hidden="1"/>
    <cellStyle name="Followed Hyperlink" xfId="9625" builtinId="9" hidden="1"/>
    <cellStyle name="Followed Hyperlink" xfId="9624" builtinId="9" hidden="1"/>
    <cellStyle name="Followed Hyperlink" xfId="9623" builtinId="9" hidden="1"/>
    <cellStyle name="Followed Hyperlink" xfId="9622" builtinId="9" hidden="1"/>
    <cellStyle name="Followed Hyperlink" xfId="9621" builtinId="9" hidden="1"/>
    <cellStyle name="Followed Hyperlink" xfId="9620" builtinId="9" hidden="1"/>
    <cellStyle name="Followed Hyperlink" xfId="9619" builtinId="9" hidden="1"/>
    <cellStyle name="Followed Hyperlink" xfId="9618" builtinId="9" hidden="1"/>
    <cellStyle name="Followed Hyperlink" xfId="9617" builtinId="9" hidden="1"/>
    <cellStyle name="Followed Hyperlink" xfId="9616" builtinId="9" hidden="1"/>
    <cellStyle name="Followed Hyperlink" xfId="9615" builtinId="9" hidden="1"/>
    <cellStyle name="Followed Hyperlink" xfId="9614" builtinId="9" hidden="1"/>
    <cellStyle name="Followed Hyperlink" xfId="9613" builtinId="9" hidden="1"/>
    <cellStyle name="Followed Hyperlink" xfId="9612" builtinId="9" hidden="1"/>
    <cellStyle name="Followed Hyperlink" xfId="9611" builtinId="9" hidden="1"/>
    <cellStyle name="Followed Hyperlink" xfId="9610" builtinId="9" hidden="1"/>
    <cellStyle name="Followed Hyperlink" xfId="9609" builtinId="9" hidden="1"/>
    <cellStyle name="Followed Hyperlink" xfId="9608" builtinId="9" hidden="1"/>
    <cellStyle name="Followed Hyperlink" xfId="9607" builtinId="9" hidden="1"/>
    <cellStyle name="Followed Hyperlink" xfId="9606" builtinId="9" hidden="1"/>
    <cellStyle name="Followed Hyperlink" xfId="9605" builtinId="9" hidden="1"/>
    <cellStyle name="Followed Hyperlink" xfId="9604" builtinId="9" hidden="1"/>
    <cellStyle name="Followed Hyperlink" xfId="9603" builtinId="9" hidden="1"/>
    <cellStyle name="Followed Hyperlink" xfId="9602" builtinId="9" hidden="1"/>
    <cellStyle name="Followed Hyperlink" xfId="9601" builtinId="9" hidden="1"/>
    <cellStyle name="Followed Hyperlink" xfId="9600" builtinId="9" hidden="1"/>
    <cellStyle name="Followed Hyperlink" xfId="9599" builtinId="9" hidden="1"/>
    <cellStyle name="Followed Hyperlink" xfId="9598" builtinId="9" hidden="1"/>
    <cellStyle name="Followed Hyperlink" xfId="9597" builtinId="9" hidden="1"/>
    <cellStyle name="Followed Hyperlink" xfId="9596" builtinId="9" hidden="1"/>
    <cellStyle name="Followed Hyperlink" xfId="9595" builtinId="9" hidden="1"/>
    <cellStyle name="Followed Hyperlink" xfId="9594" builtinId="9" hidden="1"/>
    <cellStyle name="Followed Hyperlink" xfId="9593" builtinId="9" hidden="1"/>
    <cellStyle name="Followed Hyperlink" xfId="9592" builtinId="9" hidden="1"/>
    <cellStyle name="Followed Hyperlink" xfId="9591" builtinId="9" hidden="1"/>
    <cellStyle name="Followed Hyperlink" xfId="9590" builtinId="9" hidden="1"/>
    <cellStyle name="Followed Hyperlink" xfId="9589" builtinId="9" hidden="1"/>
    <cellStyle name="Followed Hyperlink" xfId="9588" builtinId="9" hidden="1"/>
    <cellStyle name="Followed Hyperlink" xfId="9587" builtinId="9" hidden="1"/>
    <cellStyle name="Followed Hyperlink" xfId="9586" builtinId="9" hidden="1"/>
    <cellStyle name="Followed Hyperlink" xfId="9585" builtinId="9" hidden="1"/>
    <cellStyle name="Followed Hyperlink" xfId="9584" builtinId="9" hidden="1"/>
    <cellStyle name="Followed Hyperlink" xfId="9583" builtinId="9" hidden="1"/>
    <cellStyle name="Followed Hyperlink" xfId="9582" builtinId="9" hidden="1"/>
    <cellStyle name="Followed Hyperlink" xfId="9581" builtinId="9" hidden="1"/>
    <cellStyle name="Followed Hyperlink" xfId="9580" builtinId="9" hidden="1"/>
    <cellStyle name="Followed Hyperlink" xfId="9579" builtinId="9" hidden="1"/>
    <cellStyle name="Followed Hyperlink" xfId="9578" builtinId="9" hidden="1"/>
    <cellStyle name="Followed Hyperlink" xfId="9577" builtinId="9" hidden="1"/>
    <cellStyle name="Followed Hyperlink" xfId="9576" builtinId="9" hidden="1"/>
    <cellStyle name="Followed Hyperlink" xfId="9575" builtinId="9" hidden="1"/>
    <cellStyle name="Followed Hyperlink" xfId="9574" builtinId="9" hidden="1"/>
    <cellStyle name="Followed Hyperlink" xfId="9573" builtinId="9" hidden="1"/>
    <cellStyle name="Followed Hyperlink" xfId="9572" builtinId="9" hidden="1"/>
    <cellStyle name="Followed Hyperlink" xfId="9571" builtinId="9" hidden="1"/>
    <cellStyle name="Followed Hyperlink" xfId="9570" builtinId="9" hidden="1"/>
    <cellStyle name="Followed Hyperlink" xfId="7373" builtinId="9" hidden="1"/>
    <cellStyle name="Followed Hyperlink" xfId="7377" builtinId="9" hidden="1"/>
    <cellStyle name="Followed Hyperlink" xfId="7383" builtinId="9" hidden="1"/>
    <cellStyle name="Followed Hyperlink" xfId="7387" builtinId="9" hidden="1"/>
    <cellStyle name="Followed Hyperlink" xfId="9569" builtinId="9" hidden="1"/>
    <cellStyle name="Followed Hyperlink" xfId="9568" builtinId="9" hidden="1"/>
    <cellStyle name="Followed Hyperlink" xfId="9567" builtinId="9" hidden="1"/>
    <cellStyle name="Followed Hyperlink" xfId="9566" builtinId="9" hidden="1"/>
    <cellStyle name="Followed Hyperlink" xfId="9565" builtinId="9" hidden="1"/>
    <cellStyle name="Followed Hyperlink" xfId="9564" builtinId="9" hidden="1"/>
    <cellStyle name="Followed Hyperlink" xfId="9563" builtinId="9" hidden="1"/>
    <cellStyle name="Followed Hyperlink" xfId="9562" builtinId="9" hidden="1"/>
    <cellStyle name="Followed Hyperlink" xfId="9561" builtinId="9" hidden="1"/>
    <cellStyle name="Followed Hyperlink" xfId="9560" builtinId="9" hidden="1"/>
    <cellStyle name="Followed Hyperlink" xfId="9559" builtinId="9" hidden="1"/>
    <cellStyle name="Followed Hyperlink" xfId="9558" builtinId="9" hidden="1"/>
    <cellStyle name="Followed Hyperlink" xfId="9557" builtinId="9" hidden="1"/>
    <cellStyle name="Followed Hyperlink" xfId="9556" builtinId="9" hidden="1"/>
    <cellStyle name="Followed Hyperlink" xfId="9555" builtinId="9" hidden="1"/>
    <cellStyle name="Followed Hyperlink" xfId="9554" builtinId="9" hidden="1"/>
    <cellStyle name="Followed Hyperlink" xfId="9553" builtinId="9" hidden="1"/>
    <cellStyle name="Followed Hyperlink" xfId="9552" builtinId="9" hidden="1"/>
    <cellStyle name="Followed Hyperlink" xfId="9551" builtinId="9" hidden="1"/>
    <cellStyle name="Followed Hyperlink" xfId="9550" builtinId="9" hidden="1"/>
    <cellStyle name="Followed Hyperlink" xfId="9549" builtinId="9" hidden="1"/>
    <cellStyle name="Followed Hyperlink" xfId="9548" builtinId="9" hidden="1"/>
    <cellStyle name="Followed Hyperlink" xfId="9547" builtinId="9" hidden="1"/>
    <cellStyle name="Followed Hyperlink" xfId="9546" builtinId="9" hidden="1"/>
    <cellStyle name="Followed Hyperlink" xfId="9545" builtinId="9" hidden="1"/>
    <cellStyle name="Followed Hyperlink" xfId="9544" builtinId="9" hidden="1"/>
    <cellStyle name="Followed Hyperlink" xfId="9543" builtinId="9" hidden="1"/>
    <cellStyle name="Followed Hyperlink" xfId="9542" builtinId="9" hidden="1"/>
    <cellStyle name="Followed Hyperlink" xfId="9541" builtinId="9" hidden="1"/>
    <cellStyle name="Followed Hyperlink" xfId="9540" builtinId="9" hidden="1"/>
    <cellStyle name="Followed Hyperlink" xfId="9539" builtinId="9" hidden="1"/>
    <cellStyle name="Followed Hyperlink" xfId="9538" builtinId="9" hidden="1"/>
    <cellStyle name="Followed Hyperlink" xfId="9537" builtinId="9" hidden="1"/>
    <cellStyle name="Followed Hyperlink" xfId="9536" builtinId="9" hidden="1"/>
    <cellStyle name="Followed Hyperlink" xfId="9535" builtinId="9" hidden="1"/>
    <cellStyle name="Followed Hyperlink" xfId="9534" builtinId="9" hidden="1"/>
    <cellStyle name="Followed Hyperlink" xfId="9533" builtinId="9" hidden="1"/>
    <cellStyle name="Followed Hyperlink" xfId="9532" builtinId="9" hidden="1"/>
    <cellStyle name="Followed Hyperlink" xfId="9531" builtinId="9" hidden="1"/>
    <cellStyle name="Followed Hyperlink" xfId="9530" builtinId="9" hidden="1"/>
    <cellStyle name="Followed Hyperlink" xfId="9529" builtinId="9" hidden="1"/>
    <cellStyle name="Followed Hyperlink" xfId="9528" builtinId="9" hidden="1"/>
    <cellStyle name="Followed Hyperlink" xfId="9527" builtinId="9" hidden="1"/>
    <cellStyle name="Followed Hyperlink" xfId="9526" builtinId="9" hidden="1"/>
    <cellStyle name="Followed Hyperlink" xfId="9525" builtinId="9" hidden="1"/>
    <cellStyle name="Followed Hyperlink" xfId="9524" builtinId="9" hidden="1"/>
    <cellStyle name="Followed Hyperlink" xfId="9523" builtinId="9" hidden="1"/>
    <cellStyle name="Followed Hyperlink" xfId="9522" builtinId="9" hidden="1"/>
    <cellStyle name="Followed Hyperlink" xfId="9521" builtinId="9" hidden="1"/>
    <cellStyle name="Followed Hyperlink" xfId="9520" builtinId="9" hidden="1"/>
    <cellStyle name="Followed Hyperlink" xfId="9519" builtinId="9" hidden="1"/>
    <cellStyle name="Followed Hyperlink" xfId="9518" builtinId="9" hidden="1"/>
    <cellStyle name="Followed Hyperlink" xfId="9517" builtinId="9" hidden="1"/>
    <cellStyle name="Followed Hyperlink" xfId="9516" builtinId="9" hidden="1"/>
    <cellStyle name="Followed Hyperlink" xfId="9515" builtinId="9" hidden="1"/>
    <cellStyle name="Followed Hyperlink" xfId="9514" builtinId="9" hidden="1"/>
    <cellStyle name="Followed Hyperlink" xfId="9513" builtinId="9" hidden="1"/>
    <cellStyle name="Followed Hyperlink" xfId="9512" builtinId="9" hidden="1"/>
    <cellStyle name="Followed Hyperlink" xfId="9511" builtinId="9" hidden="1"/>
    <cellStyle name="Followed Hyperlink" xfId="9510" builtinId="9" hidden="1"/>
    <cellStyle name="Followed Hyperlink" xfId="9509" builtinId="9" hidden="1"/>
    <cellStyle name="Followed Hyperlink" xfId="9508" builtinId="9" hidden="1"/>
    <cellStyle name="Followed Hyperlink" xfId="9507" builtinId="9" hidden="1"/>
    <cellStyle name="Followed Hyperlink" xfId="9506" builtinId="9" hidden="1"/>
    <cellStyle name="Followed Hyperlink" xfId="9505" builtinId="9" hidden="1"/>
    <cellStyle name="Followed Hyperlink" xfId="9504" builtinId="9" hidden="1"/>
    <cellStyle name="Followed Hyperlink" xfId="9503" builtinId="9" hidden="1"/>
    <cellStyle name="Followed Hyperlink" xfId="9502" builtinId="9" hidden="1"/>
    <cellStyle name="Followed Hyperlink" xfId="9501" builtinId="9" hidden="1"/>
    <cellStyle name="Followed Hyperlink" xfId="9500" builtinId="9" hidden="1"/>
    <cellStyle name="Followed Hyperlink" xfId="9499" builtinId="9" hidden="1"/>
    <cellStyle name="Followed Hyperlink" xfId="9498" builtinId="9" hidden="1"/>
    <cellStyle name="Followed Hyperlink" xfId="9497" builtinId="9" hidden="1"/>
    <cellStyle name="Followed Hyperlink" xfId="9496" builtinId="9" hidden="1"/>
    <cellStyle name="Followed Hyperlink" xfId="9495" builtinId="9" hidden="1"/>
    <cellStyle name="Followed Hyperlink" xfId="9494" builtinId="9" hidden="1"/>
    <cellStyle name="Followed Hyperlink" xfId="9493" builtinId="9" hidden="1"/>
    <cellStyle name="Followed Hyperlink" xfId="9492" builtinId="9" hidden="1"/>
    <cellStyle name="Followed Hyperlink" xfId="9491" builtinId="9" hidden="1"/>
    <cellStyle name="Followed Hyperlink" xfId="9490" builtinId="9" hidden="1"/>
    <cellStyle name="Followed Hyperlink" xfId="9489" builtinId="9" hidden="1"/>
    <cellStyle name="Followed Hyperlink" xfId="9488" builtinId="9" hidden="1"/>
    <cellStyle name="Followed Hyperlink" xfId="9487" builtinId="9" hidden="1"/>
    <cellStyle name="Followed Hyperlink" xfId="9486" builtinId="9" hidden="1"/>
    <cellStyle name="Followed Hyperlink" xfId="9485" builtinId="9" hidden="1"/>
    <cellStyle name="Followed Hyperlink" xfId="9484" builtinId="9" hidden="1"/>
    <cellStyle name="Followed Hyperlink" xfId="9483" builtinId="9" hidden="1"/>
    <cellStyle name="Followed Hyperlink" xfId="9482" builtinId="9" hidden="1"/>
    <cellStyle name="Followed Hyperlink" xfId="9481" builtinId="9" hidden="1"/>
    <cellStyle name="Followed Hyperlink" xfId="9480" builtinId="9" hidden="1"/>
    <cellStyle name="Followed Hyperlink" xfId="9479" builtinId="9" hidden="1"/>
    <cellStyle name="Followed Hyperlink" xfId="9478" builtinId="9" hidden="1"/>
    <cellStyle name="Followed Hyperlink" xfId="9477" builtinId="9" hidden="1"/>
    <cellStyle name="Followed Hyperlink" xfId="9476" builtinId="9" hidden="1"/>
    <cellStyle name="Followed Hyperlink" xfId="9475" builtinId="9" hidden="1"/>
    <cellStyle name="Followed Hyperlink" xfId="9474" builtinId="9" hidden="1"/>
    <cellStyle name="Followed Hyperlink" xfId="9473" builtinId="9" hidden="1"/>
    <cellStyle name="Followed Hyperlink" xfId="9472" builtinId="9" hidden="1"/>
    <cellStyle name="Followed Hyperlink" xfId="9471" builtinId="9" hidden="1"/>
    <cellStyle name="Followed Hyperlink" xfId="9470" builtinId="9" hidden="1"/>
    <cellStyle name="Followed Hyperlink" xfId="9469" builtinId="9" hidden="1"/>
    <cellStyle name="Followed Hyperlink" xfId="9468" builtinId="9" hidden="1"/>
    <cellStyle name="Followed Hyperlink" xfId="9467" builtinId="9" hidden="1"/>
    <cellStyle name="Followed Hyperlink" xfId="9466" builtinId="9" hidden="1"/>
    <cellStyle name="Followed Hyperlink" xfId="9465" builtinId="9" hidden="1"/>
    <cellStyle name="Followed Hyperlink" xfId="9464" builtinId="9" hidden="1"/>
    <cellStyle name="Followed Hyperlink" xfId="9463" builtinId="9" hidden="1"/>
    <cellStyle name="Followed Hyperlink" xfId="9462" builtinId="9" hidden="1"/>
    <cellStyle name="Followed Hyperlink" xfId="9461" builtinId="9" hidden="1"/>
    <cellStyle name="Followed Hyperlink" xfId="9460" builtinId="9" hidden="1"/>
    <cellStyle name="Followed Hyperlink" xfId="9459" builtinId="9" hidden="1"/>
    <cellStyle name="Followed Hyperlink" xfId="9458" builtinId="9" hidden="1"/>
    <cellStyle name="Followed Hyperlink" xfId="9457" builtinId="9" hidden="1"/>
    <cellStyle name="Followed Hyperlink" xfId="9456" builtinId="9" hidden="1"/>
    <cellStyle name="Followed Hyperlink" xfId="9455" builtinId="9" hidden="1"/>
    <cellStyle name="Followed Hyperlink" xfId="9454" builtinId="9" hidden="1"/>
    <cellStyle name="Followed Hyperlink" xfId="9453" builtinId="9" hidden="1"/>
    <cellStyle name="Followed Hyperlink" xfId="9452" builtinId="9" hidden="1"/>
    <cellStyle name="Followed Hyperlink" xfId="9451" builtinId="9" hidden="1"/>
    <cellStyle name="Followed Hyperlink" xfId="9450" builtinId="9" hidden="1"/>
    <cellStyle name="Followed Hyperlink" xfId="9449" builtinId="9" hidden="1"/>
    <cellStyle name="Followed Hyperlink" xfId="9448" builtinId="9" hidden="1"/>
    <cellStyle name="Followed Hyperlink" xfId="9447" builtinId="9" hidden="1"/>
    <cellStyle name="Followed Hyperlink" xfId="9446" builtinId="9" hidden="1"/>
    <cellStyle name="Followed Hyperlink" xfId="9445" builtinId="9" hidden="1"/>
    <cellStyle name="Followed Hyperlink" xfId="9444" builtinId="9" hidden="1"/>
    <cellStyle name="Followed Hyperlink" xfId="9443" builtinId="9" hidden="1"/>
    <cellStyle name="Followed Hyperlink" xfId="9442" builtinId="9" hidden="1"/>
    <cellStyle name="Followed Hyperlink" xfId="9441" builtinId="9" hidden="1"/>
    <cellStyle name="Followed Hyperlink" xfId="9440" builtinId="9" hidden="1"/>
    <cellStyle name="Followed Hyperlink" xfId="9439" builtinId="9" hidden="1"/>
    <cellStyle name="Followed Hyperlink" xfId="9438" builtinId="9" hidden="1"/>
    <cellStyle name="Followed Hyperlink" xfId="9437" builtinId="9" hidden="1"/>
    <cellStyle name="Followed Hyperlink" xfId="9436" builtinId="9" hidden="1"/>
    <cellStyle name="Followed Hyperlink" xfId="9435" builtinId="9" hidden="1"/>
    <cellStyle name="Followed Hyperlink" xfId="9434" builtinId="9" hidden="1"/>
    <cellStyle name="Followed Hyperlink" xfId="9433" builtinId="9" hidden="1"/>
    <cellStyle name="Followed Hyperlink" xfId="9432" builtinId="9" hidden="1"/>
    <cellStyle name="Followed Hyperlink" xfId="9431" builtinId="9" hidden="1"/>
    <cellStyle name="Followed Hyperlink" xfId="9430" builtinId="9" hidden="1"/>
    <cellStyle name="Followed Hyperlink" xfId="9429" builtinId="9" hidden="1"/>
    <cellStyle name="Followed Hyperlink" xfId="9428" builtinId="9" hidden="1"/>
    <cellStyle name="Followed Hyperlink" xfId="9427" builtinId="9" hidden="1"/>
    <cellStyle name="Followed Hyperlink" xfId="9426" builtinId="9" hidden="1"/>
    <cellStyle name="Followed Hyperlink" xfId="9425" builtinId="9" hidden="1"/>
    <cellStyle name="Followed Hyperlink" xfId="9424" builtinId="9" hidden="1"/>
    <cellStyle name="Followed Hyperlink" xfId="9423" builtinId="9" hidden="1"/>
    <cellStyle name="Followed Hyperlink" xfId="9422" builtinId="9" hidden="1"/>
    <cellStyle name="Followed Hyperlink" xfId="9421" builtinId="9" hidden="1"/>
    <cellStyle name="Followed Hyperlink" xfId="9420" builtinId="9" hidden="1"/>
    <cellStyle name="Followed Hyperlink" xfId="9419" builtinId="9" hidden="1"/>
    <cellStyle name="Followed Hyperlink" xfId="9418" builtinId="9" hidden="1"/>
    <cellStyle name="Followed Hyperlink" xfId="9417" builtinId="9" hidden="1"/>
    <cellStyle name="Followed Hyperlink" xfId="9416" builtinId="9" hidden="1"/>
    <cellStyle name="Followed Hyperlink" xfId="9415" builtinId="9" hidden="1"/>
    <cellStyle name="Followed Hyperlink" xfId="9414" builtinId="9" hidden="1"/>
    <cellStyle name="Followed Hyperlink" xfId="9413" builtinId="9" hidden="1"/>
    <cellStyle name="Followed Hyperlink" xfId="9412" builtinId="9" hidden="1"/>
    <cellStyle name="Followed Hyperlink" xfId="9411" builtinId="9" hidden="1"/>
    <cellStyle name="Followed Hyperlink" xfId="9410" builtinId="9" hidden="1"/>
    <cellStyle name="Followed Hyperlink" xfId="9409" builtinId="9" hidden="1"/>
    <cellStyle name="Followed Hyperlink" xfId="9408" builtinId="9" hidden="1"/>
    <cellStyle name="Followed Hyperlink" xfId="9407" builtinId="9" hidden="1"/>
    <cellStyle name="Followed Hyperlink" xfId="9406" builtinId="9" hidden="1"/>
    <cellStyle name="Followed Hyperlink" xfId="9405" builtinId="9" hidden="1"/>
    <cellStyle name="Followed Hyperlink" xfId="9404" builtinId="9" hidden="1"/>
    <cellStyle name="Followed Hyperlink" xfId="9403" builtinId="9" hidden="1"/>
    <cellStyle name="Followed Hyperlink" xfId="9402" builtinId="9" hidden="1"/>
    <cellStyle name="Followed Hyperlink" xfId="9401" builtinId="9" hidden="1"/>
    <cellStyle name="Followed Hyperlink" xfId="9400" builtinId="9" hidden="1"/>
    <cellStyle name="Followed Hyperlink" xfId="9399" builtinId="9" hidden="1"/>
    <cellStyle name="Followed Hyperlink" xfId="9398" builtinId="9" hidden="1"/>
    <cellStyle name="Followed Hyperlink" xfId="9397" builtinId="9" hidden="1"/>
    <cellStyle name="Followed Hyperlink" xfId="9396" builtinId="9" hidden="1"/>
    <cellStyle name="Followed Hyperlink" xfId="9395" builtinId="9" hidden="1"/>
    <cellStyle name="Followed Hyperlink" xfId="9394" builtinId="9" hidden="1"/>
    <cellStyle name="Followed Hyperlink" xfId="9393" builtinId="9" hidden="1"/>
    <cellStyle name="Followed Hyperlink" xfId="9392" builtinId="9" hidden="1"/>
    <cellStyle name="Followed Hyperlink" xfId="9391" builtinId="9" hidden="1"/>
    <cellStyle name="Followed Hyperlink" xfId="9390" builtinId="9" hidden="1"/>
    <cellStyle name="Followed Hyperlink" xfId="9389" builtinId="9" hidden="1"/>
    <cellStyle name="Followed Hyperlink" xfId="9388" builtinId="9" hidden="1"/>
    <cellStyle name="Followed Hyperlink" xfId="9387" builtinId="9" hidden="1"/>
    <cellStyle name="Followed Hyperlink" xfId="9386" builtinId="9" hidden="1"/>
    <cellStyle name="Followed Hyperlink" xfId="9385" builtinId="9" hidden="1"/>
    <cellStyle name="Followed Hyperlink" xfId="9384" builtinId="9" hidden="1"/>
    <cellStyle name="Followed Hyperlink" xfId="9383" builtinId="9" hidden="1"/>
    <cellStyle name="Followed Hyperlink" xfId="9382" builtinId="9" hidden="1"/>
    <cellStyle name="Followed Hyperlink" xfId="9381" builtinId="9" hidden="1"/>
    <cellStyle name="Followed Hyperlink" xfId="9380" builtinId="9" hidden="1"/>
    <cellStyle name="Followed Hyperlink" xfId="9379" builtinId="9" hidden="1"/>
    <cellStyle name="Followed Hyperlink" xfId="9378" builtinId="9" hidden="1"/>
    <cellStyle name="Followed Hyperlink" xfId="9377" builtinId="9" hidden="1"/>
    <cellStyle name="Followed Hyperlink" xfId="9376" builtinId="9" hidden="1"/>
    <cellStyle name="Followed Hyperlink" xfId="9375" builtinId="9" hidden="1"/>
    <cellStyle name="Followed Hyperlink" xfId="9374" builtinId="9" hidden="1"/>
    <cellStyle name="Followed Hyperlink" xfId="9373" builtinId="9" hidden="1"/>
    <cellStyle name="Followed Hyperlink" xfId="9372" builtinId="9" hidden="1"/>
    <cellStyle name="Followed Hyperlink" xfId="9371" builtinId="9" hidden="1"/>
    <cellStyle name="Followed Hyperlink" xfId="9370" builtinId="9" hidden="1"/>
    <cellStyle name="Followed Hyperlink" xfId="9369" builtinId="9" hidden="1"/>
    <cellStyle name="Followed Hyperlink" xfId="9368" builtinId="9" hidden="1"/>
    <cellStyle name="Followed Hyperlink" xfId="9367" builtinId="9" hidden="1"/>
    <cellStyle name="Followed Hyperlink" xfId="9366" builtinId="9" hidden="1"/>
    <cellStyle name="Followed Hyperlink" xfId="9365" builtinId="9" hidden="1"/>
    <cellStyle name="Followed Hyperlink" xfId="9364" builtinId="9" hidden="1"/>
    <cellStyle name="Followed Hyperlink" xfId="9363" builtinId="9" hidden="1"/>
    <cellStyle name="Followed Hyperlink" xfId="7371" builtinId="9" hidden="1"/>
    <cellStyle name="Followed Hyperlink" xfId="7381" builtinId="9" hidden="1"/>
    <cellStyle name="Followed Hyperlink" xfId="9362" builtinId="9" hidden="1"/>
    <cellStyle name="Followed Hyperlink" xfId="9361" builtinId="9" hidden="1"/>
    <cellStyle name="Followed Hyperlink" xfId="9360" builtinId="9" hidden="1"/>
    <cellStyle name="Followed Hyperlink" xfId="9359" builtinId="9" hidden="1"/>
    <cellStyle name="Followed Hyperlink" xfId="9358" builtinId="9" hidden="1"/>
    <cellStyle name="Followed Hyperlink" xfId="9357" builtinId="9" hidden="1"/>
    <cellStyle name="Followed Hyperlink" xfId="9356" builtinId="9" hidden="1"/>
    <cellStyle name="Followed Hyperlink" xfId="9355" builtinId="9" hidden="1"/>
    <cellStyle name="Followed Hyperlink" xfId="9354" builtinId="9" hidden="1"/>
    <cellStyle name="Followed Hyperlink" xfId="9353" builtinId="9" hidden="1"/>
    <cellStyle name="Followed Hyperlink" xfId="9352" builtinId="9" hidden="1"/>
    <cellStyle name="Followed Hyperlink" xfId="9351" builtinId="9" hidden="1"/>
    <cellStyle name="Followed Hyperlink" xfId="9350" builtinId="9" hidden="1"/>
    <cellStyle name="Followed Hyperlink" xfId="9349" builtinId="9" hidden="1"/>
    <cellStyle name="Followed Hyperlink" xfId="9348" builtinId="9" hidden="1"/>
    <cellStyle name="Followed Hyperlink" xfId="9347" builtinId="9" hidden="1"/>
    <cellStyle name="Followed Hyperlink" xfId="9346" builtinId="9" hidden="1"/>
    <cellStyle name="Followed Hyperlink" xfId="9345" builtinId="9" hidden="1"/>
    <cellStyle name="Followed Hyperlink" xfId="9344" builtinId="9" hidden="1"/>
    <cellStyle name="Followed Hyperlink" xfId="9343" builtinId="9" hidden="1"/>
    <cellStyle name="Followed Hyperlink" xfId="9342" builtinId="9" hidden="1"/>
    <cellStyle name="Followed Hyperlink" xfId="9341" builtinId="9" hidden="1"/>
    <cellStyle name="Followed Hyperlink" xfId="9340" builtinId="9" hidden="1"/>
    <cellStyle name="Followed Hyperlink" xfId="9339" builtinId="9" hidden="1"/>
    <cellStyle name="Followed Hyperlink" xfId="9338" builtinId="9" hidden="1"/>
    <cellStyle name="Followed Hyperlink" xfId="9337" builtinId="9" hidden="1"/>
    <cellStyle name="Followed Hyperlink" xfId="9336" builtinId="9" hidden="1"/>
    <cellStyle name="Followed Hyperlink" xfId="9335" builtinId="9" hidden="1"/>
    <cellStyle name="Followed Hyperlink" xfId="9334" builtinId="9" hidden="1"/>
    <cellStyle name="Followed Hyperlink" xfId="9333" builtinId="9" hidden="1"/>
    <cellStyle name="Followed Hyperlink" xfId="9332" builtinId="9" hidden="1"/>
    <cellStyle name="Followed Hyperlink" xfId="9331" builtinId="9" hidden="1"/>
    <cellStyle name="Followed Hyperlink" xfId="9330" builtinId="9" hidden="1"/>
    <cellStyle name="Followed Hyperlink" xfId="9329" builtinId="9" hidden="1"/>
    <cellStyle name="Followed Hyperlink" xfId="9328" builtinId="9" hidden="1"/>
    <cellStyle name="Followed Hyperlink" xfId="9327" builtinId="9" hidden="1"/>
    <cellStyle name="Followed Hyperlink" xfId="9326" builtinId="9" hidden="1"/>
    <cellStyle name="Followed Hyperlink" xfId="9325" builtinId="9" hidden="1"/>
    <cellStyle name="Followed Hyperlink" xfId="9324" builtinId="9" hidden="1"/>
    <cellStyle name="Followed Hyperlink" xfId="9323" builtinId="9" hidden="1"/>
    <cellStyle name="Followed Hyperlink" xfId="9322" builtinId="9" hidden="1"/>
    <cellStyle name="Followed Hyperlink" xfId="9321" builtinId="9" hidden="1"/>
    <cellStyle name="Followed Hyperlink" xfId="9320" builtinId="9" hidden="1"/>
    <cellStyle name="Followed Hyperlink" xfId="9319" builtinId="9" hidden="1"/>
    <cellStyle name="Followed Hyperlink" xfId="9318" builtinId="9" hidden="1"/>
    <cellStyle name="Followed Hyperlink" xfId="9317" builtinId="9" hidden="1"/>
    <cellStyle name="Followed Hyperlink" xfId="9316" builtinId="9" hidden="1"/>
    <cellStyle name="Followed Hyperlink" xfId="9315" builtinId="9" hidden="1"/>
    <cellStyle name="Followed Hyperlink" xfId="9314" builtinId="9" hidden="1"/>
    <cellStyle name="Followed Hyperlink" xfId="9313" builtinId="9" hidden="1"/>
    <cellStyle name="Followed Hyperlink" xfId="9312" builtinId="9" hidden="1"/>
    <cellStyle name="Followed Hyperlink" xfId="9311" builtinId="9" hidden="1"/>
    <cellStyle name="Followed Hyperlink" xfId="9310" builtinId="9" hidden="1"/>
    <cellStyle name="Followed Hyperlink" xfId="9309" builtinId="9" hidden="1"/>
    <cellStyle name="Followed Hyperlink" xfId="9308" builtinId="9" hidden="1"/>
    <cellStyle name="Followed Hyperlink" xfId="9307" builtinId="9" hidden="1"/>
    <cellStyle name="Followed Hyperlink" xfId="9306" builtinId="9" hidden="1"/>
    <cellStyle name="Followed Hyperlink" xfId="9305" builtinId="9" hidden="1"/>
    <cellStyle name="Followed Hyperlink" xfId="9304" builtinId="9" hidden="1"/>
    <cellStyle name="Followed Hyperlink" xfId="9303" builtinId="9" hidden="1"/>
    <cellStyle name="Followed Hyperlink" xfId="9302" builtinId="9" hidden="1"/>
    <cellStyle name="Followed Hyperlink" xfId="9301" builtinId="9" hidden="1"/>
    <cellStyle name="Followed Hyperlink" xfId="9300" builtinId="9" hidden="1"/>
    <cellStyle name="Followed Hyperlink" xfId="9299" builtinId="9" hidden="1"/>
    <cellStyle name="Followed Hyperlink" xfId="9298" builtinId="9" hidden="1"/>
    <cellStyle name="Followed Hyperlink" xfId="9297" builtinId="9" hidden="1"/>
    <cellStyle name="Followed Hyperlink" xfId="9296" builtinId="9" hidden="1"/>
    <cellStyle name="Followed Hyperlink" xfId="9295" builtinId="9" hidden="1"/>
    <cellStyle name="Followed Hyperlink" xfId="7372" builtinId="9" hidden="1"/>
    <cellStyle name="Followed Hyperlink" xfId="9294" builtinId="9" hidden="1"/>
    <cellStyle name="Followed Hyperlink" xfId="9293" builtinId="9" hidden="1"/>
    <cellStyle name="Followed Hyperlink" xfId="9292" builtinId="9" hidden="1"/>
    <cellStyle name="Followed Hyperlink" xfId="9291" builtinId="9" hidden="1"/>
    <cellStyle name="Followed Hyperlink" xfId="9290" builtinId="9" hidden="1"/>
    <cellStyle name="Followed Hyperlink" xfId="9289" builtinId="9" hidden="1"/>
    <cellStyle name="Followed Hyperlink" xfId="9288" builtinId="9" hidden="1"/>
    <cellStyle name="Followed Hyperlink" xfId="9287" builtinId="9" hidden="1"/>
    <cellStyle name="Followed Hyperlink" xfId="9286" builtinId="9" hidden="1"/>
    <cellStyle name="Followed Hyperlink" xfId="9285" builtinId="9" hidden="1"/>
    <cellStyle name="Followed Hyperlink" xfId="9284" builtinId="9" hidden="1"/>
    <cellStyle name="Followed Hyperlink" xfId="9283" builtinId="9" hidden="1"/>
    <cellStyle name="Followed Hyperlink" xfId="7388" builtinId="9" hidden="1"/>
    <cellStyle name="Followed Hyperlink" xfId="9282" builtinId="9" hidden="1"/>
    <cellStyle name="Followed Hyperlink" xfId="9281" builtinId="9" hidden="1"/>
    <cellStyle name="Followed Hyperlink" xfId="9280" builtinId="9" hidden="1"/>
    <cellStyle name="Followed Hyperlink" xfId="9279" builtinId="9" hidden="1"/>
    <cellStyle name="Followed Hyperlink" xfId="9278" builtinId="9" hidden="1"/>
    <cellStyle name="Followed Hyperlink" xfId="9277" builtinId="9" hidden="1"/>
    <cellStyle name="Followed Hyperlink" xfId="9276" builtinId="9" hidden="1"/>
    <cellStyle name="Followed Hyperlink" xfId="9275" builtinId="9" hidden="1"/>
    <cellStyle name="Followed Hyperlink" xfId="9274" builtinId="9" hidden="1"/>
    <cellStyle name="Followed Hyperlink" xfId="9273" builtinId="9" hidden="1"/>
    <cellStyle name="Followed Hyperlink" xfId="9272" builtinId="9" hidden="1"/>
    <cellStyle name="Followed Hyperlink" xfId="9271" builtinId="9" hidden="1"/>
    <cellStyle name="Followed Hyperlink" xfId="9270" builtinId="9" hidden="1"/>
    <cellStyle name="Followed Hyperlink" xfId="9269" builtinId="9" hidden="1"/>
    <cellStyle name="Followed Hyperlink" xfId="9268" builtinId="9" hidden="1"/>
    <cellStyle name="Followed Hyperlink" xfId="9267" builtinId="9" hidden="1"/>
    <cellStyle name="Followed Hyperlink" xfId="9266" builtinId="9" hidden="1"/>
    <cellStyle name="Followed Hyperlink" xfId="7382" builtinId="9" hidden="1"/>
    <cellStyle name="Followed Hyperlink" xfId="9265" builtinId="9" hidden="1"/>
    <cellStyle name="Followed Hyperlink" xfId="9264" builtinId="9" hidden="1"/>
    <cellStyle name="Followed Hyperlink" xfId="9263" builtinId="9" hidden="1"/>
    <cellStyle name="Followed Hyperlink" xfId="9262" builtinId="9" hidden="1"/>
    <cellStyle name="Followed Hyperlink" xfId="9261" builtinId="9" hidden="1"/>
    <cellStyle name="Followed Hyperlink" xfId="9260" builtinId="9" hidden="1"/>
    <cellStyle name="Followed Hyperlink" xfId="9259" builtinId="9" hidden="1"/>
    <cellStyle name="Followed Hyperlink" xfId="9258" builtinId="9" hidden="1"/>
    <cellStyle name="Followed Hyperlink" xfId="9257" builtinId="9" hidden="1"/>
    <cellStyle name="Followed Hyperlink" xfId="9256" builtinId="9" hidden="1"/>
    <cellStyle name="Followed Hyperlink" xfId="9255" builtinId="9" hidden="1"/>
    <cellStyle name="Followed Hyperlink" xfId="7376" builtinId="9" hidden="1"/>
    <cellStyle name="Followed Hyperlink" xfId="9254" builtinId="9" hidden="1"/>
    <cellStyle name="Followed Hyperlink" xfId="9253" builtinId="9" hidden="1"/>
    <cellStyle name="Followed Hyperlink" xfId="9252" builtinId="9" hidden="1"/>
    <cellStyle name="Followed Hyperlink" xfId="9251" builtinId="9" hidden="1"/>
    <cellStyle name="Followed Hyperlink" xfId="9250" builtinId="9" hidden="1"/>
    <cellStyle name="Followed Hyperlink" xfId="9249" builtinId="9" hidden="1"/>
    <cellStyle name="Followed Hyperlink" xfId="9248" builtinId="9" hidden="1"/>
    <cellStyle name="Followed Hyperlink" xfId="9247" builtinId="9" hidden="1"/>
    <cellStyle name="Followed Hyperlink" xfId="9246" builtinId="9" hidden="1"/>
    <cellStyle name="Followed Hyperlink" xfId="9245" builtinId="9" hidden="1"/>
    <cellStyle name="Followed Hyperlink" xfId="9244" builtinId="9" hidden="1"/>
    <cellStyle name="Followed Hyperlink" xfId="9243" builtinId="9" hidden="1"/>
    <cellStyle name="Followed Hyperlink" xfId="7369" builtinId="9" hidden="1"/>
    <cellStyle name="Followed Hyperlink" xfId="7374" builtinId="9" hidden="1"/>
    <cellStyle name="Followed Hyperlink" xfId="7378" builtinId="9" hidden="1"/>
    <cellStyle name="Followed Hyperlink" xfId="7370" builtinId="9" hidden="1"/>
    <cellStyle name="Followed Hyperlink" xfId="9242" builtinId="9" hidden="1"/>
    <cellStyle name="Followed Hyperlink" xfId="9241" builtinId="9" hidden="1"/>
    <cellStyle name="Followed Hyperlink" xfId="9240" builtinId="9" hidden="1"/>
    <cellStyle name="Followed Hyperlink" xfId="9239" builtinId="9" hidden="1"/>
    <cellStyle name="Followed Hyperlink" xfId="9238" builtinId="9" hidden="1"/>
    <cellStyle name="Followed Hyperlink" xfId="9237" builtinId="9" hidden="1"/>
    <cellStyle name="Followed Hyperlink" xfId="9236" builtinId="9" hidden="1"/>
    <cellStyle name="Followed Hyperlink" xfId="9235" builtinId="9" hidden="1"/>
    <cellStyle name="Followed Hyperlink" xfId="9234" builtinId="9" hidden="1"/>
    <cellStyle name="Followed Hyperlink" xfId="9233" builtinId="9" hidden="1"/>
    <cellStyle name="Followed Hyperlink" xfId="9232" builtinId="9" hidden="1"/>
    <cellStyle name="Followed Hyperlink" xfId="9231" builtinId="9" hidden="1"/>
    <cellStyle name="Followed Hyperlink" xfId="9230" builtinId="9" hidden="1"/>
    <cellStyle name="Followed Hyperlink" xfId="9229" builtinId="9" hidden="1"/>
    <cellStyle name="Followed Hyperlink" xfId="9228" builtinId="9" hidden="1"/>
    <cellStyle name="Followed Hyperlink" xfId="9227" builtinId="9" hidden="1"/>
    <cellStyle name="Followed Hyperlink" xfId="9226" builtinId="9" hidden="1"/>
    <cellStyle name="Followed Hyperlink" xfId="9225" builtinId="9" hidden="1"/>
    <cellStyle name="Followed Hyperlink" xfId="9224" builtinId="9" hidden="1"/>
    <cellStyle name="Followed Hyperlink" xfId="9223" builtinId="9" hidden="1"/>
    <cellStyle name="Followed Hyperlink" xfId="9222" builtinId="9" hidden="1"/>
    <cellStyle name="Followed Hyperlink" xfId="9221" builtinId="9" hidden="1"/>
    <cellStyle name="Followed Hyperlink" xfId="9220" builtinId="9" hidden="1"/>
    <cellStyle name="Followed Hyperlink" xfId="9219" builtinId="9" hidden="1"/>
    <cellStyle name="Followed Hyperlink" xfId="9218" builtinId="9" hidden="1"/>
    <cellStyle name="Followed Hyperlink" xfId="9217" builtinId="9" hidden="1"/>
    <cellStyle name="Followed Hyperlink" xfId="9216" builtinId="9" hidden="1"/>
    <cellStyle name="Followed Hyperlink" xfId="9215" builtinId="9" hidden="1"/>
    <cellStyle name="Followed Hyperlink" xfId="9214" builtinId="9" hidden="1"/>
    <cellStyle name="Followed Hyperlink" xfId="9213" builtinId="9" hidden="1"/>
    <cellStyle name="Followed Hyperlink" xfId="9212" builtinId="9" hidden="1"/>
    <cellStyle name="Followed Hyperlink" xfId="9211" builtinId="9" hidden="1"/>
    <cellStyle name="Followed Hyperlink" xfId="9210" builtinId="9" hidden="1"/>
    <cellStyle name="Followed Hyperlink" xfId="9209" builtinId="9" hidden="1"/>
    <cellStyle name="Followed Hyperlink" xfId="9208" builtinId="9" hidden="1"/>
    <cellStyle name="Followed Hyperlink" xfId="9207" builtinId="9" hidden="1"/>
    <cellStyle name="Followed Hyperlink" xfId="9206" builtinId="9" hidden="1"/>
    <cellStyle name="Followed Hyperlink" xfId="9205" builtinId="9" hidden="1"/>
    <cellStyle name="Followed Hyperlink" xfId="9204" builtinId="9" hidden="1"/>
    <cellStyle name="Followed Hyperlink" xfId="9203" builtinId="9" hidden="1"/>
    <cellStyle name="Followed Hyperlink" xfId="9202" builtinId="9" hidden="1"/>
    <cellStyle name="Followed Hyperlink" xfId="9201" builtinId="9" hidden="1"/>
    <cellStyle name="Followed Hyperlink" xfId="9200" builtinId="9" hidden="1"/>
    <cellStyle name="Followed Hyperlink" xfId="7375" builtinId="9" hidden="1"/>
    <cellStyle name="Followed Hyperlink" xfId="7385" builtinId="9" hidden="1"/>
    <cellStyle name="Followed Hyperlink" xfId="7379" builtinId="9" hidden="1"/>
    <cellStyle name="Followed Hyperlink" xfId="7380" builtinId="9" hidden="1"/>
    <cellStyle name="Followed Hyperlink" xfId="9199" builtinId="9" hidden="1"/>
    <cellStyle name="Followed Hyperlink" xfId="9198" builtinId="9" hidden="1"/>
    <cellStyle name="Followed Hyperlink" xfId="9197" builtinId="9" hidden="1"/>
    <cellStyle name="Followed Hyperlink" xfId="9196" builtinId="9" hidden="1"/>
    <cellStyle name="Followed Hyperlink" xfId="9195" builtinId="9" hidden="1"/>
    <cellStyle name="Followed Hyperlink" xfId="9194" builtinId="9" hidden="1"/>
    <cellStyle name="Followed Hyperlink" xfId="9193" builtinId="9" hidden="1"/>
    <cellStyle name="Followed Hyperlink" xfId="9192" builtinId="9" hidden="1"/>
    <cellStyle name="Followed Hyperlink" xfId="9191" builtinId="9" hidden="1"/>
    <cellStyle name="Followed Hyperlink" xfId="9190" builtinId="9" hidden="1"/>
    <cellStyle name="Followed Hyperlink" xfId="7384" builtinId="9" hidden="1"/>
    <cellStyle name="Followed Hyperlink" xfId="7386" builtinId="9" hidden="1"/>
    <cellStyle name="Followed Hyperlink" xfId="9189" builtinId="9" hidden="1"/>
    <cellStyle name="Followed Hyperlink" xfId="9188" builtinId="9" hidden="1"/>
    <cellStyle name="Followed Hyperlink" xfId="9187" builtinId="9" hidden="1"/>
    <cellStyle name="Followed Hyperlink" xfId="9186" builtinId="9" hidden="1"/>
    <cellStyle name="Followed Hyperlink" xfId="9185" builtinId="9" hidden="1"/>
    <cellStyle name="Followed Hyperlink" xfId="9184" builtinId="9" hidden="1"/>
    <cellStyle name="Followed Hyperlink" xfId="9183" builtinId="9" hidden="1"/>
    <cellStyle name="Followed Hyperlink" xfId="9182" builtinId="9" hidden="1"/>
    <cellStyle name="Followed Hyperlink" xfId="9181" builtinId="9" hidden="1"/>
    <cellStyle name="Followed Hyperlink" xfId="9180" builtinId="9" hidden="1"/>
    <cellStyle name="Followed Hyperlink" xfId="9179" builtinId="9" hidden="1"/>
    <cellStyle name="Followed Hyperlink" xfId="9178" builtinId="9" hidden="1"/>
    <cellStyle name="Followed Hyperlink" xfId="9177" builtinId="9" hidden="1"/>
    <cellStyle name="Followed Hyperlink" xfId="9176" builtinId="9" hidden="1"/>
    <cellStyle name="Followed Hyperlink" xfId="9175" builtinId="9" hidden="1"/>
    <cellStyle name="Followed Hyperlink" xfId="9174" builtinId="9" hidden="1"/>
    <cellStyle name="Followed Hyperlink" xfId="9173" builtinId="9" hidden="1"/>
    <cellStyle name="Followed Hyperlink" xfId="9172" builtinId="9" hidden="1"/>
    <cellStyle name="Followed Hyperlink" xfId="9171" builtinId="9" hidden="1"/>
    <cellStyle name="Followed Hyperlink" xfId="9170" builtinId="9" hidden="1"/>
    <cellStyle name="Followed Hyperlink" xfId="9169" builtinId="9" hidden="1"/>
    <cellStyle name="Followed Hyperlink" xfId="9168" builtinId="9" hidden="1"/>
    <cellStyle name="Followed Hyperlink" xfId="9167" builtinId="9" hidden="1"/>
    <cellStyle name="Followed Hyperlink" xfId="9166" builtinId="9" hidden="1"/>
    <cellStyle name="Followed Hyperlink" xfId="9165" builtinId="9" hidden="1"/>
    <cellStyle name="Followed Hyperlink" xfId="9164" builtinId="9" hidden="1"/>
    <cellStyle name="Followed Hyperlink" xfId="9163" builtinId="9" hidden="1"/>
    <cellStyle name="Followed Hyperlink" xfId="9162" builtinId="9" hidden="1"/>
    <cellStyle name="Followed Hyperlink" xfId="9161" builtinId="9" hidden="1"/>
    <cellStyle name="Followed Hyperlink" xfId="9160" builtinId="9" hidden="1"/>
    <cellStyle name="Followed Hyperlink" xfId="9159" builtinId="9" hidden="1"/>
    <cellStyle name="Followed Hyperlink" xfId="9158" builtinId="9" hidden="1"/>
    <cellStyle name="Followed Hyperlink" xfId="9157" builtinId="9" hidden="1"/>
    <cellStyle name="Followed Hyperlink" xfId="9156" builtinId="9" hidden="1"/>
    <cellStyle name="Followed Hyperlink" xfId="9155" builtinId="9" hidden="1"/>
    <cellStyle name="Followed Hyperlink" xfId="9154" builtinId="9" hidden="1"/>
    <cellStyle name="Followed Hyperlink" xfId="9153" builtinId="9" hidden="1"/>
    <cellStyle name="Followed Hyperlink" xfId="9152" builtinId="9" hidden="1"/>
    <cellStyle name="Followed Hyperlink" xfId="9151" builtinId="9" hidden="1"/>
    <cellStyle name="Followed Hyperlink" xfId="9150" builtinId="9" hidden="1"/>
    <cellStyle name="Followed Hyperlink" xfId="9149" builtinId="9" hidden="1"/>
    <cellStyle name="Followed Hyperlink" xfId="9148" builtinId="9" hidden="1"/>
    <cellStyle name="Followed Hyperlink" xfId="9147" builtinId="9" hidden="1"/>
    <cellStyle name="Followed Hyperlink" xfId="9146" builtinId="9" hidden="1"/>
    <cellStyle name="Followed Hyperlink" xfId="9145" builtinId="9" hidden="1"/>
    <cellStyle name="Followed Hyperlink" xfId="9144" builtinId="9" hidden="1"/>
    <cellStyle name="Followed Hyperlink" xfId="9143" builtinId="9" hidden="1"/>
    <cellStyle name="Followed Hyperlink" xfId="9698" builtinId="9" hidden="1"/>
    <cellStyle name="Followed Hyperlink" xfId="9699" builtinId="9" hidden="1"/>
    <cellStyle name="Followed Hyperlink" xfId="9700" builtinId="9" hidden="1"/>
    <cellStyle name="Followed Hyperlink" xfId="9701" builtinId="9" hidden="1"/>
    <cellStyle name="Followed Hyperlink" xfId="9702" builtinId="9" hidden="1"/>
    <cellStyle name="Followed Hyperlink" xfId="9703" builtinId="9" hidden="1"/>
    <cellStyle name="Followed Hyperlink" xfId="9704" builtinId="9" hidden="1"/>
    <cellStyle name="Followed Hyperlink" xfId="9705" builtinId="9" hidden="1"/>
    <cellStyle name="Followed Hyperlink" xfId="9706" builtinId="9" hidden="1"/>
    <cellStyle name="Followed Hyperlink" xfId="9707" builtinId="9" hidden="1"/>
    <cellStyle name="Followed Hyperlink" xfId="9708" builtinId="9" hidden="1"/>
    <cellStyle name="Followed Hyperlink" xfId="9709" builtinId="9" hidden="1"/>
    <cellStyle name="Followed Hyperlink" xfId="9710" builtinId="9" hidden="1"/>
    <cellStyle name="Followed Hyperlink" xfId="9711" builtinId="9" hidden="1"/>
    <cellStyle name="Followed Hyperlink" xfId="9712" builtinId="9" hidden="1"/>
    <cellStyle name="Followed Hyperlink" xfId="9713" builtinId="9" hidden="1"/>
    <cellStyle name="Followed Hyperlink" xfId="9714" builtinId="9" hidden="1"/>
    <cellStyle name="Followed Hyperlink" xfId="9715" builtinId="9" hidden="1"/>
    <cellStyle name="Followed Hyperlink" xfId="9716" builtinId="9" hidden="1"/>
    <cellStyle name="Followed Hyperlink" xfId="9717" builtinId="9" hidden="1"/>
    <cellStyle name="Followed Hyperlink" xfId="9718" builtinId="9" hidden="1"/>
    <cellStyle name="Followed Hyperlink" xfId="9719" builtinId="9" hidden="1"/>
    <cellStyle name="Followed Hyperlink" xfId="9720" builtinId="9" hidden="1"/>
    <cellStyle name="Followed Hyperlink" xfId="9721" builtinId="9" hidden="1"/>
    <cellStyle name="Followed Hyperlink" xfId="9722" builtinId="9" hidden="1"/>
    <cellStyle name="Followed Hyperlink" xfId="9723" builtinId="9" hidden="1"/>
    <cellStyle name="Followed Hyperlink" xfId="9724" builtinId="9" hidden="1"/>
    <cellStyle name="Followed Hyperlink" xfId="9725" builtinId="9" hidden="1"/>
    <cellStyle name="Followed Hyperlink" xfId="9726" builtinId="9" hidden="1"/>
    <cellStyle name="Followed Hyperlink" xfId="9727" builtinId="9" hidden="1"/>
    <cellStyle name="Followed Hyperlink" xfId="9728" builtinId="9" hidden="1"/>
    <cellStyle name="Followed Hyperlink" xfId="9729" builtinId="9" hidden="1"/>
    <cellStyle name="Followed Hyperlink" xfId="9730" builtinId="9" hidden="1"/>
    <cellStyle name="Followed Hyperlink" xfId="9731" builtinId="9" hidden="1"/>
    <cellStyle name="Followed Hyperlink" xfId="9732" builtinId="9" hidden="1"/>
    <cellStyle name="Followed Hyperlink" xfId="9733" builtinId="9" hidden="1"/>
    <cellStyle name="Followed Hyperlink" xfId="9734" builtinId="9" hidden="1"/>
    <cellStyle name="Followed Hyperlink" xfId="9735" builtinId="9" hidden="1"/>
    <cellStyle name="Followed Hyperlink" xfId="9736" builtinId="9" hidden="1"/>
    <cellStyle name="Followed Hyperlink" xfId="9737" builtinId="9" hidden="1"/>
    <cellStyle name="Followed Hyperlink" xfId="9738" builtinId="9" hidden="1"/>
    <cellStyle name="Followed Hyperlink" xfId="9739" builtinId="9" hidden="1"/>
    <cellStyle name="Followed Hyperlink" xfId="9740" builtinId="9" hidden="1"/>
    <cellStyle name="Followed Hyperlink" xfId="9741" builtinId="9" hidden="1"/>
    <cellStyle name="Followed Hyperlink" xfId="9742" builtinId="9" hidden="1"/>
    <cellStyle name="Followed Hyperlink" xfId="9743" builtinId="9" hidden="1"/>
    <cellStyle name="Followed Hyperlink" xfId="9744" builtinId="9" hidden="1"/>
    <cellStyle name="Followed Hyperlink 2" xfId="2225"/>
    <cellStyle name="Footnote" xfId="2226"/>
    <cellStyle name="Good 2" xfId="42"/>
    <cellStyle name="Good 2 2" xfId="2227"/>
    <cellStyle name="Good 2 3" xfId="2228"/>
    <cellStyle name="Good 2 4" xfId="2229"/>
    <cellStyle name="Good 2 5" xfId="2230"/>
    <cellStyle name="Good 2 6" xfId="2231"/>
    <cellStyle name="Good 2 7" xfId="2232"/>
    <cellStyle name="Good 2 8" xfId="2233"/>
    <cellStyle name="Good 2 9" xfId="2234"/>
    <cellStyle name="Good 3" xfId="2235"/>
    <cellStyle name="Grey" xfId="2236"/>
    <cellStyle name="GWN Table Body" xfId="2237"/>
    <cellStyle name="GWN Table Header" xfId="2238"/>
    <cellStyle name="GWN Table Left Header" xfId="2239"/>
    <cellStyle name="GWN Table Note" xfId="2240"/>
    <cellStyle name="GWN Table Title" xfId="2241"/>
    <cellStyle name="hard no" xfId="2242"/>
    <cellStyle name="Hard Percent" xfId="2243"/>
    <cellStyle name="hardno" xfId="2244"/>
    <cellStyle name="Header" xfId="2245"/>
    <cellStyle name="Header1" xfId="2246"/>
    <cellStyle name="Header2" xfId="2247"/>
    <cellStyle name="Heading" xfId="2248"/>
    <cellStyle name="Heading 1 2" xfId="43"/>
    <cellStyle name="Heading 1 2 2" xfId="2249"/>
    <cellStyle name="Heading 1 2 3" xfId="2250"/>
    <cellStyle name="Heading 1 2 4" xfId="2251"/>
    <cellStyle name="Heading 1 2 5" xfId="2252"/>
    <cellStyle name="Heading 1 2 6" xfId="2253"/>
    <cellStyle name="Heading 1 3" xfId="2254"/>
    <cellStyle name="Heading 2 2" xfId="44"/>
    <cellStyle name="Heading 2 2 2" xfId="2255"/>
    <cellStyle name="Heading 2 2 3" xfId="2256"/>
    <cellStyle name="Heading 2 2 4" xfId="2257"/>
    <cellStyle name="Heading 2 2 5" xfId="2258"/>
    <cellStyle name="Heading 2 2 6" xfId="2259"/>
    <cellStyle name="Heading 2 3" xfId="2260"/>
    <cellStyle name="Heading 3 2" xfId="45"/>
    <cellStyle name="Heading 3 2 2" xfId="2261"/>
    <cellStyle name="Heading 3 2 3" xfId="2262"/>
    <cellStyle name="Heading 3 2 4" xfId="2263"/>
    <cellStyle name="Heading 3 2 5" xfId="2264"/>
    <cellStyle name="Heading 3 2 6" xfId="2265"/>
    <cellStyle name="Heading 3 2 7" xfId="2266"/>
    <cellStyle name="Heading 3 2 8" xfId="9746"/>
    <cellStyle name="Heading 3 3" xfId="2267"/>
    <cellStyle name="Heading 4 2" xfId="46"/>
    <cellStyle name="Heading 4 2 2" xfId="2268"/>
    <cellStyle name="Heading 4 3" xfId="2269"/>
    <cellStyle name="Heading2" xfId="2270"/>
    <cellStyle name="Heading3" xfId="2271"/>
    <cellStyle name="HeadingColumn" xfId="2272"/>
    <cellStyle name="HeadingS" xfId="2273"/>
    <cellStyle name="HeadingYear" xfId="2274"/>
    <cellStyle name="HeadlineStyle" xfId="2275"/>
    <cellStyle name="HeadlineStyleJustified" xfId="2276"/>
    <cellStyle name="Hed Side_Sheet1" xfId="2277"/>
    <cellStyle name="Hed Top" xfId="2278"/>
    <cellStyle name="Hyperlink" xfId="73" builtinId="8"/>
    <cellStyle name="Hyperlink 2" xfId="2279"/>
    <cellStyle name="Hyperlink 2 10" xfId="2280"/>
    <cellStyle name="Hyperlink 2 11" xfId="2281"/>
    <cellStyle name="Hyperlink 2 12" xfId="2282"/>
    <cellStyle name="Hyperlink 2 13" xfId="2283"/>
    <cellStyle name="Hyperlink 2 2" xfId="2284"/>
    <cellStyle name="Hyperlink 2 2 2" xfId="2285"/>
    <cellStyle name="Hyperlink 2 3" xfId="2286"/>
    <cellStyle name="Hyperlink 2 3 2" xfId="2287"/>
    <cellStyle name="Hyperlink 2 4" xfId="2288"/>
    <cellStyle name="Hyperlink 2 5" xfId="2289"/>
    <cellStyle name="Hyperlink 2 6" xfId="2290"/>
    <cellStyle name="Hyperlink 2 7" xfId="2291"/>
    <cellStyle name="Hyperlink 2 8" xfId="2292"/>
    <cellStyle name="Hyperlink 2 9" xfId="2293"/>
    <cellStyle name="Hyperlink 3" xfId="2294"/>
    <cellStyle name="Hyperlink 3 10" xfId="2295"/>
    <cellStyle name="Hyperlink 3 11" xfId="2296"/>
    <cellStyle name="Hyperlink 3 12" xfId="2297"/>
    <cellStyle name="Hyperlink 3 2" xfId="2298"/>
    <cellStyle name="Hyperlink 3 3" xfId="2299"/>
    <cellStyle name="Hyperlink 3 4" xfId="2300"/>
    <cellStyle name="Hyperlink 3 5" xfId="2301"/>
    <cellStyle name="Hyperlink 3 6" xfId="2302"/>
    <cellStyle name="Hyperlink 3 7" xfId="2303"/>
    <cellStyle name="Hyperlink 3 8" xfId="2304"/>
    <cellStyle name="Hyperlink 3 9" xfId="2305"/>
    <cellStyle name="Hyperlink 4" xfId="2306"/>
    <cellStyle name="Hyperlink 5" xfId="2307"/>
    <cellStyle name="InLink_Acquis_CapitalCost " xfId="2308"/>
    <cellStyle name="Input (1dp#)_ Pies " xfId="2309"/>
    <cellStyle name="Input [yellow]" xfId="2310"/>
    <cellStyle name="Input 2" xfId="47"/>
    <cellStyle name="Input 2 10" xfId="9747"/>
    <cellStyle name="Input 2 2" xfId="65"/>
    <cellStyle name="Input 2 2 2" xfId="85"/>
    <cellStyle name="Input 2 2 2 2" xfId="9767"/>
    <cellStyle name="Input 2 2 3" xfId="9753"/>
    <cellStyle name="Input 2 3" xfId="79"/>
    <cellStyle name="Input 2 3 2" xfId="9761"/>
    <cellStyle name="Input 2 4" xfId="2311"/>
    <cellStyle name="Input 2 5" xfId="2312"/>
    <cellStyle name="Input 2 6" xfId="2313"/>
    <cellStyle name="Input 2 7" xfId="2314"/>
    <cellStyle name="Input 2 8" xfId="2315"/>
    <cellStyle name="Input 2 9" xfId="2316"/>
    <cellStyle name="Input 3" xfId="2317"/>
    <cellStyle name="InputBlueFont" xfId="2318"/>
    <cellStyle name="InputGen" xfId="2319"/>
    <cellStyle name="InputKeepColour" xfId="2320"/>
    <cellStyle name="InputKeepPale" xfId="2321"/>
    <cellStyle name="InputVariColour" xfId="2322"/>
    <cellStyle name="Integer" xfId="2323"/>
    <cellStyle name="Invisible" xfId="2324"/>
    <cellStyle name="Item" xfId="2325"/>
    <cellStyle name="Items_Obligatory" xfId="2326"/>
    <cellStyle name="ItemTypeClass" xfId="2327"/>
    <cellStyle name="ItemTypeClass 2" xfId="6861"/>
    <cellStyle name="KP_Normal" xfId="2328"/>
    <cellStyle name="Lien hypertexte visité_index" xfId="2329"/>
    <cellStyle name="Lien hypertexte_index" xfId="2330"/>
    <cellStyle name="ligne_detail" xfId="2331"/>
    <cellStyle name="Line" xfId="2332"/>
    <cellStyle name="Line 2" xfId="5699"/>
    <cellStyle name="Link Currency (0)" xfId="2333"/>
    <cellStyle name="Link Currency (2)" xfId="2334"/>
    <cellStyle name="Link Units (0)" xfId="2335"/>
    <cellStyle name="Link Units (1)" xfId="2336"/>
    <cellStyle name="Link Units (2)" xfId="2337"/>
    <cellStyle name="Linked Cell 2" xfId="48"/>
    <cellStyle name="Linked Cell 2 2" xfId="2338"/>
    <cellStyle name="Linked Cell 2 3" xfId="2339"/>
    <cellStyle name="Linked Cell 2 4" xfId="2340"/>
    <cellStyle name="Linked Cell 2 5" xfId="2341"/>
    <cellStyle name="Linked Cell 2 6" xfId="2342"/>
    <cellStyle name="Linked Cell 2 7" xfId="2343"/>
    <cellStyle name="Linked Cell 2 8" xfId="2344"/>
    <cellStyle name="Linked Cell 2 9" xfId="2345"/>
    <cellStyle name="Linked Cell 3" xfId="2346"/>
    <cellStyle name="m/d/yy" xfId="2347"/>
    <cellStyle name="m/d/yy 2" xfId="5700"/>
    <cellStyle name="m1" xfId="2348"/>
    <cellStyle name="Major item" xfId="2349"/>
    <cellStyle name="Margin" xfId="2350"/>
    <cellStyle name="Migliaia (0)_Sheet1" xfId="2351"/>
    <cellStyle name="Migliaia_piv_polio" xfId="2352"/>
    <cellStyle name="Millares [0]_Asset Mgmt " xfId="2353"/>
    <cellStyle name="Millares_2AV_M_M " xfId="2354"/>
    <cellStyle name="Milliers [0]_CANADA1" xfId="2355"/>
    <cellStyle name="Milliers 2" xfId="2356"/>
    <cellStyle name="Milliers_CANADA1" xfId="2357"/>
    <cellStyle name="mm/dd/yy" xfId="2358"/>
    <cellStyle name="mod1" xfId="2359"/>
    <cellStyle name="modelo1" xfId="2360"/>
    <cellStyle name="Moneda [0]_2AV_M_M " xfId="2361"/>
    <cellStyle name="Moneda_2AV_M_M " xfId="2362"/>
    <cellStyle name="Monétaire [0]_CANADA1" xfId="2363"/>
    <cellStyle name="Monétaire 2" xfId="2364"/>
    <cellStyle name="Monétaire_CANADA1" xfId="2365"/>
    <cellStyle name="Monetario" xfId="2366"/>
    <cellStyle name="MonthYears" xfId="2367"/>
    <cellStyle name="Multiple" xfId="2368"/>
    <cellStyle name="Multiple (no x)" xfId="2369"/>
    <cellStyle name="Multiple (x)" xfId="2370"/>
    <cellStyle name="Multiple [0]" xfId="2371"/>
    <cellStyle name="Multiple [1]" xfId="2372"/>
    <cellStyle name="Multiple [2]" xfId="2373"/>
    <cellStyle name="Multiple [3]" xfId="2374"/>
    <cellStyle name="Multiple_1030171N" xfId="2375"/>
    <cellStyle name="neg0.0_CapitalCost " xfId="2376"/>
    <cellStyle name="Neutral 2" xfId="49"/>
    <cellStyle name="Neutral 2 2" xfId="2377"/>
    <cellStyle name="Neutral 2 3" xfId="2378"/>
    <cellStyle name="Neutral 2 4" xfId="2379"/>
    <cellStyle name="Neutral 2 5" xfId="2380"/>
    <cellStyle name="Neutral 2 6" xfId="2381"/>
    <cellStyle name="Neutral 2 7" xfId="2382"/>
    <cellStyle name="Neutral 2 8" xfId="2383"/>
    <cellStyle name="Neutral 2 9" xfId="2384"/>
    <cellStyle name="Neutral 3" xfId="2385"/>
    <cellStyle name="New" xfId="2386"/>
    <cellStyle name="Nil" xfId="2387"/>
    <cellStyle name="no dec" xfId="2388"/>
    <cellStyle name="No-definido" xfId="2389"/>
    <cellStyle name="Non_Input_Cell_Figures" xfId="2390"/>
    <cellStyle name="NonPrintingArea" xfId="2391"/>
    <cellStyle name="NORAYAS" xfId="2392"/>
    <cellStyle name="Normal" xfId="0" builtinId="0"/>
    <cellStyle name="Normal--" xfId="4541"/>
    <cellStyle name="Normal - Style1" xfId="2393"/>
    <cellStyle name="Normal [0]" xfId="2394"/>
    <cellStyle name="Normal [1]" xfId="2395"/>
    <cellStyle name="Normal [3]" xfId="2396"/>
    <cellStyle name="Normal [3] 2" xfId="2397"/>
    <cellStyle name="Normal [3] 3" xfId="2398"/>
    <cellStyle name="Normal 10" xfId="2399"/>
    <cellStyle name="Normal 10 2" xfId="2400"/>
    <cellStyle name="Normal 10 3" xfId="2401"/>
    <cellStyle name="Normal 10 4" xfId="2402"/>
    <cellStyle name="Normal 10 5" xfId="2403"/>
    <cellStyle name="Normal 10 6" xfId="2404"/>
    <cellStyle name="Normal 10 7" xfId="669"/>
    <cellStyle name="Normal 11" xfId="2405"/>
    <cellStyle name="Normal 11 2" xfId="2406"/>
    <cellStyle name="Normal 11 2 2" xfId="2407"/>
    <cellStyle name="Normal 11 3" xfId="2408"/>
    <cellStyle name="Normal 11 4" xfId="2409"/>
    <cellStyle name="Normal 11 5" xfId="2410"/>
    <cellStyle name="Normal 11 6" xfId="2411"/>
    <cellStyle name="Normal 11 7" xfId="2412"/>
    <cellStyle name="Normal 12" xfId="2413"/>
    <cellStyle name="Normal 12 2" xfId="2414"/>
    <cellStyle name="Normal 12 3" xfId="2415"/>
    <cellStyle name="Normal 12 4" xfId="2416"/>
    <cellStyle name="Normal 12 5" xfId="2417"/>
    <cellStyle name="Normal 13" xfId="2418"/>
    <cellStyle name="Normal 13 2" xfId="2419"/>
    <cellStyle name="Normal 13 3" xfId="2420"/>
    <cellStyle name="Normal 14" xfId="2421"/>
    <cellStyle name="Normal 14 2" xfId="2422"/>
    <cellStyle name="Normal 14 3" xfId="2423"/>
    <cellStyle name="Normal 15" xfId="2424"/>
    <cellStyle name="Normal 15 2" xfId="2425"/>
    <cellStyle name="Normal 15 2 2" xfId="2426"/>
    <cellStyle name="Normal 15 3" xfId="2427"/>
    <cellStyle name="Normal 15 4" xfId="2428"/>
    <cellStyle name="Normal 16" xfId="2429"/>
    <cellStyle name="Normal 16 2" xfId="2430"/>
    <cellStyle name="Normal 16 3" xfId="2431"/>
    <cellStyle name="Normal 17" xfId="2432"/>
    <cellStyle name="Normal 18" xfId="2433"/>
    <cellStyle name="Normal 18 2" xfId="2434"/>
    <cellStyle name="Normal 19" xfId="2435"/>
    <cellStyle name="Normal 2" xfId="5"/>
    <cellStyle name="Normal-- 2" xfId="4542"/>
    <cellStyle name="Normal 2 10" xfId="2436"/>
    <cellStyle name="Normal 2 10 2" xfId="2437"/>
    <cellStyle name="Normal 2 11" xfId="2438"/>
    <cellStyle name="Normal 2 11 2" xfId="2439"/>
    <cellStyle name="Normal 2 12" xfId="2440"/>
    <cellStyle name="Normal 2 12 2" xfId="2441"/>
    <cellStyle name="Normal 2 13" xfId="2442"/>
    <cellStyle name="Normal 2 13 2" xfId="2443"/>
    <cellStyle name="Normal 2 14" xfId="2444"/>
    <cellStyle name="Normal 2 14 2" xfId="2445"/>
    <cellStyle name="Normal 2 15" xfId="2446"/>
    <cellStyle name="Normal 2 15 2" xfId="2447"/>
    <cellStyle name="Normal 2 16" xfId="2448"/>
    <cellStyle name="Normal 2 16 2" xfId="2449"/>
    <cellStyle name="Normal 2 17" xfId="2450"/>
    <cellStyle name="Normal 2 17 2" xfId="2451"/>
    <cellStyle name="Normal 2 18" xfId="2452"/>
    <cellStyle name="Normal 2 18 2" xfId="2453"/>
    <cellStyle name="Normal 2 19" xfId="2454"/>
    <cellStyle name="Normal 2 19 2" xfId="2455"/>
    <cellStyle name="Normal 2 2" xfId="6"/>
    <cellStyle name="Normal 2 2 2" xfId="51"/>
    <cellStyle name="Normal 2 2 2 2" xfId="2456"/>
    <cellStyle name="Normal 2 2 2 2 2" xfId="2457"/>
    <cellStyle name="Normal 2 2 2 3" xfId="2458"/>
    <cellStyle name="Normal 2 2 2 4" xfId="2459"/>
    <cellStyle name="Normal 2 2 2 5" xfId="2460"/>
    <cellStyle name="Normal 2 2 2 6" xfId="2461"/>
    <cellStyle name="Normal 2 2 3" xfId="2462"/>
    <cellStyle name="Normal 2 2 4" xfId="2463"/>
    <cellStyle name="Normal 2 2 4 2" xfId="2464"/>
    <cellStyle name="Normal 2 2 4 3" xfId="2465"/>
    <cellStyle name="Normal 2 2 5" xfId="2466"/>
    <cellStyle name="Normal 2 2 6" xfId="2467"/>
    <cellStyle name="Normal 2 20" xfId="2468"/>
    <cellStyle name="Normal 2 20 2" xfId="2469"/>
    <cellStyle name="Normal 2 21" xfId="2470"/>
    <cellStyle name="Normal 2 21 2" xfId="2471"/>
    <cellStyle name="Normal 2 22" xfId="2472"/>
    <cellStyle name="Normal 2 22 2" xfId="2473"/>
    <cellStyle name="Normal 2 23" xfId="2474"/>
    <cellStyle name="Normal 2 23 2" xfId="2475"/>
    <cellStyle name="Normal 2 24" xfId="2476"/>
    <cellStyle name="Normal 2 24 2" xfId="2477"/>
    <cellStyle name="Normal 2 24 2 2" xfId="2478"/>
    <cellStyle name="Normal 2 24 3" xfId="2479"/>
    <cellStyle name="Normal 2 24 4" xfId="2480"/>
    <cellStyle name="Normal 2 25" xfId="2481"/>
    <cellStyle name="Normal 2 25 2" xfId="2482"/>
    <cellStyle name="Normal 2 26" xfId="2483"/>
    <cellStyle name="Normal 2 26 2" xfId="2484"/>
    <cellStyle name="Normal 2 27" xfId="2485"/>
    <cellStyle name="Normal 2 27 2" xfId="2486"/>
    <cellStyle name="Normal 2 28" xfId="2487"/>
    <cellStyle name="Normal 2 28 2" xfId="2488"/>
    <cellStyle name="Normal 2 29" xfId="2489"/>
    <cellStyle name="Normal 2 29 2" xfId="2490"/>
    <cellStyle name="Normal 2 3" xfId="50"/>
    <cellStyle name="Normal 2 3 2" xfId="2491"/>
    <cellStyle name="Normal 2 3 3" xfId="2492"/>
    <cellStyle name="Normal 2 30" xfId="2493"/>
    <cellStyle name="Normal 2 30 2" xfId="2494"/>
    <cellStyle name="Normal 2 31" xfId="2495"/>
    <cellStyle name="Normal 2 31 2" xfId="2496"/>
    <cellStyle name="Normal 2 32" xfId="2497"/>
    <cellStyle name="Normal 2 33" xfId="2498"/>
    <cellStyle name="Normal 2 34" xfId="2499"/>
    <cellStyle name="Normal 2 35" xfId="2500"/>
    <cellStyle name="Normal 2 36" xfId="2501"/>
    <cellStyle name="Normal 2 37" xfId="2502"/>
    <cellStyle name="Normal 2 38" xfId="2503"/>
    <cellStyle name="Normal 2 38 2" xfId="2504"/>
    <cellStyle name="Normal 2 39" xfId="2505"/>
    <cellStyle name="Normal 2 4" xfId="614"/>
    <cellStyle name="Normal 2 4 2" xfId="2506"/>
    <cellStyle name="Normal 2 4 3" xfId="2507"/>
    <cellStyle name="Normal 2 4 4" xfId="2508"/>
    <cellStyle name="Normal 2 40" xfId="2509"/>
    <cellStyle name="Normal 2 41" xfId="2510"/>
    <cellStyle name="Normal 2 42" xfId="2511"/>
    <cellStyle name="Normal 2 43" xfId="2512"/>
    <cellStyle name="Normal 2 44" xfId="2513"/>
    <cellStyle name="Normal 2 45" xfId="2514"/>
    <cellStyle name="Normal 2 46" xfId="2515"/>
    <cellStyle name="Normal 2 47" xfId="2516"/>
    <cellStyle name="Normal 2 48" xfId="5151"/>
    <cellStyle name="Normal 2 5" xfId="623"/>
    <cellStyle name="Normal 2 5 2" xfId="2517"/>
    <cellStyle name="Normal 2 5 3" xfId="2518"/>
    <cellStyle name="Normal 2 6" xfId="2519"/>
    <cellStyle name="Normal 2 6 2" xfId="2520"/>
    <cellStyle name="Normal 2 7" xfId="2521"/>
    <cellStyle name="Normal 2 7 2" xfId="2522"/>
    <cellStyle name="Normal 2 8" xfId="2523"/>
    <cellStyle name="Normal 2 8 2" xfId="2524"/>
    <cellStyle name="Normal 2 9" xfId="2525"/>
    <cellStyle name="Normal 2 9 2" xfId="2526"/>
    <cellStyle name="Normal 20" xfId="2527"/>
    <cellStyle name="Normal 21" xfId="2528"/>
    <cellStyle name="Normal 22" xfId="2529"/>
    <cellStyle name="Normal 23" xfId="2530"/>
    <cellStyle name="Normal 24" xfId="2531"/>
    <cellStyle name="Normal 25" xfId="2532"/>
    <cellStyle name="Normal 25 10" xfId="2533"/>
    <cellStyle name="Normal 25 100" xfId="2534"/>
    <cellStyle name="Normal 25 101" xfId="2535"/>
    <cellStyle name="Normal 25 102" xfId="2536"/>
    <cellStyle name="Normal 25 103" xfId="2537"/>
    <cellStyle name="Normal 25 104" xfId="2538"/>
    <cellStyle name="Normal 25 105" xfId="2539"/>
    <cellStyle name="Normal 25 106" xfId="2540"/>
    <cellStyle name="Normal 25 107" xfId="2541"/>
    <cellStyle name="Normal 25 108" xfId="2542"/>
    <cellStyle name="Normal 25 109" xfId="2543"/>
    <cellStyle name="Normal 25 11" xfId="2544"/>
    <cellStyle name="Normal 25 12" xfId="2545"/>
    <cellStyle name="Normal 25 13" xfId="2546"/>
    <cellStyle name="Normal 25 14" xfId="2547"/>
    <cellStyle name="Normal 25 15" xfId="2548"/>
    <cellStyle name="Normal 25 16" xfId="2549"/>
    <cellStyle name="Normal 25 17" xfId="2550"/>
    <cellStyle name="Normal 25 18" xfId="2551"/>
    <cellStyle name="Normal 25 19" xfId="2552"/>
    <cellStyle name="Normal 25 2" xfId="2553"/>
    <cellStyle name="Normal 25 20" xfId="2554"/>
    <cellStyle name="Normal 25 21" xfId="2555"/>
    <cellStyle name="Normal 25 22" xfId="2556"/>
    <cellStyle name="Normal 25 23" xfId="2557"/>
    <cellStyle name="Normal 25 24" xfId="2558"/>
    <cellStyle name="Normal 25 25" xfId="2559"/>
    <cellStyle name="Normal 25 26" xfId="2560"/>
    <cellStyle name="Normal 25 27" xfId="2561"/>
    <cellStyle name="Normal 25 28" xfId="2562"/>
    <cellStyle name="Normal 25 29" xfId="2563"/>
    <cellStyle name="Normal 25 3" xfId="2564"/>
    <cellStyle name="Normal 25 30" xfId="2565"/>
    <cellStyle name="Normal 25 31" xfId="2566"/>
    <cellStyle name="Normal 25 32" xfId="2567"/>
    <cellStyle name="Normal 25 33" xfId="2568"/>
    <cellStyle name="Normal 25 34" xfId="2569"/>
    <cellStyle name="Normal 25 35" xfId="2570"/>
    <cellStyle name="Normal 25 36" xfId="2571"/>
    <cellStyle name="Normal 25 37" xfId="2572"/>
    <cellStyle name="Normal 25 38" xfId="2573"/>
    <cellStyle name="Normal 25 39" xfId="2574"/>
    <cellStyle name="Normal 25 4" xfId="2575"/>
    <cellStyle name="Normal 25 40" xfId="2576"/>
    <cellStyle name="Normal 25 41" xfId="2577"/>
    <cellStyle name="Normal 25 42" xfId="2578"/>
    <cellStyle name="Normal 25 43" xfId="2579"/>
    <cellStyle name="Normal 25 44" xfId="2580"/>
    <cellStyle name="Normal 25 45" xfId="2581"/>
    <cellStyle name="Normal 25 46" xfId="2582"/>
    <cellStyle name="Normal 25 47" xfId="2583"/>
    <cellStyle name="Normal 25 48" xfId="2584"/>
    <cellStyle name="Normal 25 49" xfId="2585"/>
    <cellStyle name="Normal 25 5" xfId="2586"/>
    <cellStyle name="Normal 25 50" xfId="2587"/>
    <cellStyle name="Normal 25 51" xfId="2588"/>
    <cellStyle name="Normal 25 52" xfId="2589"/>
    <cellStyle name="Normal 25 53" xfId="2590"/>
    <cellStyle name="Normal 25 54" xfId="2591"/>
    <cellStyle name="Normal 25 55" xfId="2592"/>
    <cellStyle name="Normal 25 56" xfId="2593"/>
    <cellStyle name="Normal 25 57" xfId="2594"/>
    <cellStyle name="Normal 25 58" xfId="2595"/>
    <cellStyle name="Normal 25 59" xfId="2596"/>
    <cellStyle name="Normal 25 6" xfId="2597"/>
    <cellStyle name="Normal 25 60" xfId="2598"/>
    <cellStyle name="Normal 25 61" xfId="2599"/>
    <cellStyle name="Normal 25 62" xfId="2600"/>
    <cellStyle name="Normal 25 63" xfId="2601"/>
    <cellStyle name="Normal 25 64" xfId="2602"/>
    <cellStyle name="Normal 25 65" xfId="2603"/>
    <cellStyle name="Normal 25 66" xfId="2604"/>
    <cellStyle name="Normal 25 67" xfId="2605"/>
    <cellStyle name="Normal 25 68" xfId="2606"/>
    <cellStyle name="Normal 25 69" xfId="2607"/>
    <cellStyle name="Normal 25 7" xfId="2608"/>
    <cellStyle name="Normal 25 70" xfId="2609"/>
    <cellStyle name="Normal 25 71" xfId="2610"/>
    <cellStyle name="Normal 25 72" xfId="2611"/>
    <cellStyle name="Normal 25 73" xfId="2612"/>
    <cellStyle name="Normal 25 74" xfId="2613"/>
    <cellStyle name="Normal 25 75" xfId="2614"/>
    <cellStyle name="Normal 25 76" xfId="2615"/>
    <cellStyle name="Normal 25 77" xfId="2616"/>
    <cellStyle name="Normal 25 78" xfId="2617"/>
    <cellStyle name="Normal 25 79" xfId="2618"/>
    <cellStyle name="Normal 25 8" xfId="2619"/>
    <cellStyle name="Normal 25 80" xfId="2620"/>
    <cellStyle name="Normal 25 81" xfId="2621"/>
    <cellStyle name="Normal 25 82" xfId="2622"/>
    <cellStyle name="Normal 25 83" xfId="2623"/>
    <cellStyle name="Normal 25 84" xfId="2624"/>
    <cellStyle name="Normal 25 85" xfId="2625"/>
    <cellStyle name="Normal 25 86" xfId="2626"/>
    <cellStyle name="Normal 25 87" xfId="2627"/>
    <cellStyle name="Normal 25 88" xfId="2628"/>
    <cellStyle name="Normal 25 89" xfId="2629"/>
    <cellStyle name="Normal 25 9" xfId="2630"/>
    <cellStyle name="Normal 25 90" xfId="2631"/>
    <cellStyle name="Normal 25 91" xfId="2632"/>
    <cellStyle name="Normal 25 92" xfId="2633"/>
    <cellStyle name="Normal 25 93" xfId="2634"/>
    <cellStyle name="Normal 25 94" xfId="2635"/>
    <cellStyle name="Normal 25 95" xfId="2636"/>
    <cellStyle name="Normal 25 96" xfId="2637"/>
    <cellStyle name="Normal 25 97" xfId="2638"/>
    <cellStyle name="Normal 25 98" xfId="2639"/>
    <cellStyle name="Normal 25 99" xfId="2640"/>
    <cellStyle name="Normal 26" xfId="2641"/>
    <cellStyle name="Normal 26 10" xfId="2642"/>
    <cellStyle name="Normal 26 100" xfId="2643"/>
    <cellStyle name="Normal 26 101" xfId="2644"/>
    <cellStyle name="Normal 26 102" xfId="2645"/>
    <cellStyle name="Normal 26 103" xfId="2646"/>
    <cellStyle name="Normal 26 104" xfId="2647"/>
    <cellStyle name="Normal 26 105" xfId="2648"/>
    <cellStyle name="Normal 26 106" xfId="2649"/>
    <cellStyle name="Normal 26 107" xfId="2650"/>
    <cellStyle name="Normal 26 108" xfId="2651"/>
    <cellStyle name="Normal 26 109" xfId="2652"/>
    <cellStyle name="Normal 26 11" xfId="2653"/>
    <cellStyle name="Normal 26 12" xfId="2654"/>
    <cellStyle name="Normal 26 13" xfId="2655"/>
    <cellStyle name="Normal 26 14" xfId="2656"/>
    <cellStyle name="Normal 26 15" xfId="2657"/>
    <cellStyle name="Normal 26 16" xfId="2658"/>
    <cellStyle name="Normal 26 17" xfId="2659"/>
    <cellStyle name="Normal 26 18" xfId="2660"/>
    <cellStyle name="Normal 26 19" xfId="2661"/>
    <cellStyle name="Normal 26 2" xfId="2662"/>
    <cellStyle name="Normal 26 20" xfId="2663"/>
    <cellStyle name="Normal 26 21" xfId="2664"/>
    <cellStyle name="Normal 26 22" xfId="2665"/>
    <cellStyle name="Normal 26 23" xfId="2666"/>
    <cellStyle name="Normal 26 24" xfId="2667"/>
    <cellStyle name="Normal 26 25" xfId="2668"/>
    <cellStyle name="Normal 26 26" xfId="2669"/>
    <cellStyle name="Normal 26 27" xfId="2670"/>
    <cellStyle name="Normal 26 28" xfId="2671"/>
    <cellStyle name="Normal 26 29" xfId="2672"/>
    <cellStyle name="Normal 26 3" xfId="2673"/>
    <cellStyle name="Normal 26 30" xfId="2674"/>
    <cellStyle name="Normal 26 31" xfId="2675"/>
    <cellStyle name="Normal 26 32" xfId="2676"/>
    <cellStyle name="Normal 26 33" xfId="2677"/>
    <cellStyle name="Normal 26 34" xfId="2678"/>
    <cellStyle name="Normal 26 35" xfId="2679"/>
    <cellStyle name="Normal 26 36" xfId="2680"/>
    <cellStyle name="Normal 26 37" xfId="2681"/>
    <cellStyle name="Normal 26 38" xfId="2682"/>
    <cellStyle name="Normal 26 39" xfId="2683"/>
    <cellStyle name="Normal 26 4" xfId="2684"/>
    <cellStyle name="Normal 26 40" xfId="2685"/>
    <cellStyle name="Normal 26 41" xfId="2686"/>
    <cellStyle name="Normal 26 42" xfId="2687"/>
    <cellStyle name="Normal 26 43" xfId="2688"/>
    <cellStyle name="Normal 26 44" xfId="2689"/>
    <cellStyle name="Normal 26 45" xfId="2690"/>
    <cellStyle name="Normal 26 46" xfId="2691"/>
    <cellStyle name="Normal 26 47" xfId="2692"/>
    <cellStyle name="Normal 26 48" xfId="2693"/>
    <cellStyle name="Normal 26 49" xfId="2694"/>
    <cellStyle name="Normal 26 5" xfId="2695"/>
    <cellStyle name="Normal 26 50" xfId="2696"/>
    <cellStyle name="Normal 26 51" xfId="2697"/>
    <cellStyle name="Normal 26 52" xfId="2698"/>
    <cellStyle name="Normal 26 53" xfId="2699"/>
    <cellStyle name="Normal 26 54" xfId="2700"/>
    <cellStyle name="Normal 26 55" xfId="2701"/>
    <cellStyle name="Normal 26 56" xfId="2702"/>
    <cellStyle name="Normal 26 57" xfId="2703"/>
    <cellStyle name="Normal 26 58" xfId="2704"/>
    <cellStyle name="Normal 26 59" xfId="2705"/>
    <cellStyle name="Normal 26 6" xfId="2706"/>
    <cellStyle name="Normal 26 60" xfId="2707"/>
    <cellStyle name="Normal 26 61" xfId="2708"/>
    <cellStyle name="Normal 26 62" xfId="2709"/>
    <cellStyle name="Normal 26 63" xfId="2710"/>
    <cellStyle name="Normal 26 64" xfId="2711"/>
    <cellStyle name="Normal 26 65" xfId="2712"/>
    <cellStyle name="Normal 26 66" xfId="2713"/>
    <cellStyle name="Normal 26 67" xfId="2714"/>
    <cellStyle name="Normal 26 68" xfId="2715"/>
    <cellStyle name="Normal 26 69" xfId="2716"/>
    <cellStyle name="Normal 26 7" xfId="2717"/>
    <cellStyle name="Normal 26 70" xfId="2718"/>
    <cellStyle name="Normal 26 71" xfId="2719"/>
    <cellStyle name="Normal 26 72" xfId="2720"/>
    <cellStyle name="Normal 26 73" xfId="2721"/>
    <cellStyle name="Normal 26 74" xfId="2722"/>
    <cellStyle name="Normal 26 75" xfId="2723"/>
    <cellStyle name="Normal 26 76" xfId="2724"/>
    <cellStyle name="Normal 26 77" xfId="2725"/>
    <cellStyle name="Normal 26 78" xfId="2726"/>
    <cellStyle name="Normal 26 79" xfId="2727"/>
    <cellStyle name="Normal 26 8" xfId="2728"/>
    <cellStyle name="Normal 26 80" xfId="2729"/>
    <cellStyle name="Normal 26 81" xfId="2730"/>
    <cellStyle name="Normal 26 82" xfId="2731"/>
    <cellStyle name="Normal 26 83" xfId="2732"/>
    <cellStyle name="Normal 26 84" xfId="2733"/>
    <cellStyle name="Normal 26 85" xfId="2734"/>
    <cellStyle name="Normal 26 86" xfId="2735"/>
    <cellStyle name="Normal 26 87" xfId="2736"/>
    <cellStyle name="Normal 26 88" xfId="2737"/>
    <cellStyle name="Normal 26 89" xfId="2738"/>
    <cellStyle name="Normal 26 9" xfId="2739"/>
    <cellStyle name="Normal 26 90" xfId="2740"/>
    <cellStyle name="Normal 26 91" xfId="2741"/>
    <cellStyle name="Normal 26 92" xfId="2742"/>
    <cellStyle name="Normal 26 93" xfId="2743"/>
    <cellStyle name="Normal 26 94" xfId="2744"/>
    <cellStyle name="Normal 26 95" xfId="2745"/>
    <cellStyle name="Normal 26 96" xfId="2746"/>
    <cellStyle name="Normal 26 97" xfId="2747"/>
    <cellStyle name="Normal 26 98" xfId="2748"/>
    <cellStyle name="Normal 26 99" xfId="2749"/>
    <cellStyle name="Normal 27" xfId="2750"/>
    <cellStyle name="Normal 27 10" xfId="2751"/>
    <cellStyle name="Normal 27 100" xfId="2752"/>
    <cellStyle name="Normal 27 101" xfId="2753"/>
    <cellStyle name="Normal 27 102" xfId="2754"/>
    <cellStyle name="Normal 27 103" xfId="2755"/>
    <cellStyle name="Normal 27 104" xfId="2756"/>
    <cellStyle name="Normal 27 105" xfId="2757"/>
    <cellStyle name="Normal 27 106" xfId="2758"/>
    <cellStyle name="Normal 27 107" xfId="2759"/>
    <cellStyle name="Normal 27 108" xfId="2760"/>
    <cellStyle name="Normal 27 109" xfId="2761"/>
    <cellStyle name="Normal 27 11" xfId="2762"/>
    <cellStyle name="Normal 27 12" xfId="2763"/>
    <cellStyle name="Normal 27 13" xfId="2764"/>
    <cellStyle name="Normal 27 14" xfId="2765"/>
    <cellStyle name="Normal 27 15" xfId="2766"/>
    <cellStyle name="Normal 27 16" xfId="2767"/>
    <cellStyle name="Normal 27 17" xfId="2768"/>
    <cellStyle name="Normal 27 18" xfId="2769"/>
    <cellStyle name="Normal 27 19" xfId="2770"/>
    <cellStyle name="Normal 27 2" xfId="2771"/>
    <cellStyle name="Normal 27 20" xfId="2772"/>
    <cellStyle name="Normal 27 21" xfId="2773"/>
    <cellStyle name="Normal 27 22" xfId="2774"/>
    <cellStyle name="Normal 27 23" xfId="2775"/>
    <cellStyle name="Normal 27 24" xfId="2776"/>
    <cellStyle name="Normal 27 25" xfId="2777"/>
    <cellStyle name="Normal 27 26" xfId="2778"/>
    <cellStyle name="Normal 27 27" xfId="2779"/>
    <cellStyle name="Normal 27 28" xfId="2780"/>
    <cellStyle name="Normal 27 29" xfId="2781"/>
    <cellStyle name="Normal 27 3" xfId="2782"/>
    <cellStyle name="Normal 27 30" xfId="2783"/>
    <cellStyle name="Normal 27 31" xfId="2784"/>
    <cellStyle name="Normal 27 32" xfId="2785"/>
    <cellStyle name="Normal 27 33" xfId="2786"/>
    <cellStyle name="Normal 27 34" xfId="2787"/>
    <cellStyle name="Normal 27 35" xfId="2788"/>
    <cellStyle name="Normal 27 36" xfId="2789"/>
    <cellStyle name="Normal 27 37" xfId="2790"/>
    <cellStyle name="Normal 27 38" xfId="2791"/>
    <cellStyle name="Normal 27 39" xfId="2792"/>
    <cellStyle name="Normal 27 4" xfId="2793"/>
    <cellStyle name="Normal 27 40" xfId="2794"/>
    <cellStyle name="Normal 27 41" xfId="2795"/>
    <cellStyle name="Normal 27 42" xfId="2796"/>
    <cellStyle name="Normal 27 43" xfId="2797"/>
    <cellStyle name="Normal 27 44" xfId="2798"/>
    <cellStyle name="Normal 27 45" xfId="2799"/>
    <cellStyle name="Normal 27 46" xfId="2800"/>
    <cellStyle name="Normal 27 47" xfId="2801"/>
    <cellStyle name="Normal 27 48" xfId="2802"/>
    <cellStyle name="Normal 27 49" xfId="2803"/>
    <cellStyle name="Normal 27 5" xfId="2804"/>
    <cellStyle name="Normal 27 50" xfId="2805"/>
    <cellStyle name="Normal 27 51" xfId="2806"/>
    <cellStyle name="Normal 27 52" xfId="2807"/>
    <cellStyle name="Normal 27 53" xfId="2808"/>
    <cellStyle name="Normal 27 54" xfId="2809"/>
    <cellStyle name="Normal 27 55" xfId="2810"/>
    <cellStyle name="Normal 27 56" xfId="2811"/>
    <cellStyle name="Normal 27 57" xfId="2812"/>
    <cellStyle name="Normal 27 58" xfId="2813"/>
    <cellStyle name="Normal 27 59" xfId="2814"/>
    <cellStyle name="Normal 27 6" xfId="2815"/>
    <cellStyle name="Normal 27 60" xfId="2816"/>
    <cellStyle name="Normal 27 61" xfId="2817"/>
    <cellStyle name="Normal 27 62" xfId="2818"/>
    <cellStyle name="Normal 27 63" xfId="2819"/>
    <cellStyle name="Normal 27 64" xfId="2820"/>
    <cellStyle name="Normal 27 65" xfId="2821"/>
    <cellStyle name="Normal 27 66" xfId="2822"/>
    <cellStyle name="Normal 27 67" xfId="2823"/>
    <cellStyle name="Normal 27 68" xfId="2824"/>
    <cellStyle name="Normal 27 69" xfId="2825"/>
    <cellStyle name="Normal 27 7" xfId="2826"/>
    <cellStyle name="Normal 27 70" xfId="2827"/>
    <cellStyle name="Normal 27 71" xfId="2828"/>
    <cellStyle name="Normal 27 72" xfId="2829"/>
    <cellStyle name="Normal 27 73" xfId="2830"/>
    <cellStyle name="Normal 27 74" xfId="2831"/>
    <cellStyle name="Normal 27 75" xfId="2832"/>
    <cellStyle name="Normal 27 76" xfId="2833"/>
    <cellStyle name="Normal 27 77" xfId="2834"/>
    <cellStyle name="Normal 27 78" xfId="2835"/>
    <cellStyle name="Normal 27 79" xfId="2836"/>
    <cellStyle name="Normal 27 8" xfId="2837"/>
    <cellStyle name="Normal 27 80" xfId="2838"/>
    <cellStyle name="Normal 27 81" xfId="2839"/>
    <cellStyle name="Normal 27 82" xfId="2840"/>
    <cellStyle name="Normal 27 83" xfId="2841"/>
    <cellStyle name="Normal 27 84" xfId="2842"/>
    <cellStyle name="Normal 27 85" xfId="2843"/>
    <cellStyle name="Normal 27 86" xfId="2844"/>
    <cellStyle name="Normal 27 87" xfId="2845"/>
    <cellStyle name="Normal 27 88" xfId="2846"/>
    <cellStyle name="Normal 27 89" xfId="2847"/>
    <cellStyle name="Normal 27 9" xfId="2848"/>
    <cellStyle name="Normal 27 90" xfId="2849"/>
    <cellStyle name="Normal 27 91" xfId="2850"/>
    <cellStyle name="Normal 27 92" xfId="2851"/>
    <cellStyle name="Normal 27 93" xfId="2852"/>
    <cellStyle name="Normal 27 94" xfId="2853"/>
    <cellStyle name="Normal 27 95" xfId="2854"/>
    <cellStyle name="Normal 27 96" xfId="2855"/>
    <cellStyle name="Normal 27 97" xfId="2856"/>
    <cellStyle name="Normal 27 98" xfId="2857"/>
    <cellStyle name="Normal 27 99" xfId="2858"/>
    <cellStyle name="Normal 28" xfId="2859"/>
    <cellStyle name="Normal 28 10" xfId="2860"/>
    <cellStyle name="Normal 28 100" xfId="2861"/>
    <cellStyle name="Normal 28 101" xfId="2862"/>
    <cellStyle name="Normal 28 102" xfId="2863"/>
    <cellStyle name="Normal 28 103" xfId="2864"/>
    <cellStyle name="Normal 28 104" xfId="2865"/>
    <cellStyle name="Normal 28 105" xfId="2866"/>
    <cellStyle name="Normal 28 106" xfId="2867"/>
    <cellStyle name="Normal 28 107" xfId="2868"/>
    <cellStyle name="Normal 28 108" xfId="2869"/>
    <cellStyle name="Normal 28 109" xfId="2870"/>
    <cellStyle name="Normal 28 11" xfId="2871"/>
    <cellStyle name="Normal 28 12" xfId="2872"/>
    <cellStyle name="Normal 28 13" xfId="2873"/>
    <cellStyle name="Normal 28 14" xfId="2874"/>
    <cellStyle name="Normal 28 15" xfId="2875"/>
    <cellStyle name="Normal 28 16" xfId="2876"/>
    <cellStyle name="Normal 28 17" xfId="2877"/>
    <cellStyle name="Normal 28 18" xfId="2878"/>
    <cellStyle name="Normal 28 19" xfId="2879"/>
    <cellStyle name="Normal 28 2" xfId="2880"/>
    <cellStyle name="Normal 28 20" xfId="2881"/>
    <cellStyle name="Normal 28 21" xfId="2882"/>
    <cellStyle name="Normal 28 22" xfId="2883"/>
    <cellStyle name="Normal 28 23" xfId="2884"/>
    <cellStyle name="Normal 28 24" xfId="2885"/>
    <cellStyle name="Normal 28 25" xfId="2886"/>
    <cellStyle name="Normal 28 26" xfId="2887"/>
    <cellStyle name="Normal 28 27" xfId="2888"/>
    <cellStyle name="Normal 28 28" xfId="2889"/>
    <cellStyle name="Normal 28 29" xfId="2890"/>
    <cellStyle name="Normal 28 3" xfId="2891"/>
    <cellStyle name="Normal 28 30" xfId="2892"/>
    <cellStyle name="Normal 28 31" xfId="2893"/>
    <cellStyle name="Normal 28 32" xfId="2894"/>
    <cellStyle name="Normal 28 33" xfId="2895"/>
    <cellStyle name="Normal 28 34" xfId="2896"/>
    <cellStyle name="Normal 28 35" xfId="2897"/>
    <cellStyle name="Normal 28 36" xfId="2898"/>
    <cellStyle name="Normal 28 37" xfId="2899"/>
    <cellStyle name="Normal 28 38" xfId="2900"/>
    <cellStyle name="Normal 28 39" xfId="2901"/>
    <cellStyle name="Normal 28 4" xfId="2902"/>
    <cellStyle name="Normal 28 40" xfId="2903"/>
    <cellStyle name="Normal 28 41" xfId="2904"/>
    <cellStyle name="Normal 28 42" xfId="2905"/>
    <cellStyle name="Normal 28 43" xfId="2906"/>
    <cellStyle name="Normal 28 44" xfId="2907"/>
    <cellStyle name="Normal 28 45" xfId="2908"/>
    <cellStyle name="Normal 28 46" xfId="2909"/>
    <cellStyle name="Normal 28 47" xfId="2910"/>
    <cellStyle name="Normal 28 48" xfId="2911"/>
    <cellStyle name="Normal 28 49" xfId="2912"/>
    <cellStyle name="Normal 28 5" xfId="2913"/>
    <cellStyle name="Normal 28 50" xfId="2914"/>
    <cellStyle name="Normal 28 51" xfId="2915"/>
    <cellStyle name="Normal 28 52" xfId="2916"/>
    <cellStyle name="Normal 28 53" xfId="2917"/>
    <cellStyle name="Normal 28 54" xfId="2918"/>
    <cellStyle name="Normal 28 55" xfId="2919"/>
    <cellStyle name="Normal 28 56" xfId="2920"/>
    <cellStyle name="Normal 28 57" xfId="2921"/>
    <cellStyle name="Normal 28 58" xfId="2922"/>
    <cellStyle name="Normal 28 59" xfId="2923"/>
    <cellStyle name="Normal 28 6" xfId="2924"/>
    <cellStyle name="Normal 28 60" xfId="2925"/>
    <cellStyle name="Normal 28 61" xfId="2926"/>
    <cellStyle name="Normal 28 62" xfId="2927"/>
    <cellStyle name="Normal 28 63" xfId="2928"/>
    <cellStyle name="Normal 28 64" xfId="2929"/>
    <cellStyle name="Normal 28 65" xfId="2930"/>
    <cellStyle name="Normal 28 66" xfId="2931"/>
    <cellStyle name="Normal 28 67" xfId="2932"/>
    <cellStyle name="Normal 28 68" xfId="2933"/>
    <cellStyle name="Normal 28 69" xfId="2934"/>
    <cellStyle name="Normal 28 7" xfId="2935"/>
    <cellStyle name="Normal 28 70" xfId="2936"/>
    <cellStyle name="Normal 28 71" xfId="2937"/>
    <cellStyle name="Normal 28 72" xfId="2938"/>
    <cellStyle name="Normal 28 73" xfId="2939"/>
    <cellStyle name="Normal 28 74" xfId="2940"/>
    <cellStyle name="Normal 28 75" xfId="2941"/>
    <cellStyle name="Normal 28 76" xfId="2942"/>
    <cellStyle name="Normal 28 77" xfId="2943"/>
    <cellStyle name="Normal 28 78" xfId="2944"/>
    <cellStyle name="Normal 28 79" xfId="2945"/>
    <cellStyle name="Normal 28 8" xfId="2946"/>
    <cellStyle name="Normal 28 80" xfId="2947"/>
    <cellStyle name="Normal 28 81" xfId="2948"/>
    <cellStyle name="Normal 28 82" xfId="2949"/>
    <cellStyle name="Normal 28 83" xfId="2950"/>
    <cellStyle name="Normal 28 84" xfId="2951"/>
    <cellStyle name="Normal 28 85" xfId="2952"/>
    <cellStyle name="Normal 28 86" xfId="2953"/>
    <cellStyle name="Normal 28 87" xfId="2954"/>
    <cellStyle name="Normal 28 88" xfId="2955"/>
    <cellStyle name="Normal 28 89" xfId="2956"/>
    <cellStyle name="Normal 28 9" xfId="2957"/>
    <cellStyle name="Normal 28 90" xfId="2958"/>
    <cellStyle name="Normal 28 91" xfId="2959"/>
    <cellStyle name="Normal 28 92" xfId="2960"/>
    <cellStyle name="Normal 28 93" xfId="2961"/>
    <cellStyle name="Normal 28 94" xfId="2962"/>
    <cellStyle name="Normal 28 95" xfId="2963"/>
    <cellStyle name="Normal 28 96" xfId="2964"/>
    <cellStyle name="Normal 28 97" xfId="2965"/>
    <cellStyle name="Normal 28 98" xfId="2966"/>
    <cellStyle name="Normal 28 99" xfId="2967"/>
    <cellStyle name="Normal 29" xfId="2968"/>
    <cellStyle name="Normal 29 10" xfId="2969"/>
    <cellStyle name="Normal 29 100" xfId="2970"/>
    <cellStyle name="Normal 29 101" xfId="2971"/>
    <cellStyle name="Normal 29 102" xfId="2972"/>
    <cellStyle name="Normal 29 103" xfId="2973"/>
    <cellStyle name="Normal 29 104" xfId="2974"/>
    <cellStyle name="Normal 29 105" xfId="2975"/>
    <cellStyle name="Normal 29 106" xfId="2976"/>
    <cellStyle name="Normal 29 107" xfId="2977"/>
    <cellStyle name="Normal 29 108" xfId="2978"/>
    <cellStyle name="Normal 29 109" xfId="2979"/>
    <cellStyle name="Normal 29 11" xfId="2980"/>
    <cellStyle name="Normal 29 12" xfId="2981"/>
    <cellStyle name="Normal 29 13" xfId="2982"/>
    <cellStyle name="Normal 29 14" xfId="2983"/>
    <cellStyle name="Normal 29 15" xfId="2984"/>
    <cellStyle name="Normal 29 16" xfId="2985"/>
    <cellStyle name="Normal 29 17" xfId="2986"/>
    <cellStyle name="Normal 29 18" xfId="2987"/>
    <cellStyle name="Normal 29 19" xfId="2988"/>
    <cellStyle name="Normal 29 2" xfId="2989"/>
    <cellStyle name="Normal 29 20" xfId="2990"/>
    <cellStyle name="Normal 29 21" xfId="2991"/>
    <cellStyle name="Normal 29 22" xfId="2992"/>
    <cellStyle name="Normal 29 23" xfId="2993"/>
    <cellStyle name="Normal 29 24" xfId="2994"/>
    <cellStyle name="Normal 29 25" xfId="2995"/>
    <cellStyle name="Normal 29 26" xfId="2996"/>
    <cellStyle name="Normal 29 27" xfId="2997"/>
    <cellStyle name="Normal 29 28" xfId="2998"/>
    <cellStyle name="Normal 29 29" xfId="2999"/>
    <cellStyle name="Normal 29 3" xfId="3000"/>
    <cellStyle name="Normal 29 30" xfId="3001"/>
    <cellStyle name="Normal 29 31" xfId="3002"/>
    <cellStyle name="Normal 29 32" xfId="3003"/>
    <cellStyle name="Normal 29 33" xfId="3004"/>
    <cellStyle name="Normal 29 34" xfId="3005"/>
    <cellStyle name="Normal 29 35" xfId="3006"/>
    <cellStyle name="Normal 29 36" xfId="3007"/>
    <cellStyle name="Normal 29 37" xfId="3008"/>
    <cellStyle name="Normal 29 38" xfId="3009"/>
    <cellStyle name="Normal 29 39" xfId="3010"/>
    <cellStyle name="Normal 29 4" xfId="3011"/>
    <cellStyle name="Normal 29 40" xfId="3012"/>
    <cellStyle name="Normal 29 41" xfId="3013"/>
    <cellStyle name="Normal 29 42" xfId="3014"/>
    <cellStyle name="Normal 29 43" xfId="3015"/>
    <cellStyle name="Normal 29 44" xfId="3016"/>
    <cellStyle name="Normal 29 45" xfId="3017"/>
    <cellStyle name="Normal 29 46" xfId="3018"/>
    <cellStyle name="Normal 29 47" xfId="3019"/>
    <cellStyle name="Normal 29 48" xfId="3020"/>
    <cellStyle name="Normal 29 49" xfId="3021"/>
    <cellStyle name="Normal 29 5" xfId="3022"/>
    <cellStyle name="Normal 29 50" xfId="3023"/>
    <cellStyle name="Normal 29 51" xfId="3024"/>
    <cellStyle name="Normal 29 52" xfId="3025"/>
    <cellStyle name="Normal 29 53" xfId="3026"/>
    <cellStyle name="Normal 29 54" xfId="3027"/>
    <cellStyle name="Normal 29 55" xfId="3028"/>
    <cellStyle name="Normal 29 56" xfId="3029"/>
    <cellStyle name="Normal 29 57" xfId="3030"/>
    <cellStyle name="Normal 29 58" xfId="3031"/>
    <cellStyle name="Normal 29 59" xfId="3032"/>
    <cellStyle name="Normal 29 6" xfId="3033"/>
    <cellStyle name="Normal 29 60" xfId="3034"/>
    <cellStyle name="Normal 29 61" xfId="3035"/>
    <cellStyle name="Normal 29 62" xfId="3036"/>
    <cellStyle name="Normal 29 63" xfId="3037"/>
    <cellStyle name="Normal 29 64" xfId="3038"/>
    <cellStyle name="Normal 29 65" xfId="3039"/>
    <cellStyle name="Normal 29 66" xfId="3040"/>
    <cellStyle name="Normal 29 67" xfId="3041"/>
    <cellStyle name="Normal 29 68" xfId="3042"/>
    <cellStyle name="Normal 29 69" xfId="3043"/>
    <cellStyle name="Normal 29 7" xfId="3044"/>
    <cellStyle name="Normal 29 70" xfId="3045"/>
    <cellStyle name="Normal 29 71" xfId="3046"/>
    <cellStyle name="Normal 29 72" xfId="3047"/>
    <cellStyle name="Normal 29 73" xfId="3048"/>
    <cellStyle name="Normal 29 74" xfId="3049"/>
    <cellStyle name="Normal 29 75" xfId="3050"/>
    <cellStyle name="Normal 29 76" xfId="3051"/>
    <cellStyle name="Normal 29 77" xfId="3052"/>
    <cellStyle name="Normal 29 78" xfId="3053"/>
    <cellStyle name="Normal 29 79" xfId="3054"/>
    <cellStyle name="Normal 29 8" xfId="3055"/>
    <cellStyle name="Normal 29 80" xfId="3056"/>
    <cellStyle name="Normal 29 81" xfId="3057"/>
    <cellStyle name="Normal 29 82" xfId="3058"/>
    <cellStyle name="Normal 29 83" xfId="3059"/>
    <cellStyle name="Normal 29 84" xfId="3060"/>
    <cellStyle name="Normal 29 85" xfId="3061"/>
    <cellStyle name="Normal 29 86" xfId="3062"/>
    <cellStyle name="Normal 29 87" xfId="3063"/>
    <cellStyle name="Normal 29 88" xfId="3064"/>
    <cellStyle name="Normal 29 89" xfId="3065"/>
    <cellStyle name="Normal 29 9" xfId="3066"/>
    <cellStyle name="Normal 29 90" xfId="3067"/>
    <cellStyle name="Normal 29 91" xfId="3068"/>
    <cellStyle name="Normal 29 92" xfId="3069"/>
    <cellStyle name="Normal 29 93" xfId="3070"/>
    <cellStyle name="Normal 29 94" xfId="3071"/>
    <cellStyle name="Normal 29 95" xfId="3072"/>
    <cellStyle name="Normal 29 96" xfId="3073"/>
    <cellStyle name="Normal 29 97" xfId="3074"/>
    <cellStyle name="Normal 29 98" xfId="3075"/>
    <cellStyle name="Normal 29 99" xfId="3076"/>
    <cellStyle name="Normal 3" xfId="7"/>
    <cellStyle name="Normal-- 3" xfId="4543"/>
    <cellStyle name="Normal 3 10" xfId="3077"/>
    <cellStyle name="Normal 3 11" xfId="3078"/>
    <cellStyle name="Normal 3 12" xfId="3079"/>
    <cellStyle name="Normal 3 13" xfId="3080"/>
    <cellStyle name="Normal 3 14" xfId="3081"/>
    <cellStyle name="Normal 3 15" xfId="3082"/>
    <cellStyle name="Normal 3 16" xfId="3083"/>
    <cellStyle name="Normal 3 17" xfId="3084"/>
    <cellStyle name="Normal 3 18" xfId="3085"/>
    <cellStyle name="Normal 3 19" xfId="3086"/>
    <cellStyle name="Normal 3 2" xfId="52"/>
    <cellStyle name="Normal 3 2 2" xfId="3087"/>
    <cellStyle name="Normal 3 2 2 2" xfId="3088"/>
    <cellStyle name="Normal 3 2 3" xfId="3089"/>
    <cellStyle name="Normal 3 2 4" xfId="3090"/>
    <cellStyle name="Normal 3 20" xfId="3091"/>
    <cellStyle name="Normal 3 21" xfId="3092"/>
    <cellStyle name="Normal 3 22" xfId="3093"/>
    <cellStyle name="Normal 3 22 2" xfId="3094"/>
    <cellStyle name="Normal 3 22 2 2" xfId="3095"/>
    <cellStyle name="Normal 3 22 2 2 2" xfId="3096"/>
    <cellStyle name="Normal 3 22 2 3" xfId="3097"/>
    <cellStyle name="Normal 3 22 3" xfId="3098"/>
    <cellStyle name="Normal 3 22 3 2" xfId="3099"/>
    <cellStyle name="Normal 3 22 4" xfId="3100"/>
    <cellStyle name="Normal 3 23" xfId="3101"/>
    <cellStyle name="Normal 3 24" xfId="3102"/>
    <cellStyle name="Normal 3 24 2" xfId="3103"/>
    <cellStyle name="Normal 3 24 2 2" xfId="3104"/>
    <cellStyle name="Normal 3 24 3" xfId="3105"/>
    <cellStyle name="Normal 3 25" xfId="3106"/>
    <cellStyle name="Normal 3 26" xfId="3107"/>
    <cellStyle name="Normal 3 27" xfId="3108"/>
    <cellStyle name="Normal 3 28" xfId="3109"/>
    <cellStyle name="Normal 3 29" xfId="3110"/>
    <cellStyle name="Normal 3 3" xfId="3111"/>
    <cellStyle name="Normal 3 3 2" xfId="3112"/>
    <cellStyle name="Normal 3 3 3" xfId="3113"/>
    <cellStyle name="Normal 3 3 4" xfId="3114"/>
    <cellStyle name="Normal 3 30" xfId="3115"/>
    <cellStyle name="Normal 3 31" xfId="3116"/>
    <cellStyle name="Normal 3 32" xfId="3117"/>
    <cellStyle name="Normal 3 33" xfId="3118"/>
    <cellStyle name="Normal 3 34" xfId="3119"/>
    <cellStyle name="Normal 3 35" xfId="3120"/>
    <cellStyle name="Normal 3 36" xfId="3121"/>
    <cellStyle name="Normal 3 37" xfId="3122"/>
    <cellStyle name="Normal 3 38" xfId="3123"/>
    <cellStyle name="Normal 3 39" xfId="3124"/>
    <cellStyle name="Normal 3 39 2" xfId="3125"/>
    <cellStyle name="Normal 3 4" xfId="3126"/>
    <cellStyle name="Normal 3 4 2" xfId="3127"/>
    <cellStyle name="Normal 3 4 3" xfId="3128"/>
    <cellStyle name="Normal 3 40" xfId="3129"/>
    <cellStyle name="Normal 3 41" xfId="3130"/>
    <cellStyle name="Normal 3 42" xfId="3131"/>
    <cellStyle name="Normal 3 43" xfId="3132"/>
    <cellStyle name="Normal 3 44" xfId="3133"/>
    <cellStyle name="Normal 3 45" xfId="3134"/>
    <cellStyle name="Normal 3 46" xfId="3135"/>
    <cellStyle name="Normal 3 47" xfId="3136"/>
    <cellStyle name="Normal 3 48" xfId="3137"/>
    <cellStyle name="Normal 3 49" xfId="3138"/>
    <cellStyle name="Normal 3 5" xfId="3139"/>
    <cellStyle name="Normal 3 5 2" xfId="3140"/>
    <cellStyle name="Normal 3 50" xfId="3141"/>
    <cellStyle name="Normal 3 51" xfId="3142"/>
    <cellStyle name="Normal 3 52" xfId="3143"/>
    <cellStyle name="Normal 3 53" xfId="3144"/>
    <cellStyle name="Normal 3 6" xfId="3145"/>
    <cellStyle name="Normal 3 7" xfId="3146"/>
    <cellStyle name="Normal 3 8" xfId="3147"/>
    <cellStyle name="Normal 3 9" xfId="3148"/>
    <cellStyle name="Normal 30" xfId="3149"/>
    <cellStyle name="Normal 30 10" xfId="3150"/>
    <cellStyle name="Normal 30 100" xfId="3151"/>
    <cellStyle name="Normal 30 101" xfId="3152"/>
    <cellStyle name="Normal 30 102" xfId="3153"/>
    <cellStyle name="Normal 30 103" xfId="3154"/>
    <cellStyle name="Normal 30 104" xfId="3155"/>
    <cellStyle name="Normal 30 105" xfId="3156"/>
    <cellStyle name="Normal 30 106" xfId="3157"/>
    <cellStyle name="Normal 30 107" xfId="3158"/>
    <cellStyle name="Normal 30 108" xfId="3159"/>
    <cellStyle name="Normal 30 109" xfId="3160"/>
    <cellStyle name="Normal 30 11" xfId="3161"/>
    <cellStyle name="Normal 30 12" xfId="3162"/>
    <cellStyle name="Normal 30 13" xfId="3163"/>
    <cellStyle name="Normal 30 14" xfId="3164"/>
    <cellStyle name="Normal 30 15" xfId="3165"/>
    <cellStyle name="Normal 30 16" xfId="3166"/>
    <cellStyle name="Normal 30 17" xfId="3167"/>
    <cellStyle name="Normal 30 18" xfId="3168"/>
    <cellStyle name="Normal 30 19" xfId="3169"/>
    <cellStyle name="Normal 30 2" xfId="3170"/>
    <cellStyle name="Normal 30 20" xfId="3171"/>
    <cellStyle name="Normal 30 21" xfId="3172"/>
    <cellStyle name="Normal 30 22" xfId="3173"/>
    <cellStyle name="Normal 30 23" xfId="3174"/>
    <cellStyle name="Normal 30 24" xfId="3175"/>
    <cellStyle name="Normal 30 25" xfId="3176"/>
    <cellStyle name="Normal 30 26" xfId="3177"/>
    <cellStyle name="Normal 30 27" xfId="3178"/>
    <cellStyle name="Normal 30 28" xfId="3179"/>
    <cellStyle name="Normal 30 29" xfId="3180"/>
    <cellStyle name="Normal 30 3" xfId="3181"/>
    <cellStyle name="Normal 30 30" xfId="3182"/>
    <cellStyle name="Normal 30 31" xfId="3183"/>
    <cellStyle name="Normal 30 32" xfId="3184"/>
    <cellStyle name="Normal 30 33" xfId="3185"/>
    <cellStyle name="Normal 30 34" xfId="3186"/>
    <cellStyle name="Normal 30 35" xfId="3187"/>
    <cellStyle name="Normal 30 36" xfId="3188"/>
    <cellStyle name="Normal 30 37" xfId="3189"/>
    <cellStyle name="Normal 30 38" xfId="3190"/>
    <cellStyle name="Normal 30 39" xfId="3191"/>
    <cellStyle name="Normal 30 4" xfId="3192"/>
    <cellStyle name="Normal 30 40" xfId="3193"/>
    <cellStyle name="Normal 30 41" xfId="3194"/>
    <cellStyle name="Normal 30 42" xfId="3195"/>
    <cellStyle name="Normal 30 43" xfId="3196"/>
    <cellStyle name="Normal 30 44" xfId="3197"/>
    <cellStyle name="Normal 30 45" xfId="3198"/>
    <cellStyle name="Normal 30 46" xfId="3199"/>
    <cellStyle name="Normal 30 47" xfId="3200"/>
    <cellStyle name="Normal 30 48" xfId="3201"/>
    <cellStyle name="Normal 30 49" xfId="3202"/>
    <cellStyle name="Normal 30 5" xfId="3203"/>
    <cellStyle name="Normal 30 50" xfId="3204"/>
    <cellStyle name="Normal 30 51" xfId="3205"/>
    <cellStyle name="Normal 30 52" xfId="3206"/>
    <cellStyle name="Normal 30 53" xfId="3207"/>
    <cellStyle name="Normal 30 54" xfId="3208"/>
    <cellStyle name="Normal 30 55" xfId="3209"/>
    <cellStyle name="Normal 30 56" xfId="3210"/>
    <cellStyle name="Normal 30 57" xfId="3211"/>
    <cellStyle name="Normal 30 58" xfId="3212"/>
    <cellStyle name="Normal 30 59" xfId="3213"/>
    <cellStyle name="Normal 30 6" xfId="3214"/>
    <cellStyle name="Normal 30 60" xfId="3215"/>
    <cellStyle name="Normal 30 61" xfId="3216"/>
    <cellStyle name="Normal 30 62" xfId="3217"/>
    <cellStyle name="Normal 30 63" xfId="3218"/>
    <cellStyle name="Normal 30 64" xfId="3219"/>
    <cellStyle name="Normal 30 65" xfId="3220"/>
    <cellStyle name="Normal 30 66" xfId="3221"/>
    <cellStyle name="Normal 30 67" xfId="3222"/>
    <cellStyle name="Normal 30 68" xfId="3223"/>
    <cellStyle name="Normal 30 69" xfId="3224"/>
    <cellStyle name="Normal 30 7" xfId="3225"/>
    <cellStyle name="Normal 30 70" xfId="3226"/>
    <cellStyle name="Normal 30 71" xfId="3227"/>
    <cellStyle name="Normal 30 72" xfId="3228"/>
    <cellStyle name="Normal 30 73" xfId="3229"/>
    <cellStyle name="Normal 30 74" xfId="3230"/>
    <cellStyle name="Normal 30 75" xfId="3231"/>
    <cellStyle name="Normal 30 76" xfId="3232"/>
    <cellStyle name="Normal 30 77" xfId="3233"/>
    <cellStyle name="Normal 30 78" xfId="3234"/>
    <cellStyle name="Normal 30 79" xfId="3235"/>
    <cellStyle name="Normal 30 8" xfId="3236"/>
    <cellStyle name="Normal 30 80" xfId="3237"/>
    <cellStyle name="Normal 30 81" xfId="3238"/>
    <cellStyle name="Normal 30 82" xfId="3239"/>
    <cellStyle name="Normal 30 83" xfId="3240"/>
    <cellStyle name="Normal 30 84" xfId="3241"/>
    <cellStyle name="Normal 30 85" xfId="3242"/>
    <cellStyle name="Normal 30 86" xfId="3243"/>
    <cellStyle name="Normal 30 87" xfId="3244"/>
    <cellStyle name="Normal 30 88" xfId="3245"/>
    <cellStyle name="Normal 30 89" xfId="3246"/>
    <cellStyle name="Normal 30 9" xfId="3247"/>
    <cellStyle name="Normal 30 90" xfId="3248"/>
    <cellStyle name="Normal 30 91" xfId="3249"/>
    <cellStyle name="Normal 30 92" xfId="3250"/>
    <cellStyle name="Normal 30 93" xfId="3251"/>
    <cellStyle name="Normal 30 94" xfId="3252"/>
    <cellStyle name="Normal 30 95" xfId="3253"/>
    <cellStyle name="Normal 30 96" xfId="3254"/>
    <cellStyle name="Normal 30 97" xfId="3255"/>
    <cellStyle name="Normal 30 98" xfId="3256"/>
    <cellStyle name="Normal 30 99" xfId="3257"/>
    <cellStyle name="Normal 31" xfId="3258"/>
    <cellStyle name="Normal 31 10" xfId="3259"/>
    <cellStyle name="Normal 31 100" xfId="3260"/>
    <cellStyle name="Normal 31 101" xfId="3261"/>
    <cellStyle name="Normal 31 102" xfId="3262"/>
    <cellStyle name="Normal 31 103" xfId="3263"/>
    <cellStyle name="Normal 31 104" xfId="3264"/>
    <cellStyle name="Normal 31 105" xfId="3265"/>
    <cellStyle name="Normal 31 106" xfId="3266"/>
    <cellStyle name="Normal 31 107" xfId="3267"/>
    <cellStyle name="Normal 31 108" xfId="3268"/>
    <cellStyle name="Normal 31 109" xfId="3269"/>
    <cellStyle name="Normal 31 11" xfId="3270"/>
    <cellStyle name="Normal 31 12" xfId="3271"/>
    <cellStyle name="Normal 31 13" xfId="3272"/>
    <cellStyle name="Normal 31 14" xfId="3273"/>
    <cellStyle name="Normal 31 15" xfId="3274"/>
    <cellStyle name="Normal 31 16" xfId="3275"/>
    <cellStyle name="Normal 31 17" xfId="3276"/>
    <cellStyle name="Normal 31 18" xfId="3277"/>
    <cellStyle name="Normal 31 19" xfId="3278"/>
    <cellStyle name="Normal 31 2" xfId="3279"/>
    <cellStyle name="Normal 31 20" xfId="3280"/>
    <cellStyle name="Normal 31 21" xfId="3281"/>
    <cellStyle name="Normal 31 22" xfId="3282"/>
    <cellStyle name="Normal 31 23" xfId="3283"/>
    <cellStyle name="Normal 31 24" xfId="3284"/>
    <cellStyle name="Normal 31 25" xfId="3285"/>
    <cellStyle name="Normal 31 26" xfId="3286"/>
    <cellStyle name="Normal 31 27" xfId="3287"/>
    <cellStyle name="Normal 31 28" xfId="3288"/>
    <cellStyle name="Normal 31 29" xfId="3289"/>
    <cellStyle name="Normal 31 3" xfId="3290"/>
    <cellStyle name="Normal 31 30" xfId="3291"/>
    <cellStyle name="Normal 31 31" xfId="3292"/>
    <cellStyle name="Normal 31 32" xfId="3293"/>
    <cellStyle name="Normal 31 33" xfId="3294"/>
    <cellStyle name="Normal 31 34" xfId="3295"/>
    <cellStyle name="Normal 31 35" xfId="3296"/>
    <cellStyle name="Normal 31 36" xfId="3297"/>
    <cellStyle name="Normal 31 37" xfId="3298"/>
    <cellStyle name="Normal 31 38" xfId="3299"/>
    <cellStyle name="Normal 31 39" xfId="3300"/>
    <cellStyle name="Normal 31 4" xfId="3301"/>
    <cellStyle name="Normal 31 40" xfId="3302"/>
    <cellStyle name="Normal 31 41" xfId="3303"/>
    <cellStyle name="Normal 31 42" xfId="3304"/>
    <cellStyle name="Normal 31 43" xfId="3305"/>
    <cellStyle name="Normal 31 44" xfId="3306"/>
    <cellStyle name="Normal 31 45" xfId="3307"/>
    <cellStyle name="Normal 31 46" xfId="3308"/>
    <cellStyle name="Normal 31 47" xfId="3309"/>
    <cellStyle name="Normal 31 48" xfId="3310"/>
    <cellStyle name="Normal 31 49" xfId="3311"/>
    <cellStyle name="Normal 31 5" xfId="3312"/>
    <cellStyle name="Normal 31 50" xfId="3313"/>
    <cellStyle name="Normal 31 51" xfId="3314"/>
    <cellStyle name="Normal 31 52" xfId="3315"/>
    <cellStyle name="Normal 31 53" xfId="3316"/>
    <cellStyle name="Normal 31 54" xfId="3317"/>
    <cellStyle name="Normal 31 55" xfId="3318"/>
    <cellStyle name="Normal 31 56" xfId="3319"/>
    <cellStyle name="Normal 31 57" xfId="3320"/>
    <cellStyle name="Normal 31 58" xfId="3321"/>
    <cellStyle name="Normal 31 59" xfId="3322"/>
    <cellStyle name="Normal 31 6" xfId="3323"/>
    <cellStyle name="Normal 31 60" xfId="3324"/>
    <cellStyle name="Normal 31 61" xfId="3325"/>
    <cellStyle name="Normal 31 62" xfId="3326"/>
    <cellStyle name="Normal 31 63" xfId="3327"/>
    <cellStyle name="Normal 31 64" xfId="3328"/>
    <cellStyle name="Normal 31 65" xfId="3329"/>
    <cellStyle name="Normal 31 66" xfId="3330"/>
    <cellStyle name="Normal 31 67" xfId="3331"/>
    <cellStyle name="Normal 31 68" xfId="3332"/>
    <cellStyle name="Normal 31 69" xfId="3333"/>
    <cellStyle name="Normal 31 7" xfId="3334"/>
    <cellStyle name="Normal 31 70" xfId="3335"/>
    <cellStyle name="Normal 31 71" xfId="3336"/>
    <cellStyle name="Normal 31 72" xfId="3337"/>
    <cellStyle name="Normal 31 73" xfId="3338"/>
    <cellStyle name="Normal 31 74" xfId="3339"/>
    <cellStyle name="Normal 31 75" xfId="3340"/>
    <cellStyle name="Normal 31 76" xfId="3341"/>
    <cellStyle name="Normal 31 77" xfId="3342"/>
    <cellStyle name="Normal 31 78" xfId="3343"/>
    <cellStyle name="Normal 31 79" xfId="3344"/>
    <cellStyle name="Normal 31 8" xfId="3345"/>
    <cellStyle name="Normal 31 80" xfId="3346"/>
    <cellStyle name="Normal 31 81" xfId="3347"/>
    <cellStyle name="Normal 31 82" xfId="3348"/>
    <cellStyle name="Normal 31 83" xfId="3349"/>
    <cellStyle name="Normal 31 84" xfId="3350"/>
    <cellStyle name="Normal 31 85" xfId="3351"/>
    <cellStyle name="Normal 31 86" xfId="3352"/>
    <cellStyle name="Normal 31 87" xfId="3353"/>
    <cellStyle name="Normal 31 88" xfId="3354"/>
    <cellStyle name="Normal 31 89" xfId="3355"/>
    <cellStyle name="Normal 31 9" xfId="3356"/>
    <cellStyle name="Normal 31 90" xfId="3357"/>
    <cellStyle name="Normal 31 91" xfId="3358"/>
    <cellStyle name="Normal 31 92" xfId="3359"/>
    <cellStyle name="Normal 31 93" xfId="3360"/>
    <cellStyle name="Normal 31 94" xfId="3361"/>
    <cellStyle name="Normal 31 95" xfId="3362"/>
    <cellStyle name="Normal 31 96" xfId="3363"/>
    <cellStyle name="Normal 31 97" xfId="3364"/>
    <cellStyle name="Normal 31 98" xfId="3365"/>
    <cellStyle name="Normal 31 99" xfId="3366"/>
    <cellStyle name="Normal 32" xfId="3367"/>
    <cellStyle name="Normal 32 2" xfId="3368"/>
    <cellStyle name="Normal 33" xfId="3369"/>
    <cellStyle name="Normal 33 2" xfId="3370"/>
    <cellStyle name="Normal 34" xfId="3371"/>
    <cellStyle name="Normal 35" xfId="3372"/>
    <cellStyle name="Normal 35 10" xfId="3373"/>
    <cellStyle name="Normal 35 100" xfId="3374"/>
    <cellStyle name="Normal 35 101" xfId="3375"/>
    <cellStyle name="Normal 35 102" xfId="3376"/>
    <cellStyle name="Normal 35 103" xfId="3377"/>
    <cellStyle name="Normal 35 104" xfId="3378"/>
    <cellStyle name="Normal 35 105" xfId="3379"/>
    <cellStyle name="Normal 35 106" xfId="3380"/>
    <cellStyle name="Normal 35 107" xfId="3381"/>
    <cellStyle name="Normal 35 108" xfId="3382"/>
    <cellStyle name="Normal 35 109" xfId="3383"/>
    <cellStyle name="Normal 35 11" xfId="3384"/>
    <cellStyle name="Normal 35 12" xfId="3385"/>
    <cellStyle name="Normal 35 13" xfId="3386"/>
    <cellStyle name="Normal 35 14" xfId="3387"/>
    <cellStyle name="Normal 35 15" xfId="3388"/>
    <cellStyle name="Normal 35 16" xfId="3389"/>
    <cellStyle name="Normal 35 17" xfId="3390"/>
    <cellStyle name="Normal 35 18" xfId="3391"/>
    <cellStyle name="Normal 35 19" xfId="3392"/>
    <cellStyle name="Normal 35 2" xfId="3393"/>
    <cellStyle name="Normal 35 20" xfId="3394"/>
    <cellStyle name="Normal 35 21" xfId="3395"/>
    <cellStyle name="Normal 35 22" xfId="3396"/>
    <cellStyle name="Normal 35 23" xfId="3397"/>
    <cellStyle name="Normal 35 24" xfId="3398"/>
    <cellStyle name="Normal 35 25" xfId="3399"/>
    <cellStyle name="Normal 35 26" xfId="3400"/>
    <cellStyle name="Normal 35 27" xfId="3401"/>
    <cellStyle name="Normal 35 28" xfId="3402"/>
    <cellStyle name="Normal 35 29" xfId="3403"/>
    <cellStyle name="Normal 35 3" xfId="3404"/>
    <cellStyle name="Normal 35 30" xfId="3405"/>
    <cellStyle name="Normal 35 31" xfId="3406"/>
    <cellStyle name="Normal 35 32" xfId="3407"/>
    <cellStyle name="Normal 35 33" xfId="3408"/>
    <cellStyle name="Normal 35 34" xfId="3409"/>
    <cellStyle name="Normal 35 35" xfId="3410"/>
    <cellStyle name="Normal 35 36" xfId="3411"/>
    <cellStyle name="Normal 35 37" xfId="3412"/>
    <cellStyle name="Normal 35 38" xfId="3413"/>
    <cellStyle name="Normal 35 39" xfId="3414"/>
    <cellStyle name="Normal 35 4" xfId="3415"/>
    <cellStyle name="Normal 35 40" xfId="3416"/>
    <cellStyle name="Normal 35 41" xfId="3417"/>
    <cellStyle name="Normal 35 42" xfId="3418"/>
    <cellStyle name="Normal 35 43" xfId="3419"/>
    <cellStyle name="Normal 35 44" xfId="3420"/>
    <cellStyle name="Normal 35 45" xfId="3421"/>
    <cellStyle name="Normal 35 46" xfId="3422"/>
    <cellStyle name="Normal 35 47" xfId="3423"/>
    <cellStyle name="Normal 35 48" xfId="3424"/>
    <cellStyle name="Normal 35 49" xfId="3425"/>
    <cellStyle name="Normal 35 5" xfId="3426"/>
    <cellStyle name="Normal 35 50" xfId="3427"/>
    <cellStyle name="Normal 35 51" xfId="3428"/>
    <cellStyle name="Normal 35 52" xfId="3429"/>
    <cellStyle name="Normal 35 53" xfId="3430"/>
    <cellStyle name="Normal 35 54" xfId="3431"/>
    <cellStyle name="Normal 35 55" xfId="3432"/>
    <cellStyle name="Normal 35 56" xfId="3433"/>
    <cellStyle name="Normal 35 57" xfId="3434"/>
    <cellStyle name="Normal 35 58" xfId="3435"/>
    <cellStyle name="Normal 35 59" xfId="3436"/>
    <cellStyle name="Normal 35 6" xfId="3437"/>
    <cellStyle name="Normal 35 60" xfId="3438"/>
    <cellStyle name="Normal 35 61" xfId="3439"/>
    <cellStyle name="Normal 35 62" xfId="3440"/>
    <cellStyle name="Normal 35 63" xfId="3441"/>
    <cellStyle name="Normal 35 64" xfId="3442"/>
    <cellStyle name="Normal 35 65" xfId="3443"/>
    <cellStyle name="Normal 35 66" xfId="3444"/>
    <cellStyle name="Normal 35 67" xfId="3445"/>
    <cellStyle name="Normal 35 68" xfId="3446"/>
    <cellStyle name="Normal 35 69" xfId="3447"/>
    <cellStyle name="Normal 35 7" xfId="3448"/>
    <cellStyle name="Normal 35 70" xfId="3449"/>
    <cellStyle name="Normal 35 71" xfId="3450"/>
    <cellStyle name="Normal 35 72" xfId="3451"/>
    <cellStyle name="Normal 35 73" xfId="3452"/>
    <cellStyle name="Normal 35 74" xfId="3453"/>
    <cellStyle name="Normal 35 75" xfId="3454"/>
    <cellStyle name="Normal 35 76" xfId="3455"/>
    <cellStyle name="Normal 35 77" xfId="3456"/>
    <cellStyle name="Normal 35 78" xfId="3457"/>
    <cellStyle name="Normal 35 79" xfId="3458"/>
    <cellStyle name="Normal 35 8" xfId="3459"/>
    <cellStyle name="Normal 35 80" xfId="3460"/>
    <cellStyle name="Normal 35 81" xfId="3461"/>
    <cellStyle name="Normal 35 82" xfId="3462"/>
    <cellStyle name="Normal 35 83" xfId="3463"/>
    <cellStyle name="Normal 35 84" xfId="3464"/>
    <cellStyle name="Normal 35 85" xfId="3465"/>
    <cellStyle name="Normal 35 86" xfId="3466"/>
    <cellStyle name="Normal 35 87" xfId="3467"/>
    <cellStyle name="Normal 35 88" xfId="3468"/>
    <cellStyle name="Normal 35 89" xfId="3469"/>
    <cellStyle name="Normal 35 9" xfId="3470"/>
    <cellStyle name="Normal 35 90" xfId="3471"/>
    <cellStyle name="Normal 35 91" xfId="3472"/>
    <cellStyle name="Normal 35 92" xfId="3473"/>
    <cellStyle name="Normal 35 93" xfId="3474"/>
    <cellStyle name="Normal 35 94" xfId="3475"/>
    <cellStyle name="Normal 35 95" xfId="3476"/>
    <cellStyle name="Normal 35 96" xfId="3477"/>
    <cellStyle name="Normal 35 97" xfId="3478"/>
    <cellStyle name="Normal 35 98" xfId="3479"/>
    <cellStyle name="Normal 35 99" xfId="3480"/>
    <cellStyle name="Normal 36" xfId="3481"/>
    <cellStyle name="Normal 36 10" xfId="3482"/>
    <cellStyle name="Normal 36 100" xfId="3483"/>
    <cellStyle name="Normal 36 101" xfId="3484"/>
    <cellStyle name="Normal 36 102" xfId="3485"/>
    <cellStyle name="Normal 36 103" xfId="3486"/>
    <cellStyle name="Normal 36 104" xfId="3487"/>
    <cellStyle name="Normal 36 105" xfId="3488"/>
    <cellStyle name="Normal 36 106" xfId="3489"/>
    <cellStyle name="Normal 36 107" xfId="3490"/>
    <cellStyle name="Normal 36 108" xfId="3491"/>
    <cellStyle name="Normal 36 109" xfId="3492"/>
    <cellStyle name="Normal 36 11" xfId="3493"/>
    <cellStyle name="Normal 36 12" xfId="3494"/>
    <cellStyle name="Normal 36 13" xfId="3495"/>
    <cellStyle name="Normal 36 14" xfId="3496"/>
    <cellStyle name="Normal 36 15" xfId="3497"/>
    <cellStyle name="Normal 36 16" xfId="3498"/>
    <cellStyle name="Normal 36 17" xfId="3499"/>
    <cellStyle name="Normal 36 18" xfId="3500"/>
    <cellStyle name="Normal 36 19" xfId="3501"/>
    <cellStyle name="Normal 36 2" xfId="3502"/>
    <cellStyle name="Normal 36 20" xfId="3503"/>
    <cellStyle name="Normal 36 21" xfId="3504"/>
    <cellStyle name="Normal 36 22" xfId="3505"/>
    <cellStyle name="Normal 36 23" xfId="3506"/>
    <cellStyle name="Normal 36 24" xfId="3507"/>
    <cellStyle name="Normal 36 25" xfId="3508"/>
    <cellStyle name="Normal 36 26" xfId="3509"/>
    <cellStyle name="Normal 36 27" xfId="3510"/>
    <cellStyle name="Normal 36 28" xfId="3511"/>
    <cellStyle name="Normal 36 29" xfId="3512"/>
    <cellStyle name="Normal 36 3" xfId="3513"/>
    <cellStyle name="Normal 36 30" xfId="3514"/>
    <cellStyle name="Normal 36 31" xfId="3515"/>
    <cellStyle name="Normal 36 32" xfId="3516"/>
    <cellStyle name="Normal 36 33" xfId="3517"/>
    <cellStyle name="Normal 36 34" xfId="3518"/>
    <cellStyle name="Normal 36 35" xfId="3519"/>
    <cellStyle name="Normal 36 36" xfId="3520"/>
    <cellStyle name="Normal 36 37" xfId="3521"/>
    <cellStyle name="Normal 36 38" xfId="3522"/>
    <cellStyle name="Normal 36 39" xfId="3523"/>
    <cellStyle name="Normal 36 4" xfId="3524"/>
    <cellStyle name="Normal 36 40" xfId="3525"/>
    <cellStyle name="Normal 36 41" xfId="3526"/>
    <cellStyle name="Normal 36 42" xfId="3527"/>
    <cellStyle name="Normal 36 43" xfId="3528"/>
    <cellStyle name="Normal 36 44" xfId="3529"/>
    <cellStyle name="Normal 36 45" xfId="3530"/>
    <cellStyle name="Normal 36 46" xfId="3531"/>
    <cellStyle name="Normal 36 47" xfId="3532"/>
    <cellStyle name="Normal 36 48" xfId="3533"/>
    <cellStyle name="Normal 36 49" xfId="3534"/>
    <cellStyle name="Normal 36 5" xfId="3535"/>
    <cellStyle name="Normal 36 50" xfId="3536"/>
    <cellStyle name="Normal 36 51" xfId="3537"/>
    <cellStyle name="Normal 36 52" xfId="3538"/>
    <cellStyle name="Normal 36 53" xfId="3539"/>
    <cellStyle name="Normal 36 54" xfId="3540"/>
    <cellStyle name="Normal 36 55" xfId="3541"/>
    <cellStyle name="Normal 36 56" xfId="3542"/>
    <cellStyle name="Normal 36 57" xfId="3543"/>
    <cellStyle name="Normal 36 58" xfId="3544"/>
    <cellStyle name="Normal 36 59" xfId="3545"/>
    <cellStyle name="Normal 36 6" xfId="3546"/>
    <cellStyle name="Normal 36 60" xfId="3547"/>
    <cellStyle name="Normal 36 61" xfId="3548"/>
    <cellStyle name="Normal 36 62" xfId="3549"/>
    <cellStyle name="Normal 36 63" xfId="3550"/>
    <cellStyle name="Normal 36 64" xfId="3551"/>
    <cellStyle name="Normal 36 65" xfId="3552"/>
    <cellStyle name="Normal 36 66" xfId="3553"/>
    <cellStyle name="Normal 36 67" xfId="3554"/>
    <cellStyle name="Normal 36 68" xfId="3555"/>
    <cellStyle name="Normal 36 69" xfId="3556"/>
    <cellStyle name="Normal 36 7" xfId="3557"/>
    <cellStyle name="Normal 36 70" xfId="3558"/>
    <cellStyle name="Normal 36 71" xfId="3559"/>
    <cellStyle name="Normal 36 72" xfId="3560"/>
    <cellStyle name="Normal 36 73" xfId="3561"/>
    <cellStyle name="Normal 36 74" xfId="3562"/>
    <cellStyle name="Normal 36 75" xfId="3563"/>
    <cellStyle name="Normal 36 76" xfId="3564"/>
    <cellStyle name="Normal 36 77" xfId="3565"/>
    <cellStyle name="Normal 36 78" xfId="3566"/>
    <cellStyle name="Normal 36 79" xfId="3567"/>
    <cellStyle name="Normal 36 8" xfId="3568"/>
    <cellStyle name="Normal 36 80" xfId="3569"/>
    <cellStyle name="Normal 36 81" xfId="3570"/>
    <cellStyle name="Normal 36 82" xfId="3571"/>
    <cellStyle name="Normal 36 83" xfId="3572"/>
    <cellStyle name="Normal 36 84" xfId="3573"/>
    <cellStyle name="Normal 36 85" xfId="3574"/>
    <cellStyle name="Normal 36 86" xfId="3575"/>
    <cellStyle name="Normal 36 87" xfId="3576"/>
    <cellStyle name="Normal 36 88" xfId="3577"/>
    <cellStyle name="Normal 36 89" xfId="3578"/>
    <cellStyle name="Normal 36 9" xfId="3579"/>
    <cellStyle name="Normal 36 90" xfId="3580"/>
    <cellStyle name="Normal 36 91" xfId="3581"/>
    <cellStyle name="Normal 36 92" xfId="3582"/>
    <cellStyle name="Normal 36 93" xfId="3583"/>
    <cellStyle name="Normal 36 94" xfId="3584"/>
    <cellStyle name="Normal 36 95" xfId="3585"/>
    <cellStyle name="Normal 36 96" xfId="3586"/>
    <cellStyle name="Normal 36 97" xfId="3587"/>
    <cellStyle name="Normal 36 98" xfId="3588"/>
    <cellStyle name="Normal 36 99" xfId="3589"/>
    <cellStyle name="Normal 37" xfId="3590"/>
    <cellStyle name="Normal 38" xfId="3591"/>
    <cellStyle name="Normal 39" xfId="3592"/>
    <cellStyle name="Normal 4" xfId="53"/>
    <cellStyle name="Normal-- 4" xfId="4544"/>
    <cellStyle name="Normal 4 10" xfId="3593"/>
    <cellStyle name="Normal 4 10 2" xfId="3594"/>
    <cellStyle name="Normal 4 100" xfId="3595"/>
    <cellStyle name="Normal 4 101" xfId="3596"/>
    <cellStyle name="Normal 4 102" xfId="3597"/>
    <cellStyle name="Normal 4 103" xfId="3598"/>
    <cellStyle name="Normal 4 104" xfId="3599"/>
    <cellStyle name="Normal 4 105" xfId="3600"/>
    <cellStyle name="Normal 4 106" xfId="3601"/>
    <cellStyle name="Normal 4 107" xfId="3602"/>
    <cellStyle name="Normal 4 108" xfId="3603"/>
    <cellStyle name="Normal 4 109" xfId="3604"/>
    <cellStyle name="Normal 4 11" xfId="3605"/>
    <cellStyle name="Normal 4 11 2" xfId="3606"/>
    <cellStyle name="Normal 4 110" xfId="3607"/>
    <cellStyle name="Normal 4 111" xfId="3608"/>
    <cellStyle name="Normal 4 112" xfId="3609"/>
    <cellStyle name="Normal 4 113" xfId="3610"/>
    <cellStyle name="Normal 4 114" xfId="3611"/>
    <cellStyle name="Normal 4 115" xfId="3612"/>
    <cellStyle name="Normal 4 116" xfId="3613"/>
    <cellStyle name="Normal 4 117" xfId="3614"/>
    <cellStyle name="Normal 4 118" xfId="3615"/>
    <cellStyle name="Normal 4 119" xfId="3616"/>
    <cellStyle name="Normal 4 12" xfId="3617"/>
    <cellStyle name="Normal 4 12 2" xfId="3618"/>
    <cellStyle name="Normal 4 120" xfId="3619"/>
    <cellStyle name="Normal 4 13" xfId="3620"/>
    <cellStyle name="Normal 4 13 2" xfId="3621"/>
    <cellStyle name="Normal 4 14" xfId="3622"/>
    <cellStyle name="Normal 4 14 2" xfId="3623"/>
    <cellStyle name="Normal 4 15" xfId="3624"/>
    <cellStyle name="Normal 4 15 2" xfId="3625"/>
    <cellStyle name="Normal 4 16" xfId="3626"/>
    <cellStyle name="Normal 4 16 2" xfId="3627"/>
    <cellStyle name="Normal 4 17" xfId="3628"/>
    <cellStyle name="Normal 4 17 2" xfId="3629"/>
    <cellStyle name="Normal 4 18" xfId="3630"/>
    <cellStyle name="Normal 4 18 2" xfId="3631"/>
    <cellStyle name="Normal 4 19" xfId="3632"/>
    <cellStyle name="Normal 4 19 2" xfId="3633"/>
    <cellStyle name="Normal 4 2" xfId="3634"/>
    <cellStyle name="Normal 4 2 2" xfId="3635"/>
    <cellStyle name="Normal 4 2 3" xfId="3636"/>
    <cellStyle name="Normal 4 2 4" xfId="3637"/>
    <cellStyle name="Normal 4 2 5" xfId="3638"/>
    <cellStyle name="Normal 4 2 6" xfId="3639"/>
    <cellStyle name="Normal 4 2 7" xfId="3640"/>
    <cellStyle name="Normal 4 2 8" xfId="3641"/>
    <cellStyle name="Normal 4 2 9" xfId="3642"/>
    <cellStyle name="Normal 4 20" xfId="3643"/>
    <cellStyle name="Normal 4 20 2" xfId="3644"/>
    <cellStyle name="Normal 4 21" xfId="3645"/>
    <cellStyle name="Normal 4 21 2" xfId="3646"/>
    <cellStyle name="Normal 4 21 2 2" xfId="3647"/>
    <cellStyle name="Normal 4 21 2 2 2" xfId="3648"/>
    <cellStyle name="Normal 4 21 2 2 2 2" xfId="3649"/>
    <cellStyle name="Normal 4 21 2 2 3" xfId="3650"/>
    <cellStyle name="Normal 4 21 2 3" xfId="3651"/>
    <cellStyle name="Normal 4 21 2 3 2" xfId="3652"/>
    <cellStyle name="Normal 4 21 2 4" xfId="3653"/>
    <cellStyle name="Normal 4 21 3" xfId="3654"/>
    <cellStyle name="Normal 4 21 3 2" xfId="3655"/>
    <cellStyle name="Normal 4 21 3 2 2" xfId="3656"/>
    <cellStyle name="Normal 4 21 3 2 2 2" xfId="3657"/>
    <cellStyle name="Normal 4 21 3 2 3" xfId="3658"/>
    <cellStyle name="Normal 4 21 3 3" xfId="3659"/>
    <cellStyle name="Normal 4 21 3 3 2" xfId="3660"/>
    <cellStyle name="Normal 4 21 3 4" xfId="3661"/>
    <cellStyle name="Normal 4 21 4" xfId="3662"/>
    <cellStyle name="Normal 4 21 4 2" xfId="3663"/>
    <cellStyle name="Normal 4 21 4 2 2" xfId="3664"/>
    <cellStyle name="Normal 4 21 4 2 2 2" xfId="3665"/>
    <cellStyle name="Normal 4 21 4 2 3" xfId="3666"/>
    <cellStyle name="Normal 4 21 4 3" xfId="3667"/>
    <cellStyle name="Normal 4 21 4 3 2" xfId="3668"/>
    <cellStyle name="Normal 4 21 4 4" xfId="3669"/>
    <cellStyle name="Normal 4 21 5" xfId="3670"/>
    <cellStyle name="Normal 4 21 5 2" xfId="3671"/>
    <cellStyle name="Normal 4 21 5 2 2" xfId="3672"/>
    <cellStyle name="Normal 4 21 5 3" xfId="3673"/>
    <cellStyle name="Normal 4 21 6" xfId="3674"/>
    <cellStyle name="Normal 4 21 6 2" xfId="3675"/>
    <cellStyle name="Normal 4 21 7" xfId="3676"/>
    <cellStyle name="Normal 4 21 8" xfId="3677"/>
    <cellStyle name="Normal 4 22" xfId="3678"/>
    <cellStyle name="Normal 4 22 2" xfId="3679"/>
    <cellStyle name="Normal 4 22 2 2" xfId="3680"/>
    <cellStyle name="Normal 4 22 2 2 2" xfId="3681"/>
    <cellStyle name="Normal 4 22 2 3" xfId="3682"/>
    <cellStyle name="Normal 4 22 3" xfId="3683"/>
    <cellStyle name="Normal 4 22 3 2" xfId="3684"/>
    <cellStyle name="Normal 4 22 4" xfId="3685"/>
    <cellStyle name="Normal 4 22 5" xfId="3686"/>
    <cellStyle name="Normal 4 23" xfId="3687"/>
    <cellStyle name="Normal 4 23 2" xfId="3688"/>
    <cellStyle name="Normal 4 23 2 2" xfId="3689"/>
    <cellStyle name="Normal 4 23 2 2 2" xfId="3690"/>
    <cellStyle name="Normal 4 23 2 3" xfId="3691"/>
    <cellStyle name="Normal 4 23 3" xfId="3692"/>
    <cellStyle name="Normal 4 23 3 2" xfId="3693"/>
    <cellStyle name="Normal 4 23 4" xfId="3694"/>
    <cellStyle name="Normal 4 23 5" xfId="3695"/>
    <cellStyle name="Normal 4 24" xfId="3696"/>
    <cellStyle name="Normal 4 24 2" xfId="3697"/>
    <cellStyle name="Normal 4 24 2 2" xfId="3698"/>
    <cellStyle name="Normal 4 24 2 2 2" xfId="3699"/>
    <cellStyle name="Normal 4 24 2 3" xfId="3700"/>
    <cellStyle name="Normal 4 24 3" xfId="3701"/>
    <cellStyle name="Normal 4 24 3 2" xfId="3702"/>
    <cellStyle name="Normal 4 24 4" xfId="3703"/>
    <cellStyle name="Normal 4 24 5" xfId="3704"/>
    <cellStyle name="Normal 4 25" xfId="3705"/>
    <cellStyle name="Normal 4 25 2" xfId="3706"/>
    <cellStyle name="Normal 4 25 2 2" xfId="3707"/>
    <cellStyle name="Normal 4 25 3" xfId="3708"/>
    <cellStyle name="Normal 4 25 4" xfId="3709"/>
    <cellStyle name="Normal 4 26" xfId="3710"/>
    <cellStyle name="Normal 4 26 2" xfId="3711"/>
    <cellStyle name="Normal 4 27" xfId="3712"/>
    <cellStyle name="Normal 4 27 2" xfId="3713"/>
    <cellStyle name="Normal 4 27 2 2" xfId="3714"/>
    <cellStyle name="Normal 4 27 3" xfId="3715"/>
    <cellStyle name="Normal 4 27 4" xfId="3716"/>
    <cellStyle name="Normal 4 28" xfId="3717"/>
    <cellStyle name="Normal 4 28 2" xfId="3718"/>
    <cellStyle name="Normal 4 28 3" xfId="3719"/>
    <cellStyle name="Normal 4 29" xfId="3720"/>
    <cellStyle name="Normal 4 29 2" xfId="3721"/>
    <cellStyle name="Normal 4 3" xfId="3722"/>
    <cellStyle name="Normal 4 3 2" xfId="3723"/>
    <cellStyle name="Normal 4 3 2 2" xfId="3724"/>
    <cellStyle name="Normal 4 3 2 2 2" xfId="3725"/>
    <cellStyle name="Normal 4 3 2 3" xfId="3726"/>
    <cellStyle name="Normal 4 3 2 4" xfId="3727"/>
    <cellStyle name="Normal 4 3 3" xfId="3728"/>
    <cellStyle name="Normal 4 3 4" xfId="3729"/>
    <cellStyle name="Normal 4 30" xfId="3730"/>
    <cellStyle name="Normal 4 30 2" xfId="3731"/>
    <cellStyle name="Normal 4 31" xfId="3732"/>
    <cellStyle name="Normal 4 31 2" xfId="3733"/>
    <cellStyle name="Normal 4 32" xfId="3734"/>
    <cellStyle name="Normal 4 32 2" xfId="3735"/>
    <cellStyle name="Normal 4 33" xfId="3736"/>
    <cellStyle name="Normal 4 33 2" xfId="3737"/>
    <cellStyle name="Normal 4 34" xfId="3738"/>
    <cellStyle name="Normal 4 35" xfId="3739"/>
    <cellStyle name="Normal 4 36" xfId="3740"/>
    <cellStyle name="Normal 4 37" xfId="3741"/>
    <cellStyle name="Normal 4 38" xfId="3742"/>
    <cellStyle name="Normal 4 39" xfId="3743"/>
    <cellStyle name="Normal 4 4" xfId="3744"/>
    <cellStyle name="Normal 4 4 2" xfId="3745"/>
    <cellStyle name="Normal 4 4 3" xfId="3746"/>
    <cellStyle name="Normal 4 4 4" xfId="3747"/>
    <cellStyle name="Normal 4 40" xfId="3748"/>
    <cellStyle name="Normal 4 41" xfId="3749"/>
    <cellStyle name="Normal 4 42" xfId="3750"/>
    <cellStyle name="Normal 4 43" xfId="3751"/>
    <cellStyle name="Normal 4 44" xfId="3752"/>
    <cellStyle name="Normal 4 45" xfId="3753"/>
    <cellStyle name="Normal 4 46" xfId="3754"/>
    <cellStyle name="Normal 4 47" xfId="3755"/>
    <cellStyle name="Normal 4 48" xfId="3756"/>
    <cellStyle name="Normal 4 49" xfId="3757"/>
    <cellStyle name="Normal 4 5" xfId="3758"/>
    <cellStyle name="Normal 4 5 2" xfId="3759"/>
    <cellStyle name="Normal 4 50" xfId="3760"/>
    <cellStyle name="Normal 4 51" xfId="3761"/>
    <cellStyle name="Normal 4 52" xfId="3762"/>
    <cellStyle name="Normal 4 53" xfId="3763"/>
    <cellStyle name="Normal 4 54" xfId="3764"/>
    <cellStyle name="Normal 4 55" xfId="3765"/>
    <cellStyle name="Normal 4 56" xfId="3766"/>
    <cellStyle name="Normal 4 57" xfId="3767"/>
    <cellStyle name="Normal 4 58" xfId="3768"/>
    <cellStyle name="Normal 4 59" xfId="3769"/>
    <cellStyle name="Normal 4 6" xfId="3770"/>
    <cellStyle name="Normal 4 6 2" xfId="3771"/>
    <cellStyle name="Normal 4 60" xfId="3772"/>
    <cellStyle name="Normal 4 61" xfId="3773"/>
    <cellStyle name="Normal 4 62" xfId="3774"/>
    <cellStyle name="Normal 4 63" xfId="3775"/>
    <cellStyle name="Normal 4 64" xfId="3776"/>
    <cellStyle name="Normal 4 65" xfId="3777"/>
    <cellStyle name="Normal 4 66" xfId="3778"/>
    <cellStyle name="Normal 4 67" xfId="3779"/>
    <cellStyle name="Normal 4 68" xfId="3780"/>
    <cellStyle name="Normal 4 69" xfId="3781"/>
    <cellStyle name="Normal 4 7" xfId="3782"/>
    <cellStyle name="Normal 4 7 2" xfId="3783"/>
    <cellStyle name="Normal 4 70" xfId="3784"/>
    <cellStyle name="Normal 4 71" xfId="3785"/>
    <cellStyle name="Normal 4 72" xfId="3786"/>
    <cellStyle name="Normal 4 73" xfId="3787"/>
    <cellStyle name="Normal 4 74" xfId="3788"/>
    <cellStyle name="Normal 4 75" xfId="3789"/>
    <cellStyle name="Normal 4 76" xfId="3790"/>
    <cellStyle name="Normal 4 77" xfId="3791"/>
    <cellStyle name="Normal 4 78" xfId="3792"/>
    <cellStyle name="Normal 4 79" xfId="3793"/>
    <cellStyle name="Normal 4 8" xfId="3794"/>
    <cellStyle name="Normal 4 8 2" xfId="3795"/>
    <cellStyle name="Normal 4 80" xfId="3796"/>
    <cellStyle name="Normal 4 81" xfId="3797"/>
    <cellStyle name="Normal 4 82" xfId="3798"/>
    <cellStyle name="Normal 4 83" xfId="3799"/>
    <cellStyle name="Normal 4 84" xfId="3800"/>
    <cellStyle name="Normal 4 85" xfId="3801"/>
    <cellStyle name="Normal 4 86" xfId="3802"/>
    <cellStyle name="Normal 4 87" xfId="3803"/>
    <cellStyle name="Normal 4 88" xfId="3804"/>
    <cellStyle name="Normal 4 89" xfId="3805"/>
    <cellStyle name="Normal 4 9" xfId="3806"/>
    <cellStyle name="Normal 4 9 2" xfId="3807"/>
    <cellStyle name="Normal 4 90" xfId="3808"/>
    <cellStyle name="Normal 4 91" xfId="3809"/>
    <cellStyle name="Normal 4 92" xfId="3810"/>
    <cellStyle name="Normal 4 93" xfId="3811"/>
    <cellStyle name="Normal 4 94" xfId="3812"/>
    <cellStyle name="Normal 4 95" xfId="3813"/>
    <cellStyle name="Normal 4 96" xfId="3814"/>
    <cellStyle name="Normal 4 97" xfId="3815"/>
    <cellStyle name="Normal 4 98" xfId="3816"/>
    <cellStyle name="Normal 4 99" xfId="3817"/>
    <cellStyle name="Normal 40" xfId="3818"/>
    <cellStyle name="Normal 41" xfId="3819"/>
    <cellStyle name="Normal 42" xfId="3820"/>
    <cellStyle name="Normal 43" xfId="3821"/>
    <cellStyle name="Normal 44" xfId="3822"/>
    <cellStyle name="Normal 45" xfId="3823"/>
    <cellStyle name="Normal 46" xfId="3824"/>
    <cellStyle name="Normal 47" xfId="3825"/>
    <cellStyle name="Normal 47 10" xfId="3826"/>
    <cellStyle name="Normal 47 11" xfId="3827"/>
    <cellStyle name="Normal 47 11 2" xfId="3828"/>
    <cellStyle name="Normal 47 11 3" xfId="3829"/>
    <cellStyle name="Normal 47 11 4" xfId="3830"/>
    <cellStyle name="Normal 47 11 5" xfId="3831"/>
    <cellStyle name="Normal 47 11 6" xfId="3832"/>
    <cellStyle name="Normal 47 11 7" xfId="3833"/>
    <cellStyle name="Normal 47 11 8" xfId="3834"/>
    <cellStyle name="Normal 47 12" xfId="3835"/>
    <cellStyle name="Normal 47 13" xfId="3836"/>
    <cellStyle name="Normal 47 14" xfId="3837"/>
    <cellStyle name="Normal 47 15" xfId="3838"/>
    <cellStyle name="Normal 47 16" xfId="3839"/>
    <cellStyle name="Normal 47 17" xfId="3840"/>
    <cellStyle name="Normal 47 2" xfId="3841"/>
    <cellStyle name="Normal 47 3" xfId="3842"/>
    <cellStyle name="Normal 47 3 2" xfId="3843"/>
    <cellStyle name="Normal 47 3 3" xfId="3844"/>
    <cellStyle name="Normal 47 3 4" xfId="3845"/>
    <cellStyle name="Normal 47 3 5" xfId="3846"/>
    <cellStyle name="Normal 47 3 6" xfId="3847"/>
    <cellStyle name="Normal 47 3 7" xfId="3848"/>
    <cellStyle name="Normal 47 3 8" xfId="3849"/>
    <cellStyle name="Normal 47 4" xfId="3850"/>
    <cellStyle name="Normal 47 4 2" xfId="3851"/>
    <cellStyle name="Normal 47 4 3" xfId="3852"/>
    <cellStyle name="Normal 47 4 4" xfId="3853"/>
    <cellStyle name="Normal 47 4 5" xfId="3854"/>
    <cellStyle name="Normal 47 4 6" xfId="3855"/>
    <cellStyle name="Normal 47 4 7" xfId="3856"/>
    <cellStyle name="Normal 47 4 8" xfId="3857"/>
    <cellStyle name="Normal 47 5" xfId="3858"/>
    <cellStyle name="Normal 47 5 2" xfId="3859"/>
    <cellStyle name="Normal 47 5 3" xfId="3860"/>
    <cellStyle name="Normal 47 5 4" xfId="3861"/>
    <cellStyle name="Normal 47 5 5" xfId="3862"/>
    <cellStyle name="Normal 47 5 6" xfId="3863"/>
    <cellStyle name="Normal 47 5 7" xfId="3864"/>
    <cellStyle name="Normal 47 5 8" xfId="3865"/>
    <cellStyle name="Normal 47 6" xfId="3866"/>
    <cellStyle name="Normal 47 6 2" xfId="3867"/>
    <cellStyle name="Normal 47 6 3" xfId="3868"/>
    <cellStyle name="Normal 47 6 4" xfId="3869"/>
    <cellStyle name="Normal 47 6 5" xfId="3870"/>
    <cellStyle name="Normal 47 6 6" xfId="3871"/>
    <cellStyle name="Normal 47 6 7" xfId="3872"/>
    <cellStyle name="Normal 47 6 8" xfId="3873"/>
    <cellStyle name="Normal 47 7" xfId="3874"/>
    <cellStyle name="Normal 47 7 2" xfId="3875"/>
    <cellStyle name="Normal 47 7 3" xfId="3876"/>
    <cellStyle name="Normal 47 7 4" xfId="3877"/>
    <cellStyle name="Normal 47 7 5" xfId="3878"/>
    <cellStyle name="Normal 47 7 6" xfId="3879"/>
    <cellStyle name="Normal 47 7 7" xfId="3880"/>
    <cellStyle name="Normal 47 7 8" xfId="3881"/>
    <cellStyle name="Normal 47 8" xfId="3882"/>
    <cellStyle name="Normal 47 8 2" xfId="3883"/>
    <cellStyle name="Normal 47 8 3" xfId="3884"/>
    <cellStyle name="Normal 47 8 4" xfId="3885"/>
    <cellStyle name="Normal 47 8 5" xfId="3886"/>
    <cellStyle name="Normal 47 8 6" xfId="3887"/>
    <cellStyle name="Normal 47 8 7" xfId="3888"/>
    <cellStyle name="Normal 47 8 8" xfId="3889"/>
    <cellStyle name="Normal 47 9" xfId="3890"/>
    <cellStyle name="Normal 48" xfId="3891"/>
    <cellStyle name="Normal 49" xfId="3892"/>
    <cellStyle name="Normal 49 2" xfId="3893"/>
    <cellStyle name="Normal 49 2 2" xfId="3894"/>
    <cellStyle name="Normal 49 2 2 2" xfId="3895"/>
    <cellStyle name="Normal 49 2 2 2 2" xfId="3896"/>
    <cellStyle name="Normal 49 2 2 3" xfId="3897"/>
    <cellStyle name="Normal 49 2 3" xfId="3898"/>
    <cellStyle name="Normal 49 2 3 2" xfId="3899"/>
    <cellStyle name="Normal 49 2 4" xfId="3900"/>
    <cellStyle name="Normal 49 3" xfId="3901"/>
    <cellStyle name="Normal 49 3 2" xfId="3902"/>
    <cellStyle name="Normal 49 3 2 2" xfId="3903"/>
    <cellStyle name="Normal 49 3 2 2 2" xfId="3904"/>
    <cellStyle name="Normal 49 3 2 3" xfId="3905"/>
    <cellStyle name="Normal 49 3 3" xfId="3906"/>
    <cellStyle name="Normal 49 3 3 2" xfId="3907"/>
    <cellStyle name="Normal 49 3 4" xfId="3908"/>
    <cellStyle name="Normal 49 4" xfId="3909"/>
    <cellStyle name="Normal 49 4 2" xfId="3910"/>
    <cellStyle name="Normal 49 4 2 2" xfId="3911"/>
    <cellStyle name="Normal 49 4 2 2 2" xfId="3912"/>
    <cellStyle name="Normal 49 4 2 3" xfId="3913"/>
    <cellStyle name="Normal 49 4 3" xfId="3914"/>
    <cellStyle name="Normal 49 4 3 2" xfId="3915"/>
    <cellStyle name="Normal 49 4 4" xfId="3916"/>
    <cellStyle name="Normal 49 5" xfId="3917"/>
    <cellStyle name="Normal 49 5 2" xfId="3918"/>
    <cellStyle name="Normal 49 5 2 2" xfId="3919"/>
    <cellStyle name="Normal 49 5 3" xfId="3920"/>
    <cellStyle name="Normal 49 6" xfId="3921"/>
    <cellStyle name="Normal 49 6 2" xfId="3922"/>
    <cellStyle name="Normal 49 7" xfId="3923"/>
    <cellStyle name="Normal 49 8" xfId="3924"/>
    <cellStyle name="Normal 5" xfId="54"/>
    <cellStyle name="Normal-- 5" xfId="4545"/>
    <cellStyle name="Normal 5 10" xfId="3925"/>
    <cellStyle name="Normal 5 10 2" xfId="3926"/>
    <cellStyle name="Normal 5 100" xfId="3927"/>
    <cellStyle name="Normal 5 101" xfId="3928"/>
    <cellStyle name="Normal 5 102" xfId="3929"/>
    <cellStyle name="Normal 5 103" xfId="3930"/>
    <cellStyle name="Normal 5 104" xfId="3931"/>
    <cellStyle name="Normal 5 105" xfId="3932"/>
    <cellStyle name="Normal 5 106" xfId="3933"/>
    <cellStyle name="Normal 5 107" xfId="3934"/>
    <cellStyle name="Normal 5 108" xfId="3935"/>
    <cellStyle name="Normal 5 109" xfId="3936"/>
    <cellStyle name="Normal 5 11" xfId="3937"/>
    <cellStyle name="Normal 5 11 2" xfId="3938"/>
    <cellStyle name="Normal 5 110" xfId="3939"/>
    <cellStyle name="Normal 5 111" xfId="3940"/>
    <cellStyle name="Normal 5 112" xfId="3941"/>
    <cellStyle name="Normal 5 113" xfId="3942"/>
    <cellStyle name="Normal 5 12" xfId="3943"/>
    <cellStyle name="Normal 5 12 2" xfId="3944"/>
    <cellStyle name="Normal 5 13" xfId="3945"/>
    <cellStyle name="Normal 5 13 2" xfId="3946"/>
    <cellStyle name="Normal 5 14" xfId="3947"/>
    <cellStyle name="Normal 5 14 2" xfId="3948"/>
    <cellStyle name="Normal 5 15" xfId="3949"/>
    <cellStyle name="Normal 5 15 2" xfId="3950"/>
    <cellStyle name="Normal 5 16" xfId="3951"/>
    <cellStyle name="Normal 5 16 2" xfId="3952"/>
    <cellStyle name="Normal 5 17" xfId="3953"/>
    <cellStyle name="Normal 5 17 2" xfId="3954"/>
    <cellStyle name="Normal 5 18" xfId="3955"/>
    <cellStyle name="Normal 5 18 2" xfId="3956"/>
    <cellStyle name="Normal 5 19" xfId="3957"/>
    <cellStyle name="Normal 5 19 2" xfId="3958"/>
    <cellStyle name="Normal 5 2" xfId="74"/>
    <cellStyle name="Normal 5 2 2" xfId="3959"/>
    <cellStyle name="Normal 5 2 3" xfId="3960"/>
    <cellStyle name="Normal 5 2 4" xfId="3961"/>
    <cellStyle name="Normal 5 2 5" xfId="3962"/>
    <cellStyle name="Normal 5 20" xfId="3963"/>
    <cellStyle name="Normal 5 20 2" xfId="3964"/>
    <cellStyle name="Normal 5 21" xfId="3965"/>
    <cellStyle name="Normal 5 21 2" xfId="3966"/>
    <cellStyle name="Normal 5 22" xfId="3967"/>
    <cellStyle name="Normal 5 22 2" xfId="3968"/>
    <cellStyle name="Normal 5 22 2 2" xfId="3969"/>
    <cellStyle name="Normal 5 22 3" xfId="3970"/>
    <cellStyle name="Normal 5 22 4" xfId="3971"/>
    <cellStyle name="Normal 5 23" xfId="3972"/>
    <cellStyle name="Normal 5 23 2" xfId="3973"/>
    <cellStyle name="Normal 5 24" xfId="3974"/>
    <cellStyle name="Normal 5 24 2" xfId="3975"/>
    <cellStyle name="Normal 5 25" xfId="3976"/>
    <cellStyle name="Normal 5 25 2" xfId="3977"/>
    <cellStyle name="Normal 5 26" xfId="3978"/>
    <cellStyle name="Normal 5 26 2" xfId="3979"/>
    <cellStyle name="Normal 5 27" xfId="3980"/>
    <cellStyle name="Normal 5 27 2" xfId="3981"/>
    <cellStyle name="Normal 5 28" xfId="3982"/>
    <cellStyle name="Normal 5 28 2" xfId="3983"/>
    <cellStyle name="Normal 5 29" xfId="3984"/>
    <cellStyle name="Normal 5 29 2" xfId="3985"/>
    <cellStyle name="Normal 5 3" xfId="3986"/>
    <cellStyle name="Normal 5 3 2" xfId="3987"/>
    <cellStyle name="Normal 5 30" xfId="3988"/>
    <cellStyle name="Normal 5 30 2" xfId="3989"/>
    <cellStyle name="Normal 5 31" xfId="3990"/>
    <cellStyle name="Normal 5 31 2" xfId="3991"/>
    <cellStyle name="Normal 5 32" xfId="3992"/>
    <cellStyle name="Normal 5 32 2" xfId="3993"/>
    <cellStyle name="Normal 5 33" xfId="3994"/>
    <cellStyle name="Normal 5 33 2" xfId="3995"/>
    <cellStyle name="Normal 5 34" xfId="3996"/>
    <cellStyle name="Normal 5 34 2" xfId="3997"/>
    <cellStyle name="Normal 5 35" xfId="3998"/>
    <cellStyle name="Normal 5 35 2" xfId="3999"/>
    <cellStyle name="Normal 5 36" xfId="4000"/>
    <cellStyle name="Normal 5 36 2" xfId="4001"/>
    <cellStyle name="Normal 5 37" xfId="4002"/>
    <cellStyle name="Normal 5 37 2" xfId="4003"/>
    <cellStyle name="Normal 5 38" xfId="4004"/>
    <cellStyle name="Normal 5 39" xfId="4005"/>
    <cellStyle name="Normal 5 4" xfId="4006"/>
    <cellStyle name="Normal 5 4 2" xfId="4007"/>
    <cellStyle name="Normal 5 40" xfId="4008"/>
    <cellStyle name="Normal 5 41" xfId="4009"/>
    <cellStyle name="Normal 5 42" xfId="4010"/>
    <cellStyle name="Normal 5 43" xfId="4011"/>
    <cellStyle name="Normal 5 44" xfId="4012"/>
    <cellStyle name="Normal 5 45" xfId="4013"/>
    <cellStyle name="Normal 5 46" xfId="4014"/>
    <cellStyle name="Normal 5 47" xfId="4015"/>
    <cellStyle name="Normal 5 48" xfId="4016"/>
    <cellStyle name="Normal 5 49" xfId="4017"/>
    <cellStyle name="Normal 5 5" xfId="4018"/>
    <cellStyle name="Normal 5 5 2" xfId="4019"/>
    <cellStyle name="Normal 5 50" xfId="4020"/>
    <cellStyle name="Normal 5 51" xfId="4021"/>
    <cellStyle name="Normal 5 52" xfId="4022"/>
    <cellStyle name="Normal 5 53" xfId="4023"/>
    <cellStyle name="Normal 5 54" xfId="4024"/>
    <cellStyle name="Normal 5 55" xfId="4025"/>
    <cellStyle name="Normal 5 56" xfId="4026"/>
    <cellStyle name="Normal 5 57" xfId="4027"/>
    <cellStyle name="Normal 5 58" xfId="4028"/>
    <cellStyle name="Normal 5 59" xfId="4029"/>
    <cellStyle name="Normal 5 6" xfId="4030"/>
    <cellStyle name="Normal 5 6 2" xfId="4031"/>
    <cellStyle name="Normal 5 60" xfId="4032"/>
    <cellStyle name="Normal 5 61" xfId="4033"/>
    <cellStyle name="Normal 5 62" xfId="4034"/>
    <cellStyle name="Normal 5 63" xfId="4035"/>
    <cellStyle name="Normal 5 64" xfId="4036"/>
    <cellStyle name="Normal 5 65" xfId="4037"/>
    <cellStyle name="Normal 5 66" xfId="4038"/>
    <cellStyle name="Normal 5 67" xfId="4039"/>
    <cellStyle name="Normal 5 68" xfId="4040"/>
    <cellStyle name="Normal 5 69" xfId="4041"/>
    <cellStyle name="Normal 5 7" xfId="4042"/>
    <cellStyle name="Normal 5 7 2" xfId="4043"/>
    <cellStyle name="Normal 5 70" xfId="4044"/>
    <cellStyle name="Normal 5 71" xfId="4045"/>
    <cellStyle name="Normal 5 72" xfId="4046"/>
    <cellStyle name="Normal 5 73" xfId="4047"/>
    <cellStyle name="Normal 5 74" xfId="4048"/>
    <cellStyle name="Normal 5 75" xfId="4049"/>
    <cellStyle name="Normal 5 76" xfId="4050"/>
    <cellStyle name="Normal 5 77" xfId="4051"/>
    <cellStyle name="Normal 5 78" xfId="4052"/>
    <cellStyle name="Normal 5 79" xfId="4053"/>
    <cellStyle name="Normal 5 8" xfId="4054"/>
    <cellStyle name="Normal 5 8 2" xfId="4055"/>
    <cellStyle name="Normal 5 80" xfId="4056"/>
    <cellStyle name="Normal 5 81" xfId="4057"/>
    <cellStyle name="Normal 5 82" xfId="4058"/>
    <cellStyle name="Normal 5 83" xfId="4059"/>
    <cellStyle name="Normal 5 84" xfId="4060"/>
    <cellStyle name="Normal 5 85" xfId="4061"/>
    <cellStyle name="Normal 5 86" xfId="4062"/>
    <cellStyle name="Normal 5 87" xfId="4063"/>
    <cellStyle name="Normal 5 88" xfId="4064"/>
    <cellStyle name="Normal 5 89" xfId="4065"/>
    <cellStyle name="Normal 5 9" xfId="4066"/>
    <cellStyle name="Normal 5 9 2" xfId="4067"/>
    <cellStyle name="Normal 5 90" xfId="4068"/>
    <cellStyle name="Normal 5 91" xfId="4069"/>
    <cellStyle name="Normal 5 92" xfId="4070"/>
    <cellStyle name="Normal 5 93" xfId="4071"/>
    <cellStyle name="Normal 5 94" xfId="4072"/>
    <cellStyle name="Normal 5 95" xfId="4073"/>
    <cellStyle name="Normal 5 96" xfId="4074"/>
    <cellStyle name="Normal 5 97" xfId="4075"/>
    <cellStyle name="Normal 5 98" xfId="4076"/>
    <cellStyle name="Normal 5 99" xfId="4077"/>
    <cellStyle name="Normal 50" xfId="4078"/>
    <cellStyle name="Normal 50 2" xfId="4079"/>
    <cellStyle name="Normal 50 3" xfId="4080"/>
    <cellStyle name="Normal 50 4" xfId="4081"/>
    <cellStyle name="Normal 50 5" xfId="4082"/>
    <cellStyle name="Normal 50 6" xfId="4083"/>
    <cellStyle name="Normal 50 7" xfId="4084"/>
    <cellStyle name="Normal 50 8" xfId="4085"/>
    <cellStyle name="Normal 51" xfId="4086"/>
    <cellStyle name="Normal 51 2" xfId="4087"/>
    <cellStyle name="Normal 51 2 2" xfId="4088"/>
    <cellStyle name="Normal 51 2 2 2" xfId="4089"/>
    <cellStyle name="Normal 51 2 2 2 2" xfId="4090"/>
    <cellStyle name="Normal 51 2 2 3" xfId="4091"/>
    <cellStyle name="Normal 51 2 3" xfId="4092"/>
    <cellStyle name="Normal 51 2 3 2" xfId="4093"/>
    <cellStyle name="Normal 51 2 4" xfId="4094"/>
    <cellStyle name="Normal 51 3" xfId="4095"/>
    <cellStyle name="Normal 51 3 2" xfId="4096"/>
    <cellStyle name="Normal 51 3 2 2" xfId="4097"/>
    <cellStyle name="Normal 51 3 3" xfId="4098"/>
    <cellStyle name="Normal 51 4" xfId="4099"/>
    <cellStyle name="Normal 51 4 2" xfId="4100"/>
    <cellStyle name="Normal 51 5" xfId="4101"/>
    <cellStyle name="Normal 51 6" xfId="4102"/>
    <cellStyle name="Normal 51 7" xfId="4103"/>
    <cellStyle name="Normal 51 8" xfId="4104"/>
    <cellStyle name="Normal 52" xfId="4105"/>
    <cellStyle name="Normal 52 2" xfId="4106"/>
    <cellStyle name="Normal 52 2 2" xfId="4107"/>
    <cellStyle name="Normal 52 3" xfId="4108"/>
    <cellStyle name="Normal 52 4" xfId="4109"/>
    <cellStyle name="Normal 52 5" xfId="4110"/>
    <cellStyle name="Normal 52 6" xfId="4111"/>
    <cellStyle name="Normal 52 7" xfId="4112"/>
    <cellStyle name="Normal 52 8" xfId="4113"/>
    <cellStyle name="Normal 53" xfId="4114"/>
    <cellStyle name="Normal 53 2" xfId="4115"/>
    <cellStyle name="Normal 53 2 2" xfId="4116"/>
    <cellStyle name="Normal 53 2 2 2" xfId="4117"/>
    <cellStyle name="Normal 53 2 3" xfId="4118"/>
    <cellStyle name="Normal 53 3" xfId="4119"/>
    <cellStyle name="Normal 53 3 2" xfId="4120"/>
    <cellStyle name="Normal 53 4" xfId="4121"/>
    <cellStyle name="Normal 53 5" xfId="4122"/>
    <cellStyle name="Normal 53 6" xfId="4123"/>
    <cellStyle name="Normal 53 7" xfId="4124"/>
    <cellStyle name="Normal 53 8" xfId="4125"/>
    <cellStyle name="Normal 54" xfId="4126"/>
    <cellStyle name="Normal 54 2" xfId="4127"/>
    <cellStyle name="Normal 54 3" xfId="4128"/>
    <cellStyle name="Normal 54 4" xfId="4129"/>
    <cellStyle name="Normal 54 5" xfId="4130"/>
    <cellStyle name="Normal 54 6" xfId="4131"/>
    <cellStyle name="Normal 54 7" xfId="4132"/>
    <cellStyle name="Normal 54 8" xfId="4133"/>
    <cellStyle name="Normal 55" xfId="4134"/>
    <cellStyle name="Normal 55 2" xfId="4135"/>
    <cellStyle name="Normal 55 3" xfId="4136"/>
    <cellStyle name="Normal 55 4" xfId="4137"/>
    <cellStyle name="Normal 55 5" xfId="4138"/>
    <cellStyle name="Normal 55 6" xfId="4139"/>
    <cellStyle name="Normal 55 7" xfId="4140"/>
    <cellStyle name="Normal 55 8" xfId="4141"/>
    <cellStyle name="Normal 56" xfId="4142"/>
    <cellStyle name="Normal 56 2" xfId="4143"/>
    <cellStyle name="Normal 56 3" xfId="4144"/>
    <cellStyle name="Normal 56 4" xfId="4145"/>
    <cellStyle name="Normal 56 5" xfId="4146"/>
    <cellStyle name="Normal 56 6" xfId="4147"/>
    <cellStyle name="Normal 56 7" xfId="4148"/>
    <cellStyle name="Normal 56 8" xfId="4149"/>
    <cellStyle name="Normal 57" xfId="4150"/>
    <cellStyle name="Normal 57 2" xfId="4151"/>
    <cellStyle name="Normal 57 3" xfId="4152"/>
    <cellStyle name="Normal 57 4" xfId="4153"/>
    <cellStyle name="Normal 57 5" xfId="4154"/>
    <cellStyle name="Normal 57 6" xfId="4155"/>
    <cellStyle name="Normal 57 7" xfId="4156"/>
    <cellStyle name="Normal 57 8" xfId="4157"/>
    <cellStyle name="Normal 58" xfId="4158"/>
    <cellStyle name="Normal 58 2" xfId="4159"/>
    <cellStyle name="Normal 58 3" xfId="4160"/>
    <cellStyle name="Normal 58 4" xfId="4161"/>
    <cellStyle name="Normal 58 5" xfId="4162"/>
    <cellStyle name="Normal 58 6" xfId="4163"/>
    <cellStyle name="Normal 58 7" xfId="4164"/>
    <cellStyle name="Normal 58 8" xfId="4165"/>
    <cellStyle name="Normal 59" xfId="4166"/>
    <cellStyle name="Normal 59 2" xfId="4167"/>
    <cellStyle name="Normal 59 3" xfId="4168"/>
    <cellStyle name="Normal 59 4" xfId="4169"/>
    <cellStyle name="Normal 59 5" xfId="4170"/>
    <cellStyle name="Normal 59 6" xfId="4171"/>
    <cellStyle name="Normal 59 7" xfId="4172"/>
    <cellStyle name="Normal 59 8" xfId="4173"/>
    <cellStyle name="Normal 6" xfId="613"/>
    <cellStyle name="Normal-- 6" xfId="4546"/>
    <cellStyle name="Normal 6 10" xfId="4174"/>
    <cellStyle name="Normal 6 10 2" xfId="4175"/>
    <cellStyle name="Normal 6 100" xfId="4176"/>
    <cellStyle name="Normal 6 101" xfId="4177"/>
    <cellStyle name="Normal 6 102" xfId="4178"/>
    <cellStyle name="Normal 6 103" xfId="4179"/>
    <cellStyle name="Normal 6 104" xfId="4180"/>
    <cellStyle name="Normal 6 105" xfId="4181"/>
    <cellStyle name="Normal 6 106" xfId="4182"/>
    <cellStyle name="Normal 6 107" xfId="4183"/>
    <cellStyle name="Normal 6 108" xfId="4184"/>
    <cellStyle name="Normal 6 109" xfId="4185"/>
    <cellStyle name="Normal 6 11" xfId="4186"/>
    <cellStyle name="Normal 6 11 2" xfId="4187"/>
    <cellStyle name="Normal 6 110" xfId="4188"/>
    <cellStyle name="Normal 6 111" xfId="4189"/>
    <cellStyle name="Normal 6 112" xfId="4190"/>
    <cellStyle name="Normal 6 113" xfId="4191"/>
    <cellStyle name="Normal 6 114" xfId="4192"/>
    <cellStyle name="Normal 6 115" xfId="4193"/>
    <cellStyle name="Normal 6 116" xfId="4194"/>
    <cellStyle name="Normal 6 117" xfId="4195"/>
    <cellStyle name="Normal 6 12" xfId="4196"/>
    <cellStyle name="Normal 6 12 2" xfId="4197"/>
    <cellStyle name="Normal 6 13" xfId="4198"/>
    <cellStyle name="Normal 6 13 2" xfId="4199"/>
    <cellStyle name="Normal 6 14" xfId="4200"/>
    <cellStyle name="Normal 6 14 2" xfId="4201"/>
    <cellStyle name="Normal 6 15" xfId="4202"/>
    <cellStyle name="Normal 6 15 2" xfId="4203"/>
    <cellStyle name="Normal 6 16" xfId="4204"/>
    <cellStyle name="Normal 6 16 2" xfId="4205"/>
    <cellStyle name="Normal 6 17" xfId="4206"/>
    <cellStyle name="Normal 6 17 2" xfId="4207"/>
    <cellStyle name="Normal 6 18" xfId="4208"/>
    <cellStyle name="Normal 6 18 2" xfId="4209"/>
    <cellStyle name="Normal 6 19" xfId="4210"/>
    <cellStyle name="Normal 6 19 2" xfId="4211"/>
    <cellStyle name="Normal 6 2" xfId="4212"/>
    <cellStyle name="Normal 6 2 2" xfId="4213"/>
    <cellStyle name="Normal 6 2 3" xfId="4214"/>
    <cellStyle name="Normal 6 2 4" xfId="4215"/>
    <cellStyle name="Normal 6 2 5" xfId="4216"/>
    <cellStyle name="Normal 6 20" xfId="4217"/>
    <cellStyle name="Normal 6 20 2" xfId="4218"/>
    <cellStyle name="Normal 6 21" xfId="4219"/>
    <cellStyle name="Normal 6 21 2" xfId="4220"/>
    <cellStyle name="Normal 6 21 2 2" xfId="4221"/>
    <cellStyle name="Normal 6 21 3" xfId="4222"/>
    <cellStyle name="Normal 6 21 4" xfId="4223"/>
    <cellStyle name="Normal 6 22" xfId="4224"/>
    <cellStyle name="Normal 6 22 2" xfId="4225"/>
    <cellStyle name="Normal 6 22 2 2" xfId="4226"/>
    <cellStyle name="Normal 6 22 3" xfId="4227"/>
    <cellStyle name="Normal 6 22 4" xfId="4228"/>
    <cellStyle name="Normal 6 23" xfId="4229"/>
    <cellStyle name="Normal 6 23 2" xfId="4230"/>
    <cellStyle name="Normal 6 24" xfId="4231"/>
    <cellStyle name="Normal 6 24 2" xfId="4232"/>
    <cellStyle name="Normal 6 25" xfId="4233"/>
    <cellStyle name="Normal 6 25 2" xfId="4234"/>
    <cellStyle name="Normal 6 26" xfId="4235"/>
    <cellStyle name="Normal 6 26 2" xfId="4236"/>
    <cellStyle name="Normal 6 27" xfId="4237"/>
    <cellStyle name="Normal 6 27 2" xfId="4238"/>
    <cellStyle name="Normal 6 28" xfId="4239"/>
    <cellStyle name="Normal 6 28 2" xfId="4240"/>
    <cellStyle name="Normal 6 29" xfId="4241"/>
    <cellStyle name="Normal 6 29 2" xfId="4242"/>
    <cellStyle name="Normal 6 3" xfId="4243"/>
    <cellStyle name="Normal 6 3 2" xfId="4244"/>
    <cellStyle name="Normal 6 3 3" xfId="4245"/>
    <cellStyle name="Normal 6 3 4" xfId="4246"/>
    <cellStyle name="Normal 6 30" xfId="4247"/>
    <cellStyle name="Normal 6 31" xfId="4248"/>
    <cellStyle name="Normal 6 32" xfId="4249"/>
    <cellStyle name="Normal 6 33" xfId="4250"/>
    <cellStyle name="Normal 6 34" xfId="4251"/>
    <cellStyle name="Normal 6 35" xfId="4252"/>
    <cellStyle name="Normal 6 36" xfId="4253"/>
    <cellStyle name="Normal 6 37" xfId="4254"/>
    <cellStyle name="Normal 6 38" xfId="4255"/>
    <cellStyle name="Normal 6 39" xfId="4256"/>
    <cellStyle name="Normal 6 4" xfId="4257"/>
    <cellStyle name="Normal 6 4 2" xfId="4258"/>
    <cellStyle name="Normal 6 40" xfId="4259"/>
    <cellStyle name="Normal 6 41" xfId="4260"/>
    <cellStyle name="Normal 6 42" xfId="4261"/>
    <cellStyle name="Normal 6 43" xfId="4262"/>
    <cellStyle name="Normal 6 44" xfId="4263"/>
    <cellStyle name="Normal 6 45" xfId="4264"/>
    <cellStyle name="Normal 6 46" xfId="4265"/>
    <cellStyle name="Normal 6 47" xfId="4266"/>
    <cellStyle name="Normal 6 48" xfId="4267"/>
    <cellStyle name="Normal 6 49" xfId="4268"/>
    <cellStyle name="Normal 6 5" xfId="4269"/>
    <cellStyle name="Normal 6 5 2" xfId="4270"/>
    <cellStyle name="Normal 6 50" xfId="4271"/>
    <cellStyle name="Normal 6 51" xfId="4272"/>
    <cellStyle name="Normal 6 52" xfId="4273"/>
    <cellStyle name="Normal 6 53" xfId="4274"/>
    <cellStyle name="Normal 6 54" xfId="4275"/>
    <cellStyle name="Normal 6 55" xfId="4276"/>
    <cellStyle name="Normal 6 56" xfId="4277"/>
    <cellStyle name="Normal 6 57" xfId="4278"/>
    <cellStyle name="Normal 6 58" xfId="4279"/>
    <cellStyle name="Normal 6 59" xfId="4280"/>
    <cellStyle name="Normal 6 6" xfId="4281"/>
    <cellStyle name="Normal 6 6 2" xfId="4282"/>
    <cellStyle name="Normal 6 60" xfId="4283"/>
    <cellStyle name="Normal 6 61" xfId="4284"/>
    <cellStyle name="Normal 6 62" xfId="4285"/>
    <cellStyle name="Normal 6 63" xfId="4286"/>
    <cellStyle name="Normal 6 64" xfId="4287"/>
    <cellStyle name="Normal 6 65" xfId="4288"/>
    <cellStyle name="Normal 6 66" xfId="4289"/>
    <cellStyle name="Normal 6 67" xfId="4290"/>
    <cellStyle name="Normal 6 68" xfId="4291"/>
    <cellStyle name="Normal 6 69" xfId="4292"/>
    <cellStyle name="Normal 6 7" xfId="4293"/>
    <cellStyle name="Normal 6 7 2" xfId="4294"/>
    <cellStyle name="Normal 6 70" xfId="4295"/>
    <cellStyle name="Normal 6 71" xfId="4296"/>
    <cellStyle name="Normal 6 72" xfId="4297"/>
    <cellStyle name="Normal 6 73" xfId="4298"/>
    <cellStyle name="Normal 6 74" xfId="4299"/>
    <cellStyle name="Normal 6 75" xfId="4300"/>
    <cellStyle name="Normal 6 76" xfId="4301"/>
    <cellStyle name="Normal 6 77" xfId="4302"/>
    <cellStyle name="Normal 6 78" xfId="4303"/>
    <cellStyle name="Normal 6 79" xfId="4304"/>
    <cellStyle name="Normal 6 8" xfId="4305"/>
    <cellStyle name="Normal 6 8 2" xfId="4306"/>
    <cellStyle name="Normal 6 80" xfId="4307"/>
    <cellStyle name="Normal 6 81" xfId="4308"/>
    <cellStyle name="Normal 6 82" xfId="4309"/>
    <cellStyle name="Normal 6 83" xfId="4310"/>
    <cellStyle name="Normal 6 84" xfId="4311"/>
    <cellStyle name="Normal 6 85" xfId="4312"/>
    <cellStyle name="Normal 6 86" xfId="4313"/>
    <cellStyle name="Normal 6 87" xfId="4314"/>
    <cellStyle name="Normal 6 88" xfId="4315"/>
    <cellStyle name="Normal 6 89" xfId="4316"/>
    <cellStyle name="Normal 6 9" xfId="4317"/>
    <cellStyle name="Normal 6 9 2" xfId="4318"/>
    <cellStyle name="Normal 6 90" xfId="4319"/>
    <cellStyle name="Normal 6 91" xfId="4320"/>
    <cellStyle name="Normal 6 92" xfId="4321"/>
    <cellStyle name="Normal 6 93" xfId="4322"/>
    <cellStyle name="Normal 6 94" xfId="4323"/>
    <cellStyle name="Normal 6 95" xfId="4324"/>
    <cellStyle name="Normal 6 96" xfId="4325"/>
    <cellStyle name="Normal 6 97" xfId="4326"/>
    <cellStyle name="Normal 6 98" xfId="4327"/>
    <cellStyle name="Normal 6 99" xfId="4328"/>
    <cellStyle name="Normal 60 2" xfId="4329"/>
    <cellStyle name="Normal 60 3" xfId="4330"/>
    <cellStyle name="Normal 60 4" xfId="4331"/>
    <cellStyle name="Normal 60 5" xfId="4332"/>
    <cellStyle name="Normal 60 6" xfId="4333"/>
    <cellStyle name="Normal 60 7" xfId="4334"/>
    <cellStyle name="Normal 60 8" xfId="4335"/>
    <cellStyle name="Normal 61 2" xfId="4336"/>
    <cellStyle name="Normal 61 3" xfId="4337"/>
    <cellStyle name="Normal 61 4" xfId="4338"/>
    <cellStyle name="Normal 61 5" xfId="4339"/>
    <cellStyle name="Normal 61 6" xfId="4340"/>
    <cellStyle name="Normal 61 7" xfId="4341"/>
    <cellStyle name="Normal 61 8" xfId="4342"/>
    <cellStyle name="Normal 62 2" xfId="4343"/>
    <cellStyle name="Normal 62 3" xfId="4344"/>
    <cellStyle name="Normal 62 4" xfId="4345"/>
    <cellStyle name="Normal 62 5" xfId="4346"/>
    <cellStyle name="Normal 62 6" xfId="4347"/>
    <cellStyle name="Normal 62 7" xfId="4348"/>
    <cellStyle name="Normal 62 8" xfId="4349"/>
    <cellStyle name="Normal 63 2" xfId="4350"/>
    <cellStyle name="Normal 63 3" xfId="4351"/>
    <cellStyle name="Normal 63 4" xfId="4352"/>
    <cellStyle name="Normal 63 5" xfId="4353"/>
    <cellStyle name="Normal 63 6" xfId="4354"/>
    <cellStyle name="Normal 63 7" xfId="4355"/>
    <cellStyle name="Normal 63 8" xfId="4356"/>
    <cellStyle name="Normal 64 2" xfId="4357"/>
    <cellStyle name="Normal 64 3" xfId="4358"/>
    <cellStyle name="Normal 64 4" xfId="4359"/>
    <cellStyle name="Normal 64 5" xfId="4360"/>
    <cellStyle name="Normal 64 6" xfId="4361"/>
    <cellStyle name="Normal 64 7" xfId="4362"/>
    <cellStyle name="Normal 64 8" xfId="4363"/>
    <cellStyle name="Normal 65" xfId="4364"/>
    <cellStyle name="Normal 65 2" xfId="4365"/>
    <cellStyle name="Normal 65 3" xfId="4366"/>
    <cellStyle name="Normal 65 4" xfId="4367"/>
    <cellStyle name="Normal 65 5" xfId="4368"/>
    <cellStyle name="Normal 65 6" xfId="4369"/>
    <cellStyle name="Normal 65 7" xfId="4370"/>
    <cellStyle name="Normal 65 8" xfId="4371"/>
    <cellStyle name="Normal 67 2" xfId="4372"/>
    <cellStyle name="Normal 67 3" xfId="4373"/>
    <cellStyle name="Normal 67 4" xfId="4374"/>
    <cellStyle name="Normal 67 5" xfId="4375"/>
    <cellStyle name="Normal 67 6" xfId="4376"/>
    <cellStyle name="Normal 67 7" xfId="4377"/>
    <cellStyle name="Normal 67 8" xfId="4378"/>
    <cellStyle name="Normal 69 2" xfId="4379"/>
    <cellStyle name="Normal 69 3" xfId="4380"/>
    <cellStyle name="Normal 69 4" xfId="4381"/>
    <cellStyle name="Normal 69 5" xfId="4382"/>
    <cellStyle name="Normal 69 6" xfId="4383"/>
    <cellStyle name="Normal 69 7" xfId="4384"/>
    <cellStyle name="Normal 69 8" xfId="4385"/>
    <cellStyle name="Normal 7" xfId="4386"/>
    <cellStyle name="Normal-- 7" xfId="4547"/>
    <cellStyle name="Normal 7 10" xfId="4387"/>
    <cellStyle name="Normal 7 11" xfId="4388"/>
    <cellStyle name="Normal 7 12" xfId="4389"/>
    <cellStyle name="Normal 7 13" xfId="4390"/>
    <cellStyle name="Normal 7 14" xfId="4391"/>
    <cellStyle name="Normal 7 15" xfId="4392"/>
    <cellStyle name="Normal 7 16" xfId="4393"/>
    <cellStyle name="Normal 7 17" xfId="4394"/>
    <cellStyle name="Normal 7 18" xfId="4395"/>
    <cellStyle name="Normal 7 19" xfId="4396"/>
    <cellStyle name="Normal 7 2" xfId="4397"/>
    <cellStyle name="Normal 7 2 2" xfId="4398"/>
    <cellStyle name="Normal 7 2 3" xfId="4399"/>
    <cellStyle name="Normal 7 2 4" xfId="4400"/>
    <cellStyle name="Normal 7 20" xfId="4401"/>
    <cellStyle name="Normal 7 21" xfId="4402"/>
    <cellStyle name="Normal 7 22" xfId="4403"/>
    <cellStyle name="Normal 7 23" xfId="4404"/>
    <cellStyle name="Normal 7 24" xfId="4405"/>
    <cellStyle name="Normal 7 25" xfId="4406"/>
    <cellStyle name="Normal 7 26" xfId="4407"/>
    <cellStyle name="Normal 7 27" xfId="4408"/>
    <cellStyle name="Normal 7 28" xfId="4409"/>
    <cellStyle name="Normal 7 29" xfId="4410"/>
    <cellStyle name="Normal 7 3" xfId="4411"/>
    <cellStyle name="Normal 7 30" xfId="4412"/>
    <cellStyle name="Normal 7 31" xfId="4413"/>
    <cellStyle name="Normal 7 32" xfId="4414"/>
    <cellStyle name="Normal 7 33" xfId="4415"/>
    <cellStyle name="Normal 7 34" xfId="4416"/>
    <cellStyle name="Normal 7 35" xfId="4417"/>
    <cellStyle name="Normal 7 36" xfId="4418"/>
    <cellStyle name="Normal 7 37" xfId="4419"/>
    <cellStyle name="Normal 7 38" xfId="4420"/>
    <cellStyle name="Normal 7 4" xfId="4421"/>
    <cellStyle name="Normal 7 5" xfId="4422"/>
    <cellStyle name="Normal 7 6" xfId="4423"/>
    <cellStyle name="Normal 7 7" xfId="4424"/>
    <cellStyle name="Normal 7 8" xfId="4425"/>
    <cellStyle name="Normal 7 9" xfId="4426"/>
    <cellStyle name="Normal 70 2" xfId="4427"/>
    <cellStyle name="Normal 70 3" xfId="4428"/>
    <cellStyle name="Normal 70 4" xfId="4429"/>
    <cellStyle name="Normal 70 5" xfId="4430"/>
    <cellStyle name="Normal 70 6" xfId="4431"/>
    <cellStyle name="Normal 70 7" xfId="4432"/>
    <cellStyle name="Normal 70 8" xfId="4433"/>
    <cellStyle name="Normal 71 2" xfId="4434"/>
    <cellStyle name="Normal 71 3" xfId="4435"/>
    <cellStyle name="Normal 71 4" xfId="4436"/>
    <cellStyle name="Normal 71 5" xfId="4437"/>
    <cellStyle name="Normal 71 6" xfId="4438"/>
    <cellStyle name="Normal 71 7" xfId="4439"/>
    <cellStyle name="Normal 71 8" xfId="4440"/>
    <cellStyle name="Normal 72 2" xfId="4441"/>
    <cellStyle name="Normal 72 3" xfId="4442"/>
    <cellStyle name="Normal 72 4" xfId="4443"/>
    <cellStyle name="Normal 72 5" xfId="4444"/>
    <cellStyle name="Normal 72 6" xfId="4445"/>
    <cellStyle name="Normal 72 7" xfId="4446"/>
    <cellStyle name="Normal 72 8" xfId="4447"/>
    <cellStyle name="Normal 73 2" xfId="4448"/>
    <cellStyle name="Normal 73 3" xfId="4449"/>
    <cellStyle name="Normal 73 4" xfId="4450"/>
    <cellStyle name="Normal 73 5" xfId="4451"/>
    <cellStyle name="Normal 73 6" xfId="4452"/>
    <cellStyle name="Normal 73 7" xfId="4453"/>
    <cellStyle name="Normal 73 8" xfId="4454"/>
    <cellStyle name="Normal 74 2" xfId="4455"/>
    <cellStyle name="Normal 74 3" xfId="4456"/>
    <cellStyle name="Normal 74 4" xfId="4457"/>
    <cellStyle name="Normal 74 5" xfId="4458"/>
    <cellStyle name="Normal 74 6" xfId="4459"/>
    <cellStyle name="Normal 74 7" xfId="4460"/>
    <cellStyle name="Normal 74 8" xfId="4461"/>
    <cellStyle name="Normal 75 2" xfId="4462"/>
    <cellStyle name="Normal 75 3" xfId="4463"/>
    <cellStyle name="Normal 75 4" xfId="4464"/>
    <cellStyle name="Normal 75 5" xfId="4465"/>
    <cellStyle name="Normal 75 6" xfId="4466"/>
    <cellStyle name="Normal 75 7" xfId="4467"/>
    <cellStyle name="Normal 75 8" xfId="4468"/>
    <cellStyle name="Normal 76" xfId="4469"/>
    <cellStyle name="Normal 77" xfId="4470"/>
    <cellStyle name="Normal 8" xfId="4471"/>
    <cellStyle name="Normal-- 8" xfId="4548"/>
    <cellStyle name="Normal 8 10" xfId="4472"/>
    <cellStyle name="Normal 8 11" xfId="4473"/>
    <cellStyle name="Normal 8 12" xfId="4474"/>
    <cellStyle name="Normal 8 13" xfId="4475"/>
    <cellStyle name="Normal 8 14" xfId="4476"/>
    <cellStyle name="Normal 8 15" xfId="4477"/>
    <cellStyle name="Normal 8 16" xfId="4478"/>
    <cellStyle name="Normal 8 17" xfId="4479"/>
    <cellStyle name="Normal 8 18" xfId="4480"/>
    <cellStyle name="Normal 8 19" xfId="4481"/>
    <cellStyle name="Normal 8 2" xfId="4482"/>
    <cellStyle name="Normal 8 2 2" xfId="4483"/>
    <cellStyle name="Normal 8 2 3" xfId="4484"/>
    <cellStyle name="Normal 8 20" xfId="4485"/>
    <cellStyle name="Normal 8 21" xfId="4486"/>
    <cellStyle name="Normal 8 21 2" xfId="4487"/>
    <cellStyle name="Normal 8 21 2 2" xfId="4488"/>
    <cellStyle name="Normal 8 21 2 2 2" xfId="4489"/>
    <cellStyle name="Normal 8 21 2 3" xfId="4490"/>
    <cellStyle name="Normal 8 21 3" xfId="4491"/>
    <cellStyle name="Normal 8 21 3 2" xfId="4492"/>
    <cellStyle name="Normal 8 21 4" xfId="4493"/>
    <cellStyle name="Normal 8 22" xfId="4494"/>
    <cellStyle name="Normal 8 22 2" xfId="4495"/>
    <cellStyle name="Normal 8 22 2 2" xfId="4496"/>
    <cellStyle name="Normal 8 22 2 2 2" xfId="4497"/>
    <cellStyle name="Normal 8 22 2 3" xfId="4498"/>
    <cellStyle name="Normal 8 22 3" xfId="4499"/>
    <cellStyle name="Normal 8 22 3 2" xfId="4500"/>
    <cellStyle name="Normal 8 22 4" xfId="4501"/>
    <cellStyle name="Normal 8 23" xfId="4502"/>
    <cellStyle name="Normal 8 23 2" xfId="4503"/>
    <cellStyle name="Normal 8 23 2 2" xfId="4504"/>
    <cellStyle name="Normal 8 23 3" xfId="4505"/>
    <cellStyle name="Normal 8 24" xfId="4506"/>
    <cellStyle name="Normal 8 24 2" xfId="4507"/>
    <cellStyle name="Normal 8 25" xfId="4508"/>
    <cellStyle name="Normal 8 26" xfId="4509"/>
    <cellStyle name="Normal 8 27" xfId="4510"/>
    <cellStyle name="Normal 8 28" xfId="4511"/>
    <cellStyle name="Normal 8 29" xfId="4512"/>
    <cellStyle name="Normal 8 3" xfId="4513"/>
    <cellStyle name="Normal 8 3 2" xfId="4514"/>
    <cellStyle name="Normal 8 30" xfId="4515"/>
    <cellStyle name="Normal 8 31" xfId="4516"/>
    <cellStyle name="Normal 8 32" xfId="4517"/>
    <cellStyle name="Normal 8 33" xfId="4518"/>
    <cellStyle name="Normal 8 34" xfId="4519"/>
    <cellStyle name="Normal 8 35" xfId="4520"/>
    <cellStyle name="Normal 8 36" xfId="4521"/>
    <cellStyle name="Normal 8 37" xfId="4522"/>
    <cellStyle name="Normal 8 38" xfId="4523"/>
    <cellStyle name="Normal 8 39" xfId="4524"/>
    <cellStyle name="Normal 8 4" xfId="4525"/>
    <cellStyle name="Normal 8 40" xfId="4526"/>
    <cellStyle name="Normal 8 41" xfId="4527"/>
    <cellStyle name="Normal 8 42" xfId="4528"/>
    <cellStyle name="Normal 8 5" xfId="4529"/>
    <cellStyle name="Normal 8 6" xfId="4530"/>
    <cellStyle name="Normal 8 7" xfId="4531"/>
    <cellStyle name="Normal 8 8" xfId="4532"/>
    <cellStyle name="Normal 8 9" xfId="4533"/>
    <cellStyle name="Normal 9" xfId="4534"/>
    <cellStyle name="Normal 9 2" xfId="4535"/>
    <cellStyle name="Normal 9 2 2" xfId="4536"/>
    <cellStyle name="Normal 9 3" xfId="4537"/>
    <cellStyle name="Normal 9 4" xfId="4538"/>
    <cellStyle name="Normal 9 5" xfId="4539"/>
    <cellStyle name="Normal 9 6" xfId="4540"/>
    <cellStyle name="Normal2" xfId="4549"/>
    <cellStyle name="Normale_97.98.us" xfId="4550"/>
    <cellStyle name="NormalGB" xfId="4551"/>
    <cellStyle name="Normalx" xfId="4552"/>
    <cellStyle name="Note 2" xfId="56"/>
    <cellStyle name="Note 2 10" xfId="4553"/>
    <cellStyle name="Note 2 11" xfId="4554"/>
    <cellStyle name="Note 2 12" xfId="9749"/>
    <cellStyle name="Note 2 2" xfId="67"/>
    <cellStyle name="Note 2 2 2" xfId="87"/>
    <cellStyle name="Note 2 2 2 2" xfId="4555"/>
    <cellStyle name="Note 2 2 2 3" xfId="4556"/>
    <cellStyle name="Note 2 2 2 4" xfId="9769"/>
    <cellStyle name="Note 2 2 3" xfId="4557"/>
    <cellStyle name="Note 2 2 4" xfId="4558"/>
    <cellStyle name="Note 2 2 5" xfId="9755"/>
    <cellStyle name="Note 2 3" xfId="81"/>
    <cellStyle name="Note 2 3 2" xfId="4559"/>
    <cellStyle name="Note 2 3 3" xfId="9763"/>
    <cellStyle name="Note 2 4" xfId="4560"/>
    <cellStyle name="Note 2 5" xfId="4561"/>
    <cellStyle name="Note 2 6" xfId="4562"/>
    <cellStyle name="Note 2 7" xfId="4563"/>
    <cellStyle name="Note 2 8" xfId="4564"/>
    <cellStyle name="Note 2 9" xfId="4565"/>
    <cellStyle name="Note 3" xfId="55"/>
    <cellStyle name="Note 3 2" xfId="66"/>
    <cellStyle name="Note 3 2 2" xfId="86"/>
    <cellStyle name="Note 3 2 2 2" xfId="9768"/>
    <cellStyle name="Note 3 2 3" xfId="9754"/>
    <cellStyle name="Note 3 3" xfId="80"/>
    <cellStyle name="Note 3 3 2" xfId="9762"/>
    <cellStyle name="Note 3 4" xfId="9748"/>
    <cellStyle name="Note 4" xfId="4566"/>
    <cellStyle name="Note 4 2" xfId="4567"/>
    <cellStyle name="Note 5" xfId="4568"/>
    <cellStyle name="Note 5 2" xfId="4569"/>
    <cellStyle name="Note 6" xfId="4570"/>
    <cellStyle name="Note 6 2" xfId="4571"/>
    <cellStyle name="Note 7" xfId="4572"/>
    <cellStyle name="Note 7 2" xfId="4573"/>
    <cellStyle name="Note 8" xfId="4574"/>
    <cellStyle name="Note 8 2" xfId="4575"/>
    <cellStyle name="Note 8 2 2" xfId="4576"/>
    <cellStyle name="Note 8 2 2 2" xfId="4577"/>
    <cellStyle name="Note 8 2 2 2 2" xfId="4578"/>
    <cellStyle name="Note 8 2 2 3" xfId="4579"/>
    <cellStyle name="Note 8 2 3" xfId="4580"/>
    <cellStyle name="Note 8 2 3 2" xfId="4581"/>
    <cellStyle name="Note 8 2 4" xfId="4582"/>
    <cellStyle name="Note 8 3" xfId="4583"/>
    <cellStyle name="Note 8 3 2" xfId="4584"/>
    <cellStyle name="Note 8 3 2 2" xfId="4585"/>
    <cellStyle name="Note 8 3 2 2 2" xfId="4586"/>
    <cellStyle name="Note 8 3 2 3" xfId="4587"/>
    <cellStyle name="Note 8 3 3" xfId="4588"/>
    <cellStyle name="Note 8 3 3 2" xfId="4589"/>
    <cellStyle name="Note 8 3 4" xfId="4590"/>
    <cellStyle name="Note 8 4" xfId="4591"/>
    <cellStyle name="Note 8 4 2" xfId="4592"/>
    <cellStyle name="Note 8 4 2 2" xfId="4593"/>
    <cellStyle name="Note 8 4 3" xfId="4594"/>
    <cellStyle name="Note 8 5" xfId="4595"/>
    <cellStyle name="Note 8 5 2" xfId="4596"/>
    <cellStyle name="Note 8 6" xfId="4597"/>
    <cellStyle name="Nr 0 dec" xfId="4598"/>
    <cellStyle name="Nr 0 dec - Input" xfId="4599"/>
    <cellStyle name="Nr 0 dec - Subtotal" xfId="4600"/>
    <cellStyle name="Nr 0 dec_Data" xfId="4601"/>
    <cellStyle name="Nr 1 dec" xfId="4602"/>
    <cellStyle name="Nr 1 dec - Input" xfId="4603"/>
    <cellStyle name="Nr, 0 dec" xfId="4604"/>
    <cellStyle name="number" xfId="4605"/>
    <cellStyle name="Number, 1 dec" xfId="4606"/>
    <cellStyle name="Output (1dp#)" xfId="4607"/>
    <cellStyle name="Output (1dpx)_ Pies " xfId="4608"/>
    <cellStyle name="Output 2" xfId="57"/>
    <cellStyle name="Output 2 10" xfId="9750"/>
    <cellStyle name="Output 2 2" xfId="68"/>
    <cellStyle name="Output 2 2 2" xfId="88"/>
    <cellStyle name="Output 2 2 2 2" xfId="9770"/>
    <cellStyle name="Output 2 2 3" xfId="9756"/>
    <cellStyle name="Output 2 3" xfId="82"/>
    <cellStyle name="Output 2 3 2" xfId="9764"/>
    <cellStyle name="Output 2 4" xfId="4609"/>
    <cellStyle name="Output 2 5" xfId="4610"/>
    <cellStyle name="Output 2 6" xfId="4611"/>
    <cellStyle name="Output 2 7" xfId="4612"/>
    <cellStyle name="Output 2 8" xfId="4613"/>
    <cellStyle name="Output 2 9" xfId="4614"/>
    <cellStyle name="Output 3" xfId="4615"/>
    <cellStyle name="Page Heading" xfId="4616"/>
    <cellStyle name="Page Heading Large" xfId="4617"/>
    <cellStyle name="Page Heading Small" xfId="4618"/>
    <cellStyle name="Page Number" xfId="4619"/>
    <cellStyle name="pb_page_heading_LS" xfId="4620"/>
    <cellStyle name="Per aandeel" xfId="4621"/>
    <cellStyle name="Percent" xfId="72" builtinId="5"/>
    <cellStyle name="Percent (1)" xfId="4622"/>
    <cellStyle name="Percent [0]" xfId="4623"/>
    <cellStyle name="Percent [00]" xfId="4624"/>
    <cellStyle name="Percent [1]" xfId="4625"/>
    <cellStyle name="Percent [2]" xfId="4626"/>
    <cellStyle name="Percent [2] 2" xfId="4627"/>
    <cellStyle name="Percent [2] 3" xfId="4628"/>
    <cellStyle name="Percent 1 dec" xfId="4629"/>
    <cellStyle name="Percent 1 dec - Input" xfId="4630"/>
    <cellStyle name="Percent 1 dec_Data" xfId="4631"/>
    <cellStyle name="Percent 10" xfId="4632"/>
    <cellStyle name="Percent 2" xfId="8"/>
    <cellStyle name="Percent 2 10" xfId="4633"/>
    <cellStyle name="Percent 2 10 2" xfId="4634"/>
    <cellStyle name="Percent 2 10 2 2" xfId="4635"/>
    <cellStyle name="Percent 2 10 3" xfId="4636"/>
    <cellStyle name="Percent 2 11" xfId="4637"/>
    <cellStyle name="Percent 2 12" xfId="4638"/>
    <cellStyle name="Percent 2 12 2" xfId="4639"/>
    <cellStyle name="Percent 2 12 2 2" xfId="4640"/>
    <cellStyle name="Percent 2 12 3" xfId="4641"/>
    <cellStyle name="Percent 2 13" xfId="4642"/>
    <cellStyle name="Percent 2 13 2" xfId="4643"/>
    <cellStyle name="Percent 2 14" xfId="4644"/>
    <cellStyle name="Percent 2 15" xfId="4645"/>
    <cellStyle name="Percent 2 16" xfId="4646"/>
    <cellStyle name="Percent 2 17" xfId="4647"/>
    <cellStyle name="Percent 2 18" xfId="4648"/>
    <cellStyle name="Percent 2 19" xfId="4649"/>
    <cellStyle name="Percent 2 2" xfId="9"/>
    <cellStyle name="Percent 2 2 2" xfId="4650"/>
    <cellStyle name="Percent 2 2 3" xfId="4651"/>
    <cellStyle name="Percent 2 2 4" xfId="4652"/>
    <cellStyle name="Percent 2 2 4 2" xfId="4653"/>
    <cellStyle name="Percent 2 2 4 2 2" xfId="4654"/>
    <cellStyle name="Percent 2 2 4 2 2 2" xfId="4655"/>
    <cellStyle name="Percent 2 2 4 2 3" xfId="4656"/>
    <cellStyle name="Percent 2 2 4 3" xfId="4657"/>
    <cellStyle name="Percent 2 2 4 3 2" xfId="4658"/>
    <cellStyle name="Percent 2 2 4 4" xfId="4659"/>
    <cellStyle name="Percent 2 2 5" xfId="4660"/>
    <cellStyle name="Percent 2 2 6" xfId="4661"/>
    <cellStyle name="Percent 2 3" xfId="10"/>
    <cellStyle name="Percent 2 4" xfId="4662"/>
    <cellStyle name="Percent 2 5" xfId="4663"/>
    <cellStyle name="Percent 2 5 2" xfId="4664"/>
    <cellStyle name="Percent 2 5 2 2" xfId="4665"/>
    <cellStyle name="Percent 2 5 2 2 2" xfId="4666"/>
    <cellStyle name="Percent 2 5 2 2 2 2" xfId="4667"/>
    <cellStyle name="Percent 2 5 2 2 3" xfId="4668"/>
    <cellStyle name="Percent 2 5 2 3" xfId="4669"/>
    <cellStyle name="Percent 2 5 2 3 2" xfId="4670"/>
    <cellStyle name="Percent 2 5 2 4" xfId="4671"/>
    <cellStyle name="Percent 2 5 3" xfId="4672"/>
    <cellStyle name="Percent 2 5 3 2" xfId="4673"/>
    <cellStyle name="Percent 2 5 3 2 2" xfId="4674"/>
    <cellStyle name="Percent 2 5 3 2 2 2" xfId="4675"/>
    <cellStyle name="Percent 2 5 3 2 3" xfId="4676"/>
    <cellStyle name="Percent 2 5 3 3" xfId="4677"/>
    <cellStyle name="Percent 2 5 3 3 2" xfId="4678"/>
    <cellStyle name="Percent 2 5 3 4" xfId="4679"/>
    <cellStyle name="Percent 2 5 4" xfId="4680"/>
    <cellStyle name="Percent 2 5 4 2" xfId="4681"/>
    <cellStyle name="Percent 2 5 4 2 2" xfId="4682"/>
    <cellStyle name="Percent 2 5 4 3" xfId="4683"/>
    <cellStyle name="Percent 2 5 5" xfId="4684"/>
    <cellStyle name="Percent 2 5 5 2" xfId="4685"/>
    <cellStyle name="Percent 2 5 6" xfId="4686"/>
    <cellStyle name="Percent 2 6" xfId="4687"/>
    <cellStyle name="Percent 2 6 2" xfId="4688"/>
    <cellStyle name="Percent 2 6 2 2" xfId="4689"/>
    <cellStyle name="Percent 2 6 2 2 2" xfId="4690"/>
    <cellStyle name="Percent 2 6 2 2 2 2" xfId="4691"/>
    <cellStyle name="Percent 2 6 2 2 3" xfId="4692"/>
    <cellStyle name="Percent 2 6 2 3" xfId="4693"/>
    <cellStyle name="Percent 2 6 2 3 2" xfId="4694"/>
    <cellStyle name="Percent 2 6 2 4" xfId="4695"/>
    <cellStyle name="Percent 2 6 3" xfId="4696"/>
    <cellStyle name="Percent 2 6 3 2" xfId="4697"/>
    <cellStyle name="Percent 2 6 3 2 2" xfId="4698"/>
    <cellStyle name="Percent 2 6 3 2 2 2" xfId="4699"/>
    <cellStyle name="Percent 2 6 3 2 3" xfId="4700"/>
    <cellStyle name="Percent 2 6 3 3" xfId="4701"/>
    <cellStyle name="Percent 2 6 3 3 2" xfId="4702"/>
    <cellStyle name="Percent 2 6 3 4" xfId="4703"/>
    <cellStyle name="Percent 2 6 4" xfId="4704"/>
    <cellStyle name="Percent 2 6 4 2" xfId="4705"/>
    <cellStyle name="Percent 2 6 4 2 2" xfId="4706"/>
    <cellStyle name="Percent 2 6 4 3" xfId="4707"/>
    <cellStyle name="Percent 2 6 5" xfId="4708"/>
    <cellStyle name="Percent 2 6 5 2" xfId="4709"/>
    <cellStyle name="Percent 2 6 6" xfId="4710"/>
    <cellStyle name="Percent 2 7" xfId="4711"/>
    <cellStyle name="Percent 2 7 2" xfId="4712"/>
    <cellStyle name="Percent 2 7 3" xfId="4713"/>
    <cellStyle name="Percent 2 7 4" xfId="4714"/>
    <cellStyle name="Percent 2 7 4 2" xfId="4715"/>
    <cellStyle name="Percent 2 7 4 2 2" xfId="4716"/>
    <cellStyle name="Percent 2 7 4 3" xfId="4717"/>
    <cellStyle name="Percent 2 7 5" xfId="4718"/>
    <cellStyle name="Percent 2 7 5 2" xfId="4719"/>
    <cellStyle name="Percent 2 7 6" xfId="4720"/>
    <cellStyle name="Percent 2 8" xfId="4721"/>
    <cellStyle name="Percent 2 8 2" xfId="4722"/>
    <cellStyle name="Percent 2 8 2 2" xfId="4723"/>
    <cellStyle name="Percent 2 8 2 2 2" xfId="4724"/>
    <cellStyle name="Percent 2 8 2 3" xfId="4725"/>
    <cellStyle name="Percent 2 8 3" xfId="4726"/>
    <cellStyle name="Percent 2 8 3 2" xfId="4727"/>
    <cellStyle name="Percent 2 8 4" xfId="4728"/>
    <cellStyle name="Percent 2 9" xfId="4729"/>
    <cellStyle name="Percent 3" xfId="58"/>
    <cellStyle name="Percent 3 2" xfId="75"/>
    <cellStyle name="Percent 3 2 2" xfId="4730"/>
    <cellStyle name="Percent 3 2 2 2" xfId="4731"/>
    <cellStyle name="Percent 3 2 3" xfId="4732"/>
    <cellStyle name="Percent 3 2 4" xfId="4733"/>
    <cellStyle name="Percent 3 3" xfId="4734"/>
    <cellStyle name="Percent 3 4" xfId="4735"/>
    <cellStyle name="Percent 4" xfId="4736"/>
    <cellStyle name="Percent 4 2" xfId="4737"/>
    <cellStyle name="Percent 4 2 2" xfId="4738"/>
    <cellStyle name="Percent 4 2 3" xfId="4739"/>
    <cellStyle name="Percent 4 3" xfId="4740"/>
    <cellStyle name="Percent 4 3 2" xfId="4741"/>
    <cellStyle name="Percent 4 3 2 2" xfId="4742"/>
    <cellStyle name="Percent 4 3 3" xfId="4743"/>
    <cellStyle name="Percent 4 4" xfId="4744"/>
    <cellStyle name="Percent 5" xfId="4745"/>
    <cellStyle name="Percent 5 2" xfId="4746"/>
    <cellStyle name="Percent 5 2 2" xfId="4747"/>
    <cellStyle name="Percent 5 2 2 2" xfId="4748"/>
    <cellStyle name="Percent 5 2 3" xfId="4749"/>
    <cellStyle name="Percent 6" xfId="4750"/>
    <cellStyle name="Percent 6 2" xfId="4751"/>
    <cellStyle name="Percent 6 2 2" xfId="4752"/>
    <cellStyle name="Percent 6 2 2 2" xfId="4753"/>
    <cellStyle name="Percent 6 2 3" xfId="4754"/>
    <cellStyle name="Percent 6 3" xfId="4755"/>
    <cellStyle name="Percent 6 3 2" xfId="4756"/>
    <cellStyle name="Percent 6 3 2 2" xfId="4757"/>
    <cellStyle name="Percent 6 3 3" xfId="4758"/>
    <cellStyle name="Percent 7" xfId="4759"/>
    <cellStyle name="Percent 7 2" xfId="4760"/>
    <cellStyle name="Percent 7 2 2" xfId="4761"/>
    <cellStyle name="Percent 7 2 2 2" xfId="4762"/>
    <cellStyle name="Percent 7 2 3" xfId="4763"/>
    <cellStyle name="Percent 7 3" xfId="4764"/>
    <cellStyle name="Percent 7 3 2" xfId="4765"/>
    <cellStyle name="Percent 7 4" xfId="4766"/>
    <cellStyle name="Percent 8" xfId="4767"/>
    <cellStyle name="Percent 9" xfId="4768"/>
    <cellStyle name="Percent Hard" xfId="4769"/>
    <cellStyle name="percentage" xfId="4770"/>
    <cellStyle name="PercentChange" xfId="4771"/>
    <cellStyle name="PLAN1" xfId="4772"/>
    <cellStyle name="Porcentaje" xfId="4773"/>
    <cellStyle name="Pourcentage_Profit &amp; Loss" xfId="4774"/>
    <cellStyle name="PrePop Currency (0)" xfId="4775"/>
    <cellStyle name="PrePop Currency (2)" xfId="4776"/>
    <cellStyle name="PrePop Units (0)" xfId="4777"/>
    <cellStyle name="PrePop Units (1)" xfId="4778"/>
    <cellStyle name="PrePop Units (2)" xfId="4779"/>
    <cellStyle name="Procenten" xfId="4780"/>
    <cellStyle name="Procenten estimate" xfId="4781"/>
    <cellStyle name="Procenten_EMI" xfId="4782"/>
    <cellStyle name="Profit figure" xfId="4783"/>
    <cellStyle name="Protected" xfId="4784"/>
    <cellStyle name="ProtectedDates" xfId="4785"/>
    <cellStyle name="PSChar" xfId="4786"/>
    <cellStyle name="PSDate" xfId="4787"/>
    <cellStyle name="PSDec" xfId="4788"/>
    <cellStyle name="PSHeading" xfId="4789"/>
    <cellStyle name="PSInt" xfId="4790"/>
    <cellStyle name="PSSpacer" xfId="4791"/>
    <cellStyle name="RatioX" xfId="4792"/>
    <cellStyle name="Red font" xfId="4793"/>
    <cellStyle name="ref" xfId="4794"/>
    <cellStyle name="Right" xfId="4795"/>
    <cellStyle name="Salomon Logo" xfId="4796"/>
    <cellStyle name="ScripFactor" xfId="4797"/>
    <cellStyle name="SectionHeading" xfId="4798"/>
    <cellStyle name="Shade" xfId="4799"/>
    <cellStyle name="Shaded" xfId="4800"/>
    <cellStyle name="Single Accounting" xfId="4801"/>
    <cellStyle name="SingleLineAcctgn" xfId="4802"/>
    <cellStyle name="SingleLinePercent" xfId="4803"/>
    <cellStyle name="Source Superscript" xfId="4804"/>
    <cellStyle name="Source Text" xfId="4805"/>
    <cellStyle name="ssp " xfId="4806"/>
    <cellStyle name="Standard" xfId="4807"/>
    <cellStyle name="Style 1" xfId="4808"/>
    <cellStyle name="Style 10" xfId="4809"/>
    <cellStyle name="Style 100" xfId="4810"/>
    <cellStyle name="Style 101" xfId="4811"/>
    <cellStyle name="Style 102" xfId="4812"/>
    <cellStyle name="Style 103" xfId="4813"/>
    <cellStyle name="Style 104" xfId="4814"/>
    <cellStyle name="Style 105" xfId="4815"/>
    <cellStyle name="Style 106" xfId="4816"/>
    <cellStyle name="Style 107" xfId="4817"/>
    <cellStyle name="Style 108" xfId="4818"/>
    <cellStyle name="Style 109" xfId="4819"/>
    <cellStyle name="Style 11" xfId="4820"/>
    <cellStyle name="Style 110" xfId="4821"/>
    <cellStyle name="Style 111" xfId="4822"/>
    <cellStyle name="Style 112" xfId="4823"/>
    <cellStyle name="Style 113" xfId="4824"/>
    <cellStyle name="Style 114" xfId="4825"/>
    <cellStyle name="Style 115" xfId="4826"/>
    <cellStyle name="Style 116" xfId="4827"/>
    <cellStyle name="Style 117" xfId="4828"/>
    <cellStyle name="Style 118" xfId="4829"/>
    <cellStyle name="Style 119" xfId="4830"/>
    <cellStyle name="Style 12" xfId="4831"/>
    <cellStyle name="Style 120" xfId="4832"/>
    <cellStyle name="Style 121" xfId="4833"/>
    <cellStyle name="Style 122" xfId="4834"/>
    <cellStyle name="Style 123" xfId="4835"/>
    <cellStyle name="Style 124" xfId="4836"/>
    <cellStyle name="Style 125" xfId="4837"/>
    <cellStyle name="Style 126" xfId="4838"/>
    <cellStyle name="Style 127" xfId="4839"/>
    <cellStyle name="Style 128" xfId="4840"/>
    <cellStyle name="Style 129" xfId="4841"/>
    <cellStyle name="Style 13" xfId="4842"/>
    <cellStyle name="Style 130" xfId="4843"/>
    <cellStyle name="Style 131" xfId="4844"/>
    <cellStyle name="Style 132" xfId="4845"/>
    <cellStyle name="Style 133" xfId="4846"/>
    <cellStyle name="Style 134" xfId="4847"/>
    <cellStyle name="Style 135" xfId="4848"/>
    <cellStyle name="Style 136" xfId="4849"/>
    <cellStyle name="Style 137" xfId="4850"/>
    <cellStyle name="Style 138" xfId="4851"/>
    <cellStyle name="Style 139" xfId="4852"/>
    <cellStyle name="Style 14" xfId="4853"/>
    <cellStyle name="Style 140" xfId="4854"/>
    <cellStyle name="Style 141" xfId="4855"/>
    <cellStyle name="Style 142" xfId="4856"/>
    <cellStyle name="Style 143" xfId="4857"/>
    <cellStyle name="Style 144" xfId="4858"/>
    <cellStyle name="Style 145" xfId="4859"/>
    <cellStyle name="Style 146" xfId="4860"/>
    <cellStyle name="Style 147" xfId="4861"/>
    <cellStyle name="Style 148" xfId="4862"/>
    <cellStyle name="Style 149" xfId="4863"/>
    <cellStyle name="Style 15" xfId="4864"/>
    <cellStyle name="Style 150" xfId="4865"/>
    <cellStyle name="Style 151" xfId="4866"/>
    <cellStyle name="Style 152" xfId="4867"/>
    <cellStyle name="Style 153" xfId="4868"/>
    <cellStyle name="Style 154" xfId="4869"/>
    <cellStyle name="Style 155" xfId="4870"/>
    <cellStyle name="Style 156" xfId="4871"/>
    <cellStyle name="Style 157" xfId="4872"/>
    <cellStyle name="Style 158" xfId="4873"/>
    <cellStyle name="Style 159" xfId="4874"/>
    <cellStyle name="Style 16" xfId="4875"/>
    <cellStyle name="Style 160" xfId="4876"/>
    <cellStyle name="Style 161" xfId="4877"/>
    <cellStyle name="Style 162" xfId="4878"/>
    <cellStyle name="Style 163" xfId="4879"/>
    <cellStyle name="Style 164" xfId="4880"/>
    <cellStyle name="Style 165" xfId="4881"/>
    <cellStyle name="Style 166" xfId="4882"/>
    <cellStyle name="Style 167" xfId="4883"/>
    <cellStyle name="Style 168" xfId="4884"/>
    <cellStyle name="Style 169" xfId="4885"/>
    <cellStyle name="Style 17" xfId="4886"/>
    <cellStyle name="Style 170" xfId="4887"/>
    <cellStyle name="Style 171" xfId="4888"/>
    <cellStyle name="Style 172" xfId="4889"/>
    <cellStyle name="Style 173" xfId="4890"/>
    <cellStyle name="Style 174" xfId="4891"/>
    <cellStyle name="Style 175" xfId="4892"/>
    <cellStyle name="Style 176" xfId="4893"/>
    <cellStyle name="Style 177" xfId="4894"/>
    <cellStyle name="Style 178" xfId="4895"/>
    <cellStyle name="Style 179" xfId="4896"/>
    <cellStyle name="Style 18" xfId="4897"/>
    <cellStyle name="Style 180" xfId="4898"/>
    <cellStyle name="Style 181" xfId="4899"/>
    <cellStyle name="Style 182" xfId="4900"/>
    <cellStyle name="Style 183" xfId="4901"/>
    <cellStyle name="Style 184" xfId="4902"/>
    <cellStyle name="Style 185" xfId="4903"/>
    <cellStyle name="Style 186" xfId="4904"/>
    <cellStyle name="Style 187" xfId="4905"/>
    <cellStyle name="Style 188" xfId="4906"/>
    <cellStyle name="Style 189" xfId="4907"/>
    <cellStyle name="Style 19" xfId="4908"/>
    <cellStyle name="Style 190" xfId="4909"/>
    <cellStyle name="Style 191" xfId="4910"/>
    <cellStyle name="Style 192" xfId="4911"/>
    <cellStyle name="Style 193" xfId="4912"/>
    <cellStyle name="Style 194" xfId="4913"/>
    <cellStyle name="Style 195" xfId="4914"/>
    <cellStyle name="Style 196" xfId="4915"/>
    <cellStyle name="Style 197" xfId="4916"/>
    <cellStyle name="Style 198" xfId="4917"/>
    <cellStyle name="Style 199" xfId="4918"/>
    <cellStyle name="Style 2" xfId="4919"/>
    <cellStyle name="Style 20" xfId="4920"/>
    <cellStyle name="Style 200" xfId="4921"/>
    <cellStyle name="Style 201" xfId="4922"/>
    <cellStyle name="Style 202" xfId="4923"/>
    <cellStyle name="Style 203" xfId="4924"/>
    <cellStyle name="Style 204" xfId="4925"/>
    <cellStyle name="Style 205" xfId="4926"/>
    <cellStyle name="Style 206" xfId="4927"/>
    <cellStyle name="Style 207" xfId="4928"/>
    <cellStyle name="Style 208" xfId="4929"/>
    <cellStyle name="Style 209" xfId="4930"/>
    <cellStyle name="Style 21" xfId="4931"/>
    <cellStyle name="Style 21 2" xfId="4932"/>
    <cellStyle name="Style 22" xfId="4933"/>
    <cellStyle name="Style 22 2" xfId="4934"/>
    <cellStyle name="Style 22 3" xfId="4935"/>
    <cellStyle name="Style 22 4" xfId="4936"/>
    <cellStyle name="Style 23" xfId="59"/>
    <cellStyle name="Style 23 2" xfId="60"/>
    <cellStyle name="Style 23 2 2" xfId="76"/>
    <cellStyle name="Style 23 2 2 2" xfId="121"/>
    <cellStyle name="Style 23 2 2 3" xfId="9758"/>
    <cellStyle name="Style 23 3" xfId="77"/>
    <cellStyle name="Style 23 3 2" xfId="120"/>
    <cellStyle name="Style 23 3 3" xfId="9759"/>
    <cellStyle name="Style 24" xfId="4937"/>
    <cellStyle name="Style 24 2" xfId="4938"/>
    <cellStyle name="Style 24 3" xfId="4939"/>
    <cellStyle name="Style 24 4" xfId="4940"/>
    <cellStyle name="Style 25" xfId="4941"/>
    <cellStyle name="Style 25 2" xfId="4942"/>
    <cellStyle name="Style 25 3" xfId="4943"/>
    <cellStyle name="Style 26" xfId="4944"/>
    <cellStyle name="Style 26 2" xfId="4945"/>
    <cellStyle name="Style 26 3" xfId="4946"/>
    <cellStyle name="Style 26 4" xfId="4947"/>
    <cellStyle name="Style 27" xfId="4948"/>
    <cellStyle name="Style 28" xfId="4949"/>
    <cellStyle name="Style 29" xfId="4950"/>
    <cellStyle name="Style 3" xfId="4951"/>
    <cellStyle name="Style 30" xfId="4952"/>
    <cellStyle name="Style 31" xfId="4953"/>
    <cellStyle name="Style 32" xfId="4954"/>
    <cellStyle name="Style 33" xfId="4955"/>
    <cellStyle name="Style 34" xfId="4956"/>
    <cellStyle name="Style 35" xfId="4957"/>
    <cellStyle name="Style 36" xfId="4958"/>
    <cellStyle name="Style 37" xfId="4959"/>
    <cellStyle name="Style 38" xfId="4960"/>
    <cellStyle name="Style 39" xfId="4961"/>
    <cellStyle name="Style 4" xfId="4962"/>
    <cellStyle name="Style 40" xfId="4963"/>
    <cellStyle name="Style 41" xfId="4964"/>
    <cellStyle name="Style 42" xfId="4965"/>
    <cellStyle name="Style 43" xfId="4966"/>
    <cellStyle name="Style 44" xfId="4967"/>
    <cellStyle name="Style 45" xfId="4968"/>
    <cellStyle name="Style 46" xfId="4969"/>
    <cellStyle name="Style 47" xfId="4970"/>
    <cellStyle name="Style 48" xfId="4971"/>
    <cellStyle name="Style 49" xfId="4972"/>
    <cellStyle name="Style 5" xfId="4973"/>
    <cellStyle name="Style 50" xfId="4974"/>
    <cellStyle name="Style 51" xfId="4975"/>
    <cellStyle name="Style 52" xfId="4976"/>
    <cellStyle name="Style 53" xfId="4977"/>
    <cellStyle name="Style 54" xfId="4978"/>
    <cellStyle name="Style 55" xfId="4979"/>
    <cellStyle name="Style 56" xfId="4980"/>
    <cellStyle name="Style 57" xfId="4981"/>
    <cellStyle name="Style 58" xfId="4982"/>
    <cellStyle name="Style 59" xfId="4983"/>
    <cellStyle name="Style 6" xfId="4984"/>
    <cellStyle name="Style 60" xfId="4985"/>
    <cellStyle name="Style 61" xfId="4986"/>
    <cellStyle name="Style 62" xfId="4987"/>
    <cellStyle name="Style 63" xfId="4988"/>
    <cellStyle name="Style 64" xfId="4989"/>
    <cellStyle name="Style 65" xfId="4990"/>
    <cellStyle name="Style 66" xfId="4991"/>
    <cellStyle name="Style 67" xfId="4992"/>
    <cellStyle name="Style 68" xfId="4993"/>
    <cellStyle name="Style 69" xfId="4994"/>
    <cellStyle name="Style 7" xfId="4995"/>
    <cellStyle name="Style 70" xfId="4996"/>
    <cellStyle name="Style 71" xfId="4997"/>
    <cellStyle name="Style 72" xfId="4998"/>
    <cellStyle name="Style 73" xfId="4999"/>
    <cellStyle name="Style 74" xfId="5000"/>
    <cellStyle name="Style 75" xfId="5001"/>
    <cellStyle name="Style 76" xfId="5002"/>
    <cellStyle name="Style 77" xfId="5003"/>
    <cellStyle name="Style 78" xfId="5004"/>
    <cellStyle name="Style 79" xfId="5005"/>
    <cellStyle name="Style 8" xfId="5006"/>
    <cellStyle name="Style 80" xfId="5007"/>
    <cellStyle name="Style 81" xfId="5008"/>
    <cellStyle name="Style 82" xfId="5009"/>
    <cellStyle name="Style 83" xfId="5010"/>
    <cellStyle name="Style 84" xfId="5011"/>
    <cellStyle name="Style 85" xfId="5012"/>
    <cellStyle name="Style 86" xfId="5013"/>
    <cellStyle name="Style 87" xfId="5014"/>
    <cellStyle name="Style 88" xfId="5015"/>
    <cellStyle name="Style 89" xfId="5016"/>
    <cellStyle name="Style 9" xfId="5017"/>
    <cellStyle name="Style 90" xfId="5018"/>
    <cellStyle name="Style 91" xfId="5019"/>
    <cellStyle name="Style 92" xfId="5020"/>
    <cellStyle name="Style 93" xfId="5021"/>
    <cellStyle name="Style 94" xfId="5022"/>
    <cellStyle name="Style 95" xfId="5023"/>
    <cellStyle name="Style 96" xfId="5024"/>
    <cellStyle name="Style 97" xfId="5025"/>
    <cellStyle name="Style 98" xfId="5026"/>
    <cellStyle name="Style 99" xfId="5027"/>
    <cellStyle name="STYLE1" xfId="5028"/>
    <cellStyle name="STYLE2" xfId="5029"/>
    <cellStyle name="STYLE3" xfId="5030"/>
    <cellStyle name="Subhead" xfId="5031"/>
    <cellStyle name="Subtotal_left" xfId="5032"/>
    <cellStyle name="SwitchCell" xfId="5033"/>
    <cellStyle name="t" xfId="5034"/>
    <cellStyle name="Table Col Head" xfId="5035"/>
    <cellStyle name="Table Head" xfId="5036"/>
    <cellStyle name="Table Head Aligned" xfId="5037"/>
    <cellStyle name="Table Head Aligned 2" xfId="6209"/>
    <cellStyle name="Table Head Blue" xfId="5038"/>
    <cellStyle name="Table Head Green" xfId="5039"/>
    <cellStyle name="Table Head Green 2" xfId="6211"/>
    <cellStyle name="Table Head_Val_Sum_Graph" xfId="5040"/>
    <cellStyle name="Table Sub Head" xfId="5041"/>
    <cellStyle name="Table Text" xfId="5042"/>
    <cellStyle name="Table Title" xfId="5043"/>
    <cellStyle name="Table Units" xfId="5044"/>
    <cellStyle name="Table_Header" xfId="5045"/>
    <cellStyle name="TableBorder" xfId="5046"/>
    <cellStyle name="TableColumnHeader" xfId="5047"/>
    <cellStyle name="TableColumnHeader 2" xfId="8566"/>
    <cellStyle name="TableHeading" xfId="5048"/>
    <cellStyle name="TableHighlight" xfId="5049"/>
    <cellStyle name="TableNote" xfId="5050"/>
    <cellStyle name="test a style" xfId="5051"/>
    <cellStyle name="test a style 2" xfId="6212"/>
    <cellStyle name="Text 1" xfId="5052"/>
    <cellStyle name="Text Head 1" xfId="5053"/>
    <cellStyle name="Text Indent A" xfId="5054"/>
    <cellStyle name="Text Indent B" xfId="5055"/>
    <cellStyle name="Text Indent C" xfId="5056"/>
    <cellStyle name="Text Wrap" xfId="5057"/>
    <cellStyle name="Time" xfId="5058"/>
    <cellStyle name="Times 10" xfId="5059"/>
    <cellStyle name="Times 12" xfId="5060"/>
    <cellStyle name="Times New Roman" xfId="5061"/>
    <cellStyle name="Title 2" xfId="61"/>
    <cellStyle name="Title 2 2" xfId="5062"/>
    <cellStyle name="Title 3" xfId="5063"/>
    <cellStyle name="title1" xfId="5065"/>
    <cellStyle name="title2" xfId="5066"/>
    <cellStyle name="Title-2" xfId="5064"/>
    <cellStyle name="Titles" xfId="5067"/>
    <cellStyle name="titre_col" xfId="5068"/>
    <cellStyle name="TOC" xfId="5069"/>
    <cellStyle name="Total 2" xfId="62"/>
    <cellStyle name="Total 2 10" xfId="5070"/>
    <cellStyle name="Total 2 11" xfId="9751"/>
    <cellStyle name="Total 2 2" xfId="69"/>
    <cellStyle name="Total 2 2 2" xfId="89"/>
    <cellStyle name="Total 2 2 2 2" xfId="9771"/>
    <cellStyle name="Total 2 2 3" xfId="9757"/>
    <cellStyle name="Total 2 3" xfId="83"/>
    <cellStyle name="Total 2 3 2" xfId="9765"/>
    <cellStyle name="Total 2 4" xfId="5071"/>
    <cellStyle name="Total 2 5" xfId="5072"/>
    <cellStyle name="Total 2 6" xfId="5073"/>
    <cellStyle name="Total 2 7" xfId="5074"/>
    <cellStyle name="Total 2 8" xfId="5075"/>
    <cellStyle name="Total 2 9" xfId="5076"/>
    <cellStyle name="Total 3" xfId="5077"/>
    <cellStyle name="Total Bold" xfId="5078"/>
    <cellStyle name="Totals" xfId="5079"/>
    <cellStyle name="Totals 2" xfId="8567"/>
    <cellStyle name="Underline_Single" xfId="5080"/>
    <cellStyle name="UnProtectedCalc" xfId="5081"/>
    <cellStyle name="UnProtectedCalc 2" xfId="6213"/>
    <cellStyle name="Valuta (0)_Sheet1" xfId="5082"/>
    <cellStyle name="Valuta_piv_polio" xfId="5083"/>
    <cellStyle name="Währung [0]_A17 - 31.03.1998" xfId="5084"/>
    <cellStyle name="Währung_A17 - 31.03.1998" xfId="5085"/>
    <cellStyle name="Warburg" xfId="5086"/>
    <cellStyle name="Warning Text 2" xfId="63"/>
    <cellStyle name="Warning Text 2 2" xfId="5087"/>
    <cellStyle name="Warning Text 2 3" xfId="5088"/>
    <cellStyle name="Warning Text 2 4" xfId="5089"/>
    <cellStyle name="Warning Text 2 5" xfId="5090"/>
    <cellStyle name="Warning Text 2 6" xfId="5091"/>
    <cellStyle name="Warning Text 2 7" xfId="5092"/>
    <cellStyle name="Warning Text 2 8" xfId="5093"/>
    <cellStyle name="Warning Text 2 9" xfId="5094"/>
    <cellStyle name="Warning Text 3" xfId="5095"/>
    <cellStyle name="wild guess" xfId="5096"/>
    <cellStyle name="Wildguess" xfId="5097"/>
    <cellStyle name="Year" xfId="5098"/>
    <cellStyle name="Year Estimate" xfId="5099"/>
    <cellStyle name="Year, Actual" xfId="5100"/>
    <cellStyle name="YearE_ Pies " xfId="5101"/>
    <cellStyle name="YearFormat" xfId="5102"/>
    <cellStyle name="YearFormat 2" xfId="6214"/>
    <cellStyle name="Yen" xfId="5103"/>
    <cellStyle name="YesNo" xfId="5104"/>
    <cellStyle name="쬞\?1@" xfId="5105"/>
    <cellStyle name="千位分隔 2" xfId="5106"/>
    <cellStyle name="常规 2" xfId="5107"/>
    <cellStyle name="標準_car_JP" xfId="5108"/>
  </cellStyles>
  <dxfs count="4">
    <dxf>
      <font>
        <color theme="0" tint="-0.34998626667073579"/>
      </font>
    </dxf>
    <dxf>
      <font>
        <color theme="0" tint="-0.34998626667073579"/>
      </font>
    </dxf>
    <dxf>
      <font>
        <color theme="0" tint="-0.34998626667073579"/>
      </font>
    </dxf>
    <dxf>
      <font>
        <color theme="0" tint="-0.34998626667073579"/>
      </font>
    </dxf>
  </dxfs>
  <tableStyles count="0" defaultTableStyle="TableStyleMedium9" defaultPivotStyle="PivotStyleLight16"/>
  <colors>
    <mruColors>
      <color rgb="FFFFFF66"/>
      <color rgb="FF66FFFF"/>
      <color rgb="FF0033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188259</xdr:colOff>
      <xdr:row>20</xdr:row>
      <xdr:rowOff>11206</xdr:rowOff>
    </xdr:from>
    <xdr:to>
      <xdr:col>2</xdr:col>
      <xdr:colOff>7655859</xdr:colOff>
      <xdr:row>27</xdr:row>
      <xdr:rowOff>96931</xdr:rowOff>
    </xdr:to>
    <xdr:sp macro="" textlink="">
      <xdr:nvSpPr>
        <xdr:cNvPr id="2" name="Text Box 50">
          <a:extLst>
            <a:ext uri="{FF2B5EF4-FFF2-40B4-BE49-F238E27FC236}">
              <a16:creationId xmlns:a16="http://schemas.microsoft.com/office/drawing/2014/main" id="{00000000-0008-0000-0000-000002000000}"/>
            </a:ext>
          </a:extLst>
        </xdr:cNvPr>
        <xdr:cNvSpPr txBox="1">
          <a:spLocks noChangeArrowheads="1"/>
        </xdr:cNvSpPr>
      </xdr:nvSpPr>
      <xdr:spPr bwMode="auto">
        <a:xfrm>
          <a:off x="188259" y="6465794"/>
          <a:ext cx="10213041" cy="1419225"/>
        </a:xfrm>
        <a:prstGeom prst="rect">
          <a:avLst/>
        </a:prstGeom>
        <a:noFill/>
        <a:ln>
          <a:noFill/>
        </a:ln>
        <a:effectLst>
          <a:softEdge rad="31750"/>
        </a:effectLst>
        <a:ex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5041</xdr:colOff>
      <xdr:row>0</xdr:row>
      <xdr:rowOff>0</xdr:rowOff>
    </xdr:from>
    <xdr:to>
      <xdr:col>4</xdr:col>
      <xdr:colOff>47624</xdr:colOff>
      <xdr:row>1</xdr:row>
      <xdr:rowOff>153519</xdr:rowOff>
    </xdr:to>
    <xdr:grpSp>
      <xdr:nvGrpSpPr>
        <xdr:cNvPr id="4" name="Group 3">
          <a:extLst>
            <a:ext uri="{FF2B5EF4-FFF2-40B4-BE49-F238E27FC236}">
              <a16:creationId xmlns:a16="http://schemas.microsoft.com/office/drawing/2014/main" id="{00000000-0008-0000-0000-000004000000}"/>
            </a:ext>
          </a:extLst>
        </xdr:cNvPr>
        <xdr:cNvGrpSpPr/>
      </xdr:nvGrpSpPr>
      <xdr:grpSpPr>
        <a:xfrm>
          <a:off x="5041" y="0"/>
          <a:ext cx="10960614" cy="2368082"/>
          <a:chOff x="10997237" y="5479676"/>
          <a:chExt cx="8857420" cy="2022148"/>
        </a:xfrm>
      </xdr:grpSpPr>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000-000006000000}"/>
              </a:ext>
            </a:extLst>
          </xdr:cNvPr>
          <xdr:cNvSpPr/>
        </xdr:nvSpPr>
        <xdr:spPr>
          <a:xfrm>
            <a:off x="11215555" y="59566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000-000008000000}"/>
              </a:ext>
            </a:extLst>
          </xdr:cNvPr>
          <xdr:cNvSpPr/>
        </xdr:nvSpPr>
        <xdr:spPr>
          <a:xfrm>
            <a:off x="11516930" y="5637897"/>
            <a:ext cx="1486855"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6221505</xdr:colOff>
      <xdr:row>0</xdr:row>
      <xdr:rowOff>1719542</xdr:rowOff>
    </xdr:from>
    <xdr:to>
      <xdr:col>3</xdr:col>
      <xdr:colOff>230281</xdr:colOff>
      <xdr:row>0</xdr:row>
      <xdr:rowOff>1967192</xdr:rowOff>
    </xdr:to>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8974230" y="1719542"/>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297519</xdr:colOff>
      <xdr:row>1</xdr:row>
      <xdr:rowOff>96932</xdr:rowOff>
    </xdr:from>
    <xdr:to>
      <xdr:col>23</xdr:col>
      <xdr:colOff>304801</xdr:colOff>
      <xdr:row>13</xdr:row>
      <xdr:rowOff>100854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297519" y="287432"/>
          <a:ext cx="15818782" cy="2289922"/>
          <a:chOff x="11012846" y="5479676"/>
          <a:chExt cx="8857420" cy="1900278"/>
        </a:xfrm>
      </xdr:grpSpPr>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12846"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100-000004000000}"/>
              </a:ext>
            </a:extLst>
          </xdr:cNvPr>
          <xdr:cNvSpPr/>
        </xdr:nvSpPr>
        <xdr:spPr>
          <a:xfrm>
            <a:off x="11118398" y="6173855"/>
            <a:ext cx="8566570" cy="92624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Instructions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731384"/>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100-000006000000}"/>
              </a:ext>
            </a:extLst>
          </xdr:cNvPr>
          <xdr:cNvSpPr/>
        </xdr:nvSpPr>
        <xdr:spPr>
          <a:xfrm>
            <a:off x="11528227" y="574065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457200</xdr:colOff>
      <xdr:row>10</xdr:row>
      <xdr:rowOff>104775</xdr:rowOff>
    </xdr:from>
    <xdr:to>
      <xdr:col>22</xdr:col>
      <xdr:colOff>421006</xdr:colOff>
      <xdr:row>11</xdr:row>
      <xdr:rowOff>171450</xdr:rowOff>
    </xdr:to>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14306550" y="1914525"/>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6</xdr:col>
      <xdr:colOff>338667</xdr:colOff>
      <xdr:row>1</xdr:row>
      <xdr:rowOff>190500</xdr:rowOff>
    </xdr:to>
    <xdr:grpSp>
      <xdr:nvGrpSpPr>
        <xdr:cNvPr id="4" name="Group 3">
          <a:extLst>
            <a:ext uri="{FF2B5EF4-FFF2-40B4-BE49-F238E27FC236}">
              <a16:creationId xmlns:a16="http://schemas.microsoft.com/office/drawing/2014/main" id="{00000000-0008-0000-0200-000004000000}"/>
            </a:ext>
          </a:extLst>
        </xdr:cNvPr>
        <xdr:cNvGrpSpPr/>
      </xdr:nvGrpSpPr>
      <xdr:grpSpPr>
        <a:xfrm>
          <a:off x="123825" y="76200"/>
          <a:ext cx="19348186" cy="1971675"/>
          <a:chOff x="10997237" y="5479676"/>
          <a:chExt cx="8857420" cy="1900278"/>
        </a:xfrm>
      </xdr:grpSpPr>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200-000006000000}"/>
              </a:ext>
            </a:extLst>
          </xdr:cNvPr>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Checklist and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0"/>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200-000008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5</xdr:col>
      <xdr:colOff>1208314</xdr:colOff>
      <xdr:row>0</xdr:row>
      <xdr:rowOff>1458686</xdr:rowOff>
    </xdr:from>
    <xdr:to>
      <xdr:col>5</xdr:col>
      <xdr:colOff>3058070</xdr:colOff>
      <xdr:row>0</xdr:row>
      <xdr:rowOff>1706336</xdr:rowOff>
    </xdr:to>
    <xdr:sp macro="" textlink="">
      <xdr:nvSpPr>
        <xdr:cNvPr id="10" name="TextBox 9">
          <a:extLst>
            <a:ext uri="{FF2B5EF4-FFF2-40B4-BE49-F238E27FC236}">
              <a16:creationId xmlns:a16="http://schemas.microsoft.com/office/drawing/2014/main" id="{00000000-0008-0000-0200-00000A000000}"/>
            </a:ext>
          </a:extLst>
        </xdr:cNvPr>
        <xdr:cNvSpPr txBox="1"/>
      </xdr:nvSpPr>
      <xdr:spPr>
        <a:xfrm>
          <a:off x="17645743" y="1458686"/>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135155</xdr:colOff>
      <xdr:row>0</xdr:row>
      <xdr:rowOff>47006</xdr:rowOff>
    </xdr:from>
    <xdr:to>
      <xdr:col>12</xdr:col>
      <xdr:colOff>110813</xdr:colOff>
      <xdr:row>1</xdr:row>
      <xdr:rowOff>555830</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135155" y="47006"/>
          <a:ext cx="20714011" cy="2339118"/>
          <a:chOff x="11005139" y="5482585"/>
          <a:chExt cx="8857420" cy="1900278"/>
        </a:xfrm>
      </xdr:grpSpPr>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05139" y="5482585"/>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400-000004000000}"/>
              </a:ext>
            </a:extLst>
          </xdr:cNvPr>
          <xdr:cNvSpPr/>
        </xdr:nvSpPr>
        <xdr:spPr>
          <a:xfrm>
            <a:off x="11224639" y="6136775"/>
            <a:ext cx="8566570" cy="115910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22587" y="5705314"/>
            <a:ext cx="335573"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400-000006000000}"/>
              </a:ext>
            </a:extLst>
          </xdr:cNvPr>
          <xdr:cNvSpPr/>
        </xdr:nvSpPr>
        <xdr:spPr>
          <a:xfrm>
            <a:off x="11614591" y="573524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mc:AlternateContent xmlns:mc="http://schemas.openxmlformats.org/markup-compatibility/2006">
    <mc:Choice xmlns:a14="http://schemas.microsoft.com/office/drawing/2010/main" Requires="a14">
      <xdr:twoCellAnchor editAs="oneCell">
        <xdr:from>
          <xdr:col>2</xdr:col>
          <xdr:colOff>965200</xdr:colOff>
          <xdr:row>53</xdr:row>
          <xdr:rowOff>31750</xdr:rowOff>
        </xdr:from>
        <xdr:to>
          <xdr:col>2</xdr:col>
          <xdr:colOff>1384300</xdr:colOff>
          <xdr:row>54</xdr:row>
          <xdr:rowOff>165100</xdr:rowOff>
        </xdr:to>
        <xdr:sp macro="" textlink="">
          <xdr:nvSpPr>
            <xdr:cNvPr id="3074" name="Check Box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56</xdr:row>
          <xdr:rowOff>31750</xdr:rowOff>
        </xdr:from>
        <xdr:to>
          <xdr:col>2</xdr:col>
          <xdr:colOff>1384300</xdr:colOff>
          <xdr:row>57</xdr:row>
          <xdr:rowOff>165100</xdr:rowOff>
        </xdr:to>
        <xdr:sp macro="" textlink="">
          <xdr:nvSpPr>
            <xdr:cNvPr id="3100" name="Check Box 28" hidden="1">
              <a:extLst>
                <a:ext uri="{63B3BB69-23CF-44E3-9099-C40C66FF867C}">
                  <a14:compatExt spid="_x0000_s3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59</xdr:row>
          <xdr:rowOff>31750</xdr:rowOff>
        </xdr:from>
        <xdr:to>
          <xdr:col>2</xdr:col>
          <xdr:colOff>1384300</xdr:colOff>
          <xdr:row>60</xdr:row>
          <xdr:rowOff>165100</xdr:rowOff>
        </xdr:to>
        <xdr:sp macro="" textlink="">
          <xdr:nvSpPr>
            <xdr:cNvPr id="3101" name="Check Box 29" hidden="1">
              <a:extLst>
                <a:ext uri="{63B3BB69-23CF-44E3-9099-C40C66FF867C}">
                  <a14:compatExt spid="_x0000_s310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62</xdr:row>
          <xdr:rowOff>31750</xdr:rowOff>
        </xdr:from>
        <xdr:to>
          <xdr:col>2</xdr:col>
          <xdr:colOff>1384300</xdr:colOff>
          <xdr:row>63</xdr:row>
          <xdr:rowOff>165100</xdr:rowOff>
        </xdr:to>
        <xdr:sp macro="" textlink="">
          <xdr:nvSpPr>
            <xdr:cNvPr id="3102" name="Check Box 30" hidden="1">
              <a:extLst>
                <a:ext uri="{63B3BB69-23CF-44E3-9099-C40C66FF867C}">
                  <a14:compatExt spid="_x0000_s310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65</xdr:row>
          <xdr:rowOff>31750</xdr:rowOff>
        </xdr:from>
        <xdr:to>
          <xdr:col>2</xdr:col>
          <xdr:colOff>1384300</xdr:colOff>
          <xdr:row>66</xdr:row>
          <xdr:rowOff>165100</xdr:rowOff>
        </xdr:to>
        <xdr:sp macro="" textlink="">
          <xdr:nvSpPr>
            <xdr:cNvPr id="3103" name="Check Box 31" hidden="1">
              <a:extLst>
                <a:ext uri="{63B3BB69-23CF-44E3-9099-C40C66FF867C}">
                  <a14:compatExt spid="_x0000_s310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10</xdr:col>
      <xdr:colOff>348345</xdr:colOff>
      <xdr:row>0</xdr:row>
      <xdr:rowOff>1730828</xdr:rowOff>
    </xdr:from>
    <xdr:to>
      <xdr:col>11</xdr:col>
      <xdr:colOff>848272</xdr:colOff>
      <xdr:row>1</xdr:row>
      <xdr:rowOff>149678</xdr:rowOff>
    </xdr:to>
    <xdr:sp macro="" textlink="">
      <xdr:nvSpPr>
        <xdr:cNvPr id="13" name="TextBox 12">
          <a:extLst>
            <a:ext uri="{FF2B5EF4-FFF2-40B4-BE49-F238E27FC236}">
              <a16:creationId xmlns:a16="http://schemas.microsoft.com/office/drawing/2014/main" id="{00000000-0008-0000-0400-00000D000000}"/>
            </a:ext>
          </a:extLst>
        </xdr:cNvPr>
        <xdr:cNvSpPr txBox="1"/>
      </xdr:nvSpPr>
      <xdr:spPr>
        <a:xfrm>
          <a:off x="17896116" y="1730828"/>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mc:AlternateContent xmlns:mc="http://schemas.openxmlformats.org/markup-compatibility/2006">
    <mc:Choice xmlns:a14="http://schemas.microsoft.com/office/drawing/2010/main" Requires="a14">
      <xdr:twoCellAnchor editAs="oneCell">
        <xdr:from>
          <xdr:col>2</xdr:col>
          <xdr:colOff>965200</xdr:colOff>
          <xdr:row>68</xdr:row>
          <xdr:rowOff>31750</xdr:rowOff>
        </xdr:from>
        <xdr:to>
          <xdr:col>2</xdr:col>
          <xdr:colOff>1384300</xdr:colOff>
          <xdr:row>69</xdr:row>
          <xdr:rowOff>165100</xdr:rowOff>
        </xdr:to>
        <xdr:sp macro="" textlink="">
          <xdr:nvSpPr>
            <xdr:cNvPr id="3104" name="Check Box 32" hidden="1">
              <a:extLst>
                <a:ext uri="{63B3BB69-23CF-44E3-9099-C40C66FF867C}">
                  <a14:compatExt spid="_x0000_s310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238125</xdr:colOff>
      <xdr:row>0</xdr:row>
      <xdr:rowOff>38100</xdr:rowOff>
    </xdr:from>
    <xdr:to>
      <xdr:col>8</xdr:col>
      <xdr:colOff>504825</xdr:colOff>
      <xdr:row>11</xdr:row>
      <xdr:rowOff>133350</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238125" y="38100"/>
          <a:ext cx="15899606" cy="2190750"/>
          <a:chOff x="10964411" y="5491703"/>
          <a:chExt cx="8857420" cy="1913598"/>
        </a:xfrm>
      </xdr:grpSpPr>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500-000004000000}"/>
              </a:ext>
            </a:extLst>
          </xdr:cNvPr>
          <xdr:cNvSpPr/>
        </xdr:nvSpPr>
        <xdr:spPr>
          <a:xfrm>
            <a:off x="11224639" y="6103270"/>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of Changes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7781" y="5753274"/>
            <a:ext cx="334523" cy="404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500-000006000000}"/>
              </a:ext>
            </a:extLst>
          </xdr:cNvPr>
          <xdr:cNvSpPr/>
        </xdr:nvSpPr>
        <xdr:spPr>
          <a:xfrm>
            <a:off x="11507160" y="571939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6</xdr:col>
      <xdr:colOff>3908612</xdr:colOff>
      <xdr:row>8</xdr:row>
      <xdr:rowOff>116541</xdr:rowOff>
    </xdr:from>
    <xdr:to>
      <xdr:col>8</xdr:col>
      <xdr:colOff>146462</xdr:colOff>
      <xdr:row>10</xdr:row>
      <xdr:rowOff>5603</xdr:rowOff>
    </xdr:to>
    <xdr:sp macro="" textlink="">
      <xdr:nvSpPr>
        <xdr:cNvPr id="8" name="TextBox 7">
          <a:extLst>
            <a:ext uri="{FF2B5EF4-FFF2-40B4-BE49-F238E27FC236}">
              <a16:creationId xmlns:a16="http://schemas.microsoft.com/office/drawing/2014/main" id="{00000000-0008-0000-0500-000008000000}"/>
            </a:ext>
          </a:extLst>
        </xdr:cNvPr>
        <xdr:cNvSpPr txBox="1"/>
      </xdr:nvSpPr>
      <xdr:spPr>
        <a:xfrm>
          <a:off x="14388353" y="1550894"/>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201083</xdr:colOff>
      <xdr:row>0</xdr:row>
      <xdr:rowOff>0</xdr:rowOff>
    </xdr:from>
    <xdr:to>
      <xdr:col>15</xdr:col>
      <xdr:colOff>1016001</xdr:colOff>
      <xdr:row>1</xdr:row>
      <xdr:rowOff>74083</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1083" y="0"/>
          <a:ext cx="18245668" cy="1894416"/>
        </a:xfrm>
        <a:prstGeom prst="rect">
          <a:avLst/>
        </a:prstGeom>
        <a:ln>
          <a:noFill/>
        </a:ln>
        <a:effectLst>
          <a:softEdge rad="112500"/>
        </a:effectLst>
      </xdr:spPr>
    </xdr:pic>
    <xdr:clientData/>
  </xdr:twoCellAnchor>
  <xdr:twoCellAnchor>
    <xdr:from>
      <xdr:col>1</xdr:col>
      <xdr:colOff>49862</xdr:colOff>
      <xdr:row>0</xdr:row>
      <xdr:rowOff>281441</xdr:rowOff>
    </xdr:from>
    <xdr:to>
      <xdr:col>13</xdr:col>
      <xdr:colOff>793753</xdr:colOff>
      <xdr:row>1</xdr:row>
      <xdr:rowOff>31749</xdr:rowOff>
    </xdr:to>
    <xdr:grpSp>
      <xdr:nvGrpSpPr>
        <xdr:cNvPr id="3" name="Group 2">
          <a:extLst>
            <a:ext uri="{FF2B5EF4-FFF2-40B4-BE49-F238E27FC236}">
              <a16:creationId xmlns:a16="http://schemas.microsoft.com/office/drawing/2014/main" id="{00000000-0008-0000-0700-000003000000}"/>
            </a:ext>
          </a:extLst>
        </xdr:cNvPr>
        <xdr:cNvGrpSpPr/>
      </xdr:nvGrpSpPr>
      <xdr:grpSpPr>
        <a:xfrm>
          <a:off x="485291" y="281441"/>
          <a:ext cx="15425998" cy="1573665"/>
          <a:chOff x="11207347" y="5630816"/>
          <a:chExt cx="8999966" cy="1385141"/>
        </a:xfrm>
      </xdr:grpSpPr>
      <xdr:sp macro="" textlink="">
        <xdr:nvSpPr>
          <xdr:cNvPr id="5" name="Rectangle 4">
            <a:extLst>
              <a:ext uri="{FF2B5EF4-FFF2-40B4-BE49-F238E27FC236}">
                <a16:creationId xmlns:a16="http://schemas.microsoft.com/office/drawing/2014/main" id="{00000000-0008-0000-0700-000005000000}"/>
              </a:ext>
            </a:extLst>
          </xdr:cNvPr>
          <xdr:cNvSpPr/>
        </xdr:nvSpPr>
        <xdr:spPr>
          <a:xfrm>
            <a:off x="12656772" y="5893681"/>
            <a:ext cx="7550541" cy="112227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07347" y="5630816"/>
            <a:ext cx="373357"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700-000007000000}"/>
              </a:ext>
            </a:extLst>
          </xdr:cNvPr>
          <xdr:cNvSpPr/>
        </xdr:nvSpPr>
        <xdr:spPr>
          <a:xfrm>
            <a:off x="11628401" y="5693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13</xdr:col>
      <xdr:colOff>793751</xdr:colOff>
      <xdr:row>0</xdr:row>
      <xdr:rowOff>1312334</xdr:rowOff>
    </xdr:from>
    <xdr:to>
      <xdr:col>15</xdr:col>
      <xdr:colOff>750360</xdr:colOff>
      <xdr:row>0</xdr:row>
      <xdr:rowOff>1559984</xdr:rowOff>
    </xdr:to>
    <xdr:sp macro="" textlink="">
      <xdr:nvSpPr>
        <xdr:cNvPr id="8" name="TextBox 7">
          <a:extLst>
            <a:ext uri="{FF2B5EF4-FFF2-40B4-BE49-F238E27FC236}">
              <a16:creationId xmlns:a16="http://schemas.microsoft.com/office/drawing/2014/main" id="{00000000-0008-0000-0700-000008000000}"/>
            </a:ext>
          </a:extLst>
        </xdr:cNvPr>
        <xdr:cNvSpPr txBox="1"/>
      </xdr:nvSpPr>
      <xdr:spPr>
        <a:xfrm>
          <a:off x="16129001" y="1312334"/>
          <a:ext cx="18510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102950</xdr:colOff>
      <xdr:row>0</xdr:row>
      <xdr:rowOff>0</xdr:rowOff>
    </xdr:from>
    <xdr:to>
      <xdr:col>12</xdr:col>
      <xdr:colOff>1354667</xdr:colOff>
      <xdr:row>1</xdr:row>
      <xdr:rowOff>258535</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102950" y="0"/>
          <a:ext cx="19408748" cy="2187348"/>
          <a:chOff x="10997237" y="5479676"/>
          <a:chExt cx="8857420" cy="1900278"/>
        </a:xfrm>
      </xdr:grpSpPr>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600-000004000000}"/>
              </a:ext>
            </a:extLst>
          </xdr:cNvPr>
          <xdr:cNvSpPr/>
        </xdr:nvSpPr>
        <xdr:spPr>
          <a:xfrm>
            <a:off x="11081640" y="6083808"/>
            <a:ext cx="8566570" cy="111876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Forecast Lost Revenues </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20144"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600-000006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11</xdr:col>
      <xdr:colOff>357716</xdr:colOff>
      <xdr:row>0</xdr:row>
      <xdr:rowOff>1568161</xdr:rowOff>
    </xdr:from>
    <xdr:to>
      <xdr:col>12</xdr:col>
      <xdr:colOff>698020</xdr:colOff>
      <xdr:row>0</xdr:row>
      <xdr:rowOff>1896534</xdr:rowOff>
    </xdr:to>
    <xdr:sp macro="" textlink="">
      <xdr:nvSpPr>
        <xdr:cNvPr id="7" name="TextBox 6">
          <a:extLst>
            <a:ext uri="{FF2B5EF4-FFF2-40B4-BE49-F238E27FC236}">
              <a16:creationId xmlns:a16="http://schemas.microsoft.com/office/drawing/2014/main" id="{00000000-0008-0000-0600-000007000000}"/>
            </a:ext>
          </a:extLst>
        </xdr:cNvPr>
        <xdr:cNvSpPr txBox="1"/>
      </xdr:nvSpPr>
      <xdr:spPr>
        <a:xfrm>
          <a:off x="17047633" y="1568161"/>
          <a:ext cx="1821970" cy="328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285750</xdr:colOff>
      <xdr:row>1</xdr:row>
      <xdr:rowOff>114300</xdr:rowOff>
    </xdr:from>
    <xdr:to>
      <xdr:col>23</xdr:col>
      <xdr:colOff>581025</xdr:colOff>
      <xdr:row>11</xdr:row>
      <xdr:rowOff>103716</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85750" y="304800"/>
          <a:ext cx="14316075" cy="1894416"/>
        </a:xfrm>
        <a:prstGeom prst="rect">
          <a:avLst/>
        </a:prstGeom>
        <a:ln>
          <a:noFill/>
        </a:ln>
        <a:effectLst>
          <a:softEdge rad="112500"/>
        </a:effectLst>
      </xdr:spPr>
    </xdr:pic>
    <xdr:clientData/>
  </xdr:twoCellAnchor>
  <xdr:twoCellAnchor>
    <xdr:from>
      <xdr:col>1</xdr:col>
      <xdr:colOff>219075</xdr:colOff>
      <xdr:row>4</xdr:row>
      <xdr:rowOff>114300</xdr:rowOff>
    </xdr:from>
    <xdr:to>
      <xdr:col>22</xdr:col>
      <xdr:colOff>321097</xdr:colOff>
      <xdr:row>11</xdr:row>
      <xdr:rowOff>53373</xdr:rowOff>
    </xdr:to>
    <xdr:sp macro="" textlink="">
      <xdr:nvSpPr>
        <xdr:cNvPr id="3" name="Rectangle 2">
          <a:extLst>
            <a:ext uri="{FF2B5EF4-FFF2-40B4-BE49-F238E27FC236}">
              <a16:creationId xmlns:a16="http://schemas.microsoft.com/office/drawing/2014/main" id="{00000000-0008-0000-0800-000003000000}"/>
            </a:ext>
          </a:extLst>
        </xdr:cNvPr>
        <xdr:cNvSpPr/>
      </xdr:nvSpPr>
      <xdr:spPr>
        <a:xfrm>
          <a:off x="828675" y="876300"/>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Determination of Rate Class Allocations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9</xdr:col>
      <xdr:colOff>343118</xdr:colOff>
      <xdr:row>5</xdr:row>
      <xdr:rowOff>14660</xdr:rowOff>
    </xdr:to>
    <xdr:sp macro="" textlink="">
      <xdr:nvSpPr>
        <xdr:cNvPr id="5" name="Rectangle 4">
          <a:extLst>
            <a:ext uri="{FF2B5EF4-FFF2-40B4-BE49-F238E27FC236}">
              <a16:creationId xmlns:a16="http://schemas.microsoft.com/office/drawing/2014/main" id="{00000000-0008-0000-08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19</xdr:col>
      <xdr:colOff>352425</xdr:colOff>
      <xdr:row>9</xdr:row>
      <xdr:rowOff>9525</xdr:rowOff>
    </xdr:from>
    <xdr:to>
      <xdr:col>23</xdr:col>
      <xdr:colOff>230717</xdr:colOff>
      <xdr:row>10</xdr:row>
      <xdr:rowOff>66675</xdr:rowOff>
    </xdr:to>
    <xdr:sp macro="" textlink="">
      <xdr:nvSpPr>
        <xdr:cNvPr id="6" name="TextBox 5">
          <a:extLst>
            <a:ext uri="{FF2B5EF4-FFF2-40B4-BE49-F238E27FC236}">
              <a16:creationId xmlns:a16="http://schemas.microsoft.com/office/drawing/2014/main" id="{00000000-0008-0000-0800-000006000000}"/>
            </a:ext>
          </a:extLst>
        </xdr:cNvPr>
        <xdr:cNvSpPr txBox="1"/>
      </xdr:nvSpPr>
      <xdr:spPr>
        <a:xfrm>
          <a:off x="11934825" y="17240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132291</xdr:colOff>
      <xdr:row>0</xdr:row>
      <xdr:rowOff>63501</xdr:rowOff>
    </xdr:from>
    <xdr:to>
      <xdr:col>24</xdr:col>
      <xdr:colOff>275165</xdr:colOff>
      <xdr:row>1</xdr:row>
      <xdr:rowOff>158750</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32291" y="63501"/>
          <a:ext cx="18991791" cy="2180166"/>
        </a:xfrm>
        <a:prstGeom prst="rect">
          <a:avLst/>
        </a:prstGeom>
        <a:ln>
          <a:noFill/>
        </a:ln>
        <a:effectLst>
          <a:softEdge rad="112500"/>
        </a:effectLst>
      </xdr:spPr>
    </xdr:pic>
    <xdr:clientData/>
  </xdr:twoCellAnchor>
  <xdr:twoCellAnchor>
    <xdr:from>
      <xdr:col>1</xdr:col>
      <xdr:colOff>100211</xdr:colOff>
      <xdr:row>0</xdr:row>
      <xdr:rowOff>216648</xdr:rowOff>
    </xdr:from>
    <xdr:to>
      <xdr:col>22</xdr:col>
      <xdr:colOff>327293</xdr:colOff>
      <xdr:row>2</xdr:row>
      <xdr:rowOff>83418</xdr:rowOff>
    </xdr:to>
    <xdr:grpSp>
      <xdr:nvGrpSpPr>
        <xdr:cNvPr id="3" name="Group 2">
          <a:extLst>
            <a:ext uri="{FF2B5EF4-FFF2-40B4-BE49-F238E27FC236}">
              <a16:creationId xmlns:a16="http://schemas.microsoft.com/office/drawing/2014/main" id="{00000000-0008-0000-0900-000003000000}"/>
            </a:ext>
          </a:extLst>
        </xdr:cNvPr>
        <xdr:cNvGrpSpPr/>
      </xdr:nvGrpSpPr>
      <xdr:grpSpPr>
        <a:xfrm>
          <a:off x="417711" y="216648"/>
          <a:ext cx="17816582" cy="2248020"/>
          <a:chOff x="11176383" y="5659979"/>
          <a:chExt cx="6311801" cy="1821373"/>
        </a:xfrm>
      </xdr:grpSpPr>
      <xdr:sp macro="" textlink="">
        <xdr:nvSpPr>
          <xdr:cNvPr id="4" name="Rectangle 3">
            <a:extLst>
              <a:ext uri="{FF2B5EF4-FFF2-40B4-BE49-F238E27FC236}">
                <a16:creationId xmlns:a16="http://schemas.microsoft.com/office/drawing/2014/main" id="{00000000-0008-0000-0900-000004000000}"/>
              </a:ext>
            </a:extLst>
          </xdr:cNvPr>
          <xdr:cNvSpPr/>
        </xdr:nvSpPr>
        <xdr:spPr>
          <a:xfrm>
            <a:off x="11479798" y="6179321"/>
            <a:ext cx="6008386"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2011 - 2014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197681"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900-000006000000}"/>
              </a:ext>
            </a:extLst>
          </xdr:cNvPr>
          <xdr:cNvSpPr/>
        </xdr:nvSpPr>
        <xdr:spPr>
          <a:xfrm>
            <a:off x="11397663" y="565997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631203</xdr:colOff>
      <xdr:row>0</xdr:row>
      <xdr:rowOff>1678997</xdr:rowOff>
    </xdr:from>
    <xdr:to>
      <xdr:col>23</xdr:col>
      <xdr:colOff>397311</xdr:colOff>
      <xdr:row>0</xdr:row>
      <xdr:rowOff>2078443</xdr:rowOff>
    </xdr:to>
    <xdr:sp macro="" textlink="">
      <xdr:nvSpPr>
        <xdr:cNvPr id="7" name="TextBox 6">
          <a:extLst>
            <a:ext uri="{FF2B5EF4-FFF2-40B4-BE49-F238E27FC236}">
              <a16:creationId xmlns:a16="http://schemas.microsoft.com/office/drawing/2014/main" id="{00000000-0008-0000-0900-000007000000}"/>
            </a:ext>
          </a:extLst>
        </xdr:cNvPr>
        <xdr:cNvSpPr txBox="1"/>
      </xdr:nvSpPr>
      <xdr:spPr>
        <a:xfrm>
          <a:off x="16827936" y="1678997"/>
          <a:ext cx="2373842" cy="399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xdr:colOff>
      <xdr:row>0</xdr:row>
      <xdr:rowOff>134471</xdr:rowOff>
    </xdr:from>
    <xdr:to>
      <xdr:col>24</xdr:col>
      <xdr:colOff>508000</xdr:colOff>
      <xdr:row>11</xdr:row>
      <xdr:rowOff>137094</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338668" y="134471"/>
          <a:ext cx="22535443" cy="2175734"/>
          <a:chOff x="10997237" y="5479676"/>
          <a:chExt cx="8857420" cy="1900278"/>
        </a:xfrm>
      </xdr:grpSpPr>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A00-000004000000}"/>
              </a:ext>
            </a:extLst>
          </xdr:cNvPr>
          <xdr:cNvSpPr/>
        </xdr:nvSpPr>
        <xdr:spPr>
          <a:xfrm>
            <a:off x="11148967" y="6041838"/>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2015 - 2020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grpSp>
    <xdr:clientData/>
  </xdr:twoCellAnchor>
  <xdr:twoCellAnchor>
    <xdr:from>
      <xdr:col>20</xdr:col>
      <xdr:colOff>433917</xdr:colOff>
      <xdr:row>8</xdr:row>
      <xdr:rowOff>149412</xdr:rowOff>
    </xdr:from>
    <xdr:to>
      <xdr:col>24</xdr:col>
      <xdr:colOff>46689</xdr:colOff>
      <xdr:row>11</xdr:row>
      <xdr:rowOff>0</xdr:rowOff>
    </xdr:to>
    <xdr:sp macro="" textlink="">
      <xdr:nvSpPr>
        <xdr:cNvPr id="7" name="TextBox 6">
          <a:extLst>
            <a:ext uri="{FF2B5EF4-FFF2-40B4-BE49-F238E27FC236}">
              <a16:creationId xmlns:a16="http://schemas.microsoft.com/office/drawing/2014/main" id="{00000000-0008-0000-0A00-000007000000}"/>
            </a:ext>
          </a:extLst>
        </xdr:cNvPr>
        <xdr:cNvSpPr txBox="1"/>
      </xdr:nvSpPr>
      <xdr:spPr>
        <a:xfrm>
          <a:off x="16160750" y="1673412"/>
          <a:ext cx="2068106" cy="42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twoCellAnchor>
    <xdr:from>
      <xdr:col>1</xdr:col>
      <xdr:colOff>280147</xdr:colOff>
      <xdr:row>2</xdr:row>
      <xdr:rowOff>115800</xdr:rowOff>
    </xdr:from>
    <xdr:to>
      <xdr:col>1</xdr:col>
      <xdr:colOff>828814</xdr:colOff>
      <xdr:row>5</xdr:row>
      <xdr:rowOff>116044</xdr:rowOff>
    </xdr:to>
    <xdr:pic>
      <xdr:nvPicPr>
        <xdr:cNvPr id="8" name="Picture 7">
          <a:extLst>
            <a:ext uri="{FF2B5EF4-FFF2-40B4-BE49-F238E27FC236}">
              <a16:creationId xmlns:a16="http://schemas.microsoft.com/office/drawing/2014/main" id="{00000000-0008-0000-0A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16323" y="496800"/>
          <a:ext cx="548667" cy="571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1045875</xdr:colOff>
      <xdr:row>2</xdr:row>
      <xdr:rowOff>89025</xdr:rowOff>
    </xdr:from>
    <xdr:to>
      <xdr:col>2</xdr:col>
      <xdr:colOff>288311</xdr:colOff>
      <xdr:row>4</xdr:row>
      <xdr:rowOff>123246</xdr:rowOff>
    </xdr:to>
    <xdr:sp macro="" textlink="">
      <xdr:nvSpPr>
        <xdr:cNvPr id="9" name="Rectangle 8">
          <a:extLst>
            <a:ext uri="{FF2B5EF4-FFF2-40B4-BE49-F238E27FC236}">
              <a16:creationId xmlns:a16="http://schemas.microsoft.com/office/drawing/2014/main" id="{00000000-0008-0000-0A00-000009000000}"/>
            </a:ext>
          </a:extLst>
        </xdr:cNvPr>
        <xdr:cNvSpPr/>
      </xdr:nvSpPr>
      <xdr:spPr>
        <a:xfrm>
          <a:off x="1352792" y="470025"/>
          <a:ext cx="3317019" cy="4152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465667</xdr:colOff>
      <xdr:row>1</xdr:row>
      <xdr:rowOff>42334</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0" y="0"/>
          <a:ext cx="19462750" cy="1989667"/>
          <a:chOff x="10997237" y="5479676"/>
          <a:chExt cx="8857420" cy="1900278"/>
        </a:xfrm>
      </xdr:grpSpPr>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B00-000004000000}"/>
              </a:ext>
            </a:extLst>
          </xdr:cNvPr>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40788" y="5681270"/>
            <a:ext cx="278569" cy="592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B00-000006000000}"/>
              </a:ext>
            </a:extLst>
          </xdr:cNvPr>
          <xdr:cNvSpPr/>
        </xdr:nvSpPr>
        <xdr:spPr>
          <a:xfrm>
            <a:off x="11468474" y="574294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17</xdr:col>
      <xdr:colOff>292364</xdr:colOff>
      <xdr:row>0</xdr:row>
      <xdr:rowOff>1398262</xdr:rowOff>
    </xdr:from>
    <xdr:to>
      <xdr:col>18</xdr:col>
      <xdr:colOff>827696</xdr:colOff>
      <xdr:row>0</xdr:row>
      <xdr:rowOff>1688042</xdr:rowOff>
    </xdr:to>
    <xdr:sp macro="" textlink="">
      <xdr:nvSpPr>
        <xdr:cNvPr id="7" name="TextBox 6">
          <a:extLst>
            <a:ext uri="{FF2B5EF4-FFF2-40B4-BE49-F238E27FC236}">
              <a16:creationId xmlns:a16="http://schemas.microsoft.com/office/drawing/2014/main" id="{00000000-0008-0000-0B00-000007000000}"/>
            </a:ext>
          </a:extLst>
        </xdr:cNvPr>
        <xdr:cNvSpPr txBox="1"/>
      </xdr:nvSpPr>
      <xdr:spPr>
        <a:xfrm>
          <a:off x="17299781" y="1398262"/>
          <a:ext cx="1583082"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95250</xdr:colOff>
      <xdr:row>0</xdr:row>
      <xdr:rowOff>152400</xdr:rowOff>
    </xdr:from>
    <xdr:to>
      <xdr:col>32</xdr:col>
      <xdr:colOff>381000</xdr:colOff>
      <xdr:row>10</xdr:row>
      <xdr:rowOff>133350</xdr:rowOff>
    </xdr:to>
    <xdr:grpSp>
      <xdr:nvGrpSpPr>
        <xdr:cNvPr id="2" name="Group 1">
          <a:extLst>
            <a:ext uri="{FF2B5EF4-FFF2-40B4-BE49-F238E27FC236}">
              <a16:creationId xmlns:a16="http://schemas.microsoft.com/office/drawing/2014/main" id="{00000000-0008-0000-0C00-000002000000}"/>
            </a:ext>
          </a:extLst>
        </xdr:cNvPr>
        <xdr:cNvGrpSpPr/>
      </xdr:nvGrpSpPr>
      <xdr:grpSpPr>
        <a:xfrm>
          <a:off x="95250" y="152400"/>
          <a:ext cx="27362547" cy="1866106"/>
          <a:chOff x="10997237" y="5479676"/>
          <a:chExt cx="8857420" cy="1900278"/>
        </a:xfrm>
      </xdr:grpSpPr>
      <xdr:pic>
        <xdr:nvPicPr>
          <xdr:cNvPr id="3" name="Picture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C00-000004000000}"/>
              </a:ext>
            </a:extLst>
          </xdr:cNvPr>
          <xdr:cNvSpPr/>
        </xdr:nvSpPr>
        <xdr:spPr>
          <a:xfrm>
            <a:off x="11104367" y="6026223"/>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C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5069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C00-000006000000}"/>
              </a:ext>
            </a:extLst>
          </xdr:cNvPr>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28</xdr:col>
      <xdr:colOff>95250</xdr:colOff>
      <xdr:row>7</xdr:row>
      <xdr:rowOff>169334</xdr:rowOff>
    </xdr:from>
    <xdr:to>
      <xdr:col>31</xdr:col>
      <xdr:colOff>570442</xdr:colOff>
      <xdr:row>9</xdr:row>
      <xdr:rowOff>35984</xdr:rowOff>
    </xdr:to>
    <xdr:sp macro="" textlink="">
      <xdr:nvSpPr>
        <xdr:cNvPr id="7" name="TextBox 6">
          <a:extLst>
            <a:ext uri="{FF2B5EF4-FFF2-40B4-BE49-F238E27FC236}">
              <a16:creationId xmlns:a16="http://schemas.microsoft.com/office/drawing/2014/main" id="{00000000-0008-0000-0C00-000007000000}"/>
            </a:ext>
          </a:extLst>
        </xdr:cNvPr>
        <xdr:cNvSpPr txBox="1"/>
      </xdr:nvSpPr>
      <xdr:spPr>
        <a:xfrm>
          <a:off x="25569333" y="1502834"/>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266700</xdr:colOff>
      <xdr:row>0</xdr:row>
      <xdr:rowOff>180975</xdr:rowOff>
    </xdr:from>
    <xdr:to>
      <xdr:col>21</xdr:col>
      <xdr:colOff>561975</xdr:colOff>
      <xdr:row>10</xdr:row>
      <xdr:rowOff>170391</xdr:rowOff>
    </xdr:to>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66700" y="180975"/>
          <a:ext cx="14316075" cy="1894416"/>
        </a:xfrm>
        <a:prstGeom prst="rect">
          <a:avLst/>
        </a:prstGeom>
        <a:ln>
          <a:noFill/>
        </a:ln>
        <a:effectLst>
          <a:softEdge rad="112500"/>
        </a:effectLst>
      </xdr:spPr>
    </xdr:pic>
    <xdr:clientData/>
  </xdr:twoCellAnchor>
  <xdr:twoCellAnchor>
    <xdr:from>
      <xdr:col>1</xdr:col>
      <xdr:colOff>209550</xdr:colOff>
      <xdr:row>4</xdr:row>
      <xdr:rowOff>28575</xdr:rowOff>
    </xdr:from>
    <xdr:to>
      <xdr:col>20</xdr:col>
      <xdr:colOff>311572</xdr:colOff>
      <xdr:row>10</xdr:row>
      <xdr:rowOff>158148</xdr:rowOff>
    </xdr:to>
    <xdr:sp macro="" textlink="">
      <xdr:nvSpPr>
        <xdr:cNvPr id="3" name="Rectangle 2">
          <a:extLst>
            <a:ext uri="{FF2B5EF4-FFF2-40B4-BE49-F238E27FC236}">
              <a16:creationId xmlns:a16="http://schemas.microsoft.com/office/drawing/2014/main" id="{00000000-0008-0000-0D00-000003000000}"/>
            </a:ext>
          </a:extLst>
        </xdr:cNvPr>
        <xdr:cNvSpPr/>
      </xdr:nvSpPr>
      <xdr:spPr>
        <a:xfrm>
          <a:off x="819150" y="790575"/>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Documentation for Streetlighting Projects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D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7</xdr:col>
      <xdr:colOff>343118</xdr:colOff>
      <xdr:row>5</xdr:row>
      <xdr:rowOff>14660</xdr:rowOff>
    </xdr:to>
    <xdr:sp macro="" textlink="">
      <xdr:nvSpPr>
        <xdr:cNvPr id="5" name="Rectangle 4">
          <a:extLst>
            <a:ext uri="{FF2B5EF4-FFF2-40B4-BE49-F238E27FC236}">
              <a16:creationId xmlns:a16="http://schemas.microsoft.com/office/drawing/2014/main" id="{00000000-0008-0000-0D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17</xdr:col>
      <xdr:colOff>371475</xdr:colOff>
      <xdr:row>8</xdr:row>
      <xdr:rowOff>47625</xdr:rowOff>
    </xdr:from>
    <xdr:to>
      <xdr:col>21</xdr:col>
      <xdr:colOff>249767</xdr:colOff>
      <xdr:row>9</xdr:row>
      <xdr:rowOff>104775</xdr:rowOff>
    </xdr:to>
    <xdr:sp macro="" textlink="">
      <xdr:nvSpPr>
        <xdr:cNvPr id="6" name="TextBox 5">
          <a:extLst>
            <a:ext uri="{FF2B5EF4-FFF2-40B4-BE49-F238E27FC236}">
              <a16:creationId xmlns:a16="http://schemas.microsoft.com/office/drawing/2014/main" id="{00000000-0008-0000-0D00-000006000000}"/>
            </a:ext>
          </a:extLst>
        </xdr:cNvPr>
        <xdr:cNvSpPr txBox="1"/>
      </xdr:nvSpPr>
      <xdr:spPr>
        <a:xfrm>
          <a:off x="11953875" y="15716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 val="Funding Mechanism List"/>
      <sheetName val="LDC List"/>
      <sheetName val="Program List"/>
      <sheetName val="Framework List"/>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1.bin"/><Relationship Id="rId1" Type="http://schemas.openxmlformats.org/officeDocument/2006/relationships/hyperlink" Target="https://www.oeb.ca/industry/rules-codes-and-requirements/prescribed-interest-rates" TargetMode="External"/><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9"/>
  <sheetViews>
    <sheetView zoomScale="80" zoomScaleNormal="80" workbookViewId="0">
      <selection activeCell="F6" sqref="F6"/>
    </sheetView>
  </sheetViews>
  <sheetFormatPr defaultColWidth="9.1796875" defaultRowHeight="14.5"/>
  <cols>
    <col min="1" max="1" width="9.1796875" style="9"/>
    <col min="2" max="2" width="32.1796875" style="27" customWidth="1"/>
    <col min="3" max="3" width="114.26953125" style="9" customWidth="1"/>
    <col min="4" max="4" width="8.1796875" style="9" customWidth="1"/>
    <col min="5" max="16384" width="9.1796875" style="9"/>
  </cols>
  <sheetData>
    <row r="1" spans="1:3" ht="174" customHeight="1"/>
    <row r="3" spans="1:3" ht="20">
      <c r="B3" s="836" t="s">
        <v>174</v>
      </c>
      <c r="C3" s="836"/>
    </row>
    <row r="4" spans="1:3" ht="11.25" customHeight="1"/>
    <row r="5" spans="1:3" s="30" customFormat="1" ht="25.5" customHeight="1">
      <c r="B5" s="60" t="s">
        <v>420</v>
      </c>
      <c r="C5" s="60" t="s">
        <v>173</v>
      </c>
    </row>
    <row r="6" spans="1:3" s="176" customFormat="1" ht="48" customHeight="1">
      <c r="A6" s="241"/>
      <c r="B6" s="618" t="s">
        <v>170</v>
      </c>
      <c r="C6" s="670" t="s">
        <v>599</v>
      </c>
    </row>
    <row r="7" spans="1:3" s="176" customFormat="1" ht="21" customHeight="1">
      <c r="A7" s="241"/>
      <c r="B7" s="612" t="s">
        <v>553</v>
      </c>
      <c r="C7" s="671" t="s">
        <v>612</v>
      </c>
    </row>
    <row r="8" spans="1:3" s="176" customFormat="1" ht="32.25" customHeight="1">
      <c r="B8" s="612" t="s">
        <v>367</v>
      </c>
      <c r="C8" s="672" t="s">
        <v>600</v>
      </c>
    </row>
    <row r="9" spans="1:3" s="176" customFormat="1" ht="27.75" customHeight="1">
      <c r="B9" s="612" t="s">
        <v>169</v>
      </c>
      <c r="C9" s="672" t="s">
        <v>601</v>
      </c>
    </row>
    <row r="10" spans="1:3" s="176" customFormat="1" ht="33" customHeight="1">
      <c r="B10" s="612" t="s">
        <v>597</v>
      </c>
      <c r="C10" s="671" t="s">
        <v>605</v>
      </c>
    </row>
    <row r="11" spans="1:3" s="176" customFormat="1" ht="26.25" customHeight="1">
      <c r="B11" s="627" t="s">
        <v>368</v>
      </c>
      <c r="C11" s="674" t="s">
        <v>602</v>
      </c>
    </row>
    <row r="12" spans="1:3" s="176" customFormat="1" ht="39.75" customHeight="1">
      <c r="B12" s="612" t="s">
        <v>369</v>
      </c>
      <c r="C12" s="672" t="s">
        <v>603</v>
      </c>
    </row>
    <row r="13" spans="1:3" s="176" customFormat="1" ht="18" customHeight="1">
      <c r="B13" s="612" t="s">
        <v>370</v>
      </c>
      <c r="C13" s="672" t="s">
        <v>604</v>
      </c>
    </row>
    <row r="14" spans="1:3" s="176" customFormat="1" ht="13.5" customHeight="1">
      <c r="B14" s="612"/>
      <c r="C14" s="673"/>
    </row>
    <row r="15" spans="1:3" s="176" customFormat="1" ht="18" customHeight="1">
      <c r="B15" s="612" t="s">
        <v>670</v>
      </c>
      <c r="C15" s="671" t="s">
        <v>668</v>
      </c>
    </row>
    <row r="16" spans="1:3" s="176" customFormat="1" ht="8.25" customHeight="1">
      <c r="B16" s="612"/>
      <c r="C16" s="673"/>
    </row>
    <row r="17" spans="2:3" s="176" customFormat="1" ht="33" customHeight="1">
      <c r="B17" s="675" t="s">
        <v>598</v>
      </c>
      <c r="C17" s="676" t="s">
        <v>669</v>
      </c>
    </row>
    <row r="18" spans="2:3" s="103" customFormat="1" ht="15.5">
      <c r="B18" s="176"/>
    </row>
    <row r="19" spans="2:3" s="32" customFormat="1">
      <c r="B19" s="42"/>
    </row>
  </sheetData>
  <mergeCells count="1">
    <mergeCell ref="B3:C3"/>
  </mergeCells>
  <hyperlinks>
    <hyperlink ref="B6" location="'1.  LRAMVA Summary'!A1" display="1.  LRAMVA Summary"/>
    <hyperlink ref="B8" location="'2. LRAMVA Threshold'!Print_Area" display="2.  LRAMVA Threshold"/>
    <hyperlink ref="B9" location="'3.  Distribution Rates'!A1" display="3.  Distribution Rates"/>
    <hyperlink ref="B13" location="'6.  Carrying Charges'!Print_Area" display="6.  Carrying Charges"/>
    <hyperlink ref="B12" location="'5.  2015-2020 LRAM'!Print_Area" display="5.  2015-2020 LRAM"/>
    <hyperlink ref="B11" location="'4.  2011-2014 LRAM'!Print_Area" display="4.  2011-2014 LRAM"/>
    <hyperlink ref="B15" location="'7.  Persistence Report'!Print_Area" display="7.  Persistence Report"/>
    <hyperlink ref="B7" location="'1-a.  Summary of Changes'!A1" display="1-a.  Summary of Changes"/>
    <hyperlink ref="B10" location="'3-a.  Rate Class Allocations'!A1" display="3-a.  Rate Class Allocations"/>
    <hyperlink ref="B17" location="'8.  Streetlighting'!A1" display="8.  Streetlighting"/>
  </hyperlinks>
  <pageMargins left="0.70866141732283472" right="0.70866141732283472" top="0.74803149606299213" bottom="0.74803149606299213" header="0.31496062992125984" footer="0.31496062992125984"/>
  <pageSetup scale="74"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6:U59"/>
  <sheetViews>
    <sheetView zoomScale="80" zoomScaleNormal="80" workbookViewId="0">
      <pane ySplit="16" topLeftCell="A50" activePane="bottomLeft" state="frozen"/>
      <selection pane="bottomLeft" activeCell="D36" sqref="D36"/>
    </sheetView>
  </sheetViews>
  <sheetFormatPr defaultColWidth="9.1796875" defaultRowHeight="14.5"/>
  <cols>
    <col min="1" max="1" width="9.1796875" style="12"/>
    <col min="2" max="2" width="36.81640625" style="695" customWidth="1"/>
    <col min="3" max="3" width="9.1796875" style="10"/>
    <col min="4" max="16384" width="9.1796875" style="12"/>
  </cols>
  <sheetData>
    <row r="16" spans="2:21" ht="26.25" customHeight="1">
      <c r="B16" s="696" t="s">
        <v>562</v>
      </c>
      <c r="C16" s="843" t="s">
        <v>506</v>
      </c>
      <c r="D16" s="844"/>
      <c r="E16" s="844"/>
      <c r="F16" s="844"/>
      <c r="G16" s="844"/>
      <c r="H16" s="844"/>
      <c r="I16" s="844"/>
      <c r="J16" s="844"/>
      <c r="K16" s="844"/>
      <c r="L16" s="844"/>
      <c r="M16" s="844"/>
      <c r="N16" s="844"/>
      <c r="O16" s="844"/>
      <c r="P16" s="844"/>
      <c r="Q16" s="844"/>
      <c r="R16" s="844"/>
      <c r="S16" s="844"/>
      <c r="T16" s="844"/>
      <c r="U16" s="844"/>
    </row>
    <row r="17" spans="2:21" ht="55.5" customHeight="1">
      <c r="B17" s="697" t="s">
        <v>635</v>
      </c>
      <c r="C17" s="845" t="s">
        <v>636</v>
      </c>
      <c r="D17" s="845"/>
      <c r="E17" s="845"/>
      <c r="F17" s="845"/>
      <c r="G17" s="845"/>
      <c r="H17" s="845"/>
      <c r="I17" s="845"/>
      <c r="J17" s="845"/>
      <c r="K17" s="845"/>
      <c r="L17" s="845"/>
      <c r="M17" s="845"/>
      <c r="N17" s="845"/>
      <c r="O17" s="845"/>
      <c r="P17" s="845"/>
      <c r="Q17" s="845"/>
      <c r="R17" s="845"/>
      <c r="S17" s="845"/>
      <c r="T17" s="845"/>
      <c r="U17" s="846"/>
    </row>
    <row r="18" spans="2:21" ht="15.5">
      <c r="B18" s="698"/>
      <c r="C18" s="699"/>
      <c r="D18" s="700"/>
      <c r="E18" s="700"/>
      <c r="F18" s="700"/>
      <c r="G18" s="700"/>
      <c r="H18" s="700"/>
      <c r="I18" s="700"/>
      <c r="J18" s="700"/>
      <c r="K18" s="700"/>
      <c r="L18" s="700"/>
      <c r="M18" s="700"/>
      <c r="N18" s="700"/>
      <c r="O18" s="700"/>
      <c r="P18" s="700"/>
      <c r="Q18" s="700"/>
      <c r="R18" s="700"/>
      <c r="S18" s="700"/>
      <c r="T18" s="700"/>
      <c r="U18" s="701"/>
    </row>
    <row r="19" spans="2:21" ht="15.5">
      <c r="B19" s="698"/>
      <c r="C19" s="699" t="s">
        <v>640</v>
      </c>
      <c r="D19" s="700"/>
      <c r="E19" s="700"/>
      <c r="F19" s="700"/>
      <c r="G19" s="700"/>
      <c r="H19" s="700"/>
      <c r="I19" s="700"/>
      <c r="J19" s="700"/>
      <c r="K19" s="700"/>
      <c r="L19" s="700"/>
      <c r="M19" s="700"/>
      <c r="N19" s="700"/>
      <c r="O19" s="700"/>
      <c r="P19" s="700"/>
      <c r="Q19" s="700"/>
      <c r="R19" s="700"/>
      <c r="S19" s="700"/>
      <c r="T19" s="700"/>
      <c r="U19" s="701"/>
    </row>
    <row r="20" spans="2:21" ht="15.5">
      <c r="B20" s="698"/>
      <c r="C20" s="699"/>
      <c r="D20" s="700"/>
      <c r="E20" s="700"/>
      <c r="F20" s="700"/>
      <c r="G20" s="700"/>
      <c r="H20" s="700"/>
      <c r="I20" s="700"/>
      <c r="J20" s="700"/>
      <c r="K20" s="700"/>
      <c r="L20" s="700"/>
      <c r="M20" s="700"/>
      <c r="N20" s="700"/>
      <c r="O20" s="700"/>
      <c r="P20" s="700"/>
      <c r="Q20" s="700"/>
      <c r="R20" s="700"/>
      <c r="S20" s="700"/>
      <c r="T20" s="700"/>
      <c r="U20" s="701"/>
    </row>
    <row r="21" spans="2:21" ht="15.5">
      <c r="B21" s="698"/>
      <c r="C21" s="699" t="s">
        <v>637</v>
      </c>
      <c r="D21" s="700"/>
      <c r="E21" s="700"/>
      <c r="F21" s="700"/>
      <c r="G21" s="700"/>
      <c r="H21" s="700"/>
      <c r="I21" s="700"/>
      <c r="J21" s="700"/>
      <c r="K21" s="700"/>
      <c r="L21" s="700"/>
      <c r="M21" s="700"/>
      <c r="N21" s="700"/>
      <c r="O21" s="700"/>
      <c r="P21" s="700"/>
      <c r="Q21" s="700"/>
      <c r="R21" s="700"/>
      <c r="S21" s="700"/>
      <c r="T21" s="700"/>
      <c r="U21" s="701"/>
    </row>
    <row r="22" spans="2:21" ht="15.5">
      <c r="B22" s="698"/>
      <c r="C22" s="699"/>
      <c r="D22" s="700"/>
      <c r="E22" s="700"/>
      <c r="F22" s="700"/>
      <c r="G22" s="700"/>
      <c r="H22" s="700"/>
      <c r="I22" s="700"/>
      <c r="J22" s="700"/>
      <c r="K22" s="700"/>
      <c r="L22" s="700"/>
      <c r="M22" s="700"/>
      <c r="N22" s="700"/>
      <c r="O22" s="700"/>
      <c r="P22" s="700"/>
      <c r="Q22" s="700"/>
      <c r="R22" s="700"/>
      <c r="S22" s="700"/>
      <c r="T22" s="700"/>
      <c r="U22" s="701"/>
    </row>
    <row r="23" spans="2:21" ht="30" customHeight="1">
      <c r="B23" s="698"/>
      <c r="C23" s="839" t="s">
        <v>638</v>
      </c>
      <c r="D23" s="839"/>
      <c r="E23" s="839"/>
      <c r="F23" s="839"/>
      <c r="G23" s="839"/>
      <c r="H23" s="839"/>
      <c r="I23" s="839"/>
      <c r="J23" s="839"/>
      <c r="K23" s="839"/>
      <c r="L23" s="839"/>
      <c r="M23" s="839"/>
      <c r="N23" s="839"/>
      <c r="O23" s="839"/>
      <c r="P23" s="839"/>
      <c r="Q23" s="839"/>
      <c r="R23" s="839"/>
      <c r="S23" s="839"/>
      <c r="T23" s="700"/>
      <c r="U23" s="701"/>
    </row>
    <row r="24" spans="2:21" ht="15.5">
      <c r="B24" s="698"/>
      <c r="C24" s="699"/>
      <c r="D24" s="700"/>
      <c r="E24" s="700"/>
      <c r="F24" s="700"/>
      <c r="G24" s="700"/>
      <c r="H24" s="700"/>
      <c r="I24" s="700"/>
      <c r="J24" s="700"/>
      <c r="K24" s="700"/>
      <c r="L24" s="700"/>
      <c r="M24" s="700"/>
      <c r="N24" s="700"/>
      <c r="O24" s="700"/>
      <c r="P24" s="700"/>
      <c r="Q24" s="700"/>
      <c r="R24" s="700"/>
      <c r="S24" s="700"/>
      <c r="T24" s="700"/>
      <c r="U24" s="701"/>
    </row>
    <row r="25" spans="2:21" ht="15.5">
      <c r="B25" s="698"/>
      <c r="C25" s="699" t="s">
        <v>641</v>
      </c>
      <c r="D25" s="700"/>
      <c r="E25" s="700"/>
      <c r="F25" s="700"/>
      <c r="G25" s="700"/>
      <c r="H25" s="700"/>
      <c r="I25" s="700"/>
      <c r="J25" s="700"/>
      <c r="K25" s="700"/>
      <c r="L25" s="700"/>
      <c r="M25" s="700"/>
      <c r="N25" s="700"/>
      <c r="O25" s="700"/>
      <c r="P25" s="700"/>
      <c r="Q25" s="700"/>
      <c r="R25" s="700"/>
      <c r="S25" s="700"/>
      <c r="T25" s="700"/>
      <c r="U25" s="701"/>
    </row>
    <row r="26" spans="2:21" ht="15.5">
      <c r="B26" s="698"/>
      <c r="C26" s="699"/>
      <c r="D26" s="700"/>
      <c r="E26" s="700"/>
      <c r="F26" s="700"/>
      <c r="G26" s="700"/>
      <c r="H26" s="700"/>
      <c r="I26" s="700"/>
      <c r="J26" s="700"/>
      <c r="K26" s="700"/>
      <c r="L26" s="700"/>
      <c r="M26" s="700"/>
      <c r="N26" s="700"/>
      <c r="O26" s="700"/>
      <c r="P26" s="700"/>
      <c r="Q26" s="700"/>
      <c r="R26" s="700"/>
      <c r="S26" s="700"/>
      <c r="T26" s="700"/>
      <c r="U26" s="701"/>
    </row>
    <row r="27" spans="2:21" ht="31.5" customHeight="1">
      <c r="B27" s="698"/>
      <c r="C27" s="839" t="s">
        <v>639</v>
      </c>
      <c r="D27" s="839"/>
      <c r="E27" s="839"/>
      <c r="F27" s="839"/>
      <c r="G27" s="839"/>
      <c r="H27" s="839"/>
      <c r="I27" s="839"/>
      <c r="J27" s="839"/>
      <c r="K27" s="839"/>
      <c r="L27" s="839"/>
      <c r="M27" s="839"/>
      <c r="N27" s="839"/>
      <c r="O27" s="839"/>
      <c r="P27" s="839"/>
      <c r="Q27" s="839"/>
      <c r="R27" s="839"/>
      <c r="S27" s="839"/>
      <c r="T27" s="839"/>
      <c r="U27" s="840"/>
    </row>
    <row r="28" spans="2:21" ht="15.5">
      <c r="B28" s="698"/>
      <c r="C28" s="699"/>
      <c r="D28" s="700"/>
      <c r="E28" s="700"/>
      <c r="F28" s="700"/>
      <c r="G28" s="700"/>
      <c r="H28" s="700"/>
      <c r="I28" s="700"/>
      <c r="J28" s="700"/>
      <c r="K28" s="700"/>
      <c r="L28" s="700"/>
      <c r="M28" s="700"/>
      <c r="N28" s="700"/>
      <c r="O28" s="700"/>
      <c r="P28" s="700"/>
      <c r="Q28" s="700"/>
      <c r="R28" s="700"/>
      <c r="S28" s="700"/>
      <c r="T28" s="700"/>
      <c r="U28" s="701"/>
    </row>
    <row r="29" spans="2:21" ht="31.5" customHeight="1">
      <c r="B29" s="698"/>
      <c r="C29" s="839" t="s">
        <v>642</v>
      </c>
      <c r="D29" s="839"/>
      <c r="E29" s="839"/>
      <c r="F29" s="839"/>
      <c r="G29" s="839"/>
      <c r="H29" s="839"/>
      <c r="I29" s="839"/>
      <c r="J29" s="839"/>
      <c r="K29" s="839"/>
      <c r="L29" s="839"/>
      <c r="M29" s="839"/>
      <c r="N29" s="839"/>
      <c r="O29" s="839"/>
      <c r="P29" s="839"/>
      <c r="Q29" s="839"/>
      <c r="R29" s="839"/>
      <c r="S29" s="839"/>
      <c r="T29" s="839"/>
      <c r="U29" s="840"/>
    </row>
    <row r="30" spans="2:21" ht="15.5">
      <c r="B30" s="698"/>
      <c r="C30" s="699"/>
      <c r="D30" s="700"/>
      <c r="E30" s="700"/>
      <c r="F30" s="700"/>
      <c r="G30" s="700"/>
      <c r="H30" s="700"/>
      <c r="I30" s="700"/>
      <c r="J30" s="700"/>
      <c r="K30" s="700"/>
      <c r="L30" s="700"/>
      <c r="M30" s="700"/>
      <c r="N30" s="700"/>
      <c r="O30" s="700"/>
      <c r="P30" s="700"/>
      <c r="Q30" s="700"/>
      <c r="R30" s="700"/>
      <c r="S30" s="700"/>
      <c r="T30" s="700"/>
      <c r="U30" s="701"/>
    </row>
    <row r="31" spans="2:21" ht="15.5">
      <c r="B31" s="698"/>
      <c r="C31" s="699" t="s">
        <v>643</v>
      </c>
      <c r="D31" s="700"/>
      <c r="E31" s="700"/>
      <c r="F31" s="700"/>
      <c r="G31" s="700"/>
      <c r="H31" s="700"/>
      <c r="I31" s="700"/>
      <c r="J31" s="700"/>
      <c r="K31" s="700"/>
      <c r="L31" s="700"/>
      <c r="M31" s="700"/>
      <c r="N31" s="700"/>
      <c r="O31" s="700"/>
      <c r="P31" s="700"/>
      <c r="Q31" s="700"/>
      <c r="R31" s="700"/>
      <c r="S31" s="700"/>
      <c r="T31" s="700"/>
      <c r="U31" s="701"/>
    </row>
    <row r="32" spans="2:21" ht="15.5">
      <c r="B32" s="702"/>
      <c r="C32" s="703"/>
      <c r="D32" s="704"/>
      <c r="E32" s="704"/>
      <c r="F32" s="704"/>
      <c r="G32" s="704"/>
      <c r="H32" s="704"/>
      <c r="I32" s="704"/>
      <c r="J32" s="704"/>
      <c r="K32" s="704"/>
      <c r="L32" s="704"/>
      <c r="M32" s="704"/>
      <c r="N32" s="704"/>
      <c r="O32" s="704"/>
      <c r="P32" s="704"/>
      <c r="Q32" s="704"/>
      <c r="R32" s="704"/>
      <c r="S32" s="704"/>
      <c r="T32" s="704"/>
      <c r="U32" s="705"/>
    </row>
    <row r="33" spans="2:21" ht="39" customHeight="1">
      <c r="B33" s="706" t="s">
        <v>644</v>
      </c>
      <c r="C33" s="847" t="s">
        <v>645</v>
      </c>
      <c r="D33" s="847"/>
      <c r="E33" s="847"/>
      <c r="F33" s="847"/>
      <c r="G33" s="847"/>
      <c r="H33" s="847"/>
      <c r="I33" s="847"/>
      <c r="J33" s="847"/>
      <c r="K33" s="847"/>
      <c r="L33" s="847"/>
      <c r="M33" s="847"/>
      <c r="N33" s="847"/>
      <c r="O33" s="847"/>
      <c r="P33" s="847"/>
      <c r="Q33" s="847"/>
      <c r="R33" s="847"/>
      <c r="S33" s="847"/>
      <c r="T33" s="847"/>
      <c r="U33" s="848"/>
    </row>
    <row r="34" spans="2:21">
      <c r="B34" s="707"/>
      <c r="C34" s="708"/>
      <c r="D34" s="708"/>
      <c r="E34" s="708"/>
      <c r="F34" s="708"/>
      <c r="G34" s="708"/>
      <c r="H34" s="708"/>
      <c r="I34" s="708"/>
      <c r="J34" s="708"/>
      <c r="K34" s="708"/>
      <c r="L34" s="708"/>
      <c r="M34" s="708"/>
      <c r="N34" s="708"/>
      <c r="O34" s="708"/>
      <c r="P34" s="708"/>
      <c r="Q34" s="708"/>
      <c r="R34" s="708"/>
      <c r="S34" s="708"/>
      <c r="T34" s="708"/>
      <c r="U34" s="709"/>
    </row>
    <row r="35" spans="2:21" ht="15.5">
      <c r="B35" s="710" t="s">
        <v>646</v>
      </c>
      <c r="C35" s="711" t="s">
        <v>647</v>
      </c>
      <c r="D35" s="700"/>
      <c r="E35" s="700"/>
      <c r="F35" s="700"/>
      <c r="G35" s="700"/>
      <c r="H35" s="700"/>
      <c r="I35" s="700"/>
      <c r="J35" s="700"/>
      <c r="K35" s="700"/>
      <c r="L35" s="700"/>
      <c r="M35" s="700"/>
      <c r="N35" s="700"/>
      <c r="O35" s="700"/>
      <c r="P35" s="700"/>
      <c r="Q35" s="700"/>
      <c r="R35" s="700"/>
      <c r="S35" s="700"/>
      <c r="T35" s="700"/>
      <c r="U35" s="701"/>
    </row>
    <row r="36" spans="2:21">
      <c r="B36" s="712"/>
      <c r="C36" s="704"/>
      <c r="D36" s="704"/>
      <c r="E36" s="704"/>
      <c r="F36" s="704"/>
      <c r="G36" s="704"/>
      <c r="H36" s="704"/>
      <c r="I36" s="704"/>
      <c r="J36" s="704"/>
      <c r="K36" s="704"/>
      <c r="L36" s="704"/>
      <c r="M36" s="704"/>
      <c r="N36" s="704"/>
      <c r="O36" s="704"/>
      <c r="P36" s="704"/>
      <c r="Q36" s="704"/>
      <c r="R36" s="704"/>
      <c r="S36" s="704"/>
      <c r="T36" s="704"/>
      <c r="U36" s="705"/>
    </row>
    <row r="37" spans="2:21" ht="34.5" customHeight="1">
      <c r="B37" s="697" t="s">
        <v>648</v>
      </c>
      <c r="C37" s="841" t="s">
        <v>649</v>
      </c>
      <c r="D37" s="841"/>
      <c r="E37" s="841"/>
      <c r="F37" s="841"/>
      <c r="G37" s="841"/>
      <c r="H37" s="841"/>
      <c r="I37" s="841"/>
      <c r="J37" s="841"/>
      <c r="K37" s="841"/>
      <c r="L37" s="841"/>
      <c r="M37" s="841"/>
      <c r="N37" s="841"/>
      <c r="O37" s="841"/>
      <c r="P37" s="841"/>
      <c r="Q37" s="841"/>
      <c r="R37" s="841"/>
      <c r="S37" s="841"/>
      <c r="T37" s="841"/>
      <c r="U37" s="842"/>
    </row>
    <row r="38" spans="2:21">
      <c r="B38" s="712"/>
      <c r="C38" s="704"/>
      <c r="D38" s="704"/>
      <c r="E38" s="704"/>
      <c r="F38" s="704"/>
      <c r="G38" s="704"/>
      <c r="H38" s="704"/>
      <c r="I38" s="704"/>
      <c r="J38" s="704"/>
      <c r="K38" s="704"/>
      <c r="L38" s="704"/>
      <c r="M38" s="704"/>
      <c r="N38" s="704"/>
      <c r="O38" s="704"/>
      <c r="P38" s="704"/>
      <c r="Q38" s="704"/>
      <c r="R38" s="704"/>
      <c r="S38" s="704"/>
      <c r="T38" s="704"/>
      <c r="U38" s="705"/>
    </row>
    <row r="39" spans="2:21" ht="15.5">
      <c r="B39" s="697" t="s">
        <v>650</v>
      </c>
      <c r="C39" s="713" t="s">
        <v>651</v>
      </c>
      <c r="D39" s="708"/>
      <c r="E39" s="708"/>
      <c r="F39" s="708"/>
      <c r="G39" s="708"/>
      <c r="H39" s="708"/>
      <c r="I39" s="708"/>
      <c r="J39" s="708"/>
      <c r="K39" s="708"/>
      <c r="L39" s="708"/>
      <c r="M39" s="708"/>
      <c r="N39" s="708"/>
      <c r="O39" s="708"/>
      <c r="P39" s="708"/>
      <c r="Q39" s="708"/>
      <c r="R39" s="708"/>
      <c r="S39" s="708"/>
      <c r="T39" s="708"/>
      <c r="U39" s="709"/>
    </row>
    <row r="40" spans="2:21">
      <c r="B40" s="712"/>
      <c r="C40" s="704"/>
      <c r="D40" s="704"/>
      <c r="E40" s="704"/>
      <c r="F40" s="704"/>
      <c r="G40" s="704"/>
      <c r="H40" s="704"/>
      <c r="I40" s="704"/>
      <c r="J40" s="704"/>
      <c r="K40" s="704"/>
      <c r="L40" s="704"/>
      <c r="M40" s="704"/>
      <c r="N40" s="704"/>
      <c r="O40" s="704"/>
      <c r="P40" s="704"/>
      <c r="Q40" s="704"/>
      <c r="R40" s="704"/>
      <c r="S40" s="704"/>
      <c r="T40" s="704"/>
      <c r="U40" s="705"/>
    </row>
    <row r="41" spans="2:21" ht="38.25" customHeight="1">
      <c r="B41" s="706" t="s">
        <v>652</v>
      </c>
      <c r="C41" s="849" t="s">
        <v>653</v>
      </c>
      <c r="D41" s="849"/>
      <c r="E41" s="849"/>
      <c r="F41" s="849"/>
      <c r="G41" s="849"/>
      <c r="H41" s="849"/>
      <c r="I41" s="849"/>
      <c r="J41" s="849"/>
      <c r="K41" s="849"/>
      <c r="L41" s="849"/>
      <c r="M41" s="849"/>
      <c r="N41" s="849"/>
      <c r="O41" s="849"/>
      <c r="P41" s="849"/>
      <c r="Q41" s="849"/>
      <c r="R41" s="849"/>
      <c r="S41" s="849"/>
      <c r="T41" s="849"/>
      <c r="U41" s="850"/>
    </row>
    <row r="42" spans="2:21">
      <c r="B42" s="714"/>
      <c r="C42" s="708"/>
      <c r="D42" s="708"/>
      <c r="E42" s="708"/>
      <c r="F42" s="708"/>
      <c r="G42" s="708"/>
      <c r="H42" s="708"/>
      <c r="I42" s="708"/>
      <c r="J42" s="708"/>
      <c r="K42" s="708"/>
      <c r="L42" s="708"/>
      <c r="M42" s="708"/>
      <c r="N42" s="708"/>
      <c r="O42" s="708"/>
      <c r="P42" s="708"/>
      <c r="Q42" s="708"/>
      <c r="R42" s="708"/>
      <c r="S42" s="708"/>
      <c r="T42" s="708"/>
      <c r="U42" s="709"/>
    </row>
    <row r="43" spans="2:21" ht="15.5">
      <c r="B43" s="710" t="s">
        <v>654</v>
      </c>
      <c r="C43" s="711" t="s">
        <v>655</v>
      </c>
      <c r="D43" s="700"/>
      <c r="E43" s="700"/>
      <c r="F43" s="700"/>
      <c r="G43" s="700"/>
      <c r="H43" s="700"/>
      <c r="I43" s="700"/>
      <c r="J43" s="700"/>
      <c r="K43" s="700"/>
      <c r="L43" s="700"/>
      <c r="M43" s="700"/>
      <c r="N43" s="700"/>
      <c r="O43" s="700"/>
      <c r="P43" s="700"/>
      <c r="Q43" s="700"/>
      <c r="R43" s="700"/>
      <c r="S43" s="700"/>
      <c r="T43" s="700"/>
      <c r="U43" s="701"/>
    </row>
    <row r="44" spans="2:21">
      <c r="B44" s="715"/>
      <c r="C44" s="700"/>
      <c r="D44" s="700"/>
      <c r="E44" s="700"/>
      <c r="F44" s="700"/>
      <c r="G44" s="700"/>
      <c r="H44" s="700"/>
      <c r="I44" s="700"/>
      <c r="J44" s="700"/>
      <c r="K44" s="700"/>
      <c r="L44" s="700"/>
      <c r="M44" s="700"/>
      <c r="N44" s="700"/>
      <c r="O44" s="700"/>
      <c r="P44" s="700"/>
      <c r="Q44" s="700"/>
      <c r="R44" s="700"/>
      <c r="S44" s="700"/>
      <c r="T44" s="700"/>
      <c r="U44" s="701"/>
    </row>
    <row r="45" spans="2:21" ht="36" customHeight="1">
      <c r="B45" s="715"/>
      <c r="C45" s="837" t="s">
        <v>672</v>
      </c>
      <c r="D45" s="837"/>
      <c r="E45" s="837"/>
      <c r="F45" s="837"/>
      <c r="G45" s="837"/>
      <c r="H45" s="837"/>
      <c r="I45" s="837"/>
      <c r="J45" s="837"/>
      <c r="K45" s="837"/>
      <c r="L45" s="837"/>
      <c r="M45" s="837"/>
      <c r="N45" s="837"/>
      <c r="O45" s="837"/>
      <c r="P45" s="837"/>
      <c r="Q45" s="837"/>
      <c r="R45" s="837"/>
      <c r="S45" s="837"/>
      <c r="T45" s="837"/>
      <c r="U45" s="838"/>
    </row>
    <row r="46" spans="2:21">
      <c r="B46" s="715"/>
      <c r="C46" s="716"/>
      <c r="D46" s="700"/>
      <c r="E46" s="700"/>
      <c r="F46" s="700"/>
      <c r="G46" s="700"/>
      <c r="H46" s="700"/>
      <c r="I46" s="700"/>
      <c r="J46" s="700"/>
      <c r="K46" s="700"/>
      <c r="L46" s="700"/>
      <c r="M46" s="700"/>
      <c r="N46" s="700"/>
      <c r="O46" s="700"/>
      <c r="P46" s="700"/>
      <c r="Q46" s="700"/>
      <c r="R46" s="700"/>
      <c r="S46" s="700"/>
      <c r="T46" s="700"/>
      <c r="U46" s="701"/>
    </row>
    <row r="47" spans="2:21" ht="35.25" customHeight="1">
      <c r="B47" s="715"/>
      <c r="C47" s="837" t="s">
        <v>656</v>
      </c>
      <c r="D47" s="837"/>
      <c r="E47" s="837"/>
      <c r="F47" s="837"/>
      <c r="G47" s="837"/>
      <c r="H47" s="837"/>
      <c r="I47" s="837"/>
      <c r="J47" s="837"/>
      <c r="K47" s="837"/>
      <c r="L47" s="837"/>
      <c r="M47" s="837"/>
      <c r="N47" s="837"/>
      <c r="O47" s="837"/>
      <c r="P47" s="837"/>
      <c r="Q47" s="837"/>
      <c r="R47" s="837"/>
      <c r="S47" s="837"/>
      <c r="T47" s="837"/>
      <c r="U47" s="838"/>
    </row>
    <row r="48" spans="2:21">
      <c r="B48" s="715"/>
      <c r="C48" s="716"/>
      <c r="D48" s="700"/>
      <c r="E48" s="700"/>
      <c r="F48" s="700"/>
      <c r="G48" s="700"/>
      <c r="H48" s="700"/>
      <c r="I48" s="700"/>
      <c r="J48" s="700"/>
      <c r="K48" s="700"/>
      <c r="L48" s="700"/>
      <c r="M48" s="700"/>
      <c r="N48" s="700"/>
      <c r="O48" s="700"/>
      <c r="P48" s="700"/>
      <c r="Q48" s="700"/>
      <c r="R48" s="700"/>
      <c r="S48" s="700"/>
      <c r="T48" s="700"/>
      <c r="U48" s="701"/>
    </row>
    <row r="49" spans="2:21" ht="40.5" customHeight="1">
      <c r="B49" s="715"/>
      <c r="C49" s="837" t="s">
        <v>657</v>
      </c>
      <c r="D49" s="837"/>
      <c r="E49" s="837"/>
      <c r="F49" s="837"/>
      <c r="G49" s="837"/>
      <c r="H49" s="837"/>
      <c r="I49" s="837"/>
      <c r="J49" s="837"/>
      <c r="K49" s="837"/>
      <c r="L49" s="837"/>
      <c r="M49" s="837"/>
      <c r="N49" s="837"/>
      <c r="O49" s="837"/>
      <c r="P49" s="837"/>
      <c r="Q49" s="837"/>
      <c r="R49" s="837"/>
      <c r="S49" s="837"/>
      <c r="T49" s="837"/>
      <c r="U49" s="838"/>
    </row>
    <row r="50" spans="2:21">
      <c r="B50" s="715"/>
      <c r="C50" s="716"/>
      <c r="D50" s="700"/>
      <c r="E50" s="700"/>
      <c r="F50" s="700"/>
      <c r="G50" s="700"/>
      <c r="H50" s="700"/>
      <c r="I50" s="700"/>
      <c r="J50" s="700"/>
      <c r="K50" s="700"/>
      <c r="L50" s="700"/>
      <c r="M50" s="700"/>
      <c r="N50" s="700"/>
      <c r="O50" s="700"/>
      <c r="P50" s="700"/>
      <c r="Q50" s="700"/>
      <c r="R50" s="700"/>
      <c r="S50" s="700"/>
      <c r="T50" s="700"/>
      <c r="U50" s="701"/>
    </row>
    <row r="51" spans="2:21" ht="30" customHeight="1">
      <c r="B51" s="715"/>
      <c r="C51" s="837" t="s">
        <v>658</v>
      </c>
      <c r="D51" s="837"/>
      <c r="E51" s="837"/>
      <c r="F51" s="837"/>
      <c r="G51" s="837"/>
      <c r="H51" s="837"/>
      <c r="I51" s="837"/>
      <c r="J51" s="837"/>
      <c r="K51" s="837"/>
      <c r="L51" s="837"/>
      <c r="M51" s="837"/>
      <c r="N51" s="837"/>
      <c r="O51" s="837"/>
      <c r="P51" s="837"/>
      <c r="Q51" s="837"/>
      <c r="R51" s="837"/>
      <c r="S51" s="837"/>
      <c r="T51" s="837"/>
      <c r="U51" s="838"/>
    </row>
    <row r="52" spans="2:21" ht="15.5">
      <c r="B52" s="715"/>
      <c r="C52" s="699"/>
      <c r="D52" s="700"/>
      <c r="E52" s="700"/>
      <c r="F52" s="700"/>
      <c r="G52" s="700"/>
      <c r="H52" s="700"/>
      <c r="I52" s="700"/>
      <c r="J52" s="700"/>
      <c r="K52" s="700"/>
      <c r="L52" s="700"/>
      <c r="M52" s="700"/>
      <c r="N52" s="700"/>
      <c r="O52" s="700"/>
      <c r="P52" s="700"/>
      <c r="Q52" s="700"/>
      <c r="R52" s="700"/>
      <c r="S52" s="700"/>
      <c r="T52" s="700"/>
      <c r="U52" s="701"/>
    </row>
    <row r="53" spans="2:21" ht="31.5" customHeight="1">
      <c r="B53" s="715"/>
      <c r="C53" s="839" t="s">
        <v>671</v>
      </c>
      <c r="D53" s="839"/>
      <c r="E53" s="839"/>
      <c r="F53" s="839"/>
      <c r="G53" s="839"/>
      <c r="H53" s="839"/>
      <c r="I53" s="839"/>
      <c r="J53" s="839"/>
      <c r="K53" s="839"/>
      <c r="L53" s="839"/>
      <c r="M53" s="839"/>
      <c r="N53" s="839"/>
      <c r="O53" s="839"/>
      <c r="P53" s="839"/>
      <c r="Q53" s="839"/>
      <c r="R53" s="839"/>
      <c r="S53" s="839"/>
      <c r="T53" s="839"/>
      <c r="U53" s="840"/>
    </row>
    <row r="54" spans="2:21">
      <c r="B54" s="712"/>
      <c r="C54" s="704"/>
      <c r="D54" s="704"/>
      <c r="E54" s="704"/>
      <c r="F54" s="704"/>
      <c r="G54" s="704"/>
      <c r="H54" s="704"/>
      <c r="I54" s="704"/>
      <c r="J54" s="704"/>
      <c r="K54" s="704"/>
      <c r="L54" s="704"/>
      <c r="M54" s="704"/>
      <c r="N54" s="704"/>
      <c r="O54" s="704"/>
      <c r="P54" s="704"/>
      <c r="Q54" s="704"/>
      <c r="R54" s="704"/>
      <c r="S54" s="704"/>
      <c r="T54" s="704"/>
      <c r="U54" s="705"/>
    </row>
    <row r="55" spans="2:21" ht="48" customHeight="1">
      <c r="B55" s="697" t="s">
        <v>659</v>
      </c>
      <c r="C55" s="841" t="s">
        <v>660</v>
      </c>
      <c r="D55" s="841"/>
      <c r="E55" s="841"/>
      <c r="F55" s="841"/>
      <c r="G55" s="841"/>
      <c r="H55" s="841"/>
      <c r="I55" s="841"/>
      <c r="J55" s="841"/>
      <c r="K55" s="841"/>
      <c r="L55" s="841"/>
      <c r="M55" s="841"/>
      <c r="N55" s="841"/>
      <c r="O55" s="841"/>
      <c r="P55" s="841"/>
      <c r="Q55" s="841"/>
      <c r="R55" s="841"/>
      <c r="S55" s="841"/>
      <c r="T55" s="841"/>
      <c r="U55" s="842"/>
    </row>
    <row r="56" spans="2:21">
      <c r="B56" s="712"/>
      <c r="C56" s="704"/>
      <c r="D56" s="704"/>
      <c r="E56" s="704"/>
      <c r="F56" s="704"/>
      <c r="G56" s="704"/>
      <c r="H56" s="704"/>
      <c r="I56" s="704"/>
      <c r="J56" s="704"/>
      <c r="K56" s="704"/>
      <c r="L56" s="704"/>
      <c r="M56" s="704"/>
      <c r="N56" s="704"/>
      <c r="O56" s="704"/>
      <c r="P56" s="704"/>
      <c r="Q56" s="704"/>
      <c r="R56" s="704"/>
      <c r="S56" s="704"/>
      <c r="T56" s="704"/>
      <c r="U56" s="705"/>
    </row>
    <row r="57" spans="2:21" ht="34.5" customHeight="1">
      <c r="B57" s="697" t="s">
        <v>661</v>
      </c>
      <c r="C57" s="841" t="s">
        <v>662</v>
      </c>
      <c r="D57" s="841"/>
      <c r="E57" s="841"/>
      <c r="F57" s="841"/>
      <c r="G57" s="841"/>
      <c r="H57" s="841"/>
      <c r="I57" s="841"/>
      <c r="J57" s="841"/>
      <c r="K57" s="841"/>
      <c r="L57" s="841"/>
      <c r="M57" s="841"/>
      <c r="N57" s="841"/>
      <c r="O57" s="841"/>
      <c r="P57" s="841"/>
      <c r="Q57" s="841"/>
      <c r="R57" s="841"/>
      <c r="S57" s="841"/>
      <c r="T57" s="841"/>
      <c r="U57" s="842"/>
    </row>
    <row r="58" spans="2:21">
      <c r="B58" s="717"/>
      <c r="C58" s="704"/>
      <c r="D58" s="704"/>
      <c r="E58" s="704"/>
      <c r="F58" s="704"/>
      <c r="G58" s="704"/>
      <c r="H58" s="704"/>
      <c r="I58" s="704"/>
      <c r="J58" s="704"/>
      <c r="K58" s="704"/>
      <c r="L58" s="704"/>
      <c r="M58" s="704"/>
      <c r="N58" s="704"/>
      <c r="O58" s="704"/>
      <c r="P58" s="704"/>
      <c r="Q58" s="704"/>
      <c r="R58" s="704"/>
      <c r="S58" s="704"/>
      <c r="T58" s="704"/>
      <c r="U58" s="705"/>
    </row>
    <row r="59" spans="2:21" ht="30.75" customHeight="1">
      <c r="B59" s="706" t="s">
        <v>663</v>
      </c>
      <c r="C59" s="718" t="s">
        <v>664</v>
      </c>
      <c r="D59" s="719"/>
      <c r="E59" s="719"/>
      <c r="F59" s="719"/>
      <c r="G59" s="719"/>
      <c r="H59" s="719"/>
      <c r="I59" s="719"/>
      <c r="J59" s="719"/>
      <c r="K59" s="719"/>
      <c r="L59" s="719"/>
      <c r="M59" s="719"/>
      <c r="N59" s="719"/>
      <c r="O59" s="719"/>
      <c r="P59" s="719"/>
      <c r="Q59" s="719"/>
      <c r="R59" s="719"/>
      <c r="S59" s="719"/>
      <c r="T59" s="719"/>
      <c r="U59" s="720"/>
    </row>
  </sheetData>
  <mergeCells count="15">
    <mergeCell ref="C47:U47"/>
    <mergeCell ref="C23:S23"/>
    <mergeCell ref="C16:U16"/>
    <mergeCell ref="C17:U17"/>
    <mergeCell ref="C27:U27"/>
    <mergeCell ref="C29:U29"/>
    <mergeCell ref="C33:U33"/>
    <mergeCell ref="C37:U37"/>
    <mergeCell ref="C41:U41"/>
    <mergeCell ref="C45:U45"/>
    <mergeCell ref="C49:U49"/>
    <mergeCell ref="C51:U51"/>
    <mergeCell ref="C53:U53"/>
    <mergeCell ref="C55:U55"/>
    <mergeCell ref="C57:U57"/>
  </mergeCells>
  <pageMargins left="0.7" right="0.7" top="0.75" bottom="0.75" header="0.3" footer="0.3"/>
  <pageSetup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T34"/>
  <sheetViews>
    <sheetView zoomScale="80" zoomScaleNormal="80" workbookViewId="0">
      <selection activeCell="B13" sqref="B13"/>
    </sheetView>
  </sheetViews>
  <sheetFormatPr defaultColWidth="9.1796875" defaultRowHeight="15.5"/>
  <cols>
    <col min="1" max="1" width="3.1796875" style="12" customWidth="1"/>
    <col min="2" max="2" width="61.7265625" style="10" customWidth="1"/>
    <col min="3" max="3" width="58.7265625" style="12" customWidth="1"/>
    <col min="4" max="4" width="62.453125" style="12" customWidth="1"/>
    <col min="5" max="5" width="53.453125" style="12" customWidth="1"/>
    <col min="6" max="6" width="47.1796875" style="12" customWidth="1"/>
    <col min="7" max="7" width="9.1796875" style="16"/>
    <col min="8" max="10" width="9.1796875" style="12"/>
    <col min="11" max="11" width="26.1796875" style="12" customWidth="1"/>
    <col min="12" max="12" width="59.81640625" style="17" customWidth="1"/>
    <col min="13" max="13" width="14.7265625" style="25" customWidth="1"/>
    <col min="14" max="14" width="29.7265625" style="17" customWidth="1"/>
    <col min="15" max="16384" width="9.1796875" style="12"/>
  </cols>
  <sheetData>
    <row r="1" spans="2:20" ht="146.25" customHeight="1"/>
    <row r="3" spans="2:20" ht="25.5" customHeight="1">
      <c r="B3" s="852" t="s">
        <v>674</v>
      </c>
      <c r="C3" s="853"/>
      <c r="D3" s="853"/>
      <c r="E3" s="853"/>
      <c r="F3" s="854"/>
      <c r="G3" s="122"/>
    </row>
    <row r="4" spans="2:20" ht="16.5" customHeight="1">
      <c r="B4" s="855"/>
      <c r="C4" s="856"/>
      <c r="D4" s="856"/>
      <c r="E4" s="856"/>
      <c r="F4" s="857"/>
      <c r="G4" s="122"/>
    </row>
    <row r="5" spans="2:20" ht="71.25" customHeight="1">
      <c r="B5" s="855"/>
      <c r="C5" s="856"/>
      <c r="D5" s="856"/>
      <c r="E5" s="856"/>
      <c r="F5" s="857"/>
      <c r="G5" s="122"/>
    </row>
    <row r="6" spans="2:20" ht="21.75" customHeight="1">
      <c r="B6" s="858"/>
      <c r="C6" s="859"/>
      <c r="D6" s="859"/>
      <c r="E6" s="859"/>
      <c r="F6" s="860"/>
      <c r="G6" s="122"/>
    </row>
    <row r="8" spans="2:20" ht="20">
      <c r="B8" s="851" t="s">
        <v>481</v>
      </c>
      <c r="C8" s="851"/>
      <c r="D8" s="851"/>
      <c r="E8" s="851"/>
      <c r="F8" s="851"/>
      <c r="G8" s="851"/>
    </row>
    <row r="9" spans="2:20" ht="24.75" customHeight="1" thickBot="1">
      <c r="B9" s="114"/>
      <c r="C9" s="114"/>
      <c r="D9" s="114"/>
      <c r="E9" s="114"/>
      <c r="F9" s="114"/>
      <c r="G9" s="119"/>
    </row>
    <row r="10" spans="2:20" ht="27.75" customHeight="1" thickBot="1">
      <c r="B10" s="117" t="s">
        <v>171</v>
      </c>
      <c r="C10" s="102" t="s">
        <v>406</v>
      </c>
      <c r="D10" s="114"/>
      <c r="E10" s="114"/>
      <c r="F10" s="114"/>
      <c r="G10" s="119"/>
    </row>
    <row r="11" spans="2:20">
      <c r="B11" s="114"/>
      <c r="C11" s="114"/>
      <c r="D11" s="114"/>
      <c r="E11" s="114"/>
      <c r="F11" s="114"/>
      <c r="G11" s="119"/>
    </row>
    <row r="12" spans="2:20" s="9" customFormat="1" ht="31.5" customHeight="1" thickBot="1">
      <c r="B12" s="83" t="s">
        <v>589</v>
      </c>
      <c r="G12" s="28"/>
      <c r="L12" s="33"/>
      <c r="M12" s="33"/>
      <c r="N12" s="33"/>
      <c r="O12" s="33"/>
      <c r="P12" s="33"/>
      <c r="Q12" s="68"/>
      <c r="S12" s="8"/>
      <c r="T12" s="8"/>
    </row>
    <row r="13" spans="2:20" s="9" customFormat="1" ht="26.25" customHeight="1" thickBot="1">
      <c r="B13" s="102"/>
      <c r="C13" s="124" t="s">
        <v>628</v>
      </c>
      <c r="G13" s="109"/>
      <c r="L13" s="33"/>
      <c r="M13" s="33"/>
      <c r="N13" s="33"/>
      <c r="O13" s="33"/>
      <c r="P13" s="33"/>
      <c r="Q13" s="68"/>
      <c r="S13" s="8"/>
      <c r="T13" s="8"/>
    </row>
    <row r="14" spans="2:20" s="9" customFormat="1" ht="26.25" customHeight="1" thickBot="1">
      <c r="B14" s="102"/>
      <c r="C14" s="172" t="s">
        <v>623</v>
      </c>
      <c r="G14" s="123"/>
      <c r="L14" s="33"/>
      <c r="M14" s="33"/>
      <c r="N14" s="33"/>
      <c r="O14" s="33"/>
      <c r="P14" s="33"/>
      <c r="Q14" s="68"/>
      <c r="S14" s="8"/>
      <c r="T14" s="8"/>
    </row>
    <row r="15" spans="2:20" s="9" customFormat="1" ht="26.25" customHeight="1" thickBot="1">
      <c r="B15" s="102"/>
      <c r="C15" s="172" t="s">
        <v>624</v>
      </c>
      <c r="G15" s="123"/>
      <c r="L15" s="33"/>
      <c r="M15" s="33"/>
      <c r="N15" s="33"/>
      <c r="O15" s="33"/>
      <c r="P15" s="33"/>
      <c r="Q15" s="68"/>
      <c r="S15" s="8"/>
      <c r="T15" s="8"/>
    </row>
    <row r="16" spans="2:20" s="9" customFormat="1" ht="26.25" customHeight="1" thickBot="1">
      <c r="B16" s="102"/>
      <c r="C16" s="172" t="s">
        <v>625</v>
      </c>
      <c r="G16" s="123"/>
      <c r="L16" s="33"/>
      <c r="M16" s="33"/>
      <c r="N16" s="33"/>
      <c r="O16" s="33"/>
      <c r="P16" s="33"/>
      <c r="Q16" s="68"/>
      <c r="S16" s="8"/>
      <c r="T16" s="8"/>
    </row>
    <row r="17" spans="2:20" s="9" customFormat="1" ht="26.25" customHeight="1" thickBot="1">
      <c r="B17" s="102"/>
      <c r="C17" s="124" t="s">
        <v>626</v>
      </c>
      <c r="G17" s="109"/>
      <c r="L17" s="33"/>
      <c r="M17" s="33"/>
      <c r="N17" s="33"/>
      <c r="O17" s="33"/>
      <c r="P17" s="33"/>
      <c r="Q17" s="68"/>
      <c r="S17" s="8"/>
      <c r="T17" s="8"/>
    </row>
    <row r="18" spans="2:20" s="9" customFormat="1" ht="26.25" customHeight="1" thickBot="1">
      <c r="B18" s="102"/>
      <c r="C18" s="124" t="s">
        <v>627</v>
      </c>
      <c r="G18" s="123"/>
      <c r="L18" s="33"/>
      <c r="M18" s="33"/>
      <c r="N18" s="33"/>
      <c r="O18" s="33"/>
      <c r="P18" s="33"/>
      <c r="Q18" s="68"/>
      <c r="S18" s="8"/>
      <c r="T18" s="8"/>
    </row>
    <row r="19" spans="2:20" s="9" customFormat="1" ht="26.25" customHeight="1" thickBot="1">
      <c r="B19" s="102"/>
      <c r="C19" s="124" t="s">
        <v>629</v>
      </c>
      <c r="G19" s="123"/>
      <c r="L19" s="33"/>
      <c r="M19" s="33"/>
      <c r="N19" s="33"/>
      <c r="O19" s="33"/>
      <c r="P19" s="33"/>
      <c r="Q19" s="68"/>
      <c r="S19" s="8"/>
      <c r="T19" s="8"/>
    </row>
    <row r="20" spans="2:20" s="58" customFormat="1" ht="25.5" customHeight="1">
      <c r="D20" s="97"/>
      <c r="E20" s="97"/>
      <c r="F20" s="97"/>
      <c r="G20" s="97"/>
      <c r="J20" s="12"/>
      <c r="K20" s="12"/>
      <c r="S20" s="59"/>
      <c r="T20" s="59"/>
    </row>
    <row r="21" spans="2:20" s="17" customFormat="1" ht="39" customHeight="1">
      <c r="B21" s="243" t="s">
        <v>541</v>
      </c>
      <c r="C21" s="243" t="s">
        <v>471</v>
      </c>
      <c r="D21" s="243" t="s">
        <v>447</v>
      </c>
      <c r="E21" s="243" t="s">
        <v>439</v>
      </c>
      <c r="F21" s="243" t="s">
        <v>554</v>
      </c>
      <c r="G21" s="40"/>
      <c r="M21" s="25"/>
      <c r="T21" s="25"/>
    </row>
    <row r="22" spans="2:20" s="103" customFormat="1" ht="36" customHeight="1">
      <c r="B22" s="646" t="s">
        <v>544</v>
      </c>
      <c r="C22" s="652" t="s">
        <v>437</v>
      </c>
      <c r="D22" s="655" t="s">
        <v>443</v>
      </c>
      <c r="E22" s="659" t="s">
        <v>588</v>
      </c>
      <c r="F22" s="655" t="s">
        <v>448</v>
      </c>
      <c r="G22" s="174"/>
      <c r="M22" s="644"/>
      <c r="T22" s="644"/>
    </row>
    <row r="23" spans="2:20" s="103" customFormat="1" ht="35.25" customHeight="1">
      <c r="B23" s="647" t="s">
        <v>458</v>
      </c>
      <c r="C23" s="653" t="s">
        <v>438</v>
      </c>
      <c r="D23" s="656" t="s">
        <v>444</v>
      </c>
      <c r="E23" s="660" t="s">
        <v>588</v>
      </c>
      <c r="F23" s="656" t="s">
        <v>448</v>
      </c>
      <c r="G23" s="174"/>
      <c r="M23" s="644"/>
      <c r="T23" s="644"/>
    </row>
    <row r="24" spans="2:20" s="103" customFormat="1" ht="34.5" customHeight="1">
      <c r="B24" s="647" t="s">
        <v>455</v>
      </c>
      <c r="C24" s="653" t="s">
        <v>438</v>
      </c>
      <c r="D24" s="656" t="s">
        <v>445</v>
      </c>
      <c r="E24" s="660" t="s">
        <v>588</v>
      </c>
      <c r="F24" s="656" t="s">
        <v>448</v>
      </c>
      <c r="G24" s="174"/>
      <c r="M24" s="644"/>
      <c r="T24" s="644"/>
    </row>
    <row r="25" spans="2:20" s="103" customFormat="1" ht="32.25" customHeight="1">
      <c r="B25" s="648" t="s">
        <v>456</v>
      </c>
      <c r="C25" s="653" t="s">
        <v>437</v>
      </c>
      <c r="D25" s="656" t="s">
        <v>446</v>
      </c>
      <c r="E25" s="661" t="s">
        <v>607</v>
      </c>
      <c r="F25" s="664"/>
      <c r="G25" s="174"/>
      <c r="M25" s="644"/>
      <c r="T25" s="644"/>
    </row>
    <row r="26" spans="2:20" s="103" customFormat="1" ht="30.75" customHeight="1">
      <c r="B26" s="649" t="s">
        <v>542</v>
      </c>
      <c r="C26" s="653" t="s">
        <v>437</v>
      </c>
      <c r="D26" s="656"/>
      <c r="E26" s="661"/>
      <c r="F26" s="664"/>
      <c r="G26" s="174"/>
      <c r="M26" s="644"/>
      <c r="T26" s="644"/>
    </row>
    <row r="27" spans="2:20" s="103" customFormat="1" ht="32.25" customHeight="1">
      <c r="B27" s="650" t="s">
        <v>543</v>
      </c>
      <c r="C27" s="653" t="s">
        <v>437</v>
      </c>
      <c r="D27" s="657" t="s">
        <v>539</v>
      </c>
      <c r="E27" s="661"/>
      <c r="F27" s="664"/>
      <c r="G27" s="174"/>
      <c r="M27" s="644"/>
      <c r="T27" s="644"/>
    </row>
    <row r="28" spans="2:20" s="103" customFormat="1" ht="27" customHeight="1">
      <c r="B28" s="648" t="s">
        <v>457</v>
      </c>
      <c r="C28" s="653" t="s">
        <v>440</v>
      </c>
      <c r="D28" s="656" t="s">
        <v>482</v>
      </c>
      <c r="E28" s="661" t="s">
        <v>459</v>
      </c>
      <c r="F28" s="664"/>
      <c r="G28" s="174"/>
      <c r="M28" s="644"/>
      <c r="T28" s="644"/>
    </row>
    <row r="29" spans="2:20" s="103" customFormat="1" ht="27" customHeight="1">
      <c r="B29" s="650" t="s">
        <v>452</v>
      </c>
      <c r="C29" s="653" t="s">
        <v>437</v>
      </c>
      <c r="D29" s="656"/>
      <c r="E29" s="661"/>
      <c r="F29" s="656" t="s">
        <v>407</v>
      </c>
      <c r="G29" s="174"/>
      <c r="M29" s="644"/>
      <c r="T29" s="644"/>
    </row>
    <row r="30" spans="2:20" s="103" customFormat="1" ht="32.25" customHeight="1">
      <c r="B30" s="648" t="s">
        <v>207</v>
      </c>
      <c r="C30" s="653" t="s">
        <v>442</v>
      </c>
      <c r="D30" s="656" t="s">
        <v>556</v>
      </c>
      <c r="E30" s="662"/>
      <c r="F30" s="656" t="s">
        <v>555</v>
      </c>
      <c r="G30" s="645"/>
      <c r="M30" s="644"/>
    </row>
    <row r="31" spans="2:20" s="103" customFormat="1" ht="27.75" customHeight="1">
      <c r="B31" s="651" t="s">
        <v>540</v>
      </c>
      <c r="C31" s="654" t="s">
        <v>441</v>
      </c>
      <c r="D31" s="658"/>
      <c r="E31" s="663"/>
      <c r="F31" s="658"/>
      <c r="G31" s="645"/>
      <c r="M31" s="644"/>
    </row>
    <row r="32" spans="2:20" s="103" customFormat="1" ht="23.25" customHeight="1">
      <c r="C32" s="175"/>
      <c r="D32" s="175"/>
      <c r="E32" s="175"/>
      <c r="G32" s="645"/>
      <c r="M32" s="644"/>
    </row>
    <row r="33" spans="2:13" s="17" customFormat="1">
      <c r="B33" s="175"/>
      <c r="C33" s="173"/>
      <c r="D33" s="173"/>
      <c r="E33" s="173"/>
      <c r="G33" s="163"/>
      <c r="M33" s="25"/>
    </row>
    <row r="34" spans="2:13">
      <c r="C34" s="10"/>
      <c r="D34" s="10"/>
      <c r="E34" s="10"/>
    </row>
  </sheetData>
  <mergeCells count="2">
    <mergeCell ref="B8:G8"/>
    <mergeCell ref="B3:F6"/>
  </mergeCells>
  <pageMargins left="0.7" right="0.7" top="0.75" bottom="0.75" header="0.3" footer="0.3"/>
  <pageSetup paperSize="17" scale="65"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DropDownList!$D$2:$D$4</xm:f>
          </x14:formula1>
          <xm:sqref>B13:B19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zoomScale="120" zoomScaleNormal="120" workbookViewId="0">
      <selection activeCell="E28" sqref="E28"/>
    </sheetView>
  </sheetViews>
  <sheetFormatPr defaultColWidth="9.1796875" defaultRowHeight="14.5"/>
  <cols>
    <col min="1" max="1" width="61.1796875" style="12" bestFit="1" customWidth="1"/>
    <col min="2" max="2" width="13.7265625" style="12" customWidth="1"/>
    <col min="3" max="3" width="9.1796875" style="10"/>
    <col min="4" max="4" width="15" style="12" customWidth="1"/>
    <col min="5" max="5" width="11.453125" style="10" customWidth="1"/>
    <col min="6" max="6" width="24.1796875" style="12" customWidth="1"/>
    <col min="7" max="7" width="32" style="12" customWidth="1"/>
    <col min="8" max="8" width="14.7265625" style="12" customWidth="1"/>
    <col min="9" max="16384" width="9.1796875" style="12"/>
  </cols>
  <sheetData>
    <row r="1" spans="1:8">
      <c r="A1" s="8" t="s">
        <v>410</v>
      </c>
      <c r="B1" s="8" t="s">
        <v>41</v>
      </c>
      <c r="C1" s="120" t="s">
        <v>234</v>
      </c>
      <c r="D1" s="8" t="s">
        <v>415</v>
      </c>
      <c r="E1" s="120" t="s">
        <v>450</v>
      </c>
      <c r="F1" s="120" t="s">
        <v>550</v>
      </c>
      <c r="G1" s="120" t="s">
        <v>571</v>
      </c>
      <c r="H1" s="120" t="s">
        <v>582</v>
      </c>
    </row>
    <row r="2" spans="1:8">
      <c r="A2" s="12" t="s">
        <v>29</v>
      </c>
      <c r="B2" s="12" t="s">
        <v>27</v>
      </c>
      <c r="C2" s="10">
        <v>2006</v>
      </c>
      <c r="D2" s="12" t="s">
        <v>416</v>
      </c>
      <c r="E2" s="10">
        <f>'2. LRAMVA Threshold'!D9</f>
        <v>2014</v>
      </c>
      <c r="F2" s="26" t="s">
        <v>170</v>
      </c>
      <c r="G2" s="12" t="s">
        <v>572</v>
      </c>
      <c r="H2" s="12" t="s">
        <v>590</v>
      </c>
    </row>
    <row r="3" spans="1:8">
      <c r="A3" s="12" t="s">
        <v>371</v>
      </c>
      <c r="B3" s="12" t="s">
        <v>27</v>
      </c>
      <c r="C3" s="10">
        <v>2007</v>
      </c>
      <c r="D3" s="12" t="s">
        <v>417</v>
      </c>
      <c r="E3" s="10">
        <f>'2. LRAMVA Threshold'!D24</f>
        <v>0</v>
      </c>
      <c r="F3" s="12" t="s">
        <v>551</v>
      </c>
      <c r="G3" s="12" t="s">
        <v>573</v>
      </c>
      <c r="H3" s="12" t="s">
        <v>583</v>
      </c>
    </row>
    <row r="4" spans="1:8">
      <c r="A4" s="12" t="s">
        <v>372</v>
      </c>
      <c r="B4" s="12" t="s">
        <v>28</v>
      </c>
      <c r="C4" s="10">
        <v>2008</v>
      </c>
      <c r="D4" s="12" t="s">
        <v>418</v>
      </c>
      <c r="F4" s="12" t="s">
        <v>169</v>
      </c>
      <c r="G4" s="12" t="s">
        <v>574</v>
      </c>
    </row>
    <row r="5" spans="1:8">
      <c r="A5" s="12" t="s">
        <v>373</v>
      </c>
      <c r="B5" s="12" t="s">
        <v>28</v>
      </c>
      <c r="C5" s="10">
        <v>2009</v>
      </c>
      <c r="F5" s="12" t="s">
        <v>368</v>
      </c>
      <c r="G5" s="12" t="s">
        <v>575</v>
      </c>
    </row>
    <row r="6" spans="1:8">
      <c r="A6" s="12" t="s">
        <v>374</v>
      </c>
      <c r="B6" s="12" t="s">
        <v>28</v>
      </c>
      <c r="C6" s="10">
        <v>2010</v>
      </c>
      <c r="F6" s="12" t="s">
        <v>369</v>
      </c>
      <c r="G6" s="12" t="s">
        <v>576</v>
      </c>
    </row>
    <row r="7" spans="1:8">
      <c r="A7" s="12" t="s">
        <v>375</v>
      </c>
      <c r="B7" s="12" t="s">
        <v>28</v>
      </c>
      <c r="C7" s="10">
        <v>2011</v>
      </c>
      <c r="F7" s="12" t="s">
        <v>370</v>
      </c>
      <c r="G7" s="12" t="s">
        <v>577</v>
      </c>
    </row>
    <row r="8" spans="1:8">
      <c r="A8" s="12" t="s">
        <v>376</v>
      </c>
      <c r="B8" s="12" t="s">
        <v>28</v>
      </c>
      <c r="C8" s="10">
        <v>2012</v>
      </c>
      <c r="F8" s="12" t="s">
        <v>559</v>
      </c>
      <c r="G8" s="12" t="s">
        <v>578</v>
      </c>
    </row>
    <row r="9" spans="1:8">
      <c r="A9" s="12" t="s">
        <v>377</v>
      </c>
      <c r="B9" s="12" t="s">
        <v>28</v>
      </c>
      <c r="C9" s="10">
        <v>2013</v>
      </c>
      <c r="G9" s="12" t="s">
        <v>579</v>
      </c>
    </row>
    <row r="10" spans="1:8">
      <c r="A10" s="12" t="s">
        <v>378</v>
      </c>
      <c r="B10" s="12" t="s">
        <v>28</v>
      </c>
      <c r="C10" s="10">
        <v>2014</v>
      </c>
      <c r="G10" s="12" t="s">
        <v>580</v>
      </c>
    </row>
    <row r="11" spans="1:8">
      <c r="A11" s="12" t="s">
        <v>379</v>
      </c>
      <c r="B11" s="12" t="s">
        <v>28</v>
      </c>
      <c r="C11" s="10">
        <v>2015</v>
      </c>
      <c r="G11" s="12" t="s">
        <v>581</v>
      </c>
    </row>
    <row r="12" spans="1:8">
      <c r="A12" s="12" t="s">
        <v>380</v>
      </c>
      <c r="B12" s="12" t="s">
        <v>28</v>
      </c>
      <c r="C12" s="10">
        <v>2016</v>
      </c>
    </row>
    <row r="13" spans="1:8">
      <c r="A13" s="12" t="s">
        <v>381</v>
      </c>
      <c r="B13" s="12" t="s">
        <v>28</v>
      </c>
      <c r="C13" s="10">
        <v>2017</v>
      </c>
    </row>
    <row r="14" spans="1:8">
      <c r="A14" s="12" t="s">
        <v>382</v>
      </c>
      <c r="B14" s="12" t="s">
        <v>28</v>
      </c>
      <c r="C14" s="10">
        <v>2018</v>
      </c>
    </row>
    <row r="15" spans="1:8">
      <c r="A15" s="12" t="s">
        <v>383</v>
      </c>
      <c r="B15" s="12" t="s">
        <v>28</v>
      </c>
      <c r="C15" s="10">
        <v>2019</v>
      </c>
    </row>
    <row r="16" spans="1:8">
      <c r="A16" s="12" t="s">
        <v>384</v>
      </c>
      <c r="B16" s="12" t="s">
        <v>28</v>
      </c>
      <c r="C16" s="10">
        <v>2020</v>
      </c>
    </row>
    <row r="17" spans="1:2">
      <c r="A17" s="12" t="s">
        <v>385</v>
      </c>
      <c r="B17" s="12" t="s">
        <v>28</v>
      </c>
    </row>
    <row r="18" spans="1:2">
      <c r="A18" s="12" t="s">
        <v>386</v>
      </c>
      <c r="B18" s="12" t="s">
        <v>28</v>
      </c>
    </row>
    <row r="19" spans="1:2">
      <c r="A19" s="12" t="s">
        <v>387</v>
      </c>
      <c r="B19" s="12" t="s">
        <v>28</v>
      </c>
    </row>
    <row r="20" spans="1:2">
      <c r="A20" s="12" t="s">
        <v>388</v>
      </c>
      <c r="B20" s="12" t="s">
        <v>28</v>
      </c>
    </row>
    <row r="21" spans="1:2">
      <c r="A21" s="12" t="s">
        <v>389</v>
      </c>
      <c r="B21" s="12" t="s">
        <v>28</v>
      </c>
    </row>
    <row r="22" spans="1:2">
      <c r="A22" s="12" t="s">
        <v>390</v>
      </c>
      <c r="B22" s="12" t="s">
        <v>28</v>
      </c>
    </row>
    <row r="23" spans="1:2">
      <c r="A23" s="12" t="s">
        <v>391</v>
      </c>
      <c r="B23" s="12" t="s">
        <v>28</v>
      </c>
    </row>
    <row r="24" spans="1:2">
      <c r="A24" s="12" t="s">
        <v>392</v>
      </c>
      <c r="B24" s="12" t="s">
        <v>28</v>
      </c>
    </row>
    <row r="25" spans="1:2">
      <c r="A25" s="12" t="s">
        <v>393</v>
      </c>
      <c r="B25" s="12" t="s">
        <v>28</v>
      </c>
    </row>
    <row r="26" spans="1:2">
      <c r="A26" s="12" t="s">
        <v>32</v>
      </c>
      <c r="B26" s="12" t="s">
        <v>27</v>
      </c>
    </row>
    <row r="27" spans="1:2">
      <c r="A27" s="12" t="s">
        <v>394</v>
      </c>
      <c r="B27" s="12" t="s">
        <v>28</v>
      </c>
    </row>
    <row r="28" spans="1:2">
      <c r="A28" s="12" t="s">
        <v>395</v>
      </c>
      <c r="B28" s="12" t="s">
        <v>28</v>
      </c>
    </row>
    <row r="29" spans="1:2">
      <c r="A29" s="12" t="s">
        <v>396</v>
      </c>
      <c r="B29" s="12" t="s">
        <v>28</v>
      </c>
    </row>
    <row r="30" spans="1:2">
      <c r="A30" s="12" t="s">
        <v>30</v>
      </c>
      <c r="B30" s="12" t="s">
        <v>28</v>
      </c>
    </row>
    <row r="31" spans="1:2">
      <c r="A31" s="12" t="s">
        <v>397</v>
      </c>
      <c r="B31" s="12" t="s">
        <v>28</v>
      </c>
    </row>
    <row r="32" spans="1:2">
      <c r="A32" s="12" t="s">
        <v>398</v>
      </c>
      <c r="B32" s="12" t="s">
        <v>28</v>
      </c>
    </row>
    <row r="33" spans="1:2">
      <c r="A33" s="12" t="s">
        <v>399</v>
      </c>
      <c r="B33" s="12" t="s">
        <v>28</v>
      </c>
    </row>
    <row r="34" spans="1:2">
      <c r="A34" s="12" t="s">
        <v>400</v>
      </c>
      <c r="B34" s="12" t="s">
        <v>28</v>
      </c>
    </row>
    <row r="35" spans="1:2">
      <c r="A35" s="12" t="s">
        <v>401</v>
      </c>
      <c r="B35" s="12" t="s">
        <v>28</v>
      </c>
    </row>
    <row r="36" spans="1:2">
      <c r="A36" s="12" t="s">
        <v>402</v>
      </c>
      <c r="B36" s="12" t="s">
        <v>28</v>
      </c>
    </row>
    <row r="37" spans="1:2">
      <c r="A37" s="12" t="s">
        <v>403</v>
      </c>
      <c r="B37" s="12" t="s">
        <v>28</v>
      </c>
    </row>
    <row r="38" spans="1:2">
      <c r="A38" s="12" t="s">
        <v>404</v>
      </c>
      <c r="B38" s="12" t="s">
        <v>28</v>
      </c>
    </row>
    <row r="39" spans="1:2">
      <c r="A39" s="12" t="s">
        <v>405</v>
      </c>
      <c r="B39" s="12" t="s">
        <v>28</v>
      </c>
    </row>
    <row r="40" spans="1:2">
      <c r="A40" s="12" t="s">
        <v>31</v>
      </c>
      <c r="B40" s="12" t="s">
        <v>28</v>
      </c>
    </row>
  </sheetData>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108"/>
  <sheetViews>
    <sheetView tabSelected="1" topLeftCell="K54" zoomScale="85" zoomScaleNormal="85" workbookViewId="0">
      <selection activeCell="M111" sqref="M111"/>
    </sheetView>
  </sheetViews>
  <sheetFormatPr defaultColWidth="9.1796875" defaultRowHeight="15.5"/>
  <cols>
    <col min="1" max="1" width="2.7265625" style="9" customWidth="1"/>
    <col min="2" max="2" width="33.453125" style="9" customWidth="1"/>
    <col min="3" max="4" width="29.453125" style="9" customWidth="1"/>
    <col min="5" max="5" width="24.453125" style="17" customWidth="1"/>
    <col min="6" max="6" width="34.453125" style="9" customWidth="1"/>
    <col min="7" max="7" width="27.453125" style="9" customWidth="1"/>
    <col min="8" max="8" width="28.81640625" style="9" customWidth="1"/>
    <col min="9" max="9" width="23.1796875" style="9" customWidth="1"/>
    <col min="10" max="10" width="22" style="9" customWidth="1"/>
    <col min="11" max="11" width="19.7265625" style="9" customWidth="1"/>
    <col min="12" max="12" width="21.7265625" style="9" customWidth="1"/>
    <col min="13" max="13" width="24" style="9" customWidth="1"/>
    <col min="14" max="14" width="24.1796875" style="9" customWidth="1"/>
    <col min="15" max="15" width="21.453125" style="9" customWidth="1"/>
    <col min="16" max="16" width="22.1796875" style="9" customWidth="1"/>
    <col min="17" max="17" width="16.453125" style="9" customWidth="1"/>
    <col min="18" max="18" width="17.81640625" style="9" bestFit="1" customWidth="1"/>
    <col min="19" max="19" width="17.1796875" style="9" customWidth="1"/>
    <col min="20" max="20" width="13.7265625" style="8" customWidth="1"/>
    <col min="21" max="21" width="6.26953125" style="8" customWidth="1"/>
    <col min="22" max="22" width="13.453125" style="9" customWidth="1"/>
    <col min="23" max="23" width="15.26953125" style="9" customWidth="1"/>
    <col min="24" max="16384" width="9.1796875" style="9"/>
  </cols>
  <sheetData>
    <row r="1" spans="2:22" ht="144" customHeight="1"/>
    <row r="2" spans="2:22" ht="49.5" customHeight="1">
      <c r="E2" s="9"/>
      <c r="F2" s="17"/>
      <c r="H2" s="61"/>
      <c r="I2" s="32"/>
      <c r="K2" s="36"/>
      <c r="L2" s="36"/>
      <c r="T2" s="9"/>
      <c r="V2" s="8"/>
    </row>
    <row r="3" spans="2:22" ht="16.5" customHeight="1" thickBot="1">
      <c r="E3" s="9"/>
      <c r="F3" s="17"/>
      <c r="H3" s="61"/>
      <c r="I3" s="32"/>
      <c r="K3" s="36"/>
      <c r="L3" s="36"/>
      <c r="T3" s="9"/>
      <c r="V3" s="8"/>
    </row>
    <row r="4" spans="2:22" ht="24.75" customHeight="1" thickBot="1">
      <c r="B4" s="83" t="s">
        <v>171</v>
      </c>
      <c r="C4" s="126" t="s">
        <v>175</v>
      </c>
      <c r="E4" s="9"/>
      <c r="T4" s="9"/>
      <c r="V4" s="8"/>
    </row>
    <row r="5" spans="2:22" ht="26.25" customHeight="1" thickBot="1">
      <c r="C5" s="129" t="s">
        <v>172</v>
      </c>
      <c r="E5" s="9"/>
      <c r="T5" s="9"/>
      <c r="V5" s="8"/>
    </row>
    <row r="6" spans="2:22" ht="27" customHeight="1" thickBot="1">
      <c r="B6" s="83"/>
      <c r="C6" s="569" t="s">
        <v>552</v>
      </c>
      <c r="D6" s="17"/>
      <c r="E6" s="9"/>
      <c r="T6" s="9"/>
      <c r="V6" s="8"/>
    </row>
    <row r="7" spans="2:22" ht="21" customHeight="1">
      <c r="B7" s="537"/>
      <c r="C7" s="17"/>
      <c r="D7" s="17"/>
      <c r="E7" s="9"/>
      <c r="T7" s="9"/>
      <c r="V7" s="8"/>
    </row>
    <row r="8" spans="2:22" ht="24.75" customHeight="1">
      <c r="B8" s="117" t="s">
        <v>239</v>
      </c>
      <c r="C8" s="189" t="s">
        <v>684</v>
      </c>
      <c r="D8" s="601"/>
      <c r="E8" s="9"/>
      <c r="T8" s="9"/>
      <c r="V8" s="8"/>
    </row>
    <row r="9" spans="2:22" ht="41.25" customHeight="1">
      <c r="B9" s="551" t="s">
        <v>521</v>
      </c>
      <c r="C9" s="547"/>
      <c r="D9" s="545"/>
      <c r="E9" s="545"/>
      <c r="F9" s="545"/>
      <c r="G9" s="545"/>
      <c r="H9" s="545"/>
      <c r="I9" s="545"/>
      <c r="J9" s="546"/>
      <c r="K9" s="546"/>
      <c r="L9" s="546"/>
      <c r="M9" s="18"/>
      <c r="T9" s="9"/>
      <c r="V9" s="8"/>
    </row>
    <row r="10" spans="2:22" ht="10.5" customHeight="1">
      <c r="B10" s="551"/>
      <c r="C10" s="547"/>
      <c r="D10" s="545"/>
      <c r="E10" s="545"/>
      <c r="F10" s="545"/>
      <c r="G10" s="545"/>
      <c r="H10" s="545"/>
      <c r="I10" s="545"/>
      <c r="J10" s="546"/>
      <c r="K10" s="546"/>
      <c r="L10" s="546"/>
      <c r="M10" s="18"/>
      <c r="T10" s="9"/>
      <c r="V10" s="8"/>
    </row>
    <row r="11" spans="2:22" s="549" customFormat="1" ht="26.25" customHeight="1">
      <c r="B11" s="568" t="s">
        <v>557</v>
      </c>
      <c r="C11" s="567"/>
      <c r="D11" s="567"/>
      <c r="E11" s="567"/>
      <c r="F11" s="567"/>
      <c r="G11" s="567"/>
      <c r="H11" s="567"/>
      <c r="T11" s="550"/>
      <c r="U11" s="550"/>
    </row>
    <row r="12" spans="2:22" s="32" customFormat="1" ht="18.75" customHeight="1">
      <c r="B12" s="544"/>
      <c r="T12" s="186"/>
      <c r="U12" s="186"/>
    </row>
    <row r="13" spans="2:22" s="32" customFormat="1" ht="22.5" customHeight="1" thickBot="1">
      <c r="B13" s="185" t="s">
        <v>509</v>
      </c>
      <c r="C13" s="17"/>
      <c r="F13" s="185" t="s">
        <v>510</v>
      </c>
      <c r="G13" s="36"/>
      <c r="H13" s="31"/>
      <c r="I13" s="9"/>
      <c r="J13" s="184" t="s">
        <v>507</v>
      </c>
      <c r="N13" s="103"/>
      <c r="P13" s="9"/>
      <c r="Q13" s="187"/>
      <c r="R13" s="42"/>
      <c r="T13" s="186"/>
      <c r="U13" s="186"/>
    </row>
    <row r="14" spans="2:22" ht="29.25" customHeight="1" thickBot="1">
      <c r="B14" s="124" t="s">
        <v>548</v>
      </c>
      <c r="D14" s="542" t="s">
        <v>685</v>
      </c>
      <c r="E14" s="130"/>
      <c r="F14" s="124" t="s">
        <v>549</v>
      </c>
      <c r="H14" s="542" t="s">
        <v>687</v>
      </c>
      <c r="J14" s="124" t="s">
        <v>516</v>
      </c>
      <c r="L14" s="132"/>
      <c r="N14" s="103"/>
      <c r="Q14" s="99"/>
      <c r="R14" s="96"/>
    </row>
    <row r="15" spans="2:22" ht="26.25" customHeight="1" thickBot="1">
      <c r="B15" s="124" t="s">
        <v>424</v>
      </c>
      <c r="C15" s="106"/>
      <c r="D15" s="542" t="s">
        <v>686</v>
      </c>
      <c r="F15" s="124" t="s">
        <v>414</v>
      </c>
      <c r="G15" s="127"/>
      <c r="H15" s="542" t="s">
        <v>688</v>
      </c>
      <c r="I15" s="17"/>
      <c r="J15" s="124" t="s">
        <v>517</v>
      </c>
      <c r="L15" s="132"/>
      <c r="M15" s="103"/>
      <c r="Q15" s="108"/>
      <c r="R15" s="96"/>
    </row>
    <row r="16" spans="2:22" ht="28.5" customHeight="1" thickBot="1">
      <c r="B16" s="124" t="s">
        <v>454</v>
      </c>
      <c r="C16" s="106"/>
      <c r="D16" s="543" t="s">
        <v>505</v>
      </c>
      <c r="E16" s="103"/>
      <c r="F16" s="124" t="s">
        <v>434</v>
      </c>
      <c r="G16" s="125"/>
      <c r="H16" s="543" t="s">
        <v>689</v>
      </c>
      <c r="I16" s="103"/>
      <c r="K16" s="195"/>
      <c r="L16" s="195"/>
      <c r="M16" s="195"/>
      <c r="N16" s="195"/>
      <c r="Q16" s="115"/>
      <c r="R16" s="96"/>
    </row>
    <row r="17" spans="1:21" ht="29.25" customHeight="1">
      <c r="B17" s="124" t="s">
        <v>421</v>
      </c>
      <c r="C17" s="106"/>
      <c r="D17" s="724">
        <v>514763</v>
      </c>
      <c r="E17" s="121"/>
      <c r="F17" s="731" t="s">
        <v>676</v>
      </c>
      <c r="G17" s="195"/>
      <c r="H17" s="725">
        <v>1</v>
      </c>
      <c r="I17" s="17"/>
      <c r="M17" s="195"/>
      <c r="N17" s="195"/>
      <c r="P17" s="99"/>
      <c r="Q17" s="99"/>
      <c r="R17" s="96"/>
    </row>
    <row r="18" spans="1:21" s="28" customFormat="1" ht="29.25" customHeight="1">
      <c r="B18" s="124"/>
      <c r="C18" s="726"/>
      <c r="D18" s="723"/>
      <c r="E18" s="727"/>
      <c r="F18" s="722"/>
      <c r="G18" s="728"/>
      <c r="H18" s="729"/>
      <c r="I18" s="163"/>
      <c r="M18" s="728"/>
      <c r="N18" s="728"/>
      <c r="P18" s="728"/>
      <c r="Q18" s="728"/>
      <c r="R18" s="730"/>
      <c r="T18" s="37"/>
      <c r="U18" s="37"/>
    </row>
    <row r="19" spans="1:21" ht="27.75" customHeight="1" thickBot="1">
      <c r="E19" s="9"/>
      <c r="F19" s="124" t="s">
        <v>435</v>
      </c>
      <c r="G19" s="603" t="s">
        <v>363</v>
      </c>
      <c r="H19" s="242">
        <f>SUM(R54,R57,R60,R63,R66,R69,R72)</f>
        <v>509542.47022391111</v>
      </c>
      <c r="I19" s="17"/>
      <c r="J19" s="115"/>
      <c r="K19" s="115"/>
      <c r="L19" s="115"/>
      <c r="M19" s="115"/>
      <c r="N19" s="115"/>
      <c r="P19" s="115"/>
      <c r="Q19" s="115"/>
      <c r="R19" s="96"/>
    </row>
    <row r="20" spans="1:21" ht="27.75" customHeight="1" thickBot="1">
      <c r="E20" s="9"/>
      <c r="F20" s="124" t="s">
        <v>436</v>
      </c>
      <c r="G20" s="603" t="s">
        <v>364</v>
      </c>
      <c r="H20" s="131">
        <f>-SUM(R55,R58,R61,R64,R67,R70,R73)</f>
        <v>151429.24470000001</v>
      </c>
      <c r="I20" s="17"/>
      <c r="J20" s="115"/>
      <c r="P20" s="115"/>
      <c r="Q20" s="115"/>
      <c r="R20" s="96"/>
    </row>
    <row r="21" spans="1:21" ht="27.75" customHeight="1" thickBot="1">
      <c r="C21" s="32"/>
      <c r="D21" s="32"/>
      <c r="E21" s="32"/>
      <c r="F21" s="124" t="s">
        <v>408</v>
      </c>
      <c r="G21" s="603" t="s">
        <v>365</v>
      </c>
      <c r="H21" s="188">
        <f>R84</f>
        <v>15363.057374975784</v>
      </c>
      <c r="I21" s="103"/>
      <c r="P21" s="115"/>
      <c r="Q21" s="115"/>
      <c r="R21" s="96"/>
    </row>
    <row r="22" spans="1:21" ht="27.75" customHeight="1">
      <c r="C22" s="32"/>
      <c r="D22" s="32"/>
      <c r="E22" s="32"/>
      <c r="F22" s="124" t="s">
        <v>511</v>
      </c>
      <c r="G22" s="603" t="s">
        <v>449</v>
      </c>
      <c r="H22" s="188">
        <f>H19-H20+H21</f>
        <v>373476.28289888683</v>
      </c>
      <c r="I22" s="103"/>
      <c r="P22" s="195"/>
      <c r="Q22" s="195"/>
      <c r="R22" s="96"/>
    </row>
    <row r="23" spans="1:21" ht="22.5" customHeight="1">
      <c r="A23" s="28"/>
      <c r="E23" s="9"/>
    </row>
    <row r="24" spans="1:21" ht="13.5" customHeight="1">
      <c r="A24" s="28"/>
      <c r="B24" s="118" t="s">
        <v>419</v>
      </c>
      <c r="C24" s="35"/>
      <c r="E24" s="9"/>
    </row>
    <row r="25" spans="1:21" ht="13.5" customHeight="1">
      <c r="A25" s="28"/>
      <c r="B25" s="118"/>
      <c r="C25" s="35"/>
      <c r="E25" s="9"/>
    </row>
    <row r="26" spans="1:21" ht="108" customHeight="1">
      <c r="A26" s="28"/>
      <c r="B26" s="863" t="s">
        <v>683</v>
      </c>
      <c r="C26" s="863"/>
      <c r="D26" s="863"/>
      <c r="E26" s="863"/>
      <c r="F26" s="863"/>
      <c r="G26" s="863"/>
    </row>
    <row r="27" spans="1:21" ht="14.25" customHeight="1">
      <c r="A27" s="28"/>
      <c r="B27" s="548"/>
      <c r="C27" s="548"/>
      <c r="D27" s="538"/>
      <c r="E27" s="538"/>
      <c r="F27" s="538"/>
      <c r="G27" s="548"/>
    </row>
    <row r="28" spans="1:21" s="17" customFormat="1" ht="27" customHeight="1">
      <c r="B28" s="866" t="s">
        <v>508</v>
      </c>
      <c r="C28" s="867"/>
      <c r="D28" s="133" t="s">
        <v>41</v>
      </c>
      <c r="E28" s="134" t="s">
        <v>673</v>
      </c>
      <c r="F28" s="134" t="s">
        <v>408</v>
      </c>
      <c r="G28" s="135" t="s">
        <v>409</v>
      </c>
      <c r="T28" s="136"/>
      <c r="U28" s="136"/>
    </row>
    <row r="29" spans="1:21" ht="20.25" customHeight="1">
      <c r="B29" s="861" t="s">
        <v>29</v>
      </c>
      <c r="C29" s="862"/>
      <c r="D29" s="637" t="s">
        <v>27</v>
      </c>
      <c r="E29" s="138">
        <f>SUM(D54:D83)</f>
        <v>134204.69225853478</v>
      </c>
      <c r="F29" s="139">
        <f>D84</f>
        <v>5757.3812978911437</v>
      </c>
      <c r="G29" s="138">
        <f>E29+F29</f>
        <v>139962.07355642592</v>
      </c>
    </row>
    <row r="30" spans="1:21" ht="20.25" customHeight="1">
      <c r="B30" s="861" t="s">
        <v>371</v>
      </c>
      <c r="C30" s="862"/>
      <c r="D30" s="637" t="s">
        <v>27</v>
      </c>
      <c r="E30" s="140">
        <f>SUM(E54:E83)</f>
        <v>81941.576515751542</v>
      </c>
      <c r="F30" s="141">
        <f>E84</f>
        <v>3515.2936325257415</v>
      </c>
      <c r="G30" s="140">
        <f>E30+F30</f>
        <v>85456.870148277289</v>
      </c>
    </row>
    <row r="31" spans="1:21" ht="20.25" customHeight="1">
      <c r="B31" s="861" t="s">
        <v>690</v>
      </c>
      <c r="C31" s="862"/>
      <c r="D31" s="637" t="s">
        <v>28</v>
      </c>
      <c r="E31" s="140">
        <f>SUM(F54:F83)</f>
        <v>143410.3200496248</v>
      </c>
      <c r="F31" s="141">
        <f>F84</f>
        <v>6152.3027301289012</v>
      </c>
      <c r="G31" s="140">
        <f t="shared" ref="G31:G34" si="0">E31+F31</f>
        <v>149562.6227797537</v>
      </c>
    </row>
    <row r="32" spans="1:21" ht="20.25" customHeight="1">
      <c r="B32" s="861" t="s">
        <v>32</v>
      </c>
      <c r="C32" s="862"/>
      <c r="D32" s="637" t="s">
        <v>27</v>
      </c>
      <c r="E32" s="140">
        <f>SUM(G54:G83)</f>
        <v>-785.93060000000003</v>
      </c>
      <c r="F32" s="141">
        <f>G84</f>
        <v>-33.716422739999999</v>
      </c>
      <c r="G32" s="140">
        <f t="shared" si="0"/>
        <v>-819.64702274000001</v>
      </c>
    </row>
    <row r="33" spans="2:22" ht="20.25" customHeight="1">
      <c r="B33" s="861" t="s">
        <v>691</v>
      </c>
      <c r="C33" s="862"/>
      <c r="D33" s="637" t="s">
        <v>28</v>
      </c>
      <c r="E33" s="140">
        <f>SUM(H54:H83)</f>
        <v>-657.43270000000007</v>
      </c>
      <c r="F33" s="141">
        <f>H84</f>
        <v>-28.203862829999998</v>
      </c>
      <c r="G33" s="140">
        <f>E33+F33</f>
        <v>-685.63656283000012</v>
      </c>
    </row>
    <row r="34" spans="2:22" ht="20.25" customHeight="1">
      <c r="B34" s="861"/>
      <c r="C34" s="862"/>
      <c r="D34" s="637"/>
      <c r="E34" s="140">
        <f>SUM(I54:I83)</f>
        <v>0</v>
      </c>
      <c r="F34" s="141">
        <f>I84</f>
        <v>0</v>
      </c>
      <c r="G34" s="140">
        <f t="shared" si="0"/>
        <v>0</v>
      </c>
    </row>
    <row r="35" spans="2:22" ht="20.25" customHeight="1">
      <c r="B35" s="861"/>
      <c r="C35" s="862"/>
      <c r="D35" s="637"/>
      <c r="E35" s="140">
        <f>SUM(J54:J83)</f>
        <v>0</v>
      </c>
      <c r="F35" s="141">
        <f>J84</f>
        <v>0</v>
      </c>
      <c r="G35" s="140">
        <f>E35+F35</f>
        <v>0</v>
      </c>
    </row>
    <row r="36" spans="2:22" ht="20.25" customHeight="1">
      <c r="B36" s="861"/>
      <c r="C36" s="862"/>
      <c r="D36" s="637"/>
      <c r="E36" s="140">
        <f>SUM(K54:K83)</f>
        <v>0</v>
      </c>
      <c r="F36" s="141">
        <f>K84</f>
        <v>0</v>
      </c>
      <c r="G36" s="140">
        <f t="shared" ref="G36:G42" si="1">E36+F36</f>
        <v>0</v>
      </c>
    </row>
    <row r="37" spans="2:22" ht="20.25" customHeight="1">
      <c r="B37" s="861"/>
      <c r="C37" s="862"/>
      <c r="D37" s="637"/>
      <c r="E37" s="140">
        <f>SUM(L54:L83)</f>
        <v>0</v>
      </c>
      <c r="F37" s="141">
        <f>L84</f>
        <v>0</v>
      </c>
      <c r="G37" s="140">
        <f t="shared" si="1"/>
        <v>0</v>
      </c>
    </row>
    <row r="38" spans="2:22" ht="20.25" customHeight="1">
      <c r="B38" s="861"/>
      <c r="C38" s="862"/>
      <c r="D38" s="637"/>
      <c r="E38" s="140">
        <f>SUM(M54:M83)</f>
        <v>0</v>
      </c>
      <c r="F38" s="141">
        <f>M84</f>
        <v>0</v>
      </c>
      <c r="G38" s="140">
        <f t="shared" si="1"/>
        <v>0</v>
      </c>
    </row>
    <row r="39" spans="2:22" ht="20.25" customHeight="1">
      <c r="B39" s="861"/>
      <c r="C39" s="862"/>
      <c r="D39" s="637"/>
      <c r="E39" s="140">
        <f>SUM(N54:N83)</f>
        <v>0</v>
      </c>
      <c r="F39" s="141">
        <f>N84</f>
        <v>0</v>
      </c>
      <c r="G39" s="140">
        <f t="shared" si="1"/>
        <v>0</v>
      </c>
    </row>
    <row r="40" spans="2:22" ht="20.25" customHeight="1">
      <c r="B40" s="861"/>
      <c r="C40" s="862"/>
      <c r="D40" s="637"/>
      <c r="E40" s="140">
        <f>SUM(O54:O83)</f>
        <v>0</v>
      </c>
      <c r="F40" s="141">
        <f>O84</f>
        <v>0</v>
      </c>
      <c r="G40" s="140">
        <f t="shared" si="1"/>
        <v>0</v>
      </c>
    </row>
    <row r="41" spans="2:22" ht="20.25" customHeight="1">
      <c r="B41" s="861"/>
      <c r="C41" s="862"/>
      <c r="D41" s="637"/>
      <c r="E41" s="140">
        <f>SUM(P54:P83)</f>
        <v>0</v>
      </c>
      <c r="F41" s="141">
        <f>P84</f>
        <v>0</v>
      </c>
      <c r="G41" s="140">
        <f t="shared" si="1"/>
        <v>0</v>
      </c>
    </row>
    <row r="42" spans="2:22" ht="20.25" customHeight="1">
      <c r="B42" s="861"/>
      <c r="C42" s="862"/>
      <c r="D42" s="638"/>
      <c r="E42" s="142">
        <f>SUM(Q54:Q83)</f>
        <v>0</v>
      </c>
      <c r="F42" s="143">
        <f>Q84</f>
        <v>0</v>
      </c>
      <c r="G42" s="142">
        <f t="shared" si="1"/>
        <v>0</v>
      </c>
    </row>
    <row r="43" spans="2:22" s="8" customFormat="1" ht="21" customHeight="1">
      <c r="B43" s="864" t="s">
        <v>26</v>
      </c>
      <c r="C43" s="865"/>
      <c r="D43" s="137"/>
      <c r="E43" s="144">
        <f>SUM(E29:E42)</f>
        <v>358113.22552391113</v>
      </c>
      <c r="F43" s="144">
        <f>SUM(F29:F42)</f>
        <v>15363.057374975784</v>
      </c>
      <c r="G43" s="144">
        <f>SUM(G29:G42)</f>
        <v>373476.28289888689</v>
      </c>
      <c r="H43" s="200"/>
    </row>
    <row r="44" spans="2:22" ht="18" customHeight="1">
      <c r="D44" s="94"/>
      <c r="E44" s="9"/>
      <c r="F44" s="17"/>
    </row>
    <row r="45" spans="2:22" s="28" customFormat="1" ht="21">
      <c r="C45" s="35"/>
      <c r="D45" s="36"/>
      <c r="E45" s="36"/>
      <c r="F45" s="36"/>
      <c r="G45" s="36"/>
      <c r="H45" s="36"/>
      <c r="I45" s="36"/>
      <c r="J45" s="36"/>
      <c r="K45" s="36"/>
      <c r="L45" s="36"/>
      <c r="M45" s="107"/>
      <c r="N45" s="36"/>
      <c r="O45" s="36"/>
      <c r="P45" s="36"/>
      <c r="Q45" s="36"/>
      <c r="R45" s="36"/>
      <c r="T45" s="37"/>
      <c r="U45" s="19"/>
      <c r="V45" s="38"/>
    </row>
    <row r="46" spans="2:22" ht="12" customHeight="1">
      <c r="B46" s="118" t="s">
        <v>460</v>
      </c>
      <c r="C46" s="31"/>
      <c r="D46" s="31"/>
      <c r="E46" s="597"/>
      <c r="F46" s="31"/>
      <c r="G46" s="31"/>
      <c r="H46" s="31"/>
      <c r="I46" s="31"/>
      <c r="J46" s="31"/>
      <c r="K46" s="31"/>
      <c r="L46" s="31"/>
      <c r="M46" s="31"/>
      <c r="N46" s="31"/>
      <c r="O46" s="31"/>
      <c r="P46" s="31"/>
      <c r="Q46" s="31"/>
      <c r="R46" s="31"/>
      <c r="U46" s="19"/>
      <c r="V46" s="13"/>
    </row>
    <row r="47" spans="2:22" ht="12" customHeight="1">
      <c r="B47" s="118"/>
      <c r="C47" s="31"/>
      <c r="D47" s="31"/>
      <c r="E47" s="31"/>
      <c r="F47" s="31"/>
      <c r="G47" s="31"/>
      <c r="H47" s="31"/>
      <c r="I47" s="31"/>
      <c r="J47" s="31"/>
      <c r="K47" s="31"/>
      <c r="L47" s="31"/>
      <c r="M47" s="31"/>
      <c r="N47" s="31"/>
      <c r="O47" s="31"/>
      <c r="P47" s="31"/>
      <c r="Q47" s="31"/>
      <c r="R47" s="31"/>
      <c r="U47" s="19"/>
      <c r="V47" s="13"/>
    </row>
    <row r="48" spans="2:22" s="28" customFormat="1" ht="41.25" customHeight="1">
      <c r="B48" s="863" t="s">
        <v>610</v>
      </c>
      <c r="C48" s="863"/>
      <c r="D48" s="863"/>
      <c r="E48" s="863"/>
      <c r="F48" s="863"/>
      <c r="G48" s="863"/>
      <c r="H48" s="863"/>
      <c r="I48" s="863"/>
      <c r="J48" s="863"/>
      <c r="K48" s="863"/>
      <c r="L48" s="863"/>
      <c r="M48" s="617"/>
      <c r="N48" s="105"/>
      <c r="O48" s="105"/>
      <c r="P48" s="105"/>
      <c r="Q48" s="105"/>
      <c r="R48" s="105"/>
      <c r="T48" s="37"/>
      <c r="U48" s="19"/>
      <c r="V48" s="38"/>
    </row>
    <row r="49" spans="2:22" s="28" customFormat="1" ht="41.15" customHeight="1">
      <c r="B49" s="863" t="s">
        <v>565</v>
      </c>
      <c r="C49" s="863"/>
      <c r="D49" s="863"/>
      <c r="E49" s="863"/>
      <c r="F49" s="863"/>
      <c r="G49" s="863"/>
      <c r="H49" s="863"/>
      <c r="I49" s="863"/>
      <c r="J49" s="863"/>
      <c r="K49" s="863"/>
      <c r="L49" s="863"/>
      <c r="M49" s="617"/>
      <c r="N49" s="105"/>
      <c r="O49" s="105"/>
      <c r="P49" s="105"/>
      <c r="Q49" s="105"/>
      <c r="R49" s="105"/>
      <c r="T49" s="37"/>
      <c r="U49" s="19"/>
      <c r="V49" s="38"/>
    </row>
    <row r="50" spans="2:22" s="28" customFormat="1" ht="18" customHeight="1">
      <c r="B50" s="863" t="s">
        <v>682</v>
      </c>
      <c r="C50" s="863"/>
      <c r="D50" s="863"/>
      <c r="E50" s="863"/>
      <c r="F50" s="863"/>
      <c r="G50" s="863"/>
      <c r="H50" s="863"/>
      <c r="I50" s="863"/>
      <c r="J50" s="863"/>
      <c r="K50" s="863"/>
      <c r="L50" s="863"/>
      <c r="M50" s="617"/>
      <c r="N50" s="105"/>
      <c r="O50" s="105"/>
      <c r="P50" s="105"/>
      <c r="Q50" s="105"/>
      <c r="R50" s="105"/>
      <c r="T50" s="37"/>
      <c r="U50" s="19"/>
      <c r="V50" s="38"/>
    </row>
    <row r="51" spans="2:22" ht="15" customHeight="1">
      <c r="B51" s="613"/>
      <c r="C51" s="31"/>
      <c r="D51" s="31"/>
      <c r="E51" s="31"/>
      <c r="F51" s="31"/>
      <c r="G51" s="31"/>
      <c r="H51" s="31"/>
      <c r="I51" s="31"/>
      <c r="J51" s="31"/>
      <c r="K51" s="31"/>
      <c r="L51" s="31"/>
      <c r="M51" s="31"/>
      <c r="N51" s="31"/>
      <c r="O51" s="31"/>
      <c r="P51" s="31"/>
      <c r="Q51" s="31"/>
      <c r="R51" s="31"/>
      <c r="U51" s="19"/>
      <c r="V51" s="13"/>
    </row>
    <row r="52" spans="2:22" s="17" customFormat="1" ht="63" customHeight="1">
      <c r="B52" s="243" t="s">
        <v>34</v>
      </c>
      <c r="C52" s="243" t="s">
        <v>518</v>
      </c>
      <c r="D52" s="135" t="str">
        <f>IF($B29&lt;&gt;"",$B29,"")</f>
        <v>Residential</v>
      </c>
      <c r="E52" s="135" t="str">
        <f>IF($B30&lt;&gt;"",$B30,"")</f>
        <v>GS&lt;50 kW</v>
      </c>
      <c r="F52" s="135" t="str">
        <f>IF($B31&lt;&gt;"",$B31,"")</f>
        <v>GS&gt;50kW</v>
      </c>
      <c r="G52" s="135" t="str">
        <f>IF($B32&lt;&gt;"",$B32,"")</f>
        <v>Unmetered Scattered Load</v>
      </c>
      <c r="H52" s="135" t="str">
        <f>IF($B33&lt;&gt;"",$B33,"")</f>
        <v>Streetlighting</v>
      </c>
      <c r="I52" s="135" t="str">
        <f>IF($B34&lt;&gt;"",$B34,"")</f>
        <v/>
      </c>
      <c r="J52" s="135" t="str">
        <f>IF($B35&lt;&gt;"",$B35,"")</f>
        <v/>
      </c>
      <c r="K52" s="135" t="str">
        <f>IF($B36&lt;&gt;"",$B36,"")</f>
        <v/>
      </c>
      <c r="L52" s="135" t="str">
        <f>IF($B37&lt;&gt;"",$B37,"")</f>
        <v/>
      </c>
      <c r="M52" s="135" t="str">
        <f>IF($B38&lt;&gt;"",$B38,"")</f>
        <v/>
      </c>
      <c r="N52" s="135" t="str">
        <f>IF($B39&lt;&gt;"",$B39,"")</f>
        <v/>
      </c>
      <c r="O52" s="135" t="str">
        <f>IF($B40&lt;&gt;"",$B40,"")</f>
        <v/>
      </c>
      <c r="P52" s="135" t="str">
        <f>IF($B41&lt;&gt;"",$B41,"")</f>
        <v/>
      </c>
      <c r="Q52" s="135" t="str">
        <f>IF($B42&lt;&gt;"",$B42,"")</f>
        <v/>
      </c>
      <c r="R52" s="243" t="s">
        <v>26</v>
      </c>
      <c r="T52" s="136"/>
      <c r="U52" s="145"/>
    </row>
    <row r="53" spans="2:22" s="146" customFormat="1" ht="15.75" customHeight="1">
      <c r="B53" s="575"/>
      <c r="C53" s="576"/>
      <c r="D53" s="576" t="str">
        <f>D29</f>
        <v>kWh</v>
      </c>
      <c r="E53" s="576" t="str">
        <f>D30</f>
        <v>kWh</v>
      </c>
      <c r="F53" s="576" t="str">
        <f>D31</f>
        <v>kW</v>
      </c>
      <c r="G53" s="576" t="str">
        <f>D32</f>
        <v>kWh</v>
      </c>
      <c r="H53" s="576" t="str">
        <f>D33</f>
        <v>kW</v>
      </c>
      <c r="I53" s="576">
        <f>D34</f>
        <v>0</v>
      </c>
      <c r="J53" s="576">
        <f>D35</f>
        <v>0</v>
      </c>
      <c r="K53" s="576">
        <f>D36</f>
        <v>0</v>
      </c>
      <c r="L53" s="576">
        <f>D37</f>
        <v>0</v>
      </c>
      <c r="M53" s="576">
        <f>D38</f>
        <v>0</v>
      </c>
      <c r="N53" s="576">
        <f>D39</f>
        <v>0</v>
      </c>
      <c r="O53" s="576">
        <f>D40</f>
        <v>0</v>
      </c>
      <c r="P53" s="576">
        <f>D41</f>
        <v>0</v>
      </c>
      <c r="Q53" s="576">
        <f>D42</f>
        <v>0</v>
      </c>
      <c r="R53" s="577"/>
      <c r="U53" s="147"/>
    </row>
    <row r="54" spans="2:22" s="17" customFormat="1">
      <c r="B54" s="148" t="s">
        <v>142</v>
      </c>
      <c r="C54" s="149"/>
      <c r="D54" s="150"/>
      <c r="E54" s="150"/>
      <c r="F54" s="150"/>
      <c r="G54" s="150"/>
      <c r="H54" s="150"/>
      <c r="I54" s="150">
        <f>'4.  2011-2014 LRAM'!AD131</f>
        <v>0</v>
      </c>
      <c r="J54" s="150">
        <f>'4.  2011-2014 LRAM'!AE131</f>
        <v>0</v>
      </c>
      <c r="K54" s="150">
        <f>'4.  2011-2014 LRAM'!AF131</f>
        <v>0</v>
      </c>
      <c r="L54" s="150">
        <f>'4.  2011-2014 LRAM'!AG131</f>
        <v>0</v>
      </c>
      <c r="M54" s="150">
        <f>'4.  2011-2014 LRAM'!AH131</f>
        <v>0</v>
      </c>
      <c r="N54" s="150">
        <f>'4.  2011-2014 LRAM'!AI131</f>
        <v>0</v>
      </c>
      <c r="O54" s="150">
        <f>'4.  2011-2014 LRAM'!AJ131</f>
        <v>0</v>
      </c>
      <c r="P54" s="150">
        <f>'4.  2011-2014 LRAM'!AK131</f>
        <v>0</v>
      </c>
      <c r="Q54" s="150">
        <f>'4.  2011-2014 LRAM'!AL131</f>
        <v>0</v>
      </c>
      <c r="R54" s="151">
        <f>SUM(D54:Q54)</f>
        <v>0</v>
      </c>
      <c r="U54" s="152"/>
      <c r="V54" s="153"/>
    </row>
    <row r="55" spans="2:22" s="17" customFormat="1">
      <c r="B55" s="154" t="s">
        <v>35</v>
      </c>
      <c r="C55" s="155"/>
      <c r="D55" s="156"/>
      <c r="E55" s="156"/>
      <c r="F55" s="156"/>
      <c r="G55" s="156"/>
      <c r="H55" s="156"/>
      <c r="I55" s="156">
        <f>-'4.  2011-2014 LRAM'!AD132</f>
        <v>0</v>
      </c>
      <c r="J55" s="156">
        <f>-'4.  2011-2014 LRAM'!AE132</f>
        <v>0</v>
      </c>
      <c r="K55" s="156">
        <f>-'4.  2011-2014 LRAM'!AF132</f>
        <v>0</v>
      </c>
      <c r="L55" s="156">
        <f>-'4.  2011-2014 LRAM'!AG132</f>
        <v>0</v>
      </c>
      <c r="M55" s="156">
        <f>-'4.  2011-2014 LRAM'!AH132</f>
        <v>0</v>
      </c>
      <c r="N55" s="156">
        <f>-'4.  2011-2014 LRAM'!AI132</f>
        <v>0</v>
      </c>
      <c r="O55" s="156">
        <f>-'4.  2011-2014 LRAM'!AJ132</f>
        <v>0</v>
      </c>
      <c r="P55" s="156">
        <f>-'4.  2011-2014 LRAM'!AK132</f>
        <v>0</v>
      </c>
      <c r="Q55" s="156">
        <f>-'4.  2011-2014 LRAM'!AL132</f>
        <v>0</v>
      </c>
      <c r="R55" s="157">
        <f>SUM(D55:Q55)</f>
        <v>0</v>
      </c>
      <c r="S55" s="158"/>
      <c r="T55" s="136"/>
      <c r="U55" s="159"/>
      <c r="V55" s="153"/>
    </row>
    <row r="56" spans="2:22" s="136" customFormat="1">
      <c r="B56" s="625" t="s">
        <v>67</v>
      </c>
      <c r="C56" s="621"/>
      <c r="D56" s="160"/>
      <c r="E56" s="160"/>
      <c r="F56" s="160"/>
      <c r="G56" s="160"/>
      <c r="H56" s="160"/>
      <c r="I56" s="160"/>
      <c r="J56" s="160"/>
      <c r="K56" s="161"/>
      <c r="L56" s="161"/>
      <c r="M56" s="161"/>
      <c r="N56" s="161"/>
      <c r="O56" s="161"/>
      <c r="P56" s="161"/>
      <c r="Q56" s="161"/>
      <c r="R56" s="162"/>
      <c r="U56" s="159"/>
      <c r="V56" s="153"/>
    </row>
    <row r="57" spans="2:22" s="17" customFormat="1">
      <c r="B57" s="154" t="s">
        <v>143</v>
      </c>
      <c r="C57" s="155"/>
      <c r="D57" s="156"/>
      <c r="E57" s="156"/>
      <c r="F57" s="156"/>
      <c r="G57" s="156"/>
      <c r="H57" s="156"/>
      <c r="I57" s="156">
        <f>'4.  2011-2014 LRAM'!AD261</f>
        <v>0</v>
      </c>
      <c r="J57" s="156">
        <f>'4.  2011-2014 LRAM'!AE261</f>
        <v>0</v>
      </c>
      <c r="K57" s="156">
        <f>'4.  2011-2014 LRAM'!AF261</f>
        <v>0</v>
      </c>
      <c r="L57" s="156">
        <f>'4.  2011-2014 LRAM'!AG261</f>
        <v>0</v>
      </c>
      <c r="M57" s="156">
        <f>'4.  2011-2014 LRAM'!AH261</f>
        <v>0</v>
      </c>
      <c r="N57" s="156">
        <f>'4.  2011-2014 LRAM'!AI261</f>
        <v>0</v>
      </c>
      <c r="O57" s="156">
        <f>'4.  2011-2014 LRAM'!AJ261</f>
        <v>0</v>
      </c>
      <c r="P57" s="156">
        <f>'4.  2011-2014 LRAM'!AK261</f>
        <v>0</v>
      </c>
      <c r="Q57" s="156">
        <f>'4.  2011-2014 LRAM'!AL261</f>
        <v>0</v>
      </c>
      <c r="R57" s="157">
        <f>SUM(D57:Q57)</f>
        <v>0</v>
      </c>
      <c r="U57" s="152"/>
      <c r="V57" s="153"/>
    </row>
    <row r="58" spans="2:22" s="17" customFormat="1">
      <c r="B58" s="154" t="s">
        <v>36</v>
      </c>
      <c r="C58" s="155"/>
      <c r="D58" s="156"/>
      <c r="E58" s="156"/>
      <c r="F58" s="156"/>
      <c r="G58" s="156"/>
      <c r="H58" s="156"/>
      <c r="I58" s="156">
        <f>-'4.  2011-2014 LRAM'!AD262</f>
        <v>0</v>
      </c>
      <c r="J58" s="156">
        <f>-'4.  2011-2014 LRAM'!AE262</f>
        <v>0</v>
      </c>
      <c r="K58" s="156">
        <f>-'4.  2011-2014 LRAM'!AF262</f>
        <v>0</v>
      </c>
      <c r="L58" s="156">
        <f>-'4.  2011-2014 LRAM'!AG262</f>
        <v>0</v>
      </c>
      <c r="M58" s="156">
        <f>-'4.  2011-2014 LRAM'!AH262</f>
        <v>0</v>
      </c>
      <c r="N58" s="156">
        <f>-'4.  2011-2014 LRAM'!AI262</f>
        <v>0</v>
      </c>
      <c r="O58" s="156">
        <f>-'4.  2011-2014 LRAM'!AJ262</f>
        <v>0</v>
      </c>
      <c r="P58" s="156">
        <f>-'4.  2011-2014 LRAM'!AK262</f>
        <v>0</v>
      </c>
      <c r="Q58" s="156">
        <f>-'4.  2011-2014 LRAM'!AL262</f>
        <v>0</v>
      </c>
      <c r="R58" s="157">
        <f>SUM(D58:Q58)</f>
        <v>0</v>
      </c>
      <c r="S58" s="158"/>
      <c r="U58" s="152"/>
      <c r="V58" s="153"/>
    </row>
    <row r="59" spans="2:22" s="136" customFormat="1">
      <c r="B59" s="625" t="s">
        <v>67</v>
      </c>
      <c r="C59" s="621"/>
      <c r="D59" s="160"/>
      <c r="E59" s="160"/>
      <c r="F59" s="160"/>
      <c r="G59" s="160"/>
      <c r="H59" s="160"/>
      <c r="I59" s="160"/>
      <c r="J59" s="160"/>
      <c r="K59" s="161"/>
      <c r="L59" s="161"/>
      <c r="M59" s="161"/>
      <c r="N59" s="161"/>
      <c r="O59" s="161"/>
      <c r="P59" s="161"/>
      <c r="Q59" s="161"/>
      <c r="R59" s="162"/>
      <c r="U59" s="159"/>
      <c r="V59" s="153"/>
    </row>
    <row r="60" spans="2:22" s="163" customFormat="1">
      <c r="B60" s="154" t="s">
        <v>38</v>
      </c>
      <c r="C60" s="155"/>
      <c r="D60" s="156"/>
      <c r="E60" s="156"/>
      <c r="F60" s="156"/>
      <c r="G60" s="156"/>
      <c r="H60" s="156"/>
      <c r="I60" s="156">
        <f>'4.  2011-2014 LRAM'!AD391</f>
        <v>0</v>
      </c>
      <c r="J60" s="156">
        <f>'4.  2011-2014 LRAM'!AE391</f>
        <v>0</v>
      </c>
      <c r="K60" s="156">
        <f>'4.  2011-2014 LRAM'!AF391</f>
        <v>0</v>
      </c>
      <c r="L60" s="156">
        <f>'4.  2011-2014 LRAM'!AG391</f>
        <v>0</v>
      </c>
      <c r="M60" s="156">
        <f>'4.  2011-2014 LRAM'!AH391</f>
        <v>0</v>
      </c>
      <c r="N60" s="156">
        <f>'4.  2011-2014 LRAM'!AI391</f>
        <v>0</v>
      </c>
      <c r="O60" s="156">
        <f>'4.  2011-2014 LRAM'!AJ391</f>
        <v>0</v>
      </c>
      <c r="P60" s="156">
        <f>'4.  2011-2014 LRAM'!AK391</f>
        <v>0</v>
      </c>
      <c r="Q60" s="156">
        <f>'4.  2011-2014 LRAM'!AL391</f>
        <v>0</v>
      </c>
      <c r="R60" s="157">
        <f>SUM(D60:Q60)</f>
        <v>0</v>
      </c>
      <c r="U60" s="152"/>
      <c r="V60" s="153"/>
    </row>
    <row r="61" spans="2:22" s="163" customFormat="1">
      <c r="B61" s="154" t="s">
        <v>37</v>
      </c>
      <c r="C61" s="155"/>
      <c r="D61" s="156"/>
      <c r="E61" s="156"/>
      <c r="F61" s="156"/>
      <c r="G61" s="156"/>
      <c r="H61" s="156"/>
      <c r="I61" s="156">
        <f>-'4.  2011-2014 LRAM'!AD392</f>
        <v>0</v>
      </c>
      <c r="J61" s="156">
        <f>-'4.  2011-2014 LRAM'!AE392</f>
        <v>0</v>
      </c>
      <c r="K61" s="156">
        <f>-'4.  2011-2014 LRAM'!AF392</f>
        <v>0</v>
      </c>
      <c r="L61" s="156">
        <f>-'4.  2011-2014 LRAM'!AG392</f>
        <v>0</v>
      </c>
      <c r="M61" s="156">
        <f>-'4.  2011-2014 LRAM'!AH392</f>
        <v>0</v>
      </c>
      <c r="N61" s="156">
        <f>-'4.  2011-2014 LRAM'!AI392</f>
        <v>0</v>
      </c>
      <c r="O61" s="156">
        <f>-'4.  2011-2014 LRAM'!AJ392</f>
        <v>0</v>
      </c>
      <c r="P61" s="156">
        <f>-'4.  2011-2014 LRAM'!AK392</f>
        <v>0</v>
      </c>
      <c r="Q61" s="156">
        <f>-'4.  2011-2014 LRAM'!AL392</f>
        <v>0</v>
      </c>
      <c r="R61" s="157">
        <f>SUM(D61:Q61)</f>
        <v>0</v>
      </c>
      <c r="S61" s="158"/>
      <c r="T61" s="769"/>
      <c r="U61" s="152"/>
      <c r="V61" s="153"/>
    </row>
    <row r="62" spans="2:22" s="136" customFormat="1">
      <c r="B62" s="625" t="s">
        <v>67</v>
      </c>
      <c r="C62" s="621"/>
      <c r="D62" s="160"/>
      <c r="E62" s="160"/>
      <c r="F62" s="160"/>
      <c r="G62" s="160"/>
      <c r="H62" s="160"/>
      <c r="I62" s="160"/>
      <c r="J62" s="160"/>
      <c r="K62" s="161"/>
      <c r="L62" s="161"/>
      <c r="M62" s="161"/>
      <c r="N62" s="161"/>
      <c r="O62" s="161"/>
      <c r="P62" s="161"/>
      <c r="Q62" s="161"/>
      <c r="R62" s="162"/>
      <c r="S62" s="767"/>
      <c r="T62" s="768"/>
      <c r="U62" s="159"/>
      <c r="V62" s="153"/>
    </row>
    <row r="63" spans="2:22" s="163" customFormat="1">
      <c r="B63" s="154" t="s">
        <v>40</v>
      </c>
      <c r="C63" s="155"/>
      <c r="D63" s="156"/>
      <c r="E63" s="156"/>
      <c r="F63" s="156"/>
      <c r="G63" s="156"/>
      <c r="H63" s="156"/>
      <c r="I63" s="156">
        <f>'4.  2011-2014 LRAM'!AD521</f>
        <v>0</v>
      </c>
      <c r="J63" s="156">
        <f>'4.  2011-2014 LRAM'!AE521</f>
        <v>0</v>
      </c>
      <c r="K63" s="156">
        <f>'4.  2011-2014 LRAM'!AF521</f>
        <v>0</v>
      </c>
      <c r="L63" s="156">
        <f>'4.  2011-2014 LRAM'!AG521</f>
        <v>0</v>
      </c>
      <c r="M63" s="156">
        <f>'4.  2011-2014 LRAM'!AH521</f>
        <v>0</v>
      </c>
      <c r="N63" s="156">
        <f>'4.  2011-2014 LRAM'!AI521</f>
        <v>0</v>
      </c>
      <c r="O63" s="156">
        <f>'4.  2011-2014 LRAM'!AJ521</f>
        <v>0</v>
      </c>
      <c r="P63" s="156">
        <f>'4.  2011-2014 LRAM'!AK521</f>
        <v>0</v>
      </c>
      <c r="Q63" s="156">
        <f>'4.  2011-2014 LRAM'!AL521</f>
        <v>0</v>
      </c>
      <c r="R63" s="157">
        <f>SUM(D63:Q63)</f>
        <v>0</v>
      </c>
      <c r="S63" s="771"/>
      <c r="T63" s="768"/>
      <c r="U63" s="152"/>
      <c r="V63" s="153"/>
    </row>
    <row r="64" spans="2:22" s="163" customFormat="1">
      <c r="B64" s="154" t="s">
        <v>39</v>
      </c>
      <c r="C64" s="155"/>
      <c r="D64" s="156"/>
      <c r="E64" s="156"/>
      <c r="F64" s="156"/>
      <c r="G64" s="156"/>
      <c r="H64" s="156"/>
      <c r="I64" s="156">
        <f>-'4.  2011-2014 LRAM'!AD522</f>
        <v>0</v>
      </c>
      <c r="J64" s="156">
        <f>-'4.  2011-2014 LRAM'!AE522</f>
        <v>0</v>
      </c>
      <c r="K64" s="156">
        <f>-'4.  2011-2014 LRAM'!AF522</f>
        <v>0</v>
      </c>
      <c r="L64" s="156">
        <f>-'4.  2011-2014 LRAM'!AG522</f>
        <v>0</v>
      </c>
      <c r="M64" s="156">
        <f>-'4.  2011-2014 LRAM'!AH522</f>
        <v>0</v>
      </c>
      <c r="N64" s="156">
        <f>-'4.  2011-2014 LRAM'!AI522</f>
        <v>0</v>
      </c>
      <c r="O64" s="156">
        <f>-'4.  2011-2014 LRAM'!AJ522</f>
        <v>0</v>
      </c>
      <c r="P64" s="156">
        <f>-'4.  2011-2014 LRAM'!AK522</f>
        <v>0</v>
      </c>
      <c r="Q64" s="156">
        <f>-'4.  2011-2014 LRAM'!AL522</f>
        <v>0</v>
      </c>
      <c r="R64" s="157">
        <f>SUM(D64:Q64)</f>
        <v>0</v>
      </c>
      <c r="S64" s="770"/>
      <c r="T64" s="768"/>
      <c r="U64" s="152"/>
      <c r="V64" s="153"/>
    </row>
    <row r="65" spans="2:22" s="136" customFormat="1">
      <c r="B65" s="625" t="s">
        <v>67</v>
      </c>
      <c r="C65" s="621"/>
      <c r="D65" s="160"/>
      <c r="E65" s="160"/>
      <c r="F65" s="160"/>
      <c r="G65" s="160"/>
      <c r="H65" s="160"/>
      <c r="I65" s="160"/>
      <c r="J65" s="160"/>
      <c r="K65" s="161"/>
      <c r="L65" s="161"/>
      <c r="M65" s="161"/>
      <c r="N65" s="161"/>
      <c r="O65" s="161"/>
      <c r="P65" s="161"/>
      <c r="Q65" s="161"/>
      <c r="R65" s="162"/>
      <c r="S65" s="25"/>
      <c r="T65" s="768"/>
      <c r="U65" s="159"/>
      <c r="V65" s="153"/>
    </row>
    <row r="66" spans="2:22" s="163" customFormat="1">
      <c r="B66" s="154" t="s">
        <v>94</v>
      </c>
      <c r="C66" s="535"/>
      <c r="D66" s="164"/>
      <c r="E66" s="164"/>
      <c r="F66" s="164"/>
      <c r="G66" s="164"/>
      <c r="H66" s="164"/>
      <c r="I66" s="164">
        <f>'5.  2015-2020 LRAM'!AD204</f>
        <v>0</v>
      </c>
      <c r="J66" s="164">
        <f>'5.  2015-2020 LRAM'!AE204</f>
        <v>0</v>
      </c>
      <c r="K66" s="164">
        <f>'5.  2015-2020 LRAM'!AF204</f>
        <v>0</v>
      </c>
      <c r="L66" s="164">
        <f>'5.  2015-2020 LRAM'!AG204</f>
        <v>0</v>
      </c>
      <c r="M66" s="164">
        <f>'5.  2015-2020 LRAM'!AH204</f>
        <v>0</v>
      </c>
      <c r="N66" s="164">
        <f>'5.  2015-2020 LRAM'!AI204</f>
        <v>0</v>
      </c>
      <c r="O66" s="164">
        <f>'5.  2015-2020 LRAM'!AJ204</f>
        <v>0</v>
      </c>
      <c r="P66" s="164">
        <f>'5.  2015-2020 LRAM'!AK204</f>
        <v>0</v>
      </c>
      <c r="Q66" s="164">
        <f>'5.  2015-2020 LRAM'!AL204</f>
        <v>0</v>
      </c>
      <c r="R66" s="157">
        <f>SUM(D66:Q66)</f>
        <v>0</v>
      </c>
      <c r="T66" s="768"/>
      <c r="U66" s="152"/>
      <c r="V66" s="153"/>
    </row>
    <row r="67" spans="2:22" s="163" customFormat="1">
      <c r="B67" s="154" t="s">
        <v>93</v>
      </c>
      <c r="C67" s="155"/>
      <c r="D67" s="164"/>
      <c r="E67" s="164"/>
      <c r="F67" s="164"/>
      <c r="G67" s="164"/>
      <c r="H67" s="164"/>
      <c r="I67" s="164">
        <f>-'5.  2015-2020 LRAM'!AD205</f>
        <v>0</v>
      </c>
      <c r="J67" s="164">
        <f>-'5.  2015-2020 LRAM'!AE205</f>
        <v>0</v>
      </c>
      <c r="K67" s="164">
        <f>-'5.  2015-2020 LRAM'!AF205</f>
        <v>0</v>
      </c>
      <c r="L67" s="164">
        <f>-'5.  2015-2020 LRAM'!AG205</f>
        <v>0</v>
      </c>
      <c r="M67" s="164">
        <f>-'5.  2015-2020 LRAM'!AH205</f>
        <v>0</v>
      </c>
      <c r="N67" s="164">
        <f>-'5.  2015-2020 LRAM'!AI205</f>
        <v>0</v>
      </c>
      <c r="O67" s="164">
        <f>-'5.  2015-2020 LRAM'!AJ205</f>
        <v>0</v>
      </c>
      <c r="P67" s="164">
        <f>-'5.  2015-2020 LRAM'!AK205</f>
        <v>0</v>
      </c>
      <c r="Q67" s="164">
        <f>-'5.  2015-2020 LRAM'!AL205</f>
        <v>0</v>
      </c>
      <c r="R67" s="157">
        <f>SUM(D67:Q67)</f>
        <v>0</v>
      </c>
      <c r="S67" s="158"/>
      <c r="T67" s="768"/>
      <c r="U67" s="152"/>
      <c r="V67" s="153"/>
    </row>
    <row r="68" spans="2:22" s="136" customFormat="1">
      <c r="B68" s="625" t="s">
        <v>67</v>
      </c>
      <c r="C68" s="621"/>
      <c r="D68" s="160"/>
      <c r="E68" s="160"/>
      <c r="F68" s="160"/>
      <c r="G68" s="160"/>
      <c r="H68" s="160"/>
      <c r="I68" s="160"/>
      <c r="J68" s="160"/>
      <c r="K68" s="161"/>
      <c r="L68" s="161"/>
      <c r="M68" s="161"/>
      <c r="N68" s="161"/>
      <c r="O68" s="161"/>
      <c r="P68" s="161"/>
      <c r="Q68" s="161"/>
      <c r="R68" s="162"/>
      <c r="T68" s="768"/>
      <c r="U68" s="159"/>
      <c r="V68" s="153"/>
    </row>
    <row r="69" spans="2:22" s="163" customFormat="1">
      <c r="B69" s="154" t="s">
        <v>225</v>
      </c>
      <c r="C69" s="535"/>
      <c r="D69" s="156">
        <f>'5.  2015-2020 LRAM'!Y388</f>
        <v>222034.36445853478</v>
      </c>
      <c r="E69" s="156">
        <f>'5.  2015-2020 LRAM'!Z388</f>
        <v>109109.68451575153</v>
      </c>
      <c r="F69" s="156">
        <f>'5.  2015-2020 LRAM'!AA388</f>
        <v>178398.42124962481</v>
      </c>
      <c r="G69" s="156">
        <f>'5.  2015-2020 LRAM'!AB388</f>
        <v>0</v>
      </c>
      <c r="H69" s="156">
        <f>'5.  2015-2020 LRAM'!AC388</f>
        <v>0</v>
      </c>
      <c r="I69" s="156">
        <f>'5.  2015-2020 LRAM'!AD388</f>
        <v>0</v>
      </c>
      <c r="J69" s="156">
        <f>'5.  2015-2020 LRAM'!AE388</f>
        <v>0</v>
      </c>
      <c r="K69" s="156">
        <f>'5.  2015-2020 LRAM'!AF388</f>
        <v>0</v>
      </c>
      <c r="L69" s="156">
        <f>'5.  2015-2020 LRAM'!AG388</f>
        <v>0</v>
      </c>
      <c r="M69" s="156">
        <f>'5.  2015-2020 LRAM'!AH388</f>
        <v>0</v>
      </c>
      <c r="N69" s="156">
        <f>'5.  2015-2020 LRAM'!AI388</f>
        <v>0</v>
      </c>
      <c r="O69" s="156">
        <f>'5.  2015-2020 LRAM'!AJ388</f>
        <v>0</v>
      </c>
      <c r="P69" s="156">
        <f>'5.  2015-2020 LRAM'!AK388</f>
        <v>0</v>
      </c>
      <c r="Q69" s="156">
        <f>'5.  2015-2020 LRAM'!AL388</f>
        <v>0</v>
      </c>
      <c r="R69" s="157">
        <f>SUM(D69:Q69)</f>
        <v>509542.47022391111</v>
      </c>
      <c r="T69" s="768"/>
      <c r="U69" s="152"/>
      <c r="V69" s="153"/>
    </row>
    <row r="70" spans="2:22" s="163" customFormat="1">
      <c r="B70" s="154" t="s">
        <v>224</v>
      </c>
      <c r="C70" s="155"/>
      <c r="D70" s="156">
        <f>-'5.  2015-2020 LRAM'!Y389</f>
        <v>-87829.672200000001</v>
      </c>
      <c r="E70" s="156">
        <f>-'5.  2015-2020 LRAM'!Z389</f>
        <v>-27168.108</v>
      </c>
      <c r="F70" s="156">
        <f>-'5.  2015-2020 LRAM'!AA389</f>
        <v>-34988.101199999997</v>
      </c>
      <c r="G70" s="156">
        <f>-'5.  2015-2020 LRAM'!AB389</f>
        <v>-785.93060000000003</v>
      </c>
      <c r="H70" s="156">
        <f>-'5.  2015-2020 LRAM'!AC389</f>
        <v>-657.43270000000007</v>
      </c>
      <c r="I70" s="156">
        <f>-'5.  2015-2020 LRAM'!AD389</f>
        <v>0</v>
      </c>
      <c r="J70" s="156">
        <f>-'5.  2015-2020 LRAM'!AE389</f>
        <v>0</v>
      </c>
      <c r="K70" s="156">
        <f>-'5.  2015-2020 LRAM'!AF389</f>
        <v>0</v>
      </c>
      <c r="L70" s="156">
        <f>-'5.  2015-2020 LRAM'!AG389</f>
        <v>0</v>
      </c>
      <c r="M70" s="156">
        <f>-'5.  2015-2020 LRAM'!AH389</f>
        <v>0</v>
      </c>
      <c r="N70" s="156">
        <f>-'5.  2015-2020 LRAM'!AI389</f>
        <v>0</v>
      </c>
      <c r="O70" s="156">
        <f>-'5.  2015-2020 LRAM'!AJ389</f>
        <v>0</v>
      </c>
      <c r="P70" s="156">
        <f>-'5.  2015-2020 LRAM'!AK389</f>
        <v>0</v>
      </c>
      <c r="Q70" s="156">
        <f>-'5.  2015-2020 LRAM'!AL389</f>
        <v>0</v>
      </c>
      <c r="R70" s="157">
        <f>SUM(D70:Q70)</f>
        <v>-151429.24470000001</v>
      </c>
      <c r="S70" s="158"/>
      <c r="U70" s="152"/>
      <c r="V70" s="153"/>
    </row>
    <row r="71" spans="2:22" s="136" customFormat="1">
      <c r="B71" s="625" t="s">
        <v>67</v>
      </c>
      <c r="C71" s="621"/>
      <c r="D71" s="160"/>
      <c r="E71" s="160"/>
      <c r="F71" s="160"/>
      <c r="G71" s="160"/>
      <c r="H71" s="160"/>
      <c r="I71" s="160"/>
      <c r="J71" s="160"/>
      <c r="K71" s="161"/>
      <c r="L71" s="161"/>
      <c r="M71" s="161"/>
      <c r="N71" s="161"/>
      <c r="O71" s="161"/>
      <c r="P71" s="161"/>
      <c r="Q71" s="161"/>
      <c r="R71" s="162"/>
      <c r="S71" s="767"/>
      <c r="T71" s="767"/>
      <c r="U71" s="159"/>
      <c r="V71" s="153"/>
    </row>
    <row r="72" spans="2:22" s="163" customFormat="1">
      <c r="B72" s="154" t="s">
        <v>227</v>
      </c>
      <c r="C72" s="535"/>
      <c r="D72" s="156"/>
      <c r="E72" s="156"/>
      <c r="F72" s="156"/>
      <c r="G72" s="156"/>
      <c r="H72" s="156"/>
      <c r="I72" s="156">
        <f>'5.  2015-2020 LRAM'!AD572</f>
        <v>0</v>
      </c>
      <c r="J72" s="156">
        <f>'5.  2015-2020 LRAM'!AE572</f>
        <v>0</v>
      </c>
      <c r="K72" s="156">
        <f>'5.  2015-2020 LRAM'!AF572</f>
        <v>0</v>
      </c>
      <c r="L72" s="156">
        <f>'5.  2015-2020 LRAM'!AG572</f>
        <v>0</v>
      </c>
      <c r="M72" s="156">
        <f>'5.  2015-2020 LRAM'!AH572</f>
        <v>0</v>
      </c>
      <c r="N72" s="156">
        <f>'5.  2015-2020 LRAM'!AI572</f>
        <v>0</v>
      </c>
      <c r="O72" s="156">
        <f>'5.  2015-2020 LRAM'!AJ572</f>
        <v>0</v>
      </c>
      <c r="P72" s="156">
        <f>'5.  2015-2020 LRAM'!AK572</f>
        <v>0</v>
      </c>
      <c r="Q72" s="156">
        <f>'5.  2015-2020 LRAM'!AL572</f>
        <v>0</v>
      </c>
      <c r="R72" s="157">
        <f>SUM(D72:Q72)</f>
        <v>0</v>
      </c>
      <c r="S72" s="813"/>
      <c r="T72" s="813"/>
      <c r="U72" s="152"/>
      <c r="V72" s="153"/>
    </row>
    <row r="73" spans="2:22" s="163" customFormat="1">
      <c r="B73" s="154" t="s">
        <v>226</v>
      </c>
      <c r="C73" s="155"/>
      <c r="D73" s="156"/>
      <c r="E73" s="156"/>
      <c r="F73" s="156"/>
      <c r="G73" s="156"/>
      <c r="H73" s="156"/>
      <c r="I73" s="156">
        <f>-'5.  2015-2020 LRAM'!AD573</f>
        <v>0</v>
      </c>
      <c r="J73" s="156">
        <f>-'5.  2015-2020 LRAM'!AE573</f>
        <v>0</v>
      </c>
      <c r="K73" s="156">
        <f>-'5.  2015-2020 LRAM'!AF573</f>
        <v>0</v>
      </c>
      <c r="L73" s="156">
        <f>-'5.  2015-2020 LRAM'!AG573</f>
        <v>0</v>
      </c>
      <c r="M73" s="156">
        <f>-'5.  2015-2020 LRAM'!AH573</f>
        <v>0</v>
      </c>
      <c r="N73" s="156">
        <f>-'5.  2015-2020 LRAM'!AI573</f>
        <v>0</v>
      </c>
      <c r="O73" s="156">
        <f>-'5.  2015-2020 LRAM'!AJ573</f>
        <v>0</v>
      </c>
      <c r="P73" s="156">
        <f>-'5.  2015-2020 LRAM'!AK573</f>
        <v>0</v>
      </c>
      <c r="Q73" s="156">
        <f>-'5.  2015-2020 LRAM'!AL573</f>
        <v>0</v>
      </c>
      <c r="R73" s="157">
        <f>SUM(D73:Q73)</f>
        <v>0</v>
      </c>
      <c r="S73" s="814"/>
      <c r="T73" s="813"/>
      <c r="U73" s="152"/>
      <c r="V73" s="153"/>
    </row>
    <row r="74" spans="2:22" s="136" customFormat="1">
      <c r="B74" s="625" t="s">
        <v>67</v>
      </c>
      <c r="C74" s="621"/>
      <c r="D74" s="160"/>
      <c r="E74" s="160"/>
      <c r="F74" s="160"/>
      <c r="G74" s="160"/>
      <c r="H74" s="160"/>
      <c r="I74" s="160"/>
      <c r="J74" s="160"/>
      <c r="K74" s="161"/>
      <c r="L74" s="161"/>
      <c r="M74" s="161"/>
      <c r="N74" s="161"/>
      <c r="O74" s="161"/>
      <c r="P74" s="161"/>
      <c r="Q74" s="161"/>
      <c r="R74" s="162"/>
      <c r="U74" s="159"/>
      <c r="V74" s="153"/>
    </row>
    <row r="75" spans="2:22" s="163" customFormat="1" hidden="1">
      <c r="B75" s="154" t="s">
        <v>229</v>
      </c>
      <c r="C75" s="535"/>
      <c r="D75" s="156"/>
      <c r="E75" s="156"/>
      <c r="F75" s="156"/>
      <c r="G75" s="156"/>
      <c r="H75" s="156"/>
      <c r="I75" s="156"/>
      <c r="J75" s="156"/>
      <c r="K75" s="156"/>
      <c r="L75" s="156"/>
      <c r="M75" s="156"/>
      <c r="N75" s="156"/>
      <c r="O75" s="156"/>
      <c r="P75" s="156"/>
      <c r="Q75" s="156"/>
      <c r="R75" s="157"/>
      <c r="U75" s="152"/>
      <c r="V75" s="153"/>
    </row>
    <row r="76" spans="2:22" s="163" customFormat="1" ht="16.5" hidden="1" customHeight="1">
      <c r="B76" s="154" t="s">
        <v>228</v>
      </c>
      <c r="C76" s="155"/>
      <c r="D76" s="156"/>
      <c r="E76" s="156"/>
      <c r="F76" s="156"/>
      <c r="G76" s="156"/>
      <c r="H76" s="156"/>
      <c r="I76" s="156"/>
      <c r="J76" s="156"/>
      <c r="K76" s="156"/>
      <c r="L76" s="156"/>
      <c r="M76" s="156"/>
      <c r="N76" s="156"/>
      <c r="O76" s="156"/>
      <c r="P76" s="156"/>
      <c r="Q76" s="156"/>
      <c r="R76" s="157"/>
      <c r="S76" s="158"/>
      <c r="U76" s="152"/>
      <c r="V76" s="153"/>
    </row>
    <row r="77" spans="2:22" s="136" customFormat="1" hidden="1">
      <c r="B77" s="625" t="s">
        <v>67</v>
      </c>
      <c r="C77" s="621"/>
      <c r="D77" s="160"/>
      <c r="E77" s="160"/>
      <c r="F77" s="160"/>
      <c r="G77" s="160"/>
      <c r="H77" s="160"/>
      <c r="I77" s="160"/>
      <c r="J77" s="160"/>
      <c r="K77" s="161"/>
      <c r="L77" s="161"/>
      <c r="M77" s="161"/>
      <c r="N77" s="161"/>
      <c r="O77" s="161"/>
      <c r="P77" s="161"/>
      <c r="Q77" s="161"/>
      <c r="R77" s="162"/>
      <c r="U77" s="159"/>
      <c r="V77" s="153"/>
    </row>
    <row r="78" spans="2:22" s="163" customFormat="1" hidden="1">
      <c r="B78" s="154" t="s">
        <v>231</v>
      </c>
      <c r="C78" s="155"/>
      <c r="D78" s="156"/>
      <c r="E78" s="156"/>
      <c r="F78" s="156"/>
      <c r="G78" s="156"/>
      <c r="H78" s="156"/>
      <c r="I78" s="156"/>
      <c r="J78" s="156"/>
      <c r="K78" s="156"/>
      <c r="L78" s="156"/>
      <c r="M78" s="156"/>
      <c r="N78" s="156"/>
      <c r="O78" s="156"/>
      <c r="P78" s="156"/>
      <c r="Q78" s="156"/>
      <c r="R78" s="157"/>
      <c r="U78" s="152"/>
      <c r="V78" s="153"/>
    </row>
    <row r="79" spans="2:22" s="163" customFormat="1" hidden="1">
      <c r="B79" s="154" t="s">
        <v>230</v>
      </c>
      <c r="C79" s="155"/>
      <c r="D79" s="156"/>
      <c r="E79" s="156"/>
      <c r="F79" s="156"/>
      <c r="G79" s="156"/>
      <c r="H79" s="156"/>
      <c r="I79" s="156"/>
      <c r="J79" s="156"/>
      <c r="K79" s="156"/>
      <c r="L79" s="156"/>
      <c r="M79" s="156"/>
      <c r="N79" s="156"/>
      <c r="O79" s="156"/>
      <c r="P79" s="156"/>
      <c r="Q79" s="156"/>
      <c r="R79" s="157"/>
      <c r="S79" s="158"/>
      <c r="U79" s="152"/>
      <c r="V79" s="153"/>
    </row>
    <row r="80" spans="2:22" s="136" customFormat="1" hidden="1">
      <c r="B80" s="625" t="s">
        <v>67</v>
      </c>
      <c r="C80" s="621"/>
      <c r="D80" s="160"/>
      <c r="E80" s="160"/>
      <c r="F80" s="160"/>
      <c r="G80" s="160"/>
      <c r="H80" s="160"/>
      <c r="I80" s="160"/>
      <c r="J80" s="160"/>
      <c r="K80" s="161"/>
      <c r="L80" s="161"/>
      <c r="M80" s="161"/>
      <c r="N80" s="161"/>
      <c r="O80" s="161"/>
      <c r="P80" s="161"/>
      <c r="Q80" s="161"/>
      <c r="R80" s="162"/>
      <c r="U80" s="159"/>
      <c r="V80" s="153"/>
    </row>
    <row r="81" spans="2:22" s="163" customFormat="1" hidden="1">
      <c r="B81" s="154" t="s">
        <v>233</v>
      </c>
      <c r="C81" s="535"/>
      <c r="D81" s="156"/>
      <c r="E81" s="156"/>
      <c r="F81" s="156"/>
      <c r="G81" s="156"/>
      <c r="H81" s="156"/>
      <c r="I81" s="156"/>
      <c r="J81" s="156"/>
      <c r="K81" s="156"/>
      <c r="L81" s="156"/>
      <c r="M81" s="156"/>
      <c r="N81" s="156"/>
      <c r="O81" s="156"/>
      <c r="P81" s="156"/>
      <c r="Q81" s="156"/>
      <c r="R81" s="157"/>
      <c r="U81" s="152"/>
      <c r="V81" s="153"/>
    </row>
    <row r="82" spans="2:22" s="163" customFormat="1" hidden="1">
      <c r="B82" s="154" t="s">
        <v>232</v>
      </c>
      <c r="C82" s="155"/>
      <c r="D82" s="156"/>
      <c r="E82" s="156"/>
      <c r="F82" s="156"/>
      <c r="G82" s="156"/>
      <c r="H82" s="156"/>
      <c r="I82" s="156"/>
      <c r="J82" s="156"/>
      <c r="K82" s="156"/>
      <c r="L82" s="156"/>
      <c r="M82" s="156"/>
      <c r="N82" s="156"/>
      <c r="O82" s="156"/>
      <c r="P82" s="156"/>
      <c r="Q82" s="156"/>
      <c r="R82" s="157"/>
      <c r="S82" s="158"/>
      <c r="U82" s="152"/>
      <c r="V82" s="153"/>
    </row>
    <row r="83" spans="2:22" s="136" customFormat="1">
      <c r="B83" s="625" t="s">
        <v>67</v>
      </c>
      <c r="C83" s="621"/>
      <c r="D83" s="160"/>
      <c r="E83" s="160"/>
      <c r="F83" s="160"/>
      <c r="G83" s="160"/>
      <c r="H83" s="160"/>
      <c r="I83" s="160"/>
      <c r="J83" s="160"/>
      <c r="K83" s="161"/>
      <c r="L83" s="161"/>
      <c r="M83" s="161"/>
      <c r="N83" s="161"/>
      <c r="O83" s="161"/>
      <c r="P83" s="161"/>
      <c r="Q83" s="161"/>
      <c r="R83" s="162"/>
      <c r="S83" s="815"/>
      <c r="U83" s="159"/>
      <c r="V83" s="153"/>
    </row>
    <row r="84" spans="2:22" s="17" customFormat="1" ht="20.25" customHeight="1">
      <c r="B84" s="622" t="s">
        <v>43</v>
      </c>
      <c r="C84" s="621"/>
      <c r="D84" s="678">
        <f>'6.  Carrying Charges'!I162</f>
        <v>5757.3812978911437</v>
      </c>
      <c r="E84" s="678">
        <f>'6.  Carrying Charges'!J162</f>
        <v>3515.2936325257415</v>
      </c>
      <c r="F84" s="678">
        <f>'6.  Carrying Charges'!K162</f>
        <v>6152.3027301289012</v>
      </c>
      <c r="G84" s="678">
        <f>'6.  Carrying Charges'!L162</f>
        <v>-33.716422739999999</v>
      </c>
      <c r="H84" s="678">
        <f>'6.  Carrying Charges'!M162</f>
        <v>-28.203862829999998</v>
      </c>
      <c r="I84" s="678">
        <f>'6.  Carrying Charges'!N162</f>
        <v>0</v>
      </c>
      <c r="J84" s="678">
        <f>'6.  Carrying Charges'!O162</f>
        <v>0</v>
      </c>
      <c r="K84" s="678">
        <f>'6.  Carrying Charges'!P162</f>
        <v>0</v>
      </c>
      <c r="L84" s="678">
        <f>'6.  Carrying Charges'!Q162</f>
        <v>0</v>
      </c>
      <c r="M84" s="678">
        <f>'6.  Carrying Charges'!R162</f>
        <v>0</v>
      </c>
      <c r="N84" s="678">
        <f>'6.  Carrying Charges'!S162</f>
        <v>0</v>
      </c>
      <c r="O84" s="678">
        <f>'6.  Carrying Charges'!T162</f>
        <v>0</v>
      </c>
      <c r="P84" s="678">
        <f>'6.  Carrying Charges'!U162</f>
        <v>0</v>
      </c>
      <c r="Q84" s="678">
        <f>'6.  Carrying Charges'!V162</f>
        <v>0</v>
      </c>
      <c r="R84" s="679">
        <f>SUM(D84:Q84)</f>
        <v>15363.057374975784</v>
      </c>
      <c r="S84" s="814"/>
      <c r="U84" s="152"/>
      <c r="V84" s="153"/>
    </row>
    <row r="85" spans="2:22" s="163" customFormat="1" ht="21.75" customHeight="1">
      <c r="B85" s="623" t="s">
        <v>240</v>
      </c>
      <c r="C85" s="624"/>
      <c r="D85" s="623">
        <f>SUM(D54:D74)+D84</f>
        <v>139962.07355642592</v>
      </c>
      <c r="E85" s="623">
        <f>SUM(E54:E74)+E84</f>
        <v>85456.870148277289</v>
      </c>
      <c r="F85" s="623">
        <f>SUM(F54:F74)+F84</f>
        <v>149562.6227797537</v>
      </c>
      <c r="G85" s="623">
        <f>SUM(G54:G74)+G84</f>
        <v>-819.64702274000001</v>
      </c>
      <c r="H85" s="623">
        <f>SUM(H54:H74)+H84</f>
        <v>-685.63656283000012</v>
      </c>
      <c r="I85" s="623">
        <f t="shared" ref="I85:O85" si="2">SUM(I54:I74)+I84</f>
        <v>0</v>
      </c>
      <c r="J85" s="623">
        <f t="shared" si="2"/>
        <v>0</v>
      </c>
      <c r="K85" s="623">
        <f t="shared" si="2"/>
        <v>0</v>
      </c>
      <c r="L85" s="623">
        <f t="shared" si="2"/>
        <v>0</v>
      </c>
      <c r="M85" s="623">
        <f t="shared" si="2"/>
        <v>0</v>
      </c>
      <c r="N85" s="623">
        <f t="shared" si="2"/>
        <v>0</v>
      </c>
      <c r="O85" s="623">
        <f t="shared" si="2"/>
        <v>0</v>
      </c>
      <c r="P85" s="623">
        <f>SUM(P54:P74)+P84</f>
        <v>0</v>
      </c>
      <c r="Q85" s="623">
        <f>SUM(Q54:Q74)+Q84</f>
        <v>0</v>
      </c>
      <c r="R85" s="623">
        <f>SUM(R54:R74)+R84</f>
        <v>373476.28289888683</v>
      </c>
      <c r="U85" s="152"/>
      <c r="V85" s="153"/>
    </row>
    <row r="86" spans="2:22" ht="20.25" customHeight="1">
      <c r="B86" s="453" t="s">
        <v>537</v>
      </c>
      <c r="C86" s="602"/>
      <c r="D86" s="601"/>
      <c r="E86" s="601"/>
      <c r="F86" s="601"/>
      <c r="G86" s="601"/>
      <c r="H86" s="601"/>
      <c r="I86" s="601"/>
      <c r="J86" s="601"/>
      <c r="K86" s="601"/>
      <c r="L86" s="601"/>
      <c r="M86" s="601"/>
      <c r="N86" s="601"/>
      <c r="O86" s="601"/>
      <c r="P86" s="601"/>
      <c r="Q86" s="601"/>
      <c r="R86" s="601"/>
      <c r="V86" s="13"/>
    </row>
    <row r="87" spans="2:22" ht="20.25" customHeight="1">
      <c r="B87" s="620"/>
      <c r="C87" s="66"/>
      <c r="E87" s="9"/>
      <c r="V87" s="13"/>
    </row>
    <row r="88" spans="2:22" ht="14.5">
      <c r="E88" s="9"/>
    </row>
    <row r="89" spans="2:22" ht="21" hidden="1" customHeight="1">
      <c r="B89" s="118" t="s">
        <v>538</v>
      </c>
      <c r="F89" s="589"/>
    </row>
    <row r="90" spans="2:22" s="549" customFormat="1" ht="27.75" hidden="1" customHeight="1">
      <c r="B90" s="570" t="s">
        <v>558</v>
      </c>
      <c r="C90" s="566"/>
      <c r="D90" s="566"/>
      <c r="E90" s="573"/>
      <c r="F90" s="566"/>
      <c r="G90" s="566"/>
      <c r="H90" s="566"/>
      <c r="I90" s="566"/>
      <c r="J90" s="566"/>
      <c r="T90" s="550"/>
      <c r="U90" s="550"/>
    </row>
    <row r="91" spans="2:22" ht="11.25" hidden="1" customHeight="1">
      <c r="B91" s="110"/>
    </row>
    <row r="92" spans="2:22" s="562" customFormat="1" ht="25.5" hidden="1" customHeight="1">
      <c r="B92" s="564"/>
      <c r="C92" s="560">
        <v>2011</v>
      </c>
      <c r="D92" s="560">
        <v>2012</v>
      </c>
      <c r="E92" s="560">
        <v>2013</v>
      </c>
      <c r="F92" s="560">
        <v>2014</v>
      </c>
      <c r="G92" s="560">
        <v>2015</v>
      </c>
      <c r="H92" s="560">
        <v>2016</v>
      </c>
      <c r="I92" s="560">
        <v>2017</v>
      </c>
      <c r="J92" s="560">
        <v>2018</v>
      </c>
      <c r="K92" s="560">
        <v>2019</v>
      </c>
      <c r="L92" s="560">
        <v>2020</v>
      </c>
      <c r="M92" s="561" t="s">
        <v>26</v>
      </c>
      <c r="T92" s="563"/>
      <c r="U92" s="563"/>
    </row>
    <row r="93" spans="2:22" s="90" customFormat="1" ht="23.25" hidden="1" customHeight="1">
      <c r="B93" s="198">
        <v>2011</v>
      </c>
      <c r="C93" s="555">
        <f>'4.  2011-2014 LRAM'!AM131</f>
        <v>78677.257176162515</v>
      </c>
      <c r="D93" s="556">
        <f>SUM('4.  2011-2014 LRAM'!Y259:AL259)</f>
        <v>77735.173275062829</v>
      </c>
      <c r="E93" s="556">
        <f>SUM('4.  2011-2014 LRAM'!Y388:AL388)</f>
        <v>78235.99180632444</v>
      </c>
      <c r="F93" s="557">
        <f>SUM('4.  2011-2014 LRAM'!Y517:AL517)</f>
        <v>0</v>
      </c>
      <c r="G93" s="557">
        <f>SUM('5.  2015-2020 LRAM'!Y199:AL199)</f>
        <v>0</v>
      </c>
      <c r="H93" s="556">
        <f>SUM('5.  2015-2020 LRAM'!Y382:AL382)</f>
        <v>0</v>
      </c>
      <c r="I93" s="557">
        <f>SUM('5.  2015-2020 LRAM'!Y565:AL565)</f>
        <v>0</v>
      </c>
      <c r="J93" s="556">
        <f>SUM('5.  2015-2020 LRAM'!Y748:AL748)</f>
        <v>0</v>
      </c>
      <c r="K93" s="556">
        <f>SUM('5.  2015-2020 LRAM'!Y931:AL931)</f>
        <v>13821.040351664818</v>
      </c>
      <c r="L93" s="556">
        <f>SUM('5.  2015-2020 LRAM'!Y1114:AL1114)</f>
        <v>0</v>
      </c>
      <c r="M93" s="556">
        <f>SUM(C93:L93)</f>
        <v>248469.46260921459</v>
      </c>
      <c r="T93" s="197"/>
      <c r="U93" s="197"/>
    </row>
    <row r="94" spans="2:22" s="90" customFormat="1" ht="23.25" hidden="1" customHeight="1">
      <c r="B94" s="198">
        <v>2012</v>
      </c>
      <c r="C94" s="558"/>
      <c r="D94" s="557">
        <f>SUM('4.  2011-2014 LRAM'!Y260:AL260)</f>
        <v>78036.596850530201</v>
      </c>
      <c r="E94" s="556">
        <f>SUM('4.  2011-2014 LRAM'!Y389:AL389)</f>
        <v>76854.20956178449</v>
      </c>
      <c r="F94" s="557">
        <f>SUM('4.  2011-2014 LRAM'!Y518:AL518)</f>
        <v>0</v>
      </c>
      <c r="G94" s="557">
        <f>SUM('5.  2015-2020 LRAM'!Y200:AL200)</f>
        <v>0</v>
      </c>
      <c r="H94" s="556">
        <f>SUM('5.  2015-2020 LRAM'!Y383:AL383)</f>
        <v>0</v>
      </c>
      <c r="I94" s="557">
        <f>SUM('5.  2015-2020 LRAM'!Y566:AL566)</f>
        <v>0</v>
      </c>
      <c r="J94" s="556">
        <f>SUM('5.  2015-2020 LRAM'!Y749:AL749)</f>
        <v>0</v>
      </c>
      <c r="K94" s="556">
        <f>SUM('5.  2015-2020 LRAM'!Y932:AL932)</f>
        <v>16068.705441884173</v>
      </c>
      <c r="L94" s="556">
        <f>SUM('5.  2015-2020 LRAM'!Y1115:AL1115)</f>
        <v>0</v>
      </c>
      <c r="M94" s="556">
        <f>SUM(D94:L94)</f>
        <v>170959.51185419888</v>
      </c>
      <c r="T94" s="197"/>
      <c r="U94" s="197"/>
    </row>
    <row r="95" spans="2:22" s="90" customFormat="1" ht="23.25" hidden="1" customHeight="1">
      <c r="B95" s="198">
        <v>2013</v>
      </c>
      <c r="C95" s="559"/>
      <c r="D95" s="559"/>
      <c r="E95" s="557">
        <f>SUM('4.  2011-2014 LRAM'!Y390:AL390)</f>
        <v>88742.78366006029</v>
      </c>
      <c r="F95" s="557">
        <f>SUM('4.  2011-2014 LRAM'!Y519:AL519)</f>
        <v>88011.1492694349</v>
      </c>
      <c r="G95" s="557">
        <f>SUM('5.  2015-2020 LRAM'!Y201:AL201)</f>
        <v>87916.543026055995</v>
      </c>
      <c r="H95" s="556">
        <f>SUM('5.  2015-2020 LRAM'!Y384:AL384)</f>
        <v>83351.625296068582</v>
      </c>
      <c r="I95" s="557">
        <f>SUM('5.  2015-2020 LRAM'!Y567:AL567)</f>
        <v>60336.263690463224</v>
      </c>
      <c r="J95" s="556">
        <f>SUM('5.  2015-2020 LRAM'!Y750:AL750)</f>
        <v>53757.441929108492</v>
      </c>
      <c r="K95" s="556">
        <f>SUM('5.  2015-2020 LRAM'!Y933:AL933)</f>
        <v>17375.651389767489</v>
      </c>
      <c r="L95" s="556">
        <f>SUM('5.  2015-2020 LRAM'!Y1116:AL1116)</f>
        <v>0</v>
      </c>
      <c r="M95" s="556">
        <f>SUM(C95:L95)</f>
        <v>479491.45826095896</v>
      </c>
      <c r="T95" s="197"/>
      <c r="U95" s="197"/>
    </row>
    <row r="96" spans="2:22" s="90" customFormat="1" ht="23.25" hidden="1" customHeight="1">
      <c r="B96" s="198">
        <v>2014</v>
      </c>
      <c r="C96" s="559"/>
      <c r="D96" s="559"/>
      <c r="E96" s="559"/>
      <c r="F96" s="557">
        <f>SUM('4.  2011-2014 LRAM'!Y520:AL520)</f>
        <v>94834.115014587194</v>
      </c>
      <c r="G96" s="557">
        <f>SUM('5.  2015-2020 LRAM'!Y202:AL202)</f>
        <v>90578.661657257879</v>
      </c>
      <c r="H96" s="556">
        <f>SUM('5.  2015-2020 LRAM'!Y385:AL385)</f>
        <v>80711.740450825906</v>
      </c>
      <c r="I96" s="557">
        <f>SUM('5.  2015-2020 LRAM'!Y568:AL568)</f>
        <v>67546.214982953243</v>
      </c>
      <c r="J96" s="556">
        <f>SUM('5.  2015-2020 LRAM'!Y751:AL751)</f>
        <v>52624.521635791389</v>
      </c>
      <c r="K96" s="556">
        <f>SUM('5.  2015-2020 LRAM'!Y934:AL934)</f>
        <v>16109.066046786789</v>
      </c>
      <c r="L96" s="556">
        <f>SUM('5.  2015-2020 LRAM'!Y1117:AL1117)</f>
        <v>0</v>
      </c>
      <c r="M96" s="556">
        <f>SUM(F96:L96)</f>
        <v>402404.31978820235</v>
      </c>
      <c r="T96" s="197"/>
      <c r="U96" s="197"/>
    </row>
    <row r="97" spans="2:21" s="90" customFormat="1" ht="23.25" hidden="1" customHeight="1">
      <c r="B97" s="198">
        <v>2015</v>
      </c>
      <c r="C97" s="559"/>
      <c r="D97" s="559"/>
      <c r="E97" s="559"/>
      <c r="F97" s="559"/>
      <c r="G97" s="557">
        <f>SUM('5.  2015-2020 LRAM'!Y203:AL203)</f>
        <v>156364.92663162784</v>
      </c>
      <c r="H97" s="556">
        <f>SUM('5.  2015-2020 LRAM'!Y386:AL386)</f>
        <v>147716.53371298709</v>
      </c>
      <c r="I97" s="557">
        <f>SUM('5.  2015-2020 LRAM'!Y569:AL569)</f>
        <v>134268.07936295762</v>
      </c>
      <c r="J97" s="556">
        <f>SUM('5.  2015-2020 LRAM'!Y752:AL752)</f>
        <v>119874.16614627547</v>
      </c>
      <c r="K97" s="556">
        <f>SUM('5.  2015-2020 LRAM'!Y935:AL935)</f>
        <v>38479.400254860353</v>
      </c>
      <c r="L97" s="556">
        <f>SUM('5.  2015-2020 LRAM'!Y1118:AL1118)</f>
        <v>0</v>
      </c>
      <c r="M97" s="556">
        <f>SUM(G97:L97)</f>
        <v>596703.10610870842</v>
      </c>
      <c r="T97" s="197"/>
      <c r="U97" s="197"/>
    </row>
    <row r="98" spans="2:21" s="90" customFormat="1" ht="23.25" hidden="1" customHeight="1">
      <c r="B98" s="198">
        <v>2016</v>
      </c>
      <c r="C98" s="559"/>
      <c r="D98" s="559"/>
      <c r="E98" s="559"/>
      <c r="F98" s="559"/>
      <c r="G98" s="559"/>
      <c r="H98" s="556">
        <f>SUM('5.  2015-2020 LRAM'!Y387:AL387)</f>
        <v>197762.57076402954</v>
      </c>
      <c r="I98" s="557">
        <f>SUM('5.  2015-2020 LRAM'!Y570:AL570)</f>
        <v>168011.53865733498</v>
      </c>
      <c r="J98" s="556">
        <f>SUM('5.  2015-2020 LRAM'!Y753:AL753)</f>
        <v>141745.40947014565</v>
      </c>
      <c r="K98" s="556">
        <f>SUM('5.  2015-2020 LRAM'!Y936:AL936)</f>
        <v>43767.296453399467</v>
      </c>
      <c r="L98" s="556">
        <f>SUM('5.  2015-2020 LRAM'!Y1119:AL1119)</f>
        <v>0</v>
      </c>
      <c r="M98" s="556">
        <f>SUM(H98:L98)</f>
        <v>551286.81534490967</v>
      </c>
      <c r="T98" s="197"/>
      <c r="U98" s="197"/>
    </row>
    <row r="99" spans="2:21" s="90" customFormat="1" ht="23.25" hidden="1" customHeight="1">
      <c r="B99" s="198">
        <v>2017</v>
      </c>
      <c r="C99" s="559"/>
      <c r="D99" s="559"/>
      <c r="E99" s="559"/>
      <c r="F99" s="559"/>
      <c r="G99" s="559"/>
      <c r="H99" s="559"/>
      <c r="I99" s="556">
        <f>SUM('5.  2015-2020 LRAM'!Y571:AL571)</f>
        <v>252721.73511189289</v>
      </c>
      <c r="J99" s="556">
        <f>SUM('5.  2015-2020 LRAM'!Y754:AL754)</f>
        <v>145841.10680974237</v>
      </c>
      <c r="K99" s="556">
        <f>SUM('5.  2015-2020 LRAM'!Y937:AL937)</f>
        <v>41154.971649278596</v>
      </c>
      <c r="L99" s="556">
        <f>SUM('5.  2015-2020 LRAM'!Y1120:AL1120)</f>
        <v>0</v>
      </c>
      <c r="M99" s="556">
        <f>SUM(I99:L99)</f>
        <v>439717.81357091386</v>
      </c>
      <c r="T99" s="197"/>
      <c r="U99" s="197"/>
    </row>
    <row r="100" spans="2:21" s="90" customFormat="1" ht="23.25" hidden="1" customHeight="1">
      <c r="B100" s="198">
        <v>2018</v>
      </c>
      <c r="C100" s="559"/>
      <c r="D100" s="559"/>
      <c r="E100" s="559"/>
      <c r="F100" s="559"/>
      <c r="G100" s="559"/>
      <c r="H100" s="559"/>
      <c r="I100" s="559"/>
      <c r="J100" s="556">
        <f>SUM('5.  2015-2020 LRAM'!Y755:AL755)</f>
        <v>0</v>
      </c>
      <c r="K100" s="556">
        <f>SUM('5.  2015-2020 LRAM'!Y938:AL938)</f>
        <v>0</v>
      </c>
      <c r="L100" s="556">
        <f>SUM('5.  2015-2020 LRAM'!Y1121:AL1121)</f>
        <v>0</v>
      </c>
      <c r="M100" s="556">
        <f>SUM(J100:L100)</f>
        <v>0</v>
      </c>
      <c r="T100" s="197"/>
      <c r="U100" s="197"/>
    </row>
    <row r="101" spans="2:21" s="90" customFormat="1" ht="23.25" hidden="1" customHeight="1">
      <c r="B101" s="198">
        <v>2019</v>
      </c>
      <c r="C101" s="559"/>
      <c r="D101" s="559"/>
      <c r="E101" s="559"/>
      <c r="F101" s="559"/>
      <c r="G101" s="559"/>
      <c r="H101" s="559"/>
      <c r="I101" s="559"/>
      <c r="J101" s="559"/>
      <c r="K101" s="556">
        <f>SUM('5.  2015-2020 LRAM'!Y939:AL939)</f>
        <v>0</v>
      </c>
      <c r="L101" s="556">
        <f>SUM('5.  2015-2020 LRAM'!Y1122:AL1122)</f>
        <v>0</v>
      </c>
      <c r="M101" s="556">
        <f>SUM(K101:L101)</f>
        <v>0</v>
      </c>
      <c r="T101" s="197"/>
      <c r="U101" s="197"/>
    </row>
    <row r="102" spans="2:21" s="90" customFormat="1" ht="23.25" hidden="1" customHeight="1">
      <c r="B102" s="198">
        <v>2020</v>
      </c>
      <c r="C102" s="559"/>
      <c r="D102" s="559"/>
      <c r="E102" s="559"/>
      <c r="F102" s="559"/>
      <c r="G102" s="559"/>
      <c r="H102" s="559"/>
      <c r="I102" s="559"/>
      <c r="J102" s="559"/>
      <c r="K102" s="559"/>
      <c r="L102" s="558">
        <f>SUM('5.  2015-2020 LRAM'!Y1123:AL1123)</f>
        <v>0</v>
      </c>
      <c r="M102" s="558">
        <f>L102</f>
        <v>0</v>
      </c>
      <c r="T102" s="197"/>
      <c r="U102" s="197"/>
    </row>
    <row r="103" spans="2:21" s="196" customFormat="1" ht="24" hidden="1" customHeight="1">
      <c r="B103" s="571" t="s">
        <v>520</v>
      </c>
      <c r="C103" s="555">
        <f>C93</f>
        <v>78677.257176162515</v>
      </c>
      <c r="D103" s="556">
        <f>D93+D94</f>
        <v>155771.77012559303</v>
      </c>
      <c r="E103" s="556">
        <f>E93+E94+E95</f>
        <v>243832.98502816921</v>
      </c>
      <c r="F103" s="556">
        <f>F93+F94+F95+F96</f>
        <v>182845.26428402209</v>
      </c>
      <c r="G103" s="556">
        <f>G93+G94+G95+G96+G97</f>
        <v>334860.13131494168</v>
      </c>
      <c r="H103" s="556">
        <f>H93+H94+H95+H96+H97+H98</f>
        <v>509542.47022391111</v>
      </c>
      <c r="I103" s="556">
        <f>I93+I94+I95+I96+I97+I98+I99</f>
        <v>682883.83180560195</v>
      </c>
      <c r="J103" s="556">
        <f>J93+J94+J95+J96+J97+J98+J99+J100</f>
        <v>513842.64599106333</v>
      </c>
      <c r="K103" s="556">
        <f>K93+K94+K95+K96+K97+K98+K99+K100+K101</f>
        <v>186776.13158764169</v>
      </c>
      <c r="L103" s="556">
        <f>SUM(L93:L102)</f>
        <v>0</v>
      </c>
      <c r="M103" s="556">
        <f>SUM(M93:M102)</f>
        <v>2889032.487537107</v>
      </c>
      <c r="T103" s="199"/>
      <c r="U103" s="199"/>
    </row>
    <row r="104" spans="2:21" s="27" customFormat="1" ht="24.75" hidden="1" customHeight="1">
      <c r="B104" s="572" t="s">
        <v>519</v>
      </c>
      <c r="C104" s="554">
        <f>'4.  2011-2014 LRAM'!AM132</f>
        <v>0</v>
      </c>
      <c r="D104" s="554">
        <f>'4.  2011-2014 LRAM'!AM262</f>
        <v>0</v>
      </c>
      <c r="E104" s="554">
        <f>'4.  2011-2014 LRAM'!AM392</f>
        <v>0</v>
      </c>
      <c r="F104" s="554">
        <f>'4.  2011-2014 LRAM'!AM522</f>
        <v>165798.8303</v>
      </c>
      <c r="G104" s="554">
        <f>'5.  2015-2020 LRAM'!AM205</f>
        <v>166117.40939999997</v>
      </c>
      <c r="H104" s="554">
        <f>'5.  2015-2020 LRAM'!AM389</f>
        <v>151429.24470000001</v>
      </c>
      <c r="I104" s="554">
        <f>'5.  2015-2020 LRAM'!AM573</f>
        <v>126854.50780000001</v>
      </c>
      <c r="J104" s="554">
        <f>'5.  2015-2020 LRAM'!AM757</f>
        <v>0</v>
      </c>
      <c r="K104" s="554">
        <f>'5.  2015-2020 LRAM'!AM941</f>
        <v>0</v>
      </c>
      <c r="L104" s="554">
        <f>'5.  2015-2020 LRAM'!AM1125</f>
        <v>0</v>
      </c>
      <c r="M104" s="556">
        <f>SUM(C104:L104)</f>
        <v>610199.99219999998</v>
      </c>
      <c r="T104" s="89"/>
      <c r="U104" s="89"/>
    </row>
    <row r="105" spans="2:21" ht="24.75" hidden="1" customHeight="1">
      <c r="B105" s="572" t="s">
        <v>43</v>
      </c>
      <c r="C105" s="554">
        <f>'6.  Carrying Charges'!W27</f>
        <v>0</v>
      </c>
      <c r="D105" s="554">
        <f>'6.  Carrying Charges'!W42</f>
        <v>0</v>
      </c>
      <c r="E105" s="554">
        <f>'6.  Carrying Charges'!W57</f>
        <v>0</v>
      </c>
      <c r="F105" s="554">
        <f>'6.  Carrying Charges'!W72</f>
        <v>0</v>
      </c>
      <c r="G105" s="554">
        <f>'6.  Carrying Charges'!W87</f>
        <v>0</v>
      </c>
      <c r="H105" s="554">
        <f>'6.  Carrying Charges'!W102</f>
        <v>1805.4875120163852</v>
      </c>
      <c r="I105" s="554">
        <f>'6.  Carrying Charges'!W117</f>
        <v>6102.846218303318</v>
      </c>
      <c r="J105" s="554">
        <f>'6.  Carrying Charges'!W132</f>
        <v>12772.705043686165</v>
      </c>
      <c r="K105" s="554">
        <f>'6.  Carrying Charges'!W147</f>
        <v>15363.057374975786</v>
      </c>
      <c r="L105" s="554">
        <f>'6.  Carrying Charges'!W162</f>
        <v>15363.057374975786</v>
      </c>
      <c r="M105" s="556">
        <f>SUM(C105:L105)</f>
        <v>51407.153523957444</v>
      </c>
    </row>
    <row r="106" spans="2:21" ht="23.25" hidden="1" customHeight="1">
      <c r="B106" s="571" t="s">
        <v>26</v>
      </c>
      <c r="C106" s="554">
        <f>C103-C104+C105</f>
        <v>78677.257176162515</v>
      </c>
      <c r="D106" s="554">
        <f t="shared" ref="D106:J106" si="3">D103-D104+D105</f>
        <v>155771.77012559303</v>
      </c>
      <c r="E106" s="554">
        <f t="shared" si="3"/>
        <v>243832.98502816921</v>
      </c>
      <c r="F106" s="554">
        <f t="shared" si="3"/>
        <v>17046.433984022093</v>
      </c>
      <c r="G106" s="554">
        <f t="shared" si="3"/>
        <v>168742.72191494171</v>
      </c>
      <c r="H106" s="554">
        <f t="shared" si="3"/>
        <v>359918.71303592745</v>
      </c>
      <c r="I106" s="554">
        <f t="shared" si="3"/>
        <v>562132.17022390524</v>
      </c>
      <c r="J106" s="554">
        <f t="shared" si="3"/>
        <v>526615.35103474953</v>
      </c>
      <c r="K106" s="554">
        <f>K103-K104+K105</f>
        <v>202139.18896261748</v>
      </c>
      <c r="L106" s="554">
        <f>L103-L104+L105</f>
        <v>15363.057374975786</v>
      </c>
      <c r="M106" s="554">
        <f>M103-M104+M105</f>
        <v>2330239.6488610646</v>
      </c>
    </row>
    <row r="107" spans="2:21" hidden="1"/>
    <row r="108" spans="2:21">
      <c r="B108" s="589" t="s">
        <v>527</v>
      </c>
    </row>
  </sheetData>
  <mergeCells count="20">
    <mergeCell ref="B37:C37"/>
    <mergeCell ref="B38:C38"/>
    <mergeCell ref="B32:C32"/>
    <mergeCell ref="B33:C33"/>
    <mergeCell ref="B34:C34"/>
    <mergeCell ref="B35:C35"/>
    <mergeCell ref="B36:C36"/>
    <mergeCell ref="B26:G26"/>
    <mergeCell ref="B28:C28"/>
    <mergeCell ref="B29:C29"/>
    <mergeCell ref="B30:C30"/>
    <mergeCell ref="B31:C31"/>
    <mergeCell ref="B39:C39"/>
    <mergeCell ref="B40:C40"/>
    <mergeCell ref="B48:L48"/>
    <mergeCell ref="B49:L49"/>
    <mergeCell ref="B50:L50"/>
    <mergeCell ref="B41:C41"/>
    <mergeCell ref="B42:C42"/>
    <mergeCell ref="B43:C43"/>
  </mergeCells>
  <hyperlinks>
    <hyperlink ref="B84" location="'6.  Carrying Charges'!A1" display="Carrying Charges"/>
    <hyperlink ref="B108" location="'1.  LRAMVA Summary'!A1" display="Return to top"/>
  </hyperlinks>
  <pageMargins left="0.70866141732283472" right="0.70866141732283472" top="0.74803149606299213" bottom="0.74803149606299213" header="0.31496062992125984" footer="0.31496062992125984"/>
  <pageSetup paperSize="5" scale="38" fitToHeight="0" orientation="landscape" r:id="rId1"/>
  <headerFooter>
    <oddFooter>&amp;R&amp;P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2</xdr:col>
                    <xdr:colOff>965200</xdr:colOff>
                    <xdr:row>53</xdr:row>
                    <xdr:rowOff>31750</xdr:rowOff>
                  </from>
                  <to>
                    <xdr:col>2</xdr:col>
                    <xdr:colOff>1384300</xdr:colOff>
                    <xdr:row>54</xdr:row>
                    <xdr:rowOff>165100</xdr:rowOff>
                  </to>
                </anchor>
              </controlPr>
            </control>
          </mc:Choice>
        </mc:AlternateContent>
        <mc:AlternateContent xmlns:mc="http://schemas.openxmlformats.org/markup-compatibility/2006">
          <mc:Choice Requires="x14">
            <control shapeId="3100" r:id="rId5" name="Check Box 28">
              <controlPr defaultSize="0" autoFill="0" autoLine="0" autoPict="0">
                <anchor moveWithCells="1">
                  <from>
                    <xdr:col>2</xdr:col>
                    <xdr:colOff>965200</xdr:colOff>
                    <xdr:row>56</xdr:row>
                    <xdr:rowOff>31750</xdr:rowOff>
                  </from>
                  <to>
                    <xdr:col>2</xdr:col>
                    <xdr:colOff>1384300</xdr:colOff>
                    <xdr:row>57</xdr:row>
                    <xdr:rowOff>165100</xdr:rowOff>
                  </to>
                </anchor>
              </controlPr>
            </control>
          </mc:Choice>
        </mc:AlternateContent>
        <mc:AlternateContent xmlns:mc="http://schemas.openxmlformats.org/markup-compatibility/2006">
          <mc:Choice Requires="x14">
            <control shapeId="3101" r:id="rId6" name="Check Box 29">
              <controlPr defaultSize="0" autoFill="0" autoLine="0" autoPict="0">
                <anchor moveWithCells="1">
                  <from>
                    <xdr:col>2</xdr:col>
                    <xdr:colOff>965200</xdr:colOff>
                    <xdr:row>59</xdr:row>
                    <xdr:rowOff>31750</xdr:rowOff>
                  </from>
                  <to>
                    <xdr:col>2</xdr:col>
                    <xdr:colOff>1384300</xdr:colOff>
                    <xdr:row>60</xdr:row>
                    <xdr:rowOff>165100</xdr:rowOff>
                  </to>
                </anchor>
              </controlPr>
            </control>
          </mc:Choice>
        </mc:AlternateContent>
        <mc:AlternateContent xmlns:mc="http://schemas.openxmlformats.org/markup-compatibility/2006">
          <mc:Choice Requires="x14">
            <control shapeId="3102" r:id="rId7" name="Check Box 30">
              <controlPr defaultSize="0" autoFill="0" autoLine="0" autoPict="0">
                <anchor moveWithCells="1">
                  <from>
                    <xdr:col>2</xdr:col>
                    <xdr:colOff>965200</xdr:colOff>
                    <xdr:row>62</xdr:row>
                    <xdr:rowOff>31750</xdr:rowOff>
                  </from>
                  <to>
                    <xdr:col>2</xdr:col>
                    <xdr:colOff>1384300</xdr:colOff>
                    <xdr:row>63</xdr:row>
                    <xdr:rowOff>165100</xdr:rowOff>
                  </to>
                </anchor>
              </controlPr>
            </control>
          </mc:Choice>
        </mc:AlternateContent>
        <mc:AlternateContent xmlns:mc="http://schemas.openxmlformats.org/markup-compatibility/2006">
          <mc:Choice Requires="x14">
            <control shapeId="3103" r:id="rId8" name="Check Box 31">
              <controlPr defaultSize="0" autoFill="0" autoLine="0" autoPict="0">
                <anchor moveWithCells="1">
                  <from>
                    <xdr:col>2</xdr:col>
                    <xdr:colOff>965200</xdr:colOff>
                    <xdr:row>65</xdr:row>
                    <xdr:rowOff>31750</xdr:rowOff>
                  </from>
                  <to>
                    <xdr:col>2</xdr:col>
                    <xdr:colOff>1384300</xdr:colOff>
                    <xdr:row>66</xdr:row>
                    <xdr:rowOff>165100</xdr:rowOff>
                  </to>
                </anchor>
              </controlPr>
            </control>
          </mc:Choice>
        </mc:AlternateContent>
        <mc:AlternateContent xmlns:mc="http://schemas.openxmlformats.org/markup-compatibility/2006">
          <mc:Choice Requires="x14">
            <control shapeId="3104" r:id="rId9" name="Check Box 32">
              <controlPr defaultSize="0" autoFill="0" autoLine="0" autoPict="0">
                <anchor moveWithCells="1">
                  <from>
                    <xdr:col>2</xdr:col>
                    <xdr:colOff>965200</xdr:colOff>
                    <xdr:row>68</xdr:row>
                    <xdr:rowOff>31750</xdr:rowOff>
                  </from>
                  <to>
                    <xdr:col>2</xdr:col>
                    <xdr:colOff>1384300</xdr:colOff>
                    <xdr:row>69</xdr:row>
                    <xdr:rowOff>165100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3:H50"/>
  <sheetViews>
    <sheetView topLeftCell="A25" zoomScale="80" zoomScaleNormal="80" workbookViewId="0">
      <selection activeCell="D32" sqref="D32"/>
    </sheetView>
  </sheetViews>
  <sheetFormatPr defaultColWidth="9.1796875" defaultRowHeight="14.5"/>
  <cols>
    <col min="1" max="1" width="5.453125" style="12" customWidth="1"/>
    <col min="2" max="2" width="27" style="12" customWidth="1"/>
    <col min="3" max="3" width="24.26953125" style="12" customWidth="1"/>
    <col min="4" max="4" width="23.453125" style="12" customWidth="1"/>
    <col min="5" max="5" width="28.7265625" style="12" customWidth="1"/>
    <col min="6" max="6" width="43.81640625" style="12" customWidth="1"/>
    <col min="7" max="7" width="72.7265625" style="12" customWidth="1"/>
    <col min="8" max="16384" width="9.1796875" style="12"/>
  </cols>
  <sheetData>
    <row r="13" spans="2:3" ht="15" thickBot="1"/>
    <row r="14" spans="2:3" ht="26.25" customHeight="1" thickBot="1">
      <c r="B14" s="537" t="s">
        <v>171</v>
      </c>
      <c r="C14" s="126" t="s">
        <v>175</v>
      </c>
    </row>
    <row r="15" spans="2:3" ht="26.25" customHeight="1" thickBot="1">
      <c r="C15" s="128" t="s">
        <v>406</v>
      </c>
    </row>
    <row r="16" spans="2:3" ht="27" customHeight="1" thickBot="1">
      <c r="C16" s="569" t="s">
        <v>552</v>
      </c>
    </row>
    <row r="19" spans="2:8" ht="15.5">
      <c r="B19" s="537" t="s">
        <v>615</v>
      </c>
    </row>
    <row r="20" spans="2:8" ht="13.5" customHeight="1"/>
    <row r="21" spans="2:8" ht="41.15" customHeight="1">
      <c r="B21" s="863" t="s">
        <v>681</v>
      </c>
      <c r="C21" s="863"/>
      <c r="D21" s="863"/>
      <c r="E21" s="863"/>
      <c r="F21" s="863"/>
      <c r="G21" s="863"/>
      <c r="H21" s="863"/>
    </row>
    <row r="23" spans="2:8" s="609" customFormat="1" ht="15.5">
      <c r="B23" s="619" t="s">
        <v>547</v>
      </c>
      <c r="C23" s="619" t="s">
        <v>562</v>
      </c>
      <c r="D23" s="619" t="s">
        <v>546</v>
      </c>
      <c r="E23" s="872" t="s">
        <v>34</v>
      </c>
      <c r="F23" s="873"/>
      <c r="G23" s="872" t="s">
        <v>545</v>
      </c>
      <c r="H23" s="873"/>
    </row>
    <row r="24" spans="2:8">
      <c r="B24" s="608">
        <v>1</v>
      </c>
      <c r="C24" s="643"/>
      <c r="D24" s="607"/>
      <c r="E24" s="868"/>
      <c r="F24" s="869"/>
      <c r="G24" s="870"/>
      <c r="H24" s="871"/>
    </row>
    <row r="25" spans="2:8">
      <c r="B25" s="608">
        <v>2</v>
      </c>
      <c r="C25" s="643"/>
      <c r="D25" s="607"/>
      <c r="E25" s="868"/>
      <c r="F25" s="869"/>
      <c r="G25" s="870"/>
      <c r="H25" s="871"/>
    </row>
    <row r="26" spans="2:8">
      <c r="B26" s="608">
        <v>3</v>
      </c>
      <c r="C26" s="643"/>
      <c r="D26" s="607"/>
      <c r="E26" s="868"/>
      <c r="F26" s="869"/>
      <c r="G26" s="870"/>
      <c r="H26" s="871"/>
    </row>
    <row r="27" spans="2:8">
      <c r="B27" s="608">
        <v>4</v>
      </c>
      <c r="C27" s="643"/>
      <c r="D27" s="607"/>
      <c r="E27" s="868"/>
      <c r="F27" s="869"/>
      <c r="G27" s="870"/>
      <c r="H27" s="871"/>
    </row>
    <row r="28" spans="2:8">
      <c r="B28" s="608">
        <v>5</v>
      </c>
      <c r="C28" s="643"/>
      <c r="D28" s="607"/>
      <c r="E28" s="868"/>
      <c r="F28" s="869"/>
      <c r="G28" s="870"/>
      <c r="H28" s="871"/>
    </row>
    <row r="29" spans="2:8">
      <c r="B29" s="608">
        <v>6</v>
      </c>
      <c r="C29" s="643"/>
      <c r="D29" s="607"/>
      <c r="E29" s="868"/>
      <c r="F29" s="869"/>
      <c r="G29" s="870"/>
      <c r="H29" s="871"/>
    </row>
    <row r="30" spans="2:8">
      <c r="B30" s="608">
        <v>7</v>
      </c>
      <c r="C30" s="643"/>
      <c r="D30" s="607"/>
      <c r="E30" s="868"/>
      <c r="F30" s="869"/>
      <c r="G30" s="870"/>
      <c r="H30" s="871"/>
    </row>
    <row r="31" spans="2:8">
      <c r="B31" s="608">
        <v>8</v>
      </c>
      <c r="C31" s="643"/>
      <c r="D31" s="607"/>
      <c r="E31" s="868"/>
      <c r="F31" s="869"/>
      <c r="G31" s="870"/>
      <c r="H31" s="871"/>
    </row>
    <row r="32" spans="2:8">
      <c r="B32" s="608">
        <v>9</v>
      </c>
      <c r="C32" s="643"/>
      <c r="D32" s="607"/>
      <c r="E32" s="868"/>
      <c r="F32" s="869"/>
      <c r="G32" s="870"/>
      <c r="H32" s="871"/>
    </row>
    <row r="33" spans="2:8">
      <c r="B33" s="608">
        <v>10</v>
      </c>
      <c r="C33" s="643"/>
      <c r="D33" s="607"/>
      <c r="E33" s="868"/>
      <c r="F33" s="869"/>
      <c r="G33" s="870"/>
      <c r="H33" s="871"/>
    </row>
    <row r="34" spans="2:8">
      <c r="B34" s="608" t="s">
        <v>480</v>
      </c>
      <c r="C34" s="643"/>
      <c r="D34" s="607"/>
      <c r="E34" s="868"/>
      <c r="F34" s="869"/>
      <c r="G34" s="870"/>
      <c r="H34" s="871"/>
    </row>
    <row r="36" spans="2:8" ht="30.75" customHeight="1">
      <c r="B36" s="537" t="s">
        <v>611</v>
      </c>
    </row>
    <row r="37" spans="2:8" ht="23.25" customHeight="1">
      <c r="B37" s="568" t="s">
        <v>616</v>
      </c>
      <c r="C37" s="605"/>
      <c r="D37" s="605"/>
      <c r="E37" s="605"/>
      <c r="F37" s="605"/>
      <c r="G37" s="605"/>
      <c r="H37" s="605"/>
    </row>
    <row r="39" spans="2:8" s="90" customFormat="1" ht="15.5">
      <c r="B39" s="619" t="s">
        <v>547</v>
      </c>
      <c r="C39" s="619" t="s">
        <v>562</v>
      </c>
      <c r="D39" s="619" t="s">
        <v>546</v>
      </c>
      <c r="E39" s="872" t="s">
        <v>34</v>
      </c>
      <c r="F39" s="873"/>
      <c r="G39" s="872" t="s">
        <v>545</v>
      </c>
      <c r="H39" s="873"/>
    </row>
    <row r="40" spans="2:8">
      <c r="B40" s="608">
        <v>1</v>
      </c>
      <c r="C40" s="643"/>
      <c r="D40" s="607"/>
      <c r="E40" s="868"/>
      <c r="F40" s="869"/>
      <c r="G40" s="870"/>
      <c r="H40" s="871"/>
    </row>
    <row r="41" spans="2:8">
      <c r="B41" s="608">
        <v>2</v>
      </c>
      <c r="C41" s="643"/>
      <c r="D41" s="607"/>
      <c r="E41" s="868"/>
      <c r="F41" s="869"/>
      <c r="G41" s="870"/>
      <c r="H41" s="871"/>
    </row>
    <row r="42" spans="2:8">
      <c r="B42" s="608">
        <v>3</v>
      </c>
      <c r="C42" s="643"/>
      <c r="D42" s="607"/>
      <c r="E42" s="868"/>
      <c r="F42" s="869"/>
      <c r="G42" s="870"/>
      <c r="H42" s="871"/>
    </row>
    <row r="43" spans="2:8">
      <c r="B43" s="608">
        <v>4</v>
      </c>
      <c r="C43" s="643"/>
      <c r="D43" s="607"/>
      <c r="E43" s="868"/>
      <c r="F43" s="869"/>
      <c r="G43" s="870"/>
      <c r="H43" s="871"/>
    </row>
    <row r="44" spans="2:8">
      <c r="B44" s="608">
        <v>5</v>
      </c>
      <c r="C44" s="643"/>
      <c r="D44" s="607"/>
      <c r="E44" s="868"/>
      <c r="F44" s="869"/>
      <c r="G44" s="870"/>
      <c r="H44" s="871"/>
    </row>
    <row r="45" spans="2:8">
      <c r="B45" s="608">
        <v>6</v>
      </c>
      <c r="C45" s="643"/>
      <c r="D45" s="607"/>
      <c r="E45" s="868"/>
      <c r="F45" s="869"/>
      <c r="G45" s="870"/>
      <c r="H45" s="871"/>
    </row>
    <row r="46" spans="2:8">
      <c r="B46" s="608">
        <v>7</v>
      </c>
      <c r="C46" s="643"/>
      <c r="D46" s="607"/>
      <c r="E46" s="868"/>
      <c r="F46" s="869"/>
      <c r="G46" s="870"/>
      <c r="H46" s="871"/>
    </row>
    <row r="47" spans="2:8">
      <c r="B47" s="608">
        <v>8</v>
      </c>
      <c r="C47" s="643"/>
      <c r="D47" s="607"/>
      <c r="E47" s="868"/>
      <c r="F47" s="869"/>
      <c r="G47" s="870"/>
      <c r="H47" s="871"/>
    </row>
    <row r="48" spans="2:8">
      <c r="B48" s="608">
        <v>9</v>
      </c>
      <c r="C48" s="643"/>
      <c r="D48" s="607"/>
      <c r="E48" s="868"/>
      <c r="F48" s="869"/>
      <c r="G48" s="870"/>
      <c r="H48" s="871"/>
    </row>
    <row r="49" spans="2:8">
      <c r="B49" s="608">
        <v>10</v>
      </c>
      <c r="C49" s="643"/>
      <c r="D49" s="607"/>
      <c r="E49" s="868"/>
      <c r="F49" s="869"/>
      <c r="G49" s="870"/>
      <c r="H49" s="871"/>
    </row>
    <row r="50" spans="2:8">
      <c r="B50" s="608" t="s">
        <v>480</v>
      </c>
      <c r="C50" s="643"/>
      <c r="D50" s="607"/>
      <c r="E50" s="868"/>
      <c r="F50" s="869"/>
      <c r="G50" s="870"/>
      <c r="H50" s="871"/>
    </row>
  </sheetData>
  <mergeCells count="49">
    <mergeCell ref="B21:H21"/>
    <mergeCell ref="E33:F33"/>
    <mergeCell ref="G23:H23"/>
    <mergeCell ref="E23:F23"/>
    <mergeCell ref="E24:F24"/>
    <mergeCell ref="E25:F25"/>
    <mergeCell ref="E26:F26"/>
    <mergeCell ref="E27:F27"/>
    <mergeCell ref="E28:F28"/>
    <mergeCell ref="E29:F29"/>
    <mergeCell ref="E30:F30"/>
    <mergeCell ref="E31:F31"/>
    <mergeCell ref="E32:F32"/>
    <mergeCell ref="G24:H24"/>
    <mergeCell ref="G25:H25"/>
    <mergeCell ref="G26:H26"/>
    <mergeCell ref="G27:H27"/>
    <mergeCell ref="G28:H28"/>
    <mergeCell ref="G29:H29"/>
    <mergeCell ref="G30:H30"/>
    <mergeCell ref="G31:H31"/>
    <mergeCell ref="G32:H32"/>
    <mergeCell ref="G33:H33"/>
    <mergeCell ref="G34:H34"/>
    <mergeCell ref="E39:F39"/>
    <mergeCell ref="G39:H39"/>
    <mergeCell ref="E34:F34"/>
    <mergeCell ref="E40:F40"/>
    <mergeCell ref="G40:H40"/>
    <mergeCell ref="E41:F41"/>
    <mergeCell ref="G41:H41"/>
    <mergeCell ref="E42:F42"/>
    <mergeCell ref="G42:H42"/>
    <mergeCell ref="E43:F43"/>
    <mergeCell ref="G43:H43"/>
    <mergeCell ref="E44:F44"/>
    <mergeCell ref="G44:H44"/>
    <mergeCell ref="E45:F45"/>
    <mergeCell ref="G45:H45"/>
    <mergeCell ref="E49:F49"/>
    <mergeCell ref="G49:H49"/>
    <mergeCell ref="E50:F50"/>
    <mergeCell ref="G50:H50"/>
    <mergeCell ref="E46:F46"/>
    <mergeCell ref="G46:H46"/>
    <mergeCell ref="E47:F47"/>
    <mergeCell ref="G47:H47"/>
    <mergeCell ref="E48:F48"/>
    <mergeCell ref="G48:H48"/>
  </mergeCells>
  <pageMargins left="0.70866141732283472" right="0.70866141732283472" top="0.74803149606299213" bottom="0.74803149606299213" header="0.31496062992125984" footer="0.31496062992125984"/>
  <pageSetup paperSize="17" scale="72"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DropDownList!$F$2:$F$8</xm:f>
          </x14:formula1>
          <xm:sqref>C24:C34 C40:C50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36"/>
  <sheetViews>
    <sheetView zoomScale="70" zoomScaleNormal="70" workbookViewId="0">
      <pane ySplit="14" topLeftCell="A120" activePane="bottomLeft" state="frozen"/>
      <selection pane="bottomLeft" activeCell="C39" sqref="C39:C43"/>
    </sheetView>
  </sheetViews>
  <sheetFormatPr defaultColWidth="9.1796875" defaultRowHeight="14.5" outlineLevelRow="1"/>
  <cols>
    <col min="1" max="1" width="6.453125" style="4" customWidth="1"/>
    <col min="2" max="2" width="36.453125" style="5" customWidth="1"/>
    <col min="3" max="3" width="16.81640625" style="78" customWidth="1"/>
    <col min="4" max="5" width="17.81640625" style="5" customWidth="1"/>
    <col min="6" max="6" width="18.7265625" style="5" customWidth="1"/>
    <col min="7" max="8" width="15.453125" style="5" customWidth="1"/>
    <col min="9" max="9" width="17.26953125" style="5" customWidth="1"/>
    <col min="10" max="13" width="15.81640625" style="5" customWidth="1"/>
    <col min="14" max="14" width="18.81640625" style="5" customWidth="1"/>
    <col min="15" max="15" width="16.453125" style="5" customWidth="1"/>
    <col min="16" max="16" width="17.1796875" style="5" customWidth="1"/>
    <col min="17" max="16384" width="9.1796875" style="5"/>
  </cols>
  <sheetData>
    <row r="1" spans="1:26" ht="143.25" customHeight="1">
      <c r="B1" s="18"/>
    </row>
    <row r="2" spans="1:26" s="18" customFormat="1" ht="14.25" customHeight="1">
      <c r="A2" s="4"/>
      <c r="B2" s="84"/>
      <c r="C2" s="84"/>
      <c r="D2" s="84"/>
      <c r="E2" s="84"/>
      <c r="F2" s="84"/>
      <c r="G2" s="84"/>
      <c r="H2" s="84"/>
      <c r="I2" s="84"/>
      <c r="J2" s="84"/>
      <c r="K2" s="84"/>
      <c r="L2" s="84"/>
      <c r="M2" s="84"/>
      <c r="N2" s="84"/>
      <c r="O2" s="84"/>
    </row>
    <row r="3" spans="1:26" s="18" customFormat="1" ht="16.5" hidden="1" customHeight="1" outlineLevel="1" thickBot="1">
      <c r="A3" s="4"/>
      <c r="B3" s="47"/>
      <c r="C3" s="79"/>
      <c r="D3" s="47"/>
      <c r="E3" s="47"/>
      <c r="F3" s="47"/>
      <c r="G3" s="47"/>
      <c r="H3" s="47"/>
      <c r="I3" s="47"/>
      <c r="J3" s="47"/>
      <c r="K3" s="47"/>
    </row>
    <row r="4" spans="1:26" s="18" customFormat="1" ht="26.25" hidden="1" customHeight="1" outlineLevel="1" thickBot="1">
      <c r="A4" s="4"/>
      <c r="B4" s="879" t="s">
        <v>171</v>
      </c>
      <c r="C4" s="85" t="s">
        <v>175</v>
      </c>
      <c r="D4" s="85"/>
      <c r="E4" s="49"/>
    </row>
    <row r="5" spans="1:26" s="18" customFormat="1" ht="26.25" hidden="1" customHeight="1" outlineLevel="1" thickBot="1">
      <c r="A5" s="4"/>
      <c r="B5" s="879"/>
      <c r="C5" s="86" t="s">
        <v>172</v>
      </c>
      <c r="D5" s="86"/>
      <c r="E5" s="49"/>
    </row>
    <row r="6" spans="1:26" ht="26.25" hidden="1" customHeight="1" outlineLevel="1" thickBot="1">
      <c r="B6" s="879"/>
      <c r="C6" s="882" t="s">
        <v>552</v>
      </c>
      <c r="D6" s="883"/>
      <c r="F6" s="18"/>
      <c r="M6" s="6"/>
      <c r="N6" s="6"/>
      <c r="O6" s="6"/>
      <c r="P6" s="6"/>
      <c r="Q6" s="6"/>
      <c r="R6" s="6"/>
      <c r="S6" s="6"/>
      <c r="T6" s="6"/>
      <c r="U6" s="6"/>
      <c r="V6" s="6"/>
      <c r="W6" s="6"/>
      <c r="X6" s="6"/>
      <c r="Y6" s="6"/>
      <c r="Z6" s="6"/>
    </row>
    <row r="7" spans="1:26" s="18" customFormat="1" ht="26.25" hidden="1" customHeight="1" outlineLevel="1">
      <c r="A7" s="4"/>
      <c r="B7" s="540"/>
      <c r="M7" s="6"/>
      <c r="N7" s="6"/>
      <c r="O7" s="6"/>
      <c r="P7" s="6"/>
      <c r="Q7" s="6"/>
      <c r="R7" s="6"/>
      <c r="S7" s="6"/>
      <c r="T7" s="6"/>
      <c r="U7" s="6"/>
      <c r="V7" s="6"/>
      <c r="W7" s="6"/>
      <c r="X7" s="6"/>
      <c r="Y7" s="6"/>
      <c r="Z7" s="6"/>
    </row>
    <row r="8" spans="1:26" s="18" customFormat="1" ht="19.5" hidden="1" customHeight="1" outlineLevel="1">
      <c r="A8" s="4"/>
      <c r="B8" s="540" t="s">
        <v>528</v>
      </c>
      <c r="C8" s="594" t="s">
        <v>482</v>
      </c>
      <c r="D8" s="593"/>
      <c r="M8" s="6"/>
      <c r="N8" s="6"/>
      <c r="O8" s="6"/>
      <c r="P8" s="6"/>
      <c r="Q8" s="6"/>
      <c r="R8" s="6"/>
      <c r="S8" s="6"/>
      <c r="T8" s="6"/>
      <c r="U8" s="6"/>
      <c r="V8" s="6"/>
      <c r="W8" s="6"/>
      <c r="X8" s="6"/>
      <c r="Y8" s="6"/>
      <c r="Z8" s="6"/>
    </row>
    <row r="9" spans="1:26" s="18" customFormat="1" ht="19.5" hidden="1" customHeight="1" outlineLevel="1">
      <c r="A9" s="4"/>
      <c r="B9" s="540"/>
      <c r="C9" s="594" t="s">
        <v>529</v>
      </c>
      <c r="D9" s="593"/>
      <c r="M9" s="6"/>
      <c r="N9" s="6"/>
      <c r="O9" s="6"/>
      <c r="P9" s="6"/>
      <c r="Q9" s="6"/>
      <c r="R9" s="6"/>
      <c r="S9" s="6"/>
      <c r="T9" s="6"/>
      <c r="U9" s="6"/>
      <c r="V9" s="6"/>
      <c r="W9" s="6"/>
      <c r="X9" s="6"/>
      <c r="Y9" s="6"/>
      <c r="Z9" s="6"/>
    </row>
    <row r="10" spans="1:26" s="18" customFormat="1" hidden="1" outlineLevel="1">
      <c r="A10" s="4"/>
      <c r="B10" s="101"/>
      <c r="C10" s="87"/>
      <c r="D10" s="87"/>
      <c r="E10" s="87"/>
      <c r="M10" s="6"/>
      <c r="N10" s="6"/>
      <c r="O10" s="6"/>
      <c r="P10" s="6"/>
      <c r="Q10" s="6"/>
      <c r="R10" s="6"/>
      <c r="S10" s="6"/>
      <c r="T10" s="6"/>
      <c r="U10" s="6"/>
      <c r="V10" s="6"/>
      <c r="W10" s="6"/>
      <c r="X10" s="6"/>
      <c r="Y10" s="6"/>
      <c r="Z10" s="6"/>
    </row>
    <row r="11" spans="1:26" s="18" customFormat="1" ht="32.25" customHeight="1" collapsed="1">
      <c r="A11" s="15"/>
      <c r="B11" s="118" t="s">
        <v>483</v>
      </c>
      <c r="O11" s="552"/>
    </row>
    <row r="12" spans="1:26" ht="58.5" customHeight="1">
      <c r="B12" s="877" t="s">
        <v>617</v>
      </c>
      <c r="C12" s="877"/>
      <c r="D12" s="877"/>
      <c r="E12" s="877"/>
      <c r="F12" s="877"/>
      <c r="G12" s="877"/>
      <c r="H12" s="877"/>
      <c r="I12" s="877"/>
      <c r="J12" s="877"/>
      <c r="K12" s="877"/>
      <c r="L12" s="877"/>
      <c r="M12" s="877"/>
      <c r="N12" s="877"/>
      <c r="O12" s="877"/>
    </row>
    <row r="13" spans="1:26" s="14" customFormat="1" ht="15.75" customHeight="1">
      <c r="A13" s="41"/>
      <c r="O13" s="18"/>
      <c r="P13" s="7"/>
      <c r="Q13" s="41"/>
      <c r="R13" s="41"/>
      <c r="S13" s="41"/>
      <c r="T13" s="41"/>
      <c r="U13" s="41"/>
      <c r="V13" s="41"/>
      <c r="W13" s="41"/>
      <c r="X13" s="41"/>
      <c r="Y13" s="41"/>
      <c r="Z13" s="41"/>
    </row>
    <row r="14" spans="1:26" s="54" customFormat="1" ht="46.5" customHeight="1">
      <c r="A14" s="53"/>
      <c r="B14" s="553"/>
      <c r="C14" s="471" t="s">
        <v>41</v>
      </c>
      <c r="D14" s="733" t="s">
        <v>692</v>
      </c>
      <c r="E14" s="733" t="s">
        <v>693</v>
      </c>
      <c r="F14" s="733" t="s">
        <v>694</v>
      </c>
      <c r="G14" s="733" t="s">
        <v>695</v>
      </c>
      <c r="H14" s="733" t="s">
        <v>696</v>
      </c>
      <c r="I14" s="733" t="s">
        <v>697</v>
      </c>
      <c r="J14" s="733" t="s">
        <v>698</v>
      </c>
      <c r="K14" s="472" t="s">
        <v>685</v>
      </c>
      <c r="L14" s="472" t="s">
        <v>699</v>
      </c>
      <c r="M14" s="472" t="s">
        <v>687</v>
      </c>
      <c r="N14" s="472" t="s">
        <v>566</v>
      </c>
      <c r="O14" s="472" t="s">
        <v>567</v>
      </c>
      <c r="P14" s="7"/>
    </row>
    <row r="15" spans="1:26" s="7" customFormat="1" ht="18.75" customHeight="1">
      <c r="B15" s="473" t="s">
        <v>188</v>
      </c>
      <c r="C15" s="880"/>
      <c r="D15" s="474">
        <v>2010</v>
      </c>
      <c r="E15" s="474">
        <v>2011</v>
      </c>
      <c r="F15" s="474">
        <v>2012</v>
      </c>
      <c r="G15" s="474">
        <v>2013</v>
      </c>
      <c r="H15" s="474">
        <v>2014</v>
      </c>
      <c r="I15" s="474">
        <v>2015</v>
      </c>
      <c r="J15" s="474">
        <v>2016</v>
      </c>
      <c r="K15" s="474">
        <v>2017</v>
      </c>
      <c r="L15" s="474">
        <v>2018</v>
      </c>
      <c r="M15" s="474">
        <v>2019</v>
      </c>
      <c r="N15" s="474">
        <v>2020</v>
      </c>
      <c r="O15" s="475">
        <v>2021</v>
      </c>
    </row>
    <row r="16" spans="1:26" s="111" customFormat="1" ht="18" customHeight="1">
      <c r="B16" s="476" t="s">
        <v>560</v>
      </c>
      <c r="C16" s="875"/>
      <c r="D16" s="477">
        <v>4</v>
      </c>
      <c r="E16" s="477">
        <v>4</v>
      </c>
      <c r="F16" s="477">
        <v>4</v>
      </c>
      <c r="G16" s="477">
        <v>4</v>
      </c>
      <c r="H16" s="477">
        <v>4</v>
      </c>
      <c r="I16" s="477">
        <v>4</v>
      </c>
      <c r="J16" s="477">
        <v>4</v>
      </c>
      <c r="K16" s="477">
        <v>4</v>
      </c>
      <c r="L16" s="477">
        <v>4</v>
      </c>
      <c r="M16" s="477">
        <v>4</v>
      </c>
      <c r="N16" s="477">
        <v>4</v>
      </c>
      <c r="O16" s="478">
        <v>4</v>
      </c>
    </row>
    <row r="17" spans="1:15" s="111" customFormat="1" ht="17.25" customHeight="1">
      <c r="B17" s="479" t="s">
        <v>561</v>
      </c>
      <c r="C17" s="881"/>
      <c r="D17" s="112">
        <f>12-D16</f>
        <v>8</v>
      </c>
      <c r="E17" s="112">
        <f>12-E16</f>
        <v>8</v>
      </c>
      <c r="F17" s="112">
        <f t="shared" ref="F17:K17" si="0">12-F16</f>
        <v>8</v>
      </c>
      <c r="G17" s="112">
        <f t="shared" si="0"/>
        <v>8</v>
      </c>
      <c r="H17" s="112">
        <f t="shared" si="0"/>
        <v>8</v>
      </c>
      <c r="I17" s="112">
        <f t="shared" si="0"/>
        <v>8</v>
      </c>
      <c r="J17" s="112">
        <f t="shared" si="0"/>
        <v>8</v>
      </c>
      <c r="K17" s="112">
        <f t="shared" si="0"/>
        <v>8</v>
      </c>
      <c r="L17" s="112">
        <f t="shared" ref="L17:O17" si="1">12-L16</f>
        <v>8</v>
      </c>
      <c r="M17" s="112">
        <f t="shared" si="1"/>
        <v>8</v>
      </c>
      <c r="N17" s="112">
        <f t="shared" si="1"/>
        <v>8</v>
      </c>
      <c r="O17" s="113">
        <f t="shared" si="1"/>
        <v>8</v>
      </c>
    </row>
    <row r="18" spans="1:15" s="7" customFormat="1" ht="17.25" customHeight="1">
      <c r="B18" s="480" t="str">
        <f>'1.  LRAMVA Summary'!B29</f>
        <v>Residential</v>
      </c>
      <c r="C18" s="874" t="str">
        <f>'2. LRAMVA Threshold'!D43</f>
        <v>kWh</v>
      </c>
      <c r="D18" s="46">
        <v>1.66E-2</v>
      </c>
      <c r="E18" s="46">
        <v>1.6300000000000002E-2</v>
      </c>
      <c r="F18" s="46">
        <v>1.6299999999999999E-2</v>
      </c>
      <c r="G18" s="46">
        <v>1.6500000000000001E-2</v>
      </c>
      <c r="H18" s="46">
        <v>1.6199999999999999E-2</v>
      </c>
      <c r="I18" s="46">
        <v>1.6400000000000001E-2</v>
      </c>
      <c r="J18" s="46">
        <v>1.2500000000000001E-2</v>
      </c>
      <c r="K18" s="46">
        <v>8.3999999999999995E-3</v>
      </c>
      <c r="L18" s="46">
        <v>4.1999999999999997E-3</v>
      </c>
      <c r="M18" s="46"/>
      <c r="N18" s="46"/>
      <c r="O18" s="69"/>
    </row>
    <row r="19" spans="1:15" s="7" customFormat="1" ht="15" customHeight="1" outlineLevel="1">
      <c r="B19" s="536" t="s">
        <v>512</v>
      </c>
      <c r="C19" s="875"/>
      <c r="D19" s="46"/>
      <c r="E19" s="46"/>
      <c r="F19" s="46"/>
      <c r="G19" s="46"/>
      <c r="H19" s="46"/>
      <c r="I19" s="46"/>
      <c r="J19" s="46"/>
      <c r="K19" s="46"/>
      <c r="L19" s="46"/>
      <c r="M19" s="46"/>
      <c r="N19" s="46"/>
      <c r="O19" s="69"/>
    </row>
    <row r="20" spans="1:15" s="7" customFormat="1" ht="15" customHeight="1" outlineLevel="1">
      <c r="B20" s="536" t="s">
        <v>513</v>
      </c>
      <c r="C20" s="875"/>
      <c r="D20" s="46"/>
      <c r="E20" s="46"/>
      <c r="F20" s="46"/>
      <c r="G20" s="46"/>
      <c r="H20" s="46"/>
      <c r="I20" s="46"/>
      <c r="J20" s="46"/>
      <c r="K20" s="46"/>
      <c r="L20" s="46"/>
      <c r="M20" s="46"/>
      <c r="N20" s="46"/>
      <c r="O20" s="69"/>
    </row>
    <row r="21" spans="1:15" s="7" customFormat="1" ht="15" customHeight="1" outlineLevel="1">
      <c r="B21" s="536" t="s">
        <v>490</v>
      </c>
      <c r="C21" s="875"/>
      <c r="D21" s="46"/>
      <c r="E21" s="46"/>
      <c r="F21" s="46"/>
      <c r="G21" s="46"/>
      <c r="H21" s="46"/>
      <c r="I21" s="46"/>
      <c r="J21" s="46"/>
      <c r="K21" s="46"/>
      <c r="L21" s="46"/>
      <c r="M21" s="46"/>
      <c r="N21" s="46"/>
      <c r="O21" s="69"/>
    </row>
    <row r="22" spans="1:15" s="7" customFormat="1" ht="14.25" customHeight="1">
      <c r="B22" s="536" t="s">
        <v>514</v>
      </c>
      <c r="C22" s="876"/>
      <c r="D22" s="65">
        <f>SUM(D18:D21)</f>
        <v>1.66E-2</v>
      </c>
      <c r="E22" s="65">
        <f>SUM(E18:E21)</f>
        <v>1.6300000000000002E-2</v>
      </c>
      <c r="F22" s="65">
        <f>SUM(F18:F21)</f>
        <v>1.6299999999999999E-2</v>
      </c>
      <c r="G22" s="65">
        <f t="shared" ref="G22:N22" si="2">SUM(G18:G21)</f>
        <v>1.6500000000000001E-2</v>
      </c>
      <c r="H22" s="65">
        <f t="shared" si="2"/>
        <v>1.6199999999999999E-2</v>
      </c>
      <c r="I22" s="65">
        <f t="shared" si="2"/>
        <v>1.6400000000000001E-2</v>
      </c>
      <c r="J22" s="65">
        <f t="shared" si="2"/>
        <v>1.2500000000000001E-2</v>
      </c>
      <c r="K22" s="65">
        <f t="shared" si="2"/>
        <v>8.3999999999999995E-3</v>
      </c>
      <c r="L22" s="65">
        <f t="shared" si="2"/>
        <v>4.1999999999999997E-3</v>
      </c>
      <c r="M22" s="65">
        <f t="shared" si="2"/>
        <v>0</v>
      </c>
      <c r="N22" s="65">
        <f t="shared" si="2"/>
        <v>0</v>
      </c>
      <c r="O22" s="76"/>
    </row>
    <row r="23" spans="1:15" s="63" customFormat="1">
      <c r="A23" s="62"/>
      <c r="B23" s="492" t="s">
        <v>515</v>
      </c>
      <c r="C23" s="482"/>
      <c r="D23" s="483"/>
      <c r="E23" s="484">
        <f>ROUND(SUM(D22*E16+E22*E17)/12,4)</f>
        <v>1.6400000000000001E-2</v>
      </c>
      <c r="F23" s="484">
        <f>ROUND(SUM(E22*F16+F22*F17)/12,4)</f>
        <v>1.6299999999999999E-2</v>
      </c>
      <c r="G23" s="484">
        <f>ROUND(SUM(F22*G16+G22*G17)/12,4)</f>
        <v>1.6400000000000001E-2</v>
      </c>
      <c r="H23" s="484">
        <f>ROUND(SUM(G22*H16+H22*H17)/12,4)</f>
        <v>1.6299999999999999E-2</v>
      </c>
      <c r="I23" s="484">
        <f>ROUND(SUM(H22*I16+I22*I17)/12,4)</f>
        <v>1.6299999999999999E-2</v>
      </c>
      <c r="J23" s="484">
        <f t="shared" ref="J23:N23" si="3">ROUND(SUM(I22*J16+J22*J17)/12,4)</f>
        <v>1.38E-2</v>
      </c>
      <c r="K23" s="484">
        <f t="shared" si="3"/>
        <v>9.7999999999999997E-3</v>
      </c>
      <c r="L23" s="484">
        <f t="shared" si="3"/>
        <v>5.5999999999999999E-3</v>
      </c>
      <c r="M23" s="484">
        <f t="shared" si="3"/>
        <v>1.4E-3</v>
      </c>
      <c r="N23" s="484">
        <f t="shared" si="3"/>
        <v>0</v>
      </c>
      <c r="O23" s="485"/>
    </row>
    <row r="24" spans="1:15" s="63" customFormat="1">
      <c r="A24" s="62"/>
      <c r="B24" s="481"/>
      <c r="C24" s="486"/>
      <c r="D24" s="483"/>
      <c r="E24" s="484"/>
      <c r="F24" s="484"/>
      <c r="G24" s="484"/>
      <c r="H24" s="484"/>
      <c r="I24" s="484"/>
      <c r="J24" s="484"/>
      <c r="K24" s="484"/>
      <c r="L24" s="487"/>
      <c r="M24" s="487"/>
      <c r="N24" s="487"/>
      <c r="O24" s="485"/>
    </row>
    <row r="25" spans="1:15" s="63" customFormat="1" ht="15.75" customHeight="1">
      <c r="A25" s="62"/>
      <c r="B25" s="604" t="str">
        <f>'1.  LRAMVA Summary'!B30</f>
        <v>GS&lt;50 kW</v>
      </c>
      <c r="C25" s="874" t="str">
        <f>'2. LRAMVA Threshold'!E43</f>
        <v>kWh</v>
      </c>
      <c r="D25" s="46">
        <v>1.3599999999999999E-2</v>
      </c>
      <c r="E25" s="46">
        <v>1.34E-2</v>
      </c>
      <c r="F25" s="46">
        <v>1.3399999999999999E-2</v>
      </c>
      <c r="G25" s="46">
        <v>1.35E-2</v>
      </c>
      <c r="H25" s="46">
        <v>1.3299999999999999E-2</v>
      </c>
      <c r="I25" s="46">
        <v>1.35E-2</v>
      </c>
      <c r="J25" s="46">
        <v>1.37E-2</v>
      </c>
      <c r="K25" s="46">
        <v>1.3899999999999999E-2</v>
      </c>
      <c r="L25" s="46">
        <v>1.4E-2</v>
      </c>
      <c r="M25" s="46"/>
      <c r="N25" s="46"/>
      <c r="O25" s="69"/>
    </row>
    <row r="26" spans="1:15" s="18" customFormat="1" outlineLevel="1">
      <c r="A26" s="4"/>
      <c r="B26" s="536" t="s">
        <v>512</v>
      </c>
      <c r="C26" s="875"/>
      <c r="D26" s="46"/>
      <c r="E26" s="46"/>
      <c r="F26" s="46"/>
      <c r="G26" s="46"/>
      <c r="H26" s="46"/>
      <c r="I26" s="46"/>
      <c r="J26" s="46"/>
      <c r="K26" s="46"/>
      <c r="L26" s="46"/>
      <c r="M26" s="46"/>
      <c r="N26" s="46"/>
      <c r="O26" s="69"/>
    </row>
    <row r="27" spans="1:15" s="18" customFormat="1" outlineLevel="1">
      <c r="A27" s="4"/>
      <c r="B27" s="536" t="s">
        <v>513</v>
      </c>
      <c r="C27" s="875"/>
      <c r="D27" s="46"/>
      <c r="E27" s="46"/>
      <c r="F27" s="46"/>
      <c r="G27" s="46"/>
      <c r="H27" s="46"/>
      <c r="I27" s="46"/>
      <c r="J27" s="46"/>
      <c r="K27" s="46"/>
      <c r="L27" s="46"/>
      <c r="M27" s="46"/>
      <c r="N27" s="46"/>
      <c r="O27" s="69"/>
    </row>
    <row r="28" spans="1:15" s="18" customFormat="1" outlineLevel="1">
      <c r="A28" s="4"/>
      <c r="B28" s="536" t="s">
        <v>490</v>
      </c>
      <c r="C28" s="875"/>
      <c r="D28" s="46"/>
      <c r="E28" s="46"/>
      <c r="F28" s="46"/>
      <c r="G28" s="46"/>
      <c r="H28" s="46"/>
      <c r="I28" s="46"/>
      <c r="J28" s="46"/>
      <c r="K28" s="46"/>
      <c r="L28" s="46"/>
      <c r="M28" s="46"/>
      <c r="N28" s="46"/>
      <c r="O28" s="69"/>
    </row>
    <row r="29" spans="1:15" s="18" customFormat="1">
      <c r="A29" s="4"/>
      <c r="B29" s="536" t="s">
        <v>514</v>
      </c>
      <c r="C29" s="876"/>
      <c r="D29" s="65">
        <f>SUM(D25:D28)</f>
        <v>1.3599999999999999E-2</v>
      </c>
      <c r="E29" s="65">
        <f t="shared" ref="E29:N29" si="4">SUM(E25:E28)</f>
        <v>1.34E-2</v>
      </c>
      <c r="F29" s="65">
        <f t="shared" si="4"/>
        <v>1.3399999999999999E-2</v>
      </c>
      <c r="G29" s="65">
        <f t="shared" si="4"/>
        <v>1.35E-2</v>
      </c>
      <c r="H29" s="65">
        <f t="shared" si="4"/>
        <v>1.3299999999999999E-2</v>
      </c>
      <c r="I29" s="65">
        <f t="shared" si="4"/>
        <v>1.35E-2</v>
      </c>
      <c r="J29" s="65">
        <f t="shared" si="4"/>
        <v>1.37E-2</v>
      </c>
      <c r="K29" s="65">
        <f t="shared" si="4"/>
        <v>1.3899999999999999E-2</v>
      </c>
      <c r="L29" s="65">
        <f t="shared" si="4"/>
        <v>1.4E-2</v>
      </c>
      <c r="M29" s="65">
        <f t="shared" si="4"/>
        <v>0</v>
      </c>
      <c r="N29" s="65">
        <f t="shared" si="4"/>
        <v>0</v>
      </c>
      <c r="O29" s="76"/>
    </row>
    <row r="30" spans="1:15" s="18" customFormat="1">
      <c r="A30" s="4"/>
      <c r="B30" s="492" t="s">
        <v>515</v>
      </c>
      <c r="C30" s="488"/>
      <c r="D30" s="71"/>
      <c r="E30" s="484">
        <f>ROUND(SUM(D29*E16+E29*E17)/12,4)</f>
        <v>1.35E-2</v>
      </c>
      <c r="F30" s="484">
        <f t="shared" ref="F30:N30" si="5">ROUND(SUM(E29*F16+F29*F17)/12,4)</f>
        <v>1.34E-2</v>
      </c>
      <c r="G30" s="484">
        <f t="shared" si="5"/>
        <v>1.35E-2</v>
      </c>
      <c r="H30" s="484">
        <f t="shared" si="5"/>
        <v>1.34E-2</v>
      </c>
      <c r="I30" s="484">
        <f t="shared" si="5"/>
        <v>1.34E-2</v>
      </c>
      <c r="J30" s="484">
        <f>ROUND(SUM(I29*J16+J29*J17)/12,4)</f>
        <v>1.3599999999999999E-2</v>
      </c>
      <c r="K30" s="484">
        <f t="shared" si="5"/>
        <v>1.38E-2</v>
      </c>
      <c r="L30" s="484">
        <f t="shared" si="5"/>
        <v>1.4E-2</v>
      </c>
      <c r="M30" s="484">
        <f t="shared" si="5"/>
        <v>4.7000000000000002E-3</v>
      </c>
      <c r="N30" s="484">
        <f t="shared" si="5"/>
        <v>0</v>
      </c>
      <c r="O30" s="489"/>
    </row>
    <row r="31" spans="1:15" s="18" customFormat="1">
      <c r="A31" s="4"/>
      <c r="B31" s="481"/>
      <c r="C31" s="490"/>
      <c r="D31" s="491"/>
      <c r="E31" s="491"/>
      <c r="F31" s="491"/>
      <c r="G31" s="491"/>
      <c r="H31" s="491"/>
      <c r="I31" s="491"/>
      <c r="J31" s="491"/>
      <c r="K31" s="491"/>
      <c r="L31" s="491"/>
      <c r="M31" s="491"/>
      <c r="N31" s="487"/>
      <c r="O31" s="489"/>
    </row>
    <row r="32" spans="1:15" s="64" customFormat="1" ht="14">
      <c r="B32" s="604" t="str">
        <f>'1.  LRAMVA Summary'!B31</f>
        <v>GS&gt;50kW</v>
      </c>
      <c r="C32" s="874" t="str">
        <f>'2. LRAMVA Threshold'!F43</f>
        <v>kW</v>
      </c>
      <c r="D32" s="46">
        <v>2.8285999999999998</v>
      </c>
      <c r="E32" s="46">
        <v>2.8167</v>
      </c>
      <c r="F32" s="46">
        <v>2.8292999999999999</v>
      </c>
      <c r="G32" s="46">
        <v>2.8473000000000002</v>
      </c>
      <c r="H32" s="46">
        <v>2.8576999999999999</v>
      </c>
      <c r="I32" s="46">
        <v>2.8948999999999998</v>
      </c>
      <c r="J32" s="46">
        <v>2.9470000000000001</v>
      </c>
      <c r="K32" s="46">
        <v>2.9942000000000002</v>
      </c>
      <c r="L32" s="46">
        <v>3.0255999999999998</v>
      </c>
      <c r="M32" s="46"/>
      <c r="N32" s="46"/>
      <c r="O32" s="69"/>
    </row>
    <row r="33" spans="1:15" s="18" customFormat="1" outlineLevel="1">
      <c r="A33" s="4"/>
      <c r="B33" s="536" t="s">
        <v>512</v>
      </c>
      <c r="C33" s="875"/>
      <c r="D33" s="46"/>
      <c r="E33" s="46"/>
      <c r="F33" s="46"/>
      <c r="G33" s="46"/>
      <c r="H33" s="46"/>
      <c r="I33" s="46"/>
      <c r="J33" s="46">
        <v>3.3E-3</v>
      </c>
      <c r="K33" s="46"/>
      <c r="L33" s="46"/>
      <c r="M33" s="46"/>
      <c r="N33" s="46"/>
      <c r="O33" s="69"/>
    </row>
    <row r="34" spans="1:15" s="18" customFormat="1" outlineLevel="1">
      <c r="A34" s="4"/>
      <c r="B34" s="536" t="s">
        <v>513</v>
      </c>
      <c r="C34" s="875"/>
      <c r="D34" s="46"/>
      <c r="E34" s="46"/>
      <c r="F34" s="46"/>
      <c r="G34" s="46"/>
      <c r="H34" s="46"/>
      <c r="I34" s="46"/>
      <c r="J34" s="46"/>
      <c r="K34" s="46"/>
      <c r="L34" s="46"/>
      <c r="M34" s="46"/>
      <c r="N34" s="46"/>
      <c r="O34" s="69"/>
    </row>
    <row r="35" spans="1:15" s="18" customFormat="1" outlineLevel="1">
      <c r="A35" s="4"/>
      <c r="B35" s="536" t="s">
        <v>490</v>
      </c>
      <c r="C35" s="875"/>
      <c r="D35" s="46"/>
      <c r="E35" s="46"/>
      <c r="F35" s="46"/>
      <c r="G35" s="46"/>
      <c r="H35" s="46"/>
      <c r="I35" s="46"/>
      <c r="J35" s="46"/>
      <c r="K35" s="46"/>
      <c r="L35" s="46"/>
      <c r="M35" s="46"/>
      <c r="N35" s="46"/>
      <c r="O35" s="69"/>
    </row>
    <row r="36" spans="1:15" s="18" customFormat="1">
      <c r="A36" s="4"/>
      <c r="B36" s="536" t="s">
        <v>514</v>
      </c>
      <c r="C36" s="876"/>
      <c r="D36" s="65">
        <f>SUM(D32:D35)</f>
        <v>2.8285999999999998</v>
      </c>
      <c r="E36" s="65">
        <f>SUM(E32:E35)</f>
        <v>2.8167</v>
      </c>
      <c r="F36" s="65">
        <f t="shared" ref="F36:M36" si="6">SUM(F32:F35)</f>
        <v>2.8292999999999999</v>
      </c>
      <c r="G36" s="65">
        <f t="shared" si="6"/>
        <v>2.8473000000000002</v>
      </c>
      <c r="H36" s="65">
        <f t="shared" si="6"/>
        <v>2.8576999999999999</v>
      </c>
      <c r="I36" s="65">
        <f t="shared" si="6"/>
        <v>2.8948999999999998</v>
      </c>
      <c r="J36" s="65">
        <f t="shared" si="6"/>
        <v>2.9502999999999999</v>
      </c>
      <c r="K36" s="65">
        <f t="shared" si="6"/>
        <v>2.9942000000000002</v>
      </c>
      <c r="L36" s="65">
        <f t="shared" si="6"/>
        <v>3.0255999999999998</v>
      </c>
      <c r="M36" s="65">
        <f t="shared" si="6"/>
        <v>0</v>
      </c>
      <c r="N36" s="65">
        <f>SUM(N32:N35)</f>
        <v>0</v>
      </c>
      <c r="O36" s="76"/>
    </row>
    <row r="37" spans="1:15" s="18" customFormat="1">
      <c r="A37" s="4"/>
      <c r="B37" s="492" t="s">
        <v>515</v>
      </c>
      <c r="C37" s="488"/>
      <c r="D37" s="71"/>
      <c r="E37" s="484">
        <f t="shared" ref="E37:N37" si="7">ROUND(SUM(D36*E16+E36*E17)/12,4)</f>
        <v>2.8207</v>
      </c>
      <c r="F37" s="484">
        <f t="shared" si="7"/>
        <v>2.8250999999999999</v>
      </c>
      <c r="G37" s="484">
        <f t="shared" si="7"/>
        <v>2.8412999999999999</v>
      </c>
      <c r="H37" s="484">
        <f t="shared" si="7"/>
        <v>2.8542000000000001</v>
      </c>
      <c r="I37" s="484">
        <f t="shared" si="7"/>
        <v>2.8824999999999998</v>
      </c>
      <c r="J37" s="484">
        <f t="shared" si="7"/>
        <v>2.9318</v>
      </c>
      <c r="K37" s="484">
        <f t="shared" si="7"/>
        <v>2.9796</v>
      </c>
      <c r="L37" s="484">
        <f t="shared" si="7"/>
        <v>3.0150999999999999</v>
      </c>
      <c r="M37" s="484">
        <f t="shared" si="7"/>
        <v>1.0085</v>
      </c>
      <c r="N37" s="484">
        <f t="shared" si="7"/>
        <v>0</v>
      </c>
      <c r="O37" s="489"/>
    </row>
    <row r="38" spans="1:15" s="70" customFormat="1" ht="15.75" customHeight="1">
      <c r="B38" s="492"/>
      <c r="C38" s="488"/>
      <c r="D38" s="71"/>
      <c r="E38" s="71"/>
      <c r="F38" s="71"/>
      <c r="G38" s="71"/>
      <c r="H38" s="71"/>
      <c r="I38" s="71"/>
      <c r="J38" s="71"/>
      <c r="K38" s="71"/>
      <c r="L38" s="487"/>
      <c r="M38" s="487"/>
      <c r="N38" s="487"/>
      <c r="O38" s="493"/>
    </row>
    <row r="39" spans="1:15" s="64" customFormat="1" ht="14">
      <c r="A39" s="62"/>
      <c r="B39" s="604" t="str">
        <f>'1.  LRAMVA Summary'!B32</f>
        <v>Unmetered Scattered Load</v>
      </c>
      <c r="C39" s="874" t="str">
        <f>'2. LRAMVA Threshold'!G43</f>
        <v>kWh</v>
      </c>
      <c r="D39" s="46">
        <v>1.7600000000000001E-2</v>
      </c>
      <c r="E39" s="46">
        <v>1.7400000000000002E-2</v>
      </c>
      <c r="F39" s="46">
        <v>1.7499999999999998E-2</v>
      </c>
      <c r="G39" s="46">
        <v>1.7599999999999998E-2</v>
      </c>
      <c r="H39" s="46">
        <v>1.54E-2</v>
      </c>
      <c r="I39" s="46">
        <v>1.5599999999999999E-2</v>
      </c>
      <c r="J39" s="46">
        <v>1.5900000000000001E-2</v>
      </c>
      <c r="K39" s="46">
        <v>1.6199999999999999E-2</v>
      </c>
      <c r="L39" s="46">
        <v>1.6400000000000001E-2</v>
      </c>
      <c r="M39" s="46"/>
      <c r="N39" s="46"/>
      <c r="O39" s="69"/>
    </row>
    <row r="40" spans="1:15" s="18" customFormat="1" outlineLevel="1">
      <c r="A40" s="4"/>
      <c r="B40" s="536" t="s">
        <v>512</v>
      </c>
      <c r="C40" s="875"/>
      <c r="D40" s="46"/>
      <c r="E40" s="46"/>
      <c r="F40" s="46"/>
      <c r="G40" s="46"/>
      <c r="H40" s="46"/>
      <c r="I40" s="46"/>
      <c r="J40" s="46">
        <v>8.8000000000000005E-3</v>
      </c>
      <c r="K40" s="46"/>
      <c r="L40" s="46"/>
      <c r="M40" s="46"/>
      <c r="N40" s="46"/>
      <c r="O40" s="69"/>
    </row>
    <row r="41" spans="1:15" s="18" customFormat="1" outlineLevel="1">
      <c r="A41" s="4"/>
      <c r="B41" s="536" t="s">
        <v>513</v>
      </c>
      <c r="C41" s="875"/>
      <c r="D41" s="46"/>
      <c r="E41" s="46"/>
      <c r="F41" s="46"/>
      <c r="G41" s="46"/>
      <c r="H41" s="46"/>
      <c r="I41" s="46"/>
      <c r="J41" s="46"/>
      <c r="K41" s="46"/>
      <c r="L41" s="46"/>
      <c r="M41" s="46"/>
      <c r="N41" s="46"/>
      <c r="O41" s="69"/>
    </row>
    <row r="42" spans="1:15" s="18" customFormat="1" outlineLevel="1">
      <c r="A42" s="4"/>
      <c r="B42" s="536" t="s">
        <v>490</v>
      </c>
      <c r="C42" s="875"/>
      <c r="D42" s="46"/>
      <c r="E42" s="46"/>
      <c r="F42" s="46"/>
      <c r="G42" s="46"/>
      <c r="H42" s="46"/>
      <c r="I42" s="46"/>
      <c r="J42" s="46"/>
      <c r="K42" s="46"/>
      <c r="L42" s="46"/>
      <c r="M42" s="46"/>
      <c r="N42" s="46"/>
      <c r="O42" s="69"/>
    </row>
    <row r="43" spans="1:15" s="18" customFormat="1">
      <c r="A43" s="4"/>
      <c r="B43" s="536" t="s">
        <v>514</v>
      </c>
      <c r="C43" s="876"/>
      <c r="D43" s="65">
        <f>SUM(D39:D42)</f>
        <v>1.7600000000000001E-2</v>
      </c>
      <c r="E43" s="65">
        <f t="shared" ref="E43:N43" si="8">SUM(E39:E42)</f>
        <v>1.7400000000000002E-2</v>
      </c>
      <c r="F43" s="65">
        <f t="shared" si="8"/>
        <v>1.7499999999999998E-2</v>
      </c>
      <c r="G43" s="65">
        <f t="shared" si="8"/>
        <v>1.7599999999999998E-2</v>
      </c>
      <c r="H43" s="65">
        <f t="shared" si="8"/>
        <v>1.54E-2</v>
      </c>
      <c r="I43" s="65">
        <f t="shared" si="8"/>
        <v>1.5599999999999999E-2</v>
      </c>
      <c r="J43" s="65">
        <f t="shared" si="8"/>
        <v>2.47E-2</v>
      </c>
      <c r="K43" s="65">
        <f t="shared" si="8"/>
        <v>1.6199999999999999E-2</v>
      </c>
      <c r="L43" s="65">
        <f t="shared" si="8"/>
        <v>1.6400000000000001E-2</v>
      </c>
      <c r="M43" s="65">
        <f t="shared" si="8"/>
        <v>0</v>
      </c>
      <c r="N43" s="65">
        <f t="shared" si="8"/>
        <v>0</v>
      </c>
      <c r="O43" s="76"/>
    </row>
    <row r="44" spans="1:15" s="14" customFormat="1">
      <c r="A44" s="72"/>
      <c r="B44" s="492" t="s">
        <v>515</v>
      </c>
      <c r="C44" s="488"/>
      <c r="D44" s="71"/>
      <c r="E44" s="484">
        <f t="shared" ref="E44:N44" si="9">ROUND(SUM(D43*E16+E43*E17)/12,4)</f>
        <v>1.7500000000000002E-2</v>
      </c>
      <c r="F44" s="484">
        <f t="shared" si="9"/>
        <v>1.7500000000000002E-2</v>
      </c>
      <c r="G44" s="484">
        <f t="shared" si="9"/>
        <v>1.7600000000000001E-2</v>
      </c>
      <c r="H44" s="484">
        <f t="shared" si="9"/>
        <v>1.61E-2</v>
      </c>
      <c r="I44" s="484">
        <f t="shared" si="9"/>
        <v>1.55E-2</v>
      </c>
      <c r="J44" s="484">
        <f t="shared" si="9"/>
        <v>2.1700000000000001E-2</v>
      </c>
      <c r="K44" s="484">
        <f t="shared" si="9"/>
        <v>1.9E-2</v>
      </c>
      <c r="L44" s="484">
        <f t="shared" si="9"/>
        <v>1.6299999999999999E-2</v>
      </c>
      <c r="M44" s="484">
        <f t="shared" si="9"/>
        <v>5.4999999999999997E-3</v>
      </c>
      <c r="N44" s="484">
        <f t="shared" si="9"/>
        <v>0</v>
      </c>
      <c r="O44" s="489"/>
    </row>
    <row r="45" spans="1:15" s="70" customFormat="1" ht="14">
      <c r="A45" s="72"/>
      <c r="B45" s="492"/>
      <c r="C45" s="488"/>
      <c r="D45" s="71"/>
      <c r="E45" s="71"/>
      <c r="F45" s="71"/>
      <c r="G45" s="71"/>
      <c r="H45" s="71"/>
      <c r="I45" s="71"/>
      <c r="J45" s="71"/>
      <c r="K45" s="71"/>
      <c r="L45" s="487"/>
      <c r="M45" s="487"/>
      <c r="N45" s="487"/>
      <c r="O45" s="493"/>
    </row>
    <row r="46" spans="1:15" s="64" customFormat="1" ht="14">
      <c r="A46" s="62"/>
      <c r="B46" s="604" t="str">
        <f>'1.  LRAMVA Summary'!B33</f>
        <v>Streetlighting</v>
      </c>
      <c r="C46" s="874" t="str">
        <f>'2. LRAMVA Threshold'!H43</f>
        <v>kW</v>
      </c>
      <c r="D46" s="46">
        <v>2.6145999999999998</v>
      </c>
      <c r="E46" s="46">
        <v>4.3256000000000006</v>
      </c>
      <c r="F46" s="46">
        <v>4.3315999999999999</v>
      </c>
      <c r="G46" s="46">
        <v>4.3639999999999999</v>
      </c>
      <c r="H46" s="46">
        <v>4.3040000000000003</v>
      </c>
      <c r="I46" s="46">
        <v>4.3600000000000003</v>
      </c>
      <c r="J46" s="46">
        <v>4.4385000000000003</v>
      </c>
      <c r="K46" s="46">
        <v>4.5095000000000001</v>
      </c>
      <c r="L46" s="46">
        <v>4.5568</v>
      </c>
      <c r="M46" s="46"/>
      <c r="N46" s="46"/>
      <c r="O46" s="69"/>
    </row>
    <row r="47" spans="1:15" s="18" customFormat="1" outlineLevel="1">
      <c r="A47" s="4"/>
      <c r="B47" s="536" t="s">
        <v>512</v>
      </c>
      <c r="C47" s="875"/>
      <c r="D47" s="46"/>
      <c r="E47" s="46"/>
      <c r="F47" s="46"/>
      <c r="G47" s="46"/>
      <c r="H47" s="46"/>
      <c r="I47" s="46"/>
      <c r="J47" s="46"/>
      <c r="K47" s="46"/>
      <c r="L47" s="46"/>
      <c r="M47" s="46"/>
      <c r="N47" s="46"/>
      <c r="O47" s="69"/>
    </row>
    <row r="48" spans="1:15" s="18" customFormat="1" outlineLevel="1">
      <c r="A48" s="4"/>
      <c r="B48" s="536" t="s">
        <v>513</v>
      </c>
      <c r="C48" s="875"/>
      <c r="D48" s="46"/>
      <c r="E48" s="46"/>
      <c r="F48" s="46"/>
      <c r="G48" s="46"/>
      <c r="H48" s="46"/>
      <c r="I48" s="46"/>
      <c r="J48" s="46"/>
      <c r="K48" s="46"/>
      <c r="L48" s="46"/>
      <c r="M48" s="46"/>
      <c r="N48" s="46"/>
      <c r="O48" s="69"/>
    </row>
    <row r="49" spans="1:15" s="18" customFormat="1" outlineLevel="1">
      <c r="A49" s="4"/>
      <c r="B49" s="536" t="s">
        <v>490</v>
      </c>
      <c r="C49" s="875"/>
      <c r="D49" s="46"/>
      <c r="E49" s="46"/>
      <c r="F49" s="46"/>
      <c r="G49" s="46"/>
      <c r="H49" s="46"/>
      <c r="I49" s="46"/>
      <c r="J49" s="46"/>
      <c r="K49" s="46"/>
      <c r="L49" s="46"/>
      <c r="M49" s="46"/>
      <c r="N49" s="46"/>
      <c r="O49" s="69"/>
    </row>
    <row r="50" spans="1:15" s="18" customFormat="1">
      <c r="A50" s="4"/>
      <c r="B50" s="536" t="s">
        <v>514</v>
      </c>
      <c r="C50" s="876"/>
      <c r="D50" s="65">
        <f>SUM(D46:D49)</f>
        <v>2.6145999999999998</v>
      </c>
      <c r="E50" s="65">
        <f t="shared" ref="E50:N50" si="10">SUM(E46:E49)</f>
        <v>4.3256000000000006</v>
      </c>
      <c r="F50" s="65">
        <f t="shared" si="10"/>
        <v>4.3315999999999999</v>
      </c>
      <c r="G50" s="65">
        <f t="shared" si="10"/>
        <v>4.3639999999999999</v>
      </c>
      <c r="H50" s="65">
        <f t="shared" si="10"/>
        <v>4.3040000000000003</v>
      </c>
      <c r="I50" s="65">
        <f t="shared" si="10"/>
        <v>4.3600000000000003</v>
      </c>
      <c r="J50" s="65">
        <f t="shared" si="10"/>
        <v>4.4385000000000003</v>
      </c>
      <c r="K50" s="65">
        <f t="shared" si="10"/>
        <v>4.5095000000000001</v>
      </c>
      <c r="L50" s="65">
        <f t="shared" si="10"/>
        <v>4.5568</v>
      </c>
      <c r="M50" s="65">
        <f t="shared" si="10"/>
        <v>0</v>
      </c>
      <c r="N50" s="65">
        <f t="shared" si="10"/>
        <v>0</v>
      </c>
      <c r="O50" s="76"/>
    </row>
    <row r="51" spans="1:15" s="14" customFormat="1">
      <c r="A51" s="72"/>
      <c r="B51" s="492" t="s">
        <v>515</v>
      </c>
      <c r="C51" s="488"/>
      <c r="D51" s="71"/>
      <c r="E51" s="484">
        <f t="shared" ref="E51:N51" si="11">ROUND(SUM(D50*E16+E50*E17)/12,4)</f>
        <v>3.7553000000000001</v>
      </c>
      <c r="F51" s="484">
        <f t="shared" si="11"/>
        <v>4.3296000000000001</v>
      </c>
      <c r="G51" s="484">
        <f t="shared" si="11"/>
        <v>4.3532000000000002</v>
      </c>
      <c r="H51" s="484">
        <f t="shared" si="11"/>
        <v>4.3239999999999998</v>
      </c>
      <c r="I51" s="484">
        <f t="shared" si="11"/>
        <v>4.3413000000000004</v>
      </c>
      <c r="J51" s="484">
        <f t="shared" si="11"/>
        <v>4.4123000000000001</v>
      </c>
      <c r="K51" s="484">
        <f t="shared" si="11"/>
        <v>4.4858000000000002</v>
      </c>
      <c r="L51" s="484">
        <f t="shared" si="11"/>
        <v>4.5410000000000004</v>
      </c>
      <c r="M51" s="484">
        <f t="shared" si="11"/>
        <v>1.5188999999999999</v>
      </c>
      <c r="N51" s="484">
        <f t="shared" si="11"/>
        <v>0</v>
      </c>
      <c r="O51" s="489"/>
    </row>
    <row r="52" spans="1:15" s="70" customFormat="1" ht="14">
      <c r="A52" s="72"/>
      <c r="B52" s="492"/>
      <c r="C52" s="488"/>
      <c r="D52" s="71"/>
      <c r="E52" s="71"/>
      <c r="F52" s="71"/>
      <c r="G52" s="71"/>
      <c r="H52" s="71"/>
      <c r="I52" s="71"/>
      <c r="J52" s="71"/>
      <c r="K52" s="71"/>
      <c r="L52" s="494"/>
      <c r="M52" s="494"/>
      <c r="N52" s="494"/>
      <c r="O52" s="493"/>
    </row>
    <row r="53" spans="1:15" s="64" customFormat="1" ht="14">
      <c r="A53" s="62"/>
      <c r="B53" s="604">
        <f>'1.  LRAMVA Summary'!B34</f>
        <v>0</v>
      </c>
      <c r="C53" s="874">
        <f>'2. LRAMVA Threshold'!I43</f>
        <v>0</v>
      </c>
      <c r="D53" s="46"/>
      <c r="E53" s="46"/>
      <c r="F53" s="46"/>
      <c r="G53" s="46"/>
      <c r="H53" s="46"/>
      <c r="I53" s="46"/>
      <c r="J53" s="46"/>
      <c r="K53" s="46"/>
      <c r="L53" s="46"/>
      <c r="M53" s="46"/>
      <c r="N53" s="46"/>
      <c r="O53" s="69"/>
    </row>
    <row r="54" spans="1:15" s="18" customFormat="1" outlineLevel="1">
      <c r="A54" s="4"/>
      <c r="B54" s="536" t="s">
        <v>512</v>
      </c>
      <c r="C54" s="875"/>
      <c r="D54" s="46"/>
      <c r="E54" s="46"/>
      <c r="F54" s="46"/>
      <c r="G54" s="46"/>
      <c r="H54" s="46"/>
      <c r="I54" s="46"/>
      <c r="J54" s="46"/>
      <c r="K54" s="46"/>
      <c r="L54" s="46"/>
      <c r="M54" s="46"/>
      <c r="N54" s="46"/>
      <c r="O54" s="69"/>
    </row>
    <row r="55" spans="1:15" s="18" customFormat="1" outlineLevel="1">
      <c r="A55" s="4"/>
      <c r="B55" s="536" t="s">
        <v>513</v>
      </c>
      <c r="C55" s="875"/>
      <c r="D55" s="46"/>
      <c r="E55" s="46"/>
      <c r="F55" s="46"/>
      <c r="G55" s="46"/>
      <c r="H55" s="46"/>
      <c r="I55" s="46"/>
      <c r="J55" s="46"/>
      <c r="K55" s="46"/>
      <c r="L55" s="46"/>
      <c r="M55" s="46"/>
      <c r="N55" s="46"/>
      <c r="O55" s="69"/>
    </row>
    <row r="56" spans="1:15" s="18" customFormat="1" outlineLevel="1">
      <c r="A56" s="4"/>
      <c r="B56" s="536" t="s">
        <v>490</v>
      </c>
      <c r="C56" s="875"/>
      <c r="D56" s="46"/>
      <c r="E56" s="46"/>
      <c r="F56" s="46"/>
      <c r="G56" s="46"/>
      <c r="H56" s="46"/>
      <c r="I56" s="46"/>
      <c r="J56" s="46"/>
      <c r="K56" s="46"/>
      <c r="L56" s="46"/>
      <c r="M56" s="46"/>
      <c r="N56" s="46"/>
      <c r="O56" s="69"/>
    </row>
    <row r="57" spans="1:15" s="18" customFormat="1">
      <c r="A57" s="4"/>
      <c r="B57" s="536" t="s">
        <v>514</v>
      </c>
      <c r="C57" s="876"/>
      <c r="D57" s="65">
        <f>SUM(D53:D56)</f>
        <v>0</v>
      </c>
      <c r="E57" s="65">
        <f t="shared" ref="E57:N57" si="12">SUM(E53:E56)</f>
        <v>0</v>
      </c>
      <c r="F57" s="65">
        <f t="shared" si="12"/>
        <v>0</v>
      </c>
      <c r="G57" s="65">
        <f t="shared" si="12"/>
        <v>0</v>
      </c>
      <c r="H57" s="65">
        <f t="shared" si="12"/>
        <v>0</v>
      </c>
      <c r="I57" s="65">
        <f t="shared" si="12"/>
        <v>0</v>
      </c>
      <c r="J57" s="65">
        <f t="shared" si="12"/>
        <v>0</v>
      </c>
      <c r="K57" s="65">
        <f t="shared" si="12"/>
        <v>0</v>
      </c>
      <c r="L57" s="65">
        <f t="shared" si="12"/>
        <v>0</v>
      </c>
      <c r="M57" s="65">
        <f t="shared" si="12"/>
        <v>0</v>
      </c>
      <c r="N57" s="65">
        <f t="shared" si="12"/>
        <v>0</v>
      </c>
      <c r="O57" s="77"/>
    </row>
    <row r="58" spans="1:15" s="14" customFormat="1">
      <c r="A58" s="72"/>
      <c r="B58" s="492" t="s">
        <v>515</v>
      </c>
      <c r="C58" s="488"/>
      <c r="D58" s="71"/>
      <c r="E58" s="484">
        <f t="shared" ref="E58:N58" si="13">ROUND(SUM(D57*E16+E57*E17)/12,4)</f>
        <v>0</v>
      </c>
      <c r="F58" s="484">
        <f t="shared" si="13"/>
        <v>0</v>
      </c>
      <c r="G58" s="484">
        <f t="shared" si="13"/>
        <v>0</v>
      </c>
      <c r="H58" s="484">
        <f t="shared" si="13"/>
        <v>0</v>
      </c>
      <c r="I58" s="484">
        <f t="shared" si="13"/>
        <v>0</v>
      </c>
      <c r="J58" s="484">
        <f t="shared" si="13"/>
        <v>0</v>
      </c>
      <c r="K58" s="484">
        <f t="shared" si="13"/>
        <v>0</v>
      </c>
      <c r="L58" s="484">
        <f t="shared" si="13"/>
        <v>0</v>
      </c>
      <c r="M58" s="484">
        <f t="shared" si="13"/>
        <v>0</v>
      </c>
      <c r="N58" s="484">
        <f t="shared" si="13"/>
        <v>0</v>
      </c>
      <c r="O58" s="489"/>
    </row>
    <row r="59" spans="1:15" s="70" customFormat="1" ht="14">
      <c r="A59" s="72"/>
      <c r="B59" s="492"/>
      <c r="C59" s="488"/>
      <c r="D59" s="71"/>
      <c r="E59" s="71"/>
      <c r="F59" s="71"/>
      <c r="G59" s="71"/>
      <c r="H59" s="71"/>
      <c r="I59" s="71"/>
      <c r="J59" s="71"/>
      <c r="K59" s="71"/>
      <c r="L59" s="494"/>
      <c r="M59" s="494"/>
      <c r="N59" s="494"/>
      <c r="O59" s="493"/>
    </row>
    <row r="60" spans="1:15" s="64" customFormat="1" ht="14">
      <c r="A60" s="62"/>
      <c r="B60" s="604">
        <f>'1.  LRAMVA Summary'!B35</f>
        <v>0</v>
      </c>
      <c r="C60" s="874">
        <f>'2. LRAMVA Threshold'!J43</f>
        <v>0</v>
      </c>
      <c r="D60" s="46"/>
      <c r="E60" s="46"/>
      <c r="F60" s="46"/>
      <c r="G60" s="46"/>
      <c r="H60" s="46"/>
      <c r="I60" s="46"/>
      <c r="J60" s="46"/>
      <c r="K60" s="46"/>
      <c r="L60" s="46"/>
      <c r="M60" s="46"/>
      <c r="N60" s="46"/>
      <c r="O60" s="69"/>
    </row>
    <row r="61" spans="1:15" s="18" customFormat="1" outlineLevel="1">
      <c r="A61" s="4"/>
      <c r="B61" s="536" t="s">
        <v>512</v>
      </c>
      <c r="C61" s="875"/>
      <c r="D61" s="46"/>
      <c r="E61" s="46"/>
      <c r="F61" s="46"/>
      <c r="G61" s="46"/>
      <c r="H61" s="46"/>
      <c r="I61" s="46"/>
      <c r="J61" s="46"/>
      <c r="K61" s="46"/>
      <c r="L61" s="46"/>
      <c r="M61" s="46"/>
      <c r="N61" s="46"/>
      <c r="O61" s="69"/>
    </row>
    <row r="62" spans="1:15" s="18" customFormat="1" outlineLevel="1">
      <c r="A62" s="4"/>
      <c r="B62" s="536" t="s">
        <v>513</v>
      </c>
      <c r="C62" s="875"/>
      <c r="D62" s="46"/>
      <c r="E62" s="46"/>
      <c r="F62" s="46"/>
      <c r="G62" s="46"/>
      <c r="H62" s="46"/>
      <c r="I62" s="46"/>
      <c r="J62" s="46"/>
      <c r="K62" s="46"/>
      <c r="L62" s="46"/>
      <c r="M62" s="46"/>
      <c r="N62" s="46"/>
      <c r="O62" s="69"/>
    </row>
    <row r="63" spans="1:15" s="18" customFormat="1" outlineLevel="1">
      <c r="A63" s="4"/>
      <c r="B63" s="536" t="s">
        <v>490</v>
      </c>
      <c r="C63" s="875"/>
      <c r="D63" s="46"/>
      <c r="E63" s="46"/>
      <c r="F63" s="46"/>
      <c r="G63" s="46"/>
      <c r="H63" s="46"/>
      <c r="I63" s="46"/>
      <c r="J63" s="46"/>
      <c r="K63" s="46"/>
      <c r="L63" s="46"/>
      <c r="M63" s="46"/>
      <c r="N63" s="46"/>
      <c r="O63" s="69"/>
    </row>
    <row r="64" spans="1:15" s="18" customFormat="1">
      <c r="A64" s="4"/>
      <c r="B64" s="536" t="s">
        <v>514</v>
      </c>
      <c r="C64" s="876"/>
      <c r="D64" s="65">
        <f>SUM(D60:D63)</f>
        <v>0</v>
      </c>
      <c r="E64" s="65">
        <f t="shared" ref="E64:N64" si="14">SUM(E60:E63)</f>
        <v>0</v>
      </c>
      <c r="F64" s="65">
        <f t="shared" si="14"/>
        <v>0</v>
      </c>
      <c r="G64" s="65">
        <f t="shared" si="14"/>
        <v>0</v>
      </c>
      <c r="H64" s="65">
        <f t="shared" si="14"/>
        <v>0</v>
      </c>
      <c r="I64" s="65">
        <f t="shared" si="14"/>
        <v>0</v>
      </c>
      <c r="J64" s="65">
        <f t="shared" si="14"/>
        <v>0</v>
      </c>
      <c r="K64" s="65">
        <f t="shared" si="14"/>
        <v>0</v>
      </c>
      <c r="L64" s="65">
        <f t="shared" si="14"/>
        <v>0</v>
      </c>
      <c r="M64" s="65">
        <f t="shared" si="14"/>
        <v>0</v>
      </c>
      <c r="N64" s="65">
        <f t="shared" si="14"/>
        <v>0</v>
      </c>
      <c r="O64" s="77"/>
    </row>
    <row r="65" spans="1:15" s="14" customFormat="1">
      <c r="A65" s="72"/>
      <c r="B65" s="492" t="s">
        <v>515</v>
      </c>
      <c r="C65" s="488"/>
      <c r="D65" s="71"/>
      <c r="E65" s="484">
        <f t="shared" ref="E65:N65" si="15">ROUND(SUM(D64*E16+E64*E17)/12,4)</f>
        <v>0</v>
      </c>
      <c r="F65" s="484">
        <f t="shared" si="15"/>
        <v>0</v>
      </c>
      <c r="G65" s="484">
        <f t="shared" si="15"/>
        <v>0</v>
      </c>
      <c r="H65" s="484">
        <f t="shared" si="15"/>
        <v>0</v>
      </c>
      <c r="I65" s="484">
        <f>ROUND(SUM(H64*I16+I64*I17)/12,4)</f>
        <v>0</v>
      </c>
      <c r="J65" s="484">
        <f t="shared" si="15"/>
        <v>0</v>
      </c>
      <c r="K65" s="484">
        <f t="shared" si="15"/>
        <v>0</v>
      </c>
      <c r="L65" s="484">
        <f t="shared" si="15"/>
        <v>0</v>
      </c>
      <c r="M65" s="484">
        <f t="shared" si="15"/>
        <v>0</v>
      </c>
      <c r="N65" s="484">
        <f t="shared" si="15"/>
        <v>0</v>
      </c>
      <c r="O65" s="489"/>
    </row>
    <row r="66" spans="1:15" s="14" customFormat="1">
      <c r="A66" s="72"/>
      <c r="B66" s="73"/>
      <c r="C66" s="80"/>
      <c r="D66" s="71"/>
      <c r="E66" s="71"/>
      <c r="F66" s="71"/>
      <c r="G66" s="71"/>
      <c r="H66" s="71"/>
      <c r="I66" s="71"/>
      <c r="J66" s="71"/>
      <c r="K66" s="71"/>
      <c r="L66" s="487"/>
      <c r="M66" s="487"/>
      <c r="N66" s="487"/>
      <c r="O66" s="489"/>
    </row>
    <row r="67" spans="1:15" s="64" customFormat="1" ht="14">
      <c r="A67" s="62"/>
      <c r="B67" s="604">
        <f>'1.  LRAMVA Summary'!B36</f>
        <v>0</v>
      </c>
      <c r="C67" s="874">
        <f>'2. LRAMVA Threshold'!K43</f>
        <v>0</v>
      </c>
      <c r="D67" s="46"/>
      <c r="E67" s="46"/>
      <c r="F67" s="46"/>
      <c r="G67" s="46"/>
      <c r="H67" s="46"/>
      <c r="I67" s="46"/>
      <c r="J67" s="46"/>
      <c r="K67" s="46"/>
      <c r="L67" s="46"/>
      <c r="M67" s="46"/>
      <c r="N67" s="46"/>
      <c r="O67" s="69"/>
    </row>
    <row r="68" spans="1:15" s="18" customFormat="1" outlineLevel="1">
      <c r="A68" s="4"/>
      <c r="B68" s="536" t="s">
        <v>512</v>
      </c>
      <c r="C68" s="875"/>
      <c r="D68" s="46"/>
      <c r="E68" s="46"/>
      <c r="F68" s="46"/>
      <c r="G68" s="46"/>
      <c r="H68" s="46"/>
      <c r="I68" s="46"/>
      <c r="J68" s="46"/>
      <c r="K68" s="46"/>
      <c r="L68" s="46"/>
      <c r="M68" s="46"/>
      <c r="N68" s="46"/>
      <c r="O68" s="69"/>
    </row>
    <row r="69" spans="1:15" s="18" customFormat="1" outlineLevel="1">
      <c r="A69" s="4"/>
      <c r="B69" s="536" t="s">
        <v>513</v>
      </c>
      <c r="C69" s="875"/>
      <c r="D69" s="46"/>
      <c r="E69" s="46"/>
      <c r="F69" s="46"/>
      <c r="G69" s="46"/>
      <c r="H69" s="46"/>
      <c r="I69" s="46"/>
      <c r="J69" s="46"/>
      <c r="K69" s="46"/>
      <c r="L69" s="46"/>
      <c r="M69" s="46"/>
      <c r="N69" s="46"/>
      <c r="O69" s="69"/>
    </row>
    <row r="70" spans="1:15" s="18" customFormat="1" outlineLevel="1">
      <c r="A70" s="4"/>
      <c r="B70" s="536" t="s">
        <v>490</v>
      </c>
      <c r="C70" s="875"/>
      <c r="D70" s="46"/>
      <c r="E70" s="46"/>
      <c r="F70" s="46"/>
      <c r="G70" s="46"/>
      <c r="H70" s="46"/>
      <c r="I70" s="46"/>
      <c r="J70" s="46"/>
      <c r="K70" s="46"/>
      <c r="L70" s="46"/>
      <c r="M70" s="46"/>
      <c r="N70" s="46"/>
      <c r="O70" s="69"/>
    </row>
    <row r="71" spans="1:15" s="18" customFormat="1">
      <c r="A71" s="4"/>
      <c r="B71" s="536" t="s">
        <v>514</v>
      </c>
      <c r="C71" s="876"/>
      <c r="D71" s="65">
        <f>SUM(D67:D70)</f>
        <v>0</v>
      </c>
      <c r="E71" s="65">
        <f t="shared" ref="E71:N71" si="16">SUM(E67:E70)</f>
        <v>0</v>
      </c>
      <c r="F71" s="65">
        <f>SUM(F67:F70)</f>
        <v>0</v>
      </c>
      <c r="G71" s="65">
        <f t="shared" si="16"/>
        <v>0</v>
      </c>
      <c r="H71" s="65">
        <f t="shared" si="16"/>
        <v>0</v>
      </c>
      <c r="I71" s="65">
        <f t="shared" si="16"/>
        <v>0</v>
      </c>
      <c r="J71" s="65">
        <f t="shared" si="16"/>
        <v>0</v>
      </c>
      <c r="K71" s="65">
        <f t="shared" si="16"/>
        <v>0</v>
      </c>
      <c r="L71" s="65">
        <f t="shared" si="16"/>
        <v>0</v>
      </c>
      <c r="M71" s="65">
        <f t="shared" si="16"/>
        <v>0</v>
      </c>
      <c r="N71" s="65">
        <f t="shared" si="16"/>
        <v>0</v>
      </c>
      <c r="O71" s="77"/>
    </row>
    <row r="72" spans="1:15" s="14" customFormat="1">
      <c r="A72" s="72"/>
      <c r="B72" s="492" t="s">
        <v>515</v>
      </c>
      <c r="C72" s="488"/>
      <c r="D72" s="71"/>
      <c r="E72" s="484">
        <f t="shared" ref="E72:N72" si="17">ROUND(SUM(D71*E16+E71*E17)/12,4)</f>
        <v>0</v>
      </c>
      <c r="F72" s="484">
        <f t="shared" si="17"/>
        <v>0</v>
      </c>
      <c r="G72" s="484">
        <f t="shared" si="17"/>
        <v>0</v>
      </c>
      <c r="H72" s="484">
        <f t="shared" si="17"/>
        <v>0</v>
      </c>
      <c r="I72" s="484">
        <f t="shared" si="17"/>
        <v>0</v>
      </c>
      <c r="J72" s="484">
        <f t="shared" si="17"/>
        <v>0</v>
      </c>
      <c r="K72" s="484">
        <f t="shared" si="17"/>
        <v>0</v>
      </c>
      <c r="L72" s="484">
        <f t="shared" si="17"/>
        <v>0</v>
      </c>
      <c r="M72" s="484">
        <f t="shared" si="17"/>
        <v>0</v>
      </c>
      <c r="N72" s="484">
        <f t="shared" si="17"/>
        <v>0</v>
      </c>
      <c r="O72" s="489"/>
    </row>
    <row r="73" spans="1:15" s="14" customFormat="1">
      <c r="A73" s="72"/>
      <c r="B73" s="481"/>
      <c r="C73" s="488"/>
      <c r="D73" s="71"/>
      <c r="E73" s="484"/>
      <c r="F73" s="484"/>
      <c r="G73" s="484"/>
      <c r="H73" s="484"/>
      <c r="I73" s="484"/>
      <c r="J73" s="484"/>
      <c r="K73" s="484"/>
      <c r="L73" s="484"/>
      <c r="M73" s="484"/>
      <c r="N73" s="484"/>
      <c r="O73" s="489"/>
    </row>
    <row r="74" spans="1:15" s="64" customFormat="1" ht="14">
      <c r="A74" s="62"/>
      <c r="B74" s="604">
        <f>'1.  LRAMVA Summary'!B37</f>
        <v>0</v>
      </c>
      <c r="C74" s="874">
        <f>'2. LRAMVA Threshold'!L43</f>
        <v>0</v>
      </c>
      <c r="D74" s="46"/>
      <c r="E74" s="46"/>
      <c r="F74" s="46"/>
      <c r="G74" s="46"/>
      <c r="H74" s="46"/>
      <c r="I74" s="46"/>
      <c r="J74" s="46"/>
      <c r="K74" s="46"/>
      <c r="L74" s="46"/>
      <c r="M74" s="46"/>
      <c r="N74" s="46"/>
      <c r="O74" s="69"/>
    </row>
    <row r="75" spans="1:15" s="18" customFormat="1" outlineLevel="1">
      <c r="A75" s="4"/>
      <c r="B75" s="536" t="s">
        <v>512</v>
      </c>
      <c r="C75" s="875"/>
      <c r="D75" s="46"/>
      <c r="E75" s="46"/>
      <c r="F75" s="46"/>
      <c r="G75" s="46"/>
      <c r="H75" s="46"/>
      <c r="I75" s="46"/>
      <c r="J75" s="46"/>
      <c r="K75" s="46"/>
      <c r="L75" s="46"/>
      <c r="M75" s="46"/>
      <c r="N75" s="46"/>
      <c r="O75" s="69"/>
    </row>
    <row r="76" spans="1:15" s="18" customFormat="1" outlineLevel="1">
      <c r="A76" s="4"/>
      <c r="B76" s="536" t="s">
        <v>513</v>
      </c>
      <c r="C76" s="875"/>
      <c r="D76" s="46"/>
      <c r="E76" s="46"/>
      <c r="F76" s="46"/>
      <c r="G76" s="46"/>
      <c r="H76" s="46"/>
      <c r="I76" s="46"/>
      <c r="J76" s="46"/>
      <c r="K76" s="46"/>
      <c r="L76" s="46"/>
      <c r="M76" s="46"/>
      <c r="N76" s="46"/>
      <c r="O76" s="69"/>
    </row>
    <row r="77" spans="1:15" s="18" customFormat="1" outlineLevel="1">
      <c r="A77" s="4"/>
      <c r="B77" s="536" t="s">
        <v>490</v>
      </c>
      <c r="C77" s="875"/>
      <c r="D77" s="46"/>
      <c r="E77" s="46"/>
      <c r="F77" s="46"/>
      <c r="G77" s="46"/>
      <c r="H77" s="46"/>
      <c r="I77" s="46"/>
      <c r="J77" s="46"/>
      <c r="K77" s="46"/>
      <c r="L77" s="46"/>
      <c r="M77" s="46"/>
      <c r="N77" s="46"/>
      <c r="O77" s="69"/>
    </row>
    <row r="78" spans="1:15" s="18" customFormat="1">
      <c r="A78" s="4"/>
      <c r="B78" s="536" t="s">
        <v>514</v>
      </c>
      <c r="C78" s="876"/>
      <c r="D78" s="65">
        <f>SUM(D74:D77)</f>
        <v>0</v>
      </c>
      <c r="E78" s="65">
        <f>SUM(E74:E77)</f>
        <v>0</v>
      </c>
      <c r="F78" s="65">
        <f t="shared" ref="F78:N78" si="18">SUM(F74:F77)</f>
        <v>0</v>
      </c>
      <c r="G78" s="65">
        <f t="shared" si="18"/>
        <v>0</v>
      </c>
      <c r="H78" s="65">
        <f t="shared" si="18"/>
        <v>0</v>
      </c>
      <c r="I78" s="65">
        <f t="shared" si="18"/>
        <v>0</v>
      </c>
      <c r="J78" s="65">
        <f t="shared" si="18"/>
        <v>0</v>
      </c>
      <c r="K78" s="65">
        <f t="shared" si="18"/>
        <v>0</v>
      </c>
      <c r="L78" s="65">
        <f t="shared" si="18"/>
        <v>0</v>
      </c>
      <c r="M78" s="65">
        <f t="shared" si="18"/>
        <v>0</v>
      </c>
      <c r="N78" s="65">
        <f t="shared" si="18"/>
        <v>0</v>
      </c>
      <c r="O78" s="77"/>
    </row>
    <row r="79" spans="1:15" s="14" customFormat="1">
      <c r="A79" s="72"/>
      <c r="B79" s="492" t="s">
        <v>515</v>
      </c>
      <c r="C79" s="488"/>
      <c r="D79" s="71"/>
      <c r="E79" s="484">
        <f t="shared" ref="E79:N79" si="19">ROUND(SUM(D78*E16+E78*E17)/12,4)</f>
        <v>0</v>
      </c>
      <c r="F79" s="484">
        <f t="shared" si="19"/>
        <v>0</v>
      </c>
      <c r="G79" s="484">
        <f t="shared" si="19"/>
        <v>0</v>
      </c>
      <c r="H79" s="484">
        <f t="shared" si="19"/>
        <v>0</v>
      </c>
      <c r="I79" s="484">
        <f t="shared" si="19"/>
        <v>0</v>
      </c>
      <c r="J79" s="484">
        <f t="shared" si="19"/>
        <v>0</v>
      </c>
      <c r="K79" s="484">
        <f t="shared" si="19"/>
        <v>0</v>
      </c>
      <c r="L79" s="484">
        <f t="shared" si="19"/>
        <v>0</v>
      </c>
      <c r="M79" s="484">
        <f t="shared" si="19"/>
        <v>0</v>
      </c>
      <c r="N79" s="484">
        <f t="shared" si="19"/>
        <v>0</v>
      </c>
      <c r="O79" s="489"/>
    </row>
    <row r="80" spans="1:15" s="14" customFormat="1">
      <c r="A80" s="72"/>
      <c r="B80" s="481"/>
      <c r="C80" s="488"/>
      <c r="D80" s="71"/>
      <c r="E80" s="484"/>
      <c r="F80" s="484"/>
      <c r="G80" s="484"/>
      <c r="H80" s="484"/>
      <c r="I80" s="484"/>
      <c r="J80" s="484"/>
      <c r="K80" s="484"/>
      <c r="L80" s="484"/>
      <c r="M80" s="484"/>
      <c r="N80" s="484"/>
      <c r="O80" s="489"/>
    </row>
    <row r="81" spans="1:15" s="64" customFormat="1" ht="14">
      <c r="A81" s="62"/>
      <c r="B81" s="604">
        <f>'1.  LRAMVA Summary'!B38</f>
        <v>0</v>
      </c>
      <c r="C81" s="874">
        <f>'2. LRAMVA Threshold'!M43</f>
        <v>0</v>
      </c>
      <c r="D81" s="46"/>
      <c r="E81" s="46"/>
      <c r="F81" s="46"/>
      <c r="G81" s="46"/>
      <c r="H81" s="46"/>
      <c r="I81" s="46"/>
      <c r="J81" s="46"/>
      <c r="K81" s="46"/>
      <c r="L81" s="46"/>
      <c r="M81" s="46"/>
      <c r="N81" s="46"/>
      <c r="O81" s="69"/>
    </row>
    <row r="82" spans="1:15" s="18" customFormat="1" outlineLevel="1">
      <c r="A82" s="4"/>
      <c r="B82" s="536" t="s">
        <v>512</v>
      </c>
      <c r="C82" s="875"/>
      <c r="D82" s="46"/>
      <c r="E82" s="46"/>
      <c r="F82" s="46"/>
      <c r="G82" s="46"/>
      <c r="H82" s="46"/>
      <c r="I82" s="46"/>
      <c r="J82" s="46"/>
      <c r="K82" s="46"/>
      <c r="L82" s="46"/>
      <c r="M82" s="46"/>
      <c r="N82" s="46"/>
      <c r="O82" s="69"/>
    </row>
    <row r="83" spans="1:15" s="18" customFormat="1" outlineLevel="1">
      <c r="A83" s="4"/>
      <c r="B83" s="536" t="s">
        <v>513</v>
      </c>
      <c r="C83" s="875"/>
      <c r="D83" s="46"/>
      <c r="E83" s="46"/>
      <c r="F83" s="46"/>
      <c r="G83" s="46"/>
      <c r="H83" s="46"/>
      <c r="I83" s="46"/>
      <c r="J83" s="46"/>
      <c r="K83" s="46"/>
      <c r="L83" s="46"/>
      <c r="M83" s="46"/>
      <c r="N83" s="46"/>
      <c r="O83" s="69"/>
    </row>
    <row r="84" spans="1:15" s="18" customFormat="1" outlineLevel="1">
      <c r="A84" s="4"/>
      <c r="B84" s="536" t="s">
        <v>490</v>
      </c>
      <c r="C84" s="875"/>
      <c r="D84" s="46"/>
      <c r="E84" s="46"/>
      <c r="F84" s="46"/>
      <c r="G84" s="46"/>
      <c r="H84" s="46"/>
      <c r="I84" s="46"/>
      <c r="J84" s="46"/>
      <c r="K84" s="46"/>
      <c r="L84" s="46"/>
      <c r="M84" s="46"/>
      <c r="N84" s="46"/>
      <c r="O84" s="69"/>
    </row>
    <row r="85" spans="1:15" s="18" customFormat="1">
      <c r="A85" s="4"/>
      <c r="B85" s="536" t="s">
        <v>514</v>
      </c>
      <c r="C85" s="876"/>
      <c r="D85" s="65">
        <f>SUM(D81:D84)</f>
        <v>0</v>
      </c>
      <c r="E85" s="65">
        <f>SUM(E81:E84)</f>
        <v>0</v>
      </c>
      <c r="F85" s="65">
        <f t="shared" ref="F85:N85" si="20">SUM(F81:F84)</f>
        <v>0</v>
      </c>
      <c r="G85" s="65">
        <f t="shared" si="20"/>
        <v>0</v>
      </c>
      <c r="H85" s="65">
        <f t="shared" si="20"/>
        <v>0</v>
      </c>
      <c r="I85" s="65">
        <f t="shared" si="20"/>
        <v>0</v>
      </c>
      <c r="J85" s="65">
        <f t="shared" si="20"/>
        <v>0</v>
      </c>
      <c r="K85" s="65">
        <f t="shared" si="20"/>
        <v>0</v>
      </c>
      <c r="L85" s="65">
        <f t="shared" si="20"/>
        <v>0</v>
      </c>
      <c r="M85" s="65">
        <f t="shared" si="20"/>
        <v>0</v>
      </c>
      <c r="N85" s="65">
        <f t="shared" si="20"/>
        <v>0</v>
      </c>
      <c r="O85" s="77"/>
    </row>
    <row r="86" spans="1:15" s="14" customFormat="1">
      <c r="A86" s="72"/>
      <c r="B86" s="492" t="s">
        <v>515</v>
      </c>
      <c r="C86" s="488"/>
      <c r="D86" s="71"/>
      <c r="E86" s="484">
        <f t="shared" ref="E86:N86" si="21">ROUND(SUM(D85*E16+E85*E17)/12,4)</f>
        <v>0</v>
      </c>
      <c r="F86" s="484">
        <f t="shared" si="21"/>
        <v>0</v>
      </c>
      <c r="G86" s="484">
        <f t="shared" si="21"/>
        <v>0</v>
      </c>
      <c r="H86" s="484">
        <f t="shared" si="21"/>
        <v>0</v>
      </c>
      <c r="I86" s="484">
        <f t="shared" si="21"/>
        <v>0</v>
      </c>
      <c r="J86" s="484">
        <f t="shared" si="21"/>
        <v>0</v>
      </c>
      <c r="K86" s="484">
        <f t="shared" si="21"/>
        <v>0</v>
      </c>
      <c r="L86" s="484">
        <f t="shared" si="21"/>
        <v>0</v>
      </c>
      <c r="M86" s="484">
        <f t="shared" si="21"/>
        <v>0</v>
      </c>
      <c r="N86" s="484">
        <f t="shared" si="21"/>
        <v>0</v>
      </c>
      <c r="O86" s="489"/>
    </row>
    <row r="87" spans="1:15" s="14" customFormat="1">
      <c r="A87" s="72"/>
      <c r="B87" s="481"/>
      <c r="C87" s="488"/>
      <c r="D87" s="71"/>
      <c r="E87" s="484"/>
      <c r="F87" s="484"/>
      <c r="G87" s="484"/>
      <c r="H87" s="484"/>
      <c r="I87" s="484"/>
      <c r="J87" s="484"/>
      <c r="K87" s="484"/>
      <c r="L87" s="484"/>
      <c r="M87" s="484"/>
      <c r="N87" s="484"/>
      <c r="O87" s="489"/>
    </row>
    <row r="88" spans="1:15" s="64" customFormat="1" ht="14">
      <c r="A88" s="62"/>
      <c r="B88" s="604">
        <f>'1.  LRAMVA Summary'!B39</f>
        <v>0</v>
      </c>
      <c r="C88" s="874">
        <f>'2. LRAMVA Threshold'!N43</f>
        <v>0</v>
      </c>
      <c r="D88" s="46"/>
      <c r="E88" s="46"/>
      <c r="F88" s="46"/>
      <c r="G88" s="46"/>
      <c r="H88" s="46"/>
      <c r="I88" s="46"/>
      <c r="J88" s="46"/>
      <c r="K88" s="46"/>
      <c r="L88" s="46"/>
      <c r="M88" s="46"/>
      <c r="N88" s="46"/>
      <c r="O88" s="69"/>
    </row>
    <row r="89" spans="1:15" s="18" customFormat="1" outlineLevel="1">
      <c r="A89" s="4"/>
      <c r="B89" s="536" t="s">
        <v>512</v>
      </c>
      <c r="C89" s="875"/>
      <c r="D89" s="46"/>
      <c r="E89" s="46"/>
      <c r="F89" s="46"/>
      <c r="G89" s="46"/>
      <c r="H89" s="46"/>
      <c r="I89" s="46"/>
      <c r="J89" s="46"/>
      <c r="K89" s="46"/>
      <c r="L89" s="46"/>
      <c r="M89" s="46"/>
      <c r="N89" s="46"/>
      <c r="O89" s="69"/>
    </row>
    <row r="90" spans="1:15" s="18" customFormat="1" outlineLevel="1">
      <c r="A90" s="4"/>
      <c r="B90" s="536" t="s">
        <v>513</v>
      </c>
      <c r="C90" s="875"/>
      <c r="D90" s="46"/>
      <c r="E90" s="46"/>
      <c r="F90" s="46"/>
      <c r="G90" s="46"/>
      <c r="H90" s="46"/>
      <c r="I90" s="46"/>
      <c r="J90" s="46"/>
      <c r="K90" s="46"/>
      <c r="L90" s="46"/>
      <c r="M90" s="46"/>
      <c r="N90" s="46"/>
      <c r="O90" s="69"/>
    </row>
    <row r="91" spans="1:15" s="18" customFormat="1" outlineLevel="1">
      <c r="A91" s="4"/>
      <c r="B91" s="536" t="s">
        <v>490</v>
      </c>
      <c r="C91" s="875"/>
      <c r="D91" s="46"/>
      <c r="E91" s="46"/>
      <c r="F91" s="46"/>
      <c r="G91" s="46"/>
      <c r="H91" s="46"/>
      <c r="I91" s="46"/>
      <c r="J91" s="46"/>
      <c r="K91" s="46"/>
      <c r="L91" s="46"/>
      <c r="M91" s="46"/>
      <c r="N91" s="46"/>
      <c r="O91" s="69"/>
    </row>
    <row r="92" spans="1:15" s="18" customFormat="1">
      <c r="A92" s="4"/>
      <c r="B92" s="536" t="s">
        <v>514</v>
      </c>
      <c r="C92" s="876"/>
      <c r="D92" s="65">
        <f>SUM(D88:D91)</f>
        <v>0</v>
      </c>
      <c r="E92" s="65">
        <f>SUM(E88:E91)</f>
        <v>0</v>
      </c>
      <c r="F92" s="65">
        <f t="shared" ref="F92:N92" si="22">SUM(F88:F91)</f>
        <v>0</v>
      </c>
      <c r="G92" s="65">
        <f t="shared" si="22"/>
        <v>0</v>
      </c>
      <c r="H92" s="65">
        <f t="shared" si="22"/>
        <v>0</v>
      </c>
      <c r="I92" s="65">
        <f t="shared" si="22"/>
        <v>0</v>
      </c>
      <c r="J92" s="65">
        <f t="shared" si="22"/>
        <v>0</v>
      </c>
      <c r="K92" s="65">
        <f t="shared" si="22"/>
        <v>0</v>
      </c>
      <c r="L92" s="65">
        <f t="shared" si="22"/>
        <v>0</v>
      </c>
      <c r="M92" s="65">
        <f t="shared" si="22"/>
        <v>0</v>
      </c>
      <c r="N92" s="65">
        <f t="shared" si="22"/>
        <v>0</v>
      </c>
      <c r="O92" s="77"/>
    </row>
    <row r="93" spans="1:15" s="14" customFormat="1">
      <c r="A93" s="72"/>
      <c r="B93" s="492" t="s">
        <v>515</v>
      </c>
      <c r="C93" s="488"/>
      <c r="D93" s="71"/>
      <c r="E93" s="484">
        <f t="shared" ref="E93:N93" si="23">ROUND(SUM(D92*E16+E92*E17)/12,4)</f>
        <v>0</v>
      </c>
      <c r="F93" s="484">
        <f t="shared" si="23"/>
        <v>0</v>
      </c>
      <c r="G93" s="484">
        <f t="shared" si="23"/>
        <v>0</v>
      </c>
      <c r="H93" s="484">
        <f t="shared" si="23"/>
        <v>0</v>
      </c>
      <c r="I93" s="484">
        <f t="shared" si="23"/>
        <v>0</v>
      </c>
      <c r="J93" s="484">
        <f t="shared" si="23"/>
        <v>0</v>
      </c>
      <c r="K93" s="484">
        <f t="shared" si="23"/>
        <v>0</v>
      </c>
      <c r="L93" s="484">
        <f t="shared" si="23"/>
        <v>0</v>
      </c>
      <c r="M93" s="484">
        <f t="shared" si="23"/>
        <v>0</v>
      </c>
      <c r="N93" s="484">
        <f t="shared" si="23"/>
        <v>0</v>
      </c>
      <c r="O93" s="489"/>
    </row>
    <row r="94" spans="1:15" s="14" customFormat="1">
      <c r="A94" s="72"/>
      <c r="B94" s="481"/>
      <c r="C94" s="488"/>
      <c r="D94" s="71"/>
      <c r="E94" s="484"/>
      <c r="F94" s="484"/>
      <c r="G94" s="484"/>
      <c r="H94" s="484"/>
      <c r="I94" s="484"/>
      <c r="J94" s="484"/>
      <c r="K94" s="484"/>
      <c r="L94" s="484"/>
      <c r="M94" s="484"/>
      <c r="N94" s="484"/>
      <c r="O94" s="489"/>
    </row>
    <row r="95" spans="1:15" s="64" customFormat="1" ht="14">
      <c r="A95" s="62"/>
      <c r="B95" s="604">
        <f>'1.  LRAMVA Summary'!B40</f>
        <v>0</v>
      </c>
      <c r="C95" s="874">
        <f>'2. LRAMVA Threshold'!O43</f>
        <v>0</v>
      </c>
      <c r="D95" s="46"/>
      <c r="E95" s="46"/>
      <c r="F95" s="46"/>
      <c r="G95" s="46"/>
      <c r="H95" s="46"/>
      <c r="I95" s="46"/>
      <c r="J95" s="46"/>
      <c r="K95" s="46"/>
      <c r="L95" s="46"/>
      <c r="M95" s="46"/>
      <c r="N95" s="46"/>
      <c r="O95" s="69"/>
    </row>
    <row r="96" spans="1:15" s="18" customFormat="1" outlineLevel="1">
      <c r="A96" s="4"/>
      <c r="B96" s="536" t="s">
        <v>512</v>
      </c>
      <c r="C96" s="875"/>
      <c r="D96" s="46"/>
      <c r="E96" s="46"/>
      <c r="F96" s="46"/>
      <c r="G96" s="46"/>
      <c r="H96" s="46"/>
      <c r="I96" s="46"/>
      <c r="J96" s="46"/>
      <c r="K96" s="46"/>
      <c r="L96" s="46"/>
      <c r="M96" s="46"/>
      <c r="N96" s="46"/>
      <c r="O96" s="69"/>
    </row>
    <row r="97" spans="1:15" s="18" customFormat="1" outlineLevel="1">
      <c r="A97" s="4"/>
      <c r="B97" s="536" t="s">
        <v>513</v>
      </c>
      <c r="C97" s="875"/>
      <c r="D97" s="46"/>
      <c r="E97" s="46"/>
      <c r="F97" s="46"/>
      <c r="G97" s="46"/>
      <c r="H97" s="46"/>
      <c r="I97" s="46"/>
      <c r="J97" s="46"/>
      <c r="K97" s="46"/>
      <c r="L97" s="46"/>
      <c r="M97" s="46"/>
      <c r="N97" s="46"/>
      <c r="O97" s="69"/>
    </row>
    <row r="98" spans="1:15" s="18" customFormat="1" outlineLevel="1">
      <c r="A98" s="4"/>
      <c r="B98" s="536" t="s">
        <v>490</v>
      </c>
      <c r="C98" s="875"/>
      <c r="D98" s="46"/>
      <c r="E98" s="46"/>
      <c r="F98" s="46"/>
      <c r="G98" s="46"/>
      <c r="H98" s="46"/>
      <c r="I98" s="46"/>
      <c r="J98" s="46"/>
      <c r="K98" s="46"/>
      <c r="L98" s="46"/>
      <c r="M98" s="46"/>
      <c r="N98" s="46"/>
      <c r="O98" s="69"/>
    </row>
    <row r="99" spans="1:15" s="18" customFormat="1">
      <c r="A99" s="4"/>
      <c r="B99" s="536" t="s">
        <v>514</v>
      </c>
      <c r="C99" s="876"/>
      <c r="D99" s="65">
        <f>SUM(D95:D98)</f>
        <v>0</v>
      </c>
      <c r="E99" s="65">
        <f>SUM(E95:E98)</f>
        <v>0</v>
      </c>
      <c r="F99" s="65">
        <f t="shared" ref="F99:N99" si="24">SUM(F95:F98)</f>
        <v>0</v>
      </c>
      <c r="G99" s="65">
        <f t="shared" si="24"/>
        <v>0</v>
      </c>
      <c r="H99" s="65">
        <f t="shared" si="24"/>
        <v>0</v>
      </c>
      <c r="I99" s="65">
        <f t="shared" si="24"/>
        <v>0</v>
      </c>
      <c r="J99" s="65">
        <f t="shared" si="24"/>
        <v>0</v>
      </c>
      <c r="K99" s="65">
        <f t="shared" si="24"/>
        <v>0</v>
      </c>
      <c r="L99" s="65">
        <f t="shared" si="24"/>
        <v>0</v>
      </c>
      <c r="M99" s="65">
        <f t="shared" si="24"/>
        <v>0</v>
      </c>
      <c r="N99" s="65">
        <f t="shared" si="24"/>
        <v>0</v>
      </c>
      <c r="O99" s="77"/>
    </row>
    <row r="100" spans="1:15" s="14" customFormat="1">
      <c r="A100" s="72"/>
      <c r="B100" s="492" t="s">
        <v>515</v>
      </c>
      <c r="C100" s="488"/>
      <c r="D100" s="71"/>
      <c r="E100" s="484">
        <f t="shared" ref="E100:N100" si="25">ROUND(SUM(D99*E16+E99*E17)/12,4)</f>
        <v>0</v>
      </c>
      <c r="F100" s="484">
        <f t="shared" si="25"/>
        <v>0</v>
      </c>
      <c r="G100" s="484">
        <f t="shared" si="25"/>
        <v>0</v>
      </c>
      <c r="H100" s="484">
        <f t="shared" si="25"/>
        <v>0</v>
      </c>
      <c r="I100" s="484">
        <f t="shared" si="25"/>
        <v>0</v>
      </c>
      <c r="J100" s="484">
        <f t="shared" si="25"/>
        <v>0</v>
      </c>
      <c r="K100" s="484">
        <f t="shared" si="25"/>
        <v>0</v>
      </c>
      <c r="L100" s="484">
        <f t="shared" si="25"/>
        <v>0</v>
      </c>
      <c r="M100" s="484">
        <f t="shared" si="25"/>
        <v>0</v>
      </c>
      <c r="N100" s="484">
        <f t="shared" si="25"/>
        <v>0</v>
      </c>
      <c r="O100" s="489"/>
    </row>
    <row r="101" spans="1:15" s="14" customFormat="1">
      <c r="A101" s="72"/>
      <c r="B101" s="481"/>
      <c r="C101" s="488"/>
      <c r="D101" s="71"/>
      <c r="E101" s="484"/>
      <c r="F101" s="484"/>
      <c r="G101" s="484"/>
      <c r="H101" s="484"/>
      <c r="I101" s="484"/>
      <c r="J101" s="484"/>
      <c r="K101" s="484"/>
      <c r="L101" s="484"/>
      <c r="M101" s="484"/>
      <c r="N101" s="484"/>
      <c r="O101" s="489"/>
    </row>
    <row r="102" spans="1:15" s="64" customFormat="1" ht="14">
      <c r="A102" s="62"/>
      <c r="B102" s="604">
        <f>'1.  LRAMVA Summary'!B41</f>
        <v>0</v>
      </c>
      <c r="C102" s="874">
        <f>'2. LRAMVA Threshold'!P43</f>
        <v>0</v>
      </c>
      <c r="D102" s="46"/>
      <c r="E102" s="46"/>
      <c r="F102" s="46"/>
      <c r="G102" s="46"/>
      <c r="H102" s="46"/>
      <c r="I102" s="46"/>
      <c r="J102" s="46"/>
      <c r="K102" s="46"/>
      <c r="L102" s="46"/>
      <c r="M102" s="46"/>
      <c r="N102" s="46"/>
      <c r="O102" s="69"/>
    </row>
    <row r="103" spans="1:15" s="18" customFormat="1" outlineLevel="1">
      <c r="A103" s="4"/>
      <c r="B103" s="536" t="s">
        <v>512</v>
      </c>
      <c r="C103" s="875"/>
      <c r="D103" s="46"/>
      <c r="E103" s="46"/>
      <c r="F103" s="46"/>
      <c r="G103" s="46"/>
      <c r="H103" s="46"/>
      <c r="I103" s="46"/>
      <c r="J103" s="46"/>
      <c r="K103" s="46"/>
      <c r="L103" s="46"/>
      <c r="M103" s="46"/>
      <c r="N103" s="46"/>
      <c r="O103" s="69"/>
    </row>
    <row r="104" spans="1:15" s="18" customFormat="1" outlineLevel="1">
      <c r="A104" s="4"/>
      <c r="B104" s="536" t="s">
        <v>513</v>
      </c>
      <c r="C104" s="875"/>
      <c r="D104" s="46"/>
      <c r="E104" s="46"/>
      <c r="F104" s="46"/>
      <c r="G104" s="46"/>
      <c r="H104" s="46"/>
      <c r="I104" s="46"/>
      <c r="J104" s="46"/>
      <c r="K104" s="46"/>
      <c r="L104" s="46"/>
      <c r="M104" s="46"/>
      <c r="N104" s="46"/>
      <c r="O104" s="69"/>
    </row>
    <row r="105" spans="1:15" s="18" customFormat="1" outlineLevel="1">
      <c r="A105" s="4"/>
      <c r="B105" s="536" t="s">
        <v>490</v>
      </c>
      <c r="C105" s="875"/>
      <c r="D105" s="46"/>
      <c r="E105" s="46"/>
      <c r="F105" s="46"/>
      <c r="G105" s="46"/>
      <c r="H105" s="46"/>
      <c r="I105" s="46"/>
      <c r="J105" s="46"/>
      <c r="K105" s="46"/>
      <c r="L105" s="46"/>
      <c r="M105" s="46"/>
      <c r="N105" s="46"/>
      <c r="O105" s="69"/>
    </row>
    <row r="106" spans="1:15" s="18" customFormat="1">
      <c r="A106" s="4"/>
      <c r="B106" s="536" t="s">
        <v>514</v>
      </c>
      <c r="C106" s="876"/>
      <c r="D106" s="65">
        <f>SUM(D102:D105)</f>
        <v>0</v>
      </c>
      <c r="E106" s="65">
        <f>SUM(E102:E105)</f>
        <v>0</v>
      </c>
      <c r="F106" s="65">
        <f>SUM(F102:F105)</f>
        <v>0</v>
      </c>
      <c r="G106" s="65">
        <f t="shared" ref="G106:N106" si="26">SUM(G102:G105)</f>
        <v>0</v>
      </c>
      <c r="H106" s="65">
        <f t="shared" si="26"/>
        <v>0</v>
      </c>
      <c r="I106" s="65">
        <f t="shared" si="26"/>
        <v>0</v>
      </c>
      <c r="J106" s="65">
        <f t="shared" si="26"/>
        <v>0</v>
      </c>
      <c r="K106" s="65">
        <f t="shared" si="26"/>
        <v>0</v>
      </c>
      <c r="L106" s="65">
        <f t="shared" si="26"/>
        <v>0</v>
      </c>
      <c r="M106" s="65">
        <f t="shared" si="26"/>
        <v>0</v>
      </c>
      <c r="N106" s="65">
        <f t="shared" si="26"/>
        <v>0</v>
      </c>
      <c r="O106" s="77"/>
    </row>
    <row r="107" spans="1:15" s="14" customFormat="1">
      <c r="A107" s="72"/>
      <c r="B107" s="492" t="s">
        <v>515</v>
      </c>
      <c r="C107" s="488"/>
      <c r="D107" s="71"/>
      <c r="E107" s="484">
        <f t="shared" ref="E107:N107" si="27">ROUND(SUM(D106*E16+E106*E17)/12,4)</f>
        <v>0</v>
      </c>
      <c r="F107" s="484">
        <f t="shared" si="27"/>
        <v>0</v>
      </c>
      <c r="G107" s="484">
        <f t="shared" si="27"/>
        <v>0</v>
      </c>
      <c r="H107" s="484">
        <f t="shared" si="27"/>
        <v>0</v>
      </c>
      <c r="I107" s="484">
        <f t="shared" si="27"/>
        <v>0</v>
      </c>
      <c r="J107" s="484">
        <f t="shared" si="27"/>
        <v>0</v>
      </c>
      <c r="K107" s="484">
        <f t="shared" si="27"/>
        <v>0</v>
      </c>
      <c r="L107" s="484">
        <f t="shared" si="27"/>
        <v>0</v>
      </c>
      <c r="M107" s="484">
        <f t="shared" si="27"/>
        <v>0</v>
      </c>
      <c r="N107" s="484">
        <f t="shared" si="27"/>
        <v>0</v>
      </c>
      <c r="O107" s="489"/>
    </row>
    <row r="108" spans="1:15" s="14" customFormat="1">
      <c r="A108" s="72"/>
      <c r="B108" s="481"/>
      <c r="C108" s="488"/>
      <c r="D108" s="71"/>
      <c r="E108" s="484"/>
      <c r="F108" s="484"/>
      <c r="G108" s="484"/>
      <c r="H108" s="484"/>
      <c r="I108" s="484"/>
      <c r="J108" s="484"/>
      <c r="K108" s="484"/>
      <c r="L108" s="484"/>
      <c r="M108" s="484"/>
      <c r="N108" s="484"/>
      <c r="O108" s="489"/>
    </row>
    <row r="109" spans="1:15" s="64" customFormat="1" ht="14">
      <c r="A109" s="62"/>
      <c r="B109" s="604">
        <f>'1.  LRAMVA Summary'!B42</f>
        <v>0</v>
      </c>
      <c r="C109" s="874">
        <f>'2. LRAMVA Threshold'!Q43</f>
        <v>0</v>
      </c>
      <c r="D109" s="46"/>
      <c r="E109" s="46"/>
      <c r="F109" s="46"/>
      <c r="G109" s="46"/>
      <c r="H109" s="46"/>
      <c r="I109" s="46"/>
      <c r="J109" s="46"/>
      <c r="K109" s="46"/>
      <c r="L109" s="46"/>
      <c r="M109" s="46"/>
      <c r="N109" s="46"/>
      <c r="O109" s="69"/>
    </row>
    <row r="110" spans="1:15" s="18" customFormat="1" outlineLevel="1">
      <c r="A110" s="4"/>
      <c r="B110" s="536" t="s">
        <v>512</v>
      </c>
      <c r="C110" s="875"/>
      <c r="D110" s="46"/>
      <c r="E110" s="46"/>
      <c r="F110" s="46"/>
      <c r="G110" s="46"/>
      <c r="H110" s="46"/>
      <c r="I110" s="46"/>
      <c r="J110" s="46"/>
      <c r="K110" s="46"/>
      <c r="L110" s="46"/>
      <c r="M110" s="46"/>
      <c r="N110" s="46"/>
      <c r="O110" s="69"/>
    </row>
    <row r="111" spans="1:15" s="18" customFormat="1" outlineLevel="1">
      <c r="A111" s="4"/>
      <c r="B111" s="536" t="s">
        <v>513</v>
      </c>
      <c r="C111" s="875"/>
      <c r="D111" s="46"/>
      <c r="E111" s="46"/>
      <c r="F111" s="46"/>
      <c r="G111" s="46"/>
      <c r="H111" s="46"/>
      <c r="I111" s="46"/>
      <c r="J111" s="46"/>
      <c r="K111" s="46"/>
      <c r="L111" s="46"/>
      <c r="M111" s="46"/>
      <c r="N111" s="46"/>
      <c r="O111" s="69"/>
    </row>
    <row r="112" spans="1:15" s="18" customFormat="1" outlineLevel="1">
      <c r="A112" s="4"/>
      <c r="B112" s="536" t="s">
        <v>490</v>
      </c>
      <c r="C112" s="875"/>
      <c r="D112" s="46"/>
      <c r="E112" s="46"/>
      <c r="F112" s="46"/>
      <c r="G112" s="46"/>
      <c r="H112" s="46"/>
      <c r="I112" s="46"/>
      <c r="J112" s="46"/>
      <c r="K112" s="46"/>
      <c r="L112" s="46"/>
      <c r="M112" s="46"/>
      <c r="N112" s="46"/>
      <c r="O112" s="69"/>
    </row>
    <row r="113" spans="1:17" s="18" customFormat="1">
      <c r="A113" s="4"/>
      <c r="B113" s="536" t="s">
        <v>514</v>
      </c>
      <c r="C113" s="876"/>
      <c r="D113" s="65">
        <f>SUM(D109:D112)</f>
        <v>0</v>
      </c>
      <c r="E113" s="65">
        <f>SUM(E109:E112)</f>
        <v>0</v>
      </c>
      <c r="F113" s="65">
        <f>SUM(F109:F112)</f>
        <v>0</v>
      </c>
      <c r="G113" s="65">
        <f>SUM(G109:G112)</f>
        <v>0</v>
      </c>
      <c r="H113" s="65">
        <f t="shared" ref="H113:N113" si="28">SUM(H109:H112)</f>
        <v>0</v>
      </c>
      <c r="I113" s="65">
        <f t="shared" si="28"/>
        <v>0</v>
      </c>
      <c r="J113" s="65">
        <f t="shared" si="28"/>
        <v>0</v>
      </c>
      <c r="K113" s="65">
        <f t="shared" si="28"/>
        <v>0</v>
      </c>
      <c r="L113" s="65">
        <f t="shared" si="28"/>
        <v>0</v>
      </c>
      <c r="M113" s="65">
        <f t="shared" si="28"/>
        <v>0</v>
      </c>
      <c r="N113" s="65">
        <f t="shared" si="28"/>
        <v>0</v>
      </c>
      <c r="O113" s="77"/>
    </row>
    <row r="114" spans="1:17" s="14" customFormat="1">
      <c r="A114" s="72"/>
      <c r="B114" s="492" t="s">
        <v>515</v>
      </c>
      <c r="C114" s="488"/>
      <c r="D114" s="71"/>
      <c r="E114" s="484">
        <f t="shared" ref="E114:N114" si="29">ROUND(SUM(D113*E16+E113*E17)/12,4)</f>
        <v>0</v>
      </c>
      <c r="F114" s="484">
        <f t="shared" si="29"/>
        <v>0</v>
      </c>
      <c r="G114" s="484">
        <f t="shared" si="29"/>
        <v>0</v>
      </c>
      <c r="H114" s="484">
        <f t="shared" si="29"/>
        <v>0</v>
      </c>
      <c r="I114" s="484">
        <f t="shared" si="29"/>
        <v>0</v>
      </c>
      <c r="J114" s="484">
        <f t="shared" si="29"/>
        <v>0</v>
      </c>
      <c r="K114" s="484">
        <f t="shared" si="29"/>
        <v>0</v>
      </c>
      <c r="L114" s="484">
        <f t="shared" si="29"/>
        <v>0</v>
      </c>
      <c r="M114" s="484">
        <f t="shared" si="29"/>
        <v>0</v>
      </c>
      <c r="N114" s="484">
        <f t="shared" si="29"/>
        <v>0</v>
      </c>
      <c r="O114" s="489"/>
    </row>
    <row r="115" spans="1:17" s="70" customFormat="1" ht="14">
      <c r="A115" s="72"/>
      <c r="B115" s="74"/>
      <c r="C115" s="81"/>
      <c r="D115" s="75"/>
      <c r="E115" s="75"/>
      <c r="F115" s="75"/>
      <c r="G115" s="75"/>
      <c r="H115" s="75"/>
      <c r="I115" s="75"/>
      <c r="J115" s="75"/>
      <c r="K115" s="495"/>
      <c r="L115" s="496"/>
      <c r="M115" s="496"/>
      <c r="N115" s="496"/>
      <c r="O115" s="497"/>
    </row>
    <row r="116" spans="1:17" s="3" customFormat="1" ht="21" customHeight="1">
      <c r="A116" s="4"/>
      <c r="B116" s="498" t="s">
        <v>613</v>
      </c>
      <c r="C116" s="98"/>
      <c r="D116" s="499"/>
      <c r="E116" s="499"/>
      <c r="F116" s="499"/>
      <c r="G116" s="499"/>
      <c r="H116" s="499"/>
      <c r="I116" s="499"/>
      <c r="J116" s="499"/>
      <c r="K116" s="499"/>
      <c r="L116" s="499"/>
      <c r="M116" s="499"/>
      <c r="N116" s="499"/>
      <c r="O116" s="499"/>
    </row>
    <row r="119" spans="1:17" ht="15.5">
      <c r="B119" s="118" t="s">
        <v>484</v>
      </c>
      <c r="J119" s="18"/>
    </row>
    <row r="120" spans="1:17" s="14" customFormat="1" ht="75.650000000000006" customHeight="1">
      <c r="A120" s="72"/>
      <c r="B120" s="878" t="s">
        <v>677</v>
      </c>
      <c r="C120" s="878"/>
      <c r="D120" s="878"/>
      <c r="E120" s="878"/>
      <c r="F120" s="878"/>
      <c r="G120" s="878"/>
      <c r="H120" s="878"/>
      <c r="I120" s="878"/>
      <c r="J120" s="878"/>
      <c r="K120" s="878"/>
      <c r="L120" s="878"/>
      <c r="M120" s="878"/>
      <c r="N120" s="878"/>
      <c r="O120" s="878"/>
      <c r="P120" s="878"/>
    </row>
    <row r="121" spans="1:17" s="18" customFormat="1" ht="9" customHeight="1">
      <c r="A121" s="4"/>
      <c r="B121" s="118"/>
      <c r="C121" s="78"/>
    </row>
    <row r="122" spans="1:17" ht="63.75" customHeight="1">
      <c r="B122" s="244" t="s">
        <v>234</v>
      </c>
      <c r="C122" s="244" t="str">
        <f>'1.  LRAMVA Summary'!D52</f>
        <v>Residential</v>
      </c>
      <c r="D122" s="244" t="str">
        <f>'1.  LRAMVA Summary'!E52</f>
        <v>GS&lt;50 kW</v>
      </c>
      <c r="E122" s="244" t="str">
        <f>'1.  LRAMVA Summary'!F52</f>
        <v>GS&gt;50kW</v>
      </c>
      <c r="F122" s="244" t="str">
        <f>'1.  LRAMVA Summary'!G52</f>
        <v>Unmetered Scattered Load</v>
      </c>
      <c r="G122" s="244" t="str">
        <f>'1.  LRAMVA Summary'!H52</f>
        <v>Streetlighting</v>
      </c>
      <c r="H122" s="244" t="str">
        <f>'1.  LRAMVA Summary'!I52</f>
        <v/>
      </c>
      <c r="I122" s="244" t="str">
        <f>'1.  LRAMVA Summary'!J52</f>
        <v/>
      </c>
      <c r="J122" s="244" t="str">
        <f>'1.  LRAMVA Summary'!K52</f>
        <v/>
      </c>
      <c r="K122" s="244" t="str">
        <f>'1.  LRAMVA Summary'!L52</f>
        <v/>
      </c>
      <c r="L122" s="244" t="str">
        <f>'1.  LRAMVA Summary'!M52</f>
        <v/>
      </c>
      <c r="M122" s="244" t="str">
        <f>'1.  LRAMVA Summary'!N52</f>
        <v/>
      </c>
      <c r="N122" s="244" t="str">
        <f>'1.  LRAMVA Summary'!O52</f>
        <v/>
      </c>
      <c r="O122" s="244" t="str">
        <f>'1.  LRAMVA Summary'!P52</f>
        <v/>
      </c>
      <c r="P122" s="244" t="str">
        <f>'1.  LRAMVA Summary'!Q52</f>
        <v/>
      </c>
      <c r="Q122" s="18"/>
    </row>
    <row r="123" spans="1:17" s="18" customFormat="1">
      <c r="A123" s="91"/>
      <c r="B123" s="585"/>
      <c r="C123" s="586" t="str">
        <f>'1.  LRAMVA Summary'!D53</f>
        <v>kWh</v>
      </c>
      <c r="D123" s="586" t="str">
        <f>'1.  LRAMVA Summary'!E53</f>
        <v>kWh</v>
      </c>
      <c r="E123" s="586" t="str">
        <f>'1.  LRAMVA Summary'!F53</f>
        <v>kW</v>
      </c>
      <c r="F123" s="586" t="str">
        <f>'1.  LRAMVA Summary'!G53</f>
        <v>kWh</v>
      </c>
      <c r="G123" s="586" t="str">
        <f>'1.  LRAMVA Summary'!H53</f>
        <v>kW</v>
      </c>
      <c r="H123" s="586">
        <f>'1.  LRAMVA Summary'!I53</f>
        <v>0</v>
      </c>
      <c r="I123" s="586">
        <f>'1.  LRAMVA Summary'!J53</f>
        <v>0</v>
      </c>
      <c r="J123" s="586">
        <f>'1.  LRAMVA Summary'!K53</f>
        <v>0</v>
      </c>
      <c r="K123" s="586">
        <f>'1.  LRAMVA Summary'!L53</f>
        <v>0</v>
      </c>
      <c r="L123" s="586">
        <f>'1.  LRAMVA Summary'!M53</f>
        <v>0</v>
      </c>
      <c r="M123" s="586">
        <f>'1.  LRAMVA Summary'!N53</f>
        <v>0</v>
      </c>
      <c r="N123" s="586">
        <f>'1.  LRAMVA Summary'!O53</f>
        <v>0</v>
      </c>
      <c r="O123" s="586">
        <f>'1.  LRAMVA Summary'!P53</f>
        <v>0</v>
      </c>
      <c r="P123" s="587">
        <f>'1.  LRAMVA Summary'!Q53</f>
        <v>0</v>
      </c>
    </row>
    <row r="124" spans="1:17">
      <c r="B124" s="500">
        <v>2011</v>
      </c>
      <c r="C124" s="680">
        <f t="shared" ref="C124:C129" si="30">HLOOKUP(B124,$E$15:$O$114,9,FALSE)</f>
        <v>1.6400000000000001E-2</v>
      </c>
      <c r="D124" s="681">
        <f>HLOOKUP(B124,$E$15:$O$114,16,FALSE)</f>
        <v>1.35E-2</v>
      </c>
      <c r="E124" s="682">
        <f>HLOOKUP(B124,$E$15:$O$114,23,FALSE)</f>
        <v>2.8207</v>
      </c>
      <c r="F124" s="681">
        <f>HLOOKUP(B124,$E$15:$O$114,30,FALSE)</f>
        <v>1.7500000000000002E-2</v>
      </c>
      <c r="G124" s="682">
        <f>HLOOKUP(B124,$E$15:$O$114,37,FALSE)</f>
        <v>3.7553000000000001</v>
      </c>
      <c r="H124" s="681">
        <f>HLOOKUP(B124,$E$15:$O$114,44,FALSE)</f>
        <v>0</v>
      </c>
      <c r="I124" s="682">
        <f>HLOOKUP(B124,$E$15:$O$114,51,FALSE)</f>
        <v>0</v>
      </c>
      <c r="J124" s="682">
        <f>HLOOKUP(B124,$E$15:$O$114,58,FALSE)</f>
        <v>0</v>
      </c>
      <c r="K124" s="682">
        <f>HLOOKUP(B124,$E$15:$O$114,65,FALSE)</f>
        <v>0</v>
      </c>
      <c r="L124" s="682">
        <f>HLOOKUP(B124,$E$15:$O$114,72,FALSE)</f>
        <v>0</v>
      </c>
      <c r="M124" s="682">
        <f>HLOOKUP(B124,$E$15:$O$114,79,FALSE)</f>
        <v>0</v>
      </c>
      <c r="N124" s="682">
        <f>HLOOKUP(B124,$E$15:$O$114,86,FALSE)</f>
        <v>0</v>
      </c>
      <c r="O124" s="682">
        <f>HLOOKUP(B124,$E$15:$O$114,93,FALSE)</f>
        <v>0</v>
      </c>
      <c r="P124" s="682">
        <f>HLOOKUP(B124,$E$15:$O$114,100,FALSE)</f>
        <v>0</v>
      </c>
    </row>
    <row r="125" spans="1:17">
      <c r="B125" s="501">
        <v>2012</v>
      </c>
      <c r="C125" s="683">
        <f t="shared" si="30"/>
        <v>1.6299999999999999E-2</v>
      </c>
      <c r="D125" s="684">
        <f>HLOOKUP(B125,$E$15:$O$114,16,FALSE)</f>
        <v>1.34E-2</v>
      </c>
      <c r="E125" s="685">
        <f>HLOOKUP(B125,$E$15:$O$114,23,FALSE)</f>
        <v>2.8250999999999999</v>
      </c>
      <c r="F125" s="684">
        <f>HLOOKUP(B125,$E$15:$O$114,30,FALSE)</f>
        <v>1.7500000000000002E-2</v>
      </c>
      <c r="G125" s="685">
        <f>HLOOKUP(B125,$E$15:$O$114,37,FALSE)</f>
        <v>4.3296000000000001</v>
      </c>
      <c r="H125" s="684">
        <f>HLOOKUP(B125,$E$15:$O$114,44,FALSE)</f>
        <v>0</v>
      </c>
      <c r="I125" s="685">
        <f>HLOOKUP(B125,$E$15:$O$114,51,FALSE)</f>
        <v>0</v>
      </c>
      <c r="J125" s="685">
        <f>HLOOKUP(B125,$E$15:$O$114,58,FALSE)</f>
        <v>0</v>
      </c>
      <c r="K125" s="685">
        <f>HLOOKUP(B125,$E$15:$O$114,65,FALSE)</f>
        <v>0</v>
      </c>
      <c r="L125" s="685">
        <f>HLOOKUP(B125,$E$15:$O$114,72,FALSE)</f>
        <v>0</v>
      </c>
      <c r="M125" s="685">
        <f>HLOOKUP(B125,$E$15:$O$114,79,FALSE)</f>
        <v>0</v>
      </c>
      <c r="N125" s="685">
        <f>HLOOKUP(B125,$E$15:$O$114,86,FALSE)</f>
        <v>0</v>
      </c>
      <c r="O125" s="685">
        <f>HLOOKUP(B125,$E$15:$O$114,93,FALSE)</f>
        <v>0</v>
      </c>
      <c r="P125" s="685">
        <f t="shared" ref="P125:P133" si="31">HLOOKUP(B125,$E$15:$O$114,100,FALSE)</f>
        <v>0</v>
      </c>
    </row>
    <row r="126" spans="1:17">
      <c r="B126" s="501">
        <v>2013</v>
      </c>
      <c r="C126" s="683">
        <f t="shared" si="30"/>
        <v>1.6400000000000001E-2</v>
      </c>
      <c r="D126" s="684">
        <f t="shared" ref="D126:D133" si="32">HLOOKUP(B126,$E$15:$O$114,16,FALSE)</f>
        <v>1.35E-2</v>
      </c>
      <c r="E126" s="685">
        <f t="shared" ref="E126:E133" si="33">HLOOKUP(B126,$E$15:$O$114,23,FALSE)</f>
        <v>2.8412999999999999</v>
      </c>
      <c r="F126" s="684">
        <f t="shared" ref="F126:F133" si="34">HLOOKUP(B126,$E$15:$O$114,30,FALSE)</f>
        <v>1.7600000000000001E-2</v>
      </c>
      <c r="G126" s="685">
        <f t="shared" ref="G126:G132" si="35">HLOOKUP(B126,$E$15:$O$114,37,FALSE)</f>
        <v>4.3532000000000002</v>
      </c>
      <c r="H126" s="684">
        <f t="shared" ref="H126:H133" si="36">HLOOKUP(B126,$E$15:$O$114,44,FALSE)</f>
        <v>0</v>
      </c>
      <c r="I126" s="685">
        <f t="shared" ref="I126:I133" si="37">HLOOKUP(B126,$E$15:$O$114,51,FALSE)</f>
        <v>0</v>
      </c>
      <c r="J126" s="685">
        <f t="shared" ref="J126:J133" si="38">HLOOKUP(B126,$E$15:$O$114,58,FALSE)</f>
        <v>0</v>
      </c>
      <c r="K126" s="685">
        <f t="shared" ref="K126:K133" si="39">HLOOKUP(B126,$E$15:$O$114,65,FALSE)</f>
        <v>0</v>
      </c>
      <c r="L126" s="685">
        <f>HLOOKUP(B126,$E$15:$O$114,72,FALSE)</f>
        <v>0</v>
      </c>
      <c r="M126" s="685">
        <f t="shared" ref="M126:M133" si="40">HLOOKUP(B126,$E$15:$O$114,79,FALSE)</f>
        <v>0</v>
      </c>
      <c r="N126" s="685">
        <f t="shared" ref="N126:N133" si="41">HLOOKUP(B126,$E$15:$O$114,86,FALSE)</f>
        <v>0</v>
      </c>
      <c r="O126" s="685">
        <f t="shared" ref="O126:O133" si="42">HLOOKUP(B126,$E$15:$O$114,93,FALSE)</f>
        <v>0</v>
      </c>
      <c r="P126" s="685">
        <f t="shared" si="31"/>
        <v>0</v>
      </c>
    </row>
    <row r="127" spans="1:17">
      <c r="B127" s="501">
        <v>2014</v>
      </c>
      <c r="C127" s="683">
        <f t="shared" si="30"/>
        <v>1.6299999999999999E-2</v>
      </c>
      <c r="D127" s="684">
        <f>HLOOKUP(B127,$E$15:$O$114,16,FALSE)</f>
        <v>1.34E-2</v>
      </c>
      <c r="E127" s="685">
        <f>HLOOKUP(B127,$E$15:$O$114,23,FALSE)</f>
        <v>2.8542000000000001</v>
      </c>
      <c r="F127" s="684">
        <f>HLOOKUP(B127,$E$15:$O$114,30,FALSE)</f>
        <v>1.61E-2</v>
      </c>
      <c r="G127" s="685">
        <f>HLOOKUP(B127,$E$15:$O$114,37,FALSE)</f>
        <v>4.3239999999999998</v>
      </c>
      <c r="H127" s="684">
        <f>HLOOKUP(B127,$E$15:$O$114,44,FALSE)</f>
        <v>0</v>
      </c>
      <c r="I127" s="685">
        <f>HLOOKUP(B127,$E$15:$O$114,51,FALSE)</f>
        <v>0</v>
      </c>
      <c r="J127" s="685">
        <f>HLOOKUP(B127,$E$15:$O$114,58,FALSE)</f>
        <v>0</v>
      </c>
      <c r="K127" s="685">
        <f>HLOOKUP(B127,$E$15:$O$114,65,FALSE)</f>
        <v>0</v>
      </c>
      <c r="L127" s="685">
        <f>HLOOKUP(B127,$E$15:$O$114,72,FALSE)</f>
        <v>0</v>
      </c>
      <c r="M127" s="685">
        <f>HLOOKUP(B127,$E$15:$O$114,79,FALSE)</f>
        <v>0</v>
      </c>
      <c r="N127" s="685">
        <f>HLOOKUP(B127,$E$15:$O$114,86,FALSE)</f>
        <v>0</v>
      </c>
      <c r="O127" s="685">
        <f>HLOOKUP(B127,$E$15:$O$114,93,FALSE)</f>
        <v>0</v>
      </c>
      <c r="P127" s="685">
        <f>HLOOKUP(B127,$E$15:$O$114,100,FALSE)</f>
        <v>0</v>
      </c>
    </row>
    <row r="128" spans="1:17">
      <c r="B128" s="501">
        <v>2015</v>
      </c>
      <c r="C128" s="683">
        <f t="shared" si="30"/>
        <v>1.6299999999999999E-2</v>
      </c>
      <c r="D128" s="684">
        <f t="shared" si="32"/>
        <v>1.34E-2</v>
      </c>
      <c r="E128" s="685">
        <f t="shared" si="33"/>
        <v>2.8824999999999998</v>
      </c>
      <c r="F128" s="684">
        <f t="shared" si="34"/>
        <v>1.55E-2</v>
      </c>
      <c r="G128" s="685">
        <f t="shared" si="35"/>
        <v>4.3413000000000004</v>
      </c>
      <c r="H128" s="684">
        <f t="shared" si="36"/>
        <v>0</v>
      </c>
      <c r="I128" s="685">
        <f t="shared" si="37"/>
        <v>0</v>
      </c>
      <c r="J128" s="685">
        <f t="shared" si="38"/>
        <v>0</v>
      </c>
      <c r="K128" s="685">
        <f t="shared" si="39"/>
        <v>0</v>
      </c>
      <c r="L128" s="685">
        <f t="shared" ref="L128:L133" si="43">HLOOKUP(B128,$E$15:$O$114,72,FALSE)</f>
        <v>0</v>
      </c>
      <c r="M128" s="685">
        <f t="shared" si="40"/>
        <v>0</v>
      </c>
      <c r="N128" s="685">
        <f t="shared" si="41"/>
        <v>0</v>
      </c>
      <c r="O128" s="685">
        <f t="shared" si="42"/>
        <v>0</v>
      </c>
      <c r="P128" s="685">
        <f t="shared" si="31"/>
        <v>0</v>
      </c>
    </row>
    <row r="129" spans="2:16">
      <c r="B129" s="501">
        <v>2016</v>
      </c>
      <c r="C129" s="683">
        <f t="shared" si="30"/>
        <v>1.38E-2</v>
      </c>
      <c r="D129" s="684">
        <f t="shared" si="32"/>
        <v>1.3599999999999999E-2</v>
      </c>
      <c r="E129" s="685">
        <f t="shared" si="33"/>
        <v>2.9318</v>
      </c>
      <c r="F129" s="684">
        <f t="shared" si="34"/>
        <v>2.1700000000000001E-2</v>
      </c>
      <c r="G129" s="685">
        <f t="shared" si="35"/>
        <v>4.4123000000000001</v>
      </c>
      <c r="H129" s="684">
        <f t="shared" si="36"/>
        <v>0</v>
      </c>
      <c r="I129" s="685">
        <f t="shared" si="37"/>
        <v>0</v>
      </c>
      <c r="J129" s="685">
        <f t="shared" si="38"/>
        <v>0</v>
      </c>
      <c r="K129" s="685">
        <f t="shared" si="39"/>
        <v>0</v>
      </c>
      <c r="L129" s="685">
        <f t="shared" si="43"/>
        <v>0</v>
      </c>
      <c r="M129" s="685">
        <f t="shared" si="40"/>
        <v>0</v>
      </c>
      <c r="N129" s="685">
        <f t="shared" si="41"/>
        <v>0</v>
      </c>
      <c r="O129" s="685">
        <f t="shared" si="42"/>
        <v>0</v>
      </c>
      <c r="P129" s="685">
        <f t="shared" si="31"/>
        <v>0</v>
      </c>
    </row>
    <row r="130" spans="2:16">
      <c r="B130" s="501">
        <v>2017</v>
      </c>
      <c r="C130" s="683">
        <f>HLOOKUP(B130,$E$15:$O$114,9,FALSE)</f>
        <v>9.7999999999999997E-3</v>
      </c>
      <c r="D130" s="684">
        <f t="shared" si="32"/>
        <v>1.38E-2</v>
      </c>
      <c r="E130" s="685">
        <f t="shared" si="33"/>
        <v>2.9796</v>
      </c>
      <c r="F130" s="684">
        <f t="shared" si="34"/>
        <v>1.9E-2</v>
      </c>
      <c r="G130" s="685">
        <f t="shared" si="35"/>
        <v>4.4858000000000002</v>
      </c>
      <c r="H130" s="684">
        <f t="shared" si="36"/>
        <v>0</v>
      </c>
      <c r="I130" s="685">
        <f t="shared" si="37"/>
        <v>0</v>
      </c>
      <c r="J130" s="685">
        <f t="shared" si="38"/>
        <v>0</v>
      </c>
      <c r="K130" s="685">
        <f t="shared" si="39"/>
        <v>0</v>
      </c>
      <c r="L130" s="685">
        <f t="shared" si="43"/>
        <v>0</v>
      </c>
      <c r="M130" s="685">
        <f t="shared" si="40"/>
        <v>0</v>
      </c>
      <c r="N130" s="685">
        <f t="shared" si="41"/>
        <v>0</v>
      </c>
      <c r="O130" s="685">
        <f t="shared" si="42"/>
        <v>0</v>
      </c>
      <c r="P130" s="685">
        <f t="shared" si="31"/>
        <v>0</v>
      </c>
    </row>
    <row r="131" spans="2:16" hidden="1">
      <c r="B131" s="501">
        <v>2018</v>
      </c>
      <c r="C131" s="683">
        <f t="shared" ref="C131:C133" si="44">HLOOKUP(B131,$E$15:$O$114,9,FALSE)</f>
        <v>5.5999999999999999E-3</v>
      </c>
      <c r="D131" s="684">
        <f t="shared" si="32"/>
        <v>1.4E-2</v>
      </c>
      <c r="E131" s="685">
        <f t="shared" si="33"/>
        <v>3.0150999999999999</v>
      </c>
      <c r="F131" s="684">
        <f t="shared" si="34"/>
        <v>1.6299999999999999E-2</v>
      </c>
      <c r="G131" s="685">
        <f t="shared" si="35"/>
        <v>4.5410000000000004</v>
      </c>
      <c r="H131" s="684">
        <f t="shared" si="36"/>
        <v>0</v>
      </c>
      <c r="I131" s="685">
        <f t="shared" si="37"/>
        <v>0</v>
      </c>
      <c r="J131" s="685">
        <f t="shared" si="38"/>
        <v>0</v>
      </c>
      <c r="K131" s="685">
        <f t="shared" si="39"/>
        <v>0</v>
      </c>
      <c r="L131" s="685">
        <f t="shared" si="43"/>
        <v>0</v>
      </c>
      <c r="M131" s="685">
        <f t="shared" si="40"/>
        <v>0</v>
      </c>
      <c r="N131" s="685">
        <f t="shared" si="41"/>
        <v>0</v>
      </c>
      <c r="O131" s="685">
        <f t="shared" si="42"/>
        <v>0</v>
      </c>
      <c r="P131" s="685">
        <f t="shared" si="31"/>
        <v>0</v>
      </c>
    </row>
    <row r="132" spans="2:16" hidden="1">
      <c r="B132" s="501">
        <v>2019</v>
      </c>
      <c r="C132" s="683">
        <f t="shared" si="44"/>
        <v>1.4E-3</v>
      </c>
      <c r="D132" s="684">
        <f t="shared" si="32"/>
        <v>4.7000000000000002E-3</v>
      </c>
      <c r="E132" s="685">
        <f t="shared" si="33"/>
        <v>1.0085</v>
      </c>
      <c r="F132" s="684">
        <f t="shared" si="34"/>
        <v>5.4999999999999997E-3</v>
      </c>
      <c r="G132" s="685">
        <f t="shared" si="35"/>
        <v>1.5188999999999999</v>
      </c>
      <c r="H132" s="684">
        <f t="shared" si="36"/>
        <v>0</v>
      </c>
      <c r="I132" s="685">
        <f t="shared" si="37"/>
        <v>0</v>
      </c>
      <c r="J132" s="685">
        <f t="shared" si="38"/>
        <v>0</v>
      </c>
      <c r="K132" s="685">
        <f t="shared" si="39"/>
        <v>0</v>
      </c>
      <c r="L132" s="685">
        <f t="shared" si="43"/>
        <v>0</v>
      </c>
      <c r="M132" s="685">
        <f t="shared" si="40"/>
        <v>0</v>
      </c>
      <c r="N132" s="685">
        <f t="shared" si="41"/>
        <v>0</v>
      </c>
      <c r="O132" s="685">
        <f t="shared" si="42"/>
        <v>0</v>
      </c>
      <c r="P132" s="685">
        <f t="shared" si="31"/>
        <v>0</v>
      </c>
    </row>
    <row r="133" spans="2:16" hidden="1">
      <c r="B133" s="502">
        <v>2020</v>
      </c>
      <c r="C133" s="686">
        <f t="shared" si="44"/>
        <v>0</v>
      </c>
      <c r="D133" s="687">
        <f t="shared" si="32"/>
        <v>0</v>
      </c>
      <c r="E133" s="688">
        <f t="shared" si="33"/>
        <v>0</v>
      </c>
      <c r="F133" s="687">
        <f t="shared" si="34"/>
        <v>0</v>
      </c>
      <c r="G133" s="688">
        <f>HLOOKUP(B133,$E$15:$O$114,37,FALSE)</f>
        <v>0</v>
      </c>
      <c r="H133" s="687">
        <f t="shared" si="36"/>
        <v>0</v>
      </c>
      <c r="I133" s="688">
        <f t="shared" si="37"/>
        <v>0</v>
      </c>
      <c r="J133" s="688">
        <f t="shared" si="38"/>
        <v>0</v>
      </c>
      <c r="K133" s="688">
        <f t="shared" si="39"/>
        <v>0</v>
      </c>
      <c r="L133" s="688">
        <f t="shared" si="43"/>
        <v>0</v>
      </c>
      <c r="M133" s="688">
        <f t="shared" si="40"/>
        <v>0</v>
      </c>
      <c r="N133" s="688">
        <f t="shared" si="41"/>
        <v>0</v>
      </c>
      <c r="O133" s="688">
        <f t="shared" si="42"/>
        <v>0</v>
      </c>
      <c r="P133" s="688">
        <f t="shared" si="31"/>
        <v>0</v>
      </c>
    </row>
    <row r="134" spans="2:16" ht="18.75" customHeight="1">
      <c r="B134" s="498" t="s">
        <v>630</v>
      </c>
      <c r="C134" s="598"/>
      <c r="D134" s="599"/>
      <c r="E134" s="600"/>
      <c r="F134" s="599"/>
      <c r="G134" s="599"/>
      <c r="H134" s="599"/>
      <c r="I134" s="599"/>
      <c r="J134" s="599"/>
      <c r="K134" s="599"/>
      <c r="L134" s="599"/>
      <c r="M134" s="599"/>
      <c r="N134" s="599"/>
      <c r="O134" s="599"/>
      <c r="P134" s="599"/>
    </row>
    <row r="136" spans="2:16">
      <c r="B136" s="592" t="s">
        <v>527</v>
      </c>
    </row>
  </sheetData>
  <sheetProtection formatCells="0" formatColumns="0" formatRows="0" insertColumns="0" insertRows="0" insertHyperlinks="0" deleteColumns="0" deleteRows="0" sort="0" autoFilter="0" pivotTables="0"/>
  <mergeCells count="19">
    <mergeCell ref="B4:B6"/>
    <mergeCell ref="C15:C17"/>
    <mergeCell ref="C46:C50"/>
    <mergeCell ref="C53:C57"/>
    <mergeCell ref="C60:C64"/>
    <mergeCell ref="C18:C22"/>
    <mergeCell ref="C25:C29"/>
    <mergeCell ref="C32:C36"/>
    <mergeCell ref="C39:C43"/>
    <mergeCell ref="C6:D6"/>
    <mergeCell ref="C102:C106"/>
    <mergeCell ref="B12:O12"/>
    <mergeCell ref="B120:P120"/>
    <mergeCell ref="C109:C113"/>
    <mergeCell ref="C67:C71"/>
    <mergeCell ref="C74:C78"/>
    <mergeCell ref="C81:C85"/>
    <mergeCell ref="C88:C92"/>
    <mergeCell ref="C95:C99"/>
  </mergeCells>
  <hyperlinks>
    <hyperlink ref="C8" location="Table_3.__Inputs_for_Distribution_Rates_and_Adjustments_by_Rate_Class" display="Table 3"/>
    <hyperlink ref="C9" location="Table_3_a.__Distribution_Rates_by_Rate_Class" display="Table 3-a."/>
    <hyperlink ref="B136" location="'3.  Distribution Rates'!A1" display="Return to top"/>
  </hyperlinks>
  <pageMargins left="0.7" right="0.7" top="0.75" bottom="0.75" header="0.3" footer="0.3"/>
  <pageSetup paperSize="17" scale="46"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96"/>
  <sheetViews>
    <sheetView topLeftCell="A34" zoomScale="80" zoomScaleNormal="80" workbookViewId="0">
      <selection activeCell="D65" sqref="D65"/>
    </sheetView>
  </sheetViews>
  <sheetFormatPr defaultColWidth="9.1796875" defaultRowHeight="14.5"/>
  <cols>
    <col min="1" max="1" width="5.26953125" style="12" customWidth="1"/>
    <col min="2" max="2" width="27.26953125" style="10" customWidth="1"/>
    <col min="3" max="3" width="23" style="10" customWidth="1"/>
    <col min="4" max="4" width="32.26953125" style="12" customWidth="1"/>
    <col min="5" max="5" width="26.26953125" style="12" customWidth="1"/>
    <col min="6" max="6" width="24" style="12" customWidth="1"/>
    <col min="7" max="7" width="21.453125" style="12" customWidth="1"/>
    <col min="8" max="8" width="24.1796875" style="12" customWidth="1"/>
    <col min="9" max="13" width="22.1796875" style="12" customWidth="1"/>
    <col min="14" max="14" width="26" style="12" customWidth="1"/>
    <col min="15" max="16" width="22.1796875" style="12" customWidth="1"/>
    <col min="17" max="17" width="16.26953125" style="12" customWidth="1"/>
    <col min="18" max="18" width="13.453125" style="12" customWidth="1"/>
    <col min="19" max="19" width="13.81640625" style="12" customWidth="1"/>
    <col min="20" max="20" width="20" style="12" customWidth="1"/>
    <col min="21" max="21" width="10.1796875" style="12" customWidth="1"/>
    <col min="22" max="30" width="14" style="12" customWidth="1"/>
    <col min="31" max="16384" width="9.1796875" style="12"/>
  </cols>
  <sheetData>
    <row r="1" spans="2:17" ht="151.5" customHeight="1"/>
    <row r="2" spans="2:17" ht="21.75" customHeight="1">
      <c r="B2" s="92"/>
      <c r="C2" s="92"/>
      <c r="D2" s="92"/>
      <c r="E2" s="92"/>
      <c r="F2" s="92"/>
      <c r="G2" s="92"/>
      <c r="H2" s="92"/>
      <c r="I2" s="92"/>
      <c r="J2" s="100"/>
      <c r="K2" s="100"/>
      <c r="L2" s="100"/>
      <c r="M2" s="100"/>
      <c r="N2" s="100"/>
      <c r="O2" s="100"/>
      <c r="P2" s="100"/>
      <c r="Q2" s="92"/>
    </row>
    <row r="3" spans="2:17" ht="22.5" customHeight="1" thickBot="1">
      <c r="B3" s="49"/>
      <c r="C3" s="29"/>
      <c r="D3" s="17"/>
      <c r="E3" s="165"/>
      <c r="F3" s="17"/>
      <c r="G3" s="17"/>
      <c r="H3" s="67"/>
      <c r="I3" s="165"/>
      <c r="J3" s="165"/>
      <c r="K3" s="165"/>
      <c r="L3" s="165"/>
      <c r="M3" s="165"/>
      <c r="N3" s="165"/>
      <c r="O3" s="165"/>
      <c r="P3" s="165"/>
      <c r="Q3" s="165"/>
    </row>
    <row r="4" spans="2:17" s="2" customFormat="1" ht="27" customHeight="1" thickBot="1">
      <c r="B4" s="273" t="s">
        <v>171</v>
      </c>
      <c r="C4" s="456"/>
      <c r="D4" s="257" t="s">
        <v>175</v>
      </c>
      <c r="E4" s="438"/>
      <c r="F4" s="438"/>
      <c r="G4" s="438"/>
      <c r="H4" s="438"/>
      <c r="I4" s="438"/>
      <c r="J4" s="438"/>
      <c r="K4" s="438"/>
      <c r="L4" s="438"/>
      <c r="M4" s="438"/>
      <c r="N4" s="438"/>
      <c r="O4" s="438"/>
      <c r="P4" s="438"/>
      <c r="Q4" s="457"/>
    </row>
    <row r="5" spans="2:17" s="2" customFormat="1" ht="24" customHeight="1" thickBot="1">
      <c r="B5" s="458"/>
      <c r="C5" s="456"/>
      <c r="D5" s="459" t="s">
        <v>406</v>
      </c>
      <c r="F5" s="438"/>
      <c r="G5" s="438"/>
      <c r="H5" s="438"/>
      <c r="I5" s="438"/>
      <c r="J5" s="438"/>
      <c r="K5" s="438"/>
      <c r="L5" s="438"/>
      <c r="M5" s="438"/>
      <c r="N5" s="438"/>
      <c r="O5" s="438"/>
      <c r="P5" s="438"/>
      <c r="Q5" s="457"/>
    </row>
    <row r="6" spans="2:17" s="2" customFormat="1" ht="28.5" customHeight="1" thickBot="1">
      <c r="B6" s="458"/>
      <c r="C6" s="456"/>
      <c r="D6" s="261" t="s">
        <v>172</v>
      </c>
      <c r="E6" s="438"/>
      <c r="F6" s="438"/>
      <c r="G6" s="438"/>
      <c r="H6" s="438"/>
      <c r="I6" s="438"/>
      <c r="J6" s="438"/>
      <c r="K6" s="438"/>
      <c r="L6" s="438"/>
      <c r="M6" s="438"/>
      <c r="N6" s="438"/>
      <c r="O6" s="438"/>
      <c r="P6" s="438"/>
      <c r="Q6" s="457"/>
    </row>
    <row r="7" spans="2:17" s="104" customFormat="1" ht="29.25" customHeight="1" thickBot="1">
      <c r="D7" s="569" t="s">
        <v>552</v>
      </c>
      <c r="P7" s="105"/>
      <c r="Q7" s="105"/>
    </row>
    <row r="8" spans="2:17" s="104" customFormat="1" ht="30" customHeight="1">
      <c r="D8" s="574"/>
      <c r="P8" s="105"/>
      <c r="Q8" s="105"/>
    </row>
    <row r="9" spans="2:17" s="2" customFormat="1" ht="24.75" customHeight="1">
      <c r="B9" s="118" t="s">
        <v>411</v>
      </c>
      <c r="C9" s="17"/>
      <c r="D9" s="455">
        <v>2014</v>
      </c>
    </row>
    <row r="10" spans="2:17" s="17" customFormat="1" ht="16.5" customHeight="1"/>
    <row r="11" spans="2:17" s="17" customFormat="1" ht="36.75" customHeight="1">
      <c r="B11" s="884" t="s">
        <v>564</v>
      </c>
      <c r="C11" s="884"/>
      <c r="D11" s="884"/>
      <c r="E11" s="884"/>
      <c r="F11" s="884"/>
      <c r="G11" s="884"/>
      <c r="H11" s="884"/>
      <c r="I11" s="884"/>
      <c r="J11" s="884"/>
      <c r="K11" s="884"/>
      <c r="L11" s="884"/>
      <c r="M11" s="884"/>
      <c r="N11" s="614"/>
      <c r="O11" s="614"/>
      <c r="P11" s="614"/>
      <c r="Q11" s="614"/>
    </row>
    <row r="12" spans="2:17" s="2" customFormat="1" ht="15.75" customHeight="1">
      <c r="D12" s="20"/>
    </row>
    <row r="13" spans="2:17" s="17" customFormat="1" ht="48" customHeight="1">
      <c r="C13" s="243" t="str">
        <f>'1.  LRAMVA Summary'!R52</f>
        <v>Total</v>
      </c>
      <c r="D13" s="243" t="str">
        <f>'1.  LRAMVA Summary'!D52</f>
        <v>Residential</v>
      </c>
      <c r="E13" s="243" t="str">
        <f>'1.  LRAMVA Summary'!E52</f>
        <v>GS&lt;50 kW</v>
      </c>
      <c r="F13" s="243" t="str">
        <f>'1.  LRAMVA Summary'!F52</f>
        <v>GS&gt;50kW</v>
      </c>
      <c r="G13" s="243" t="str">
        <f>'1.  LRAMVA Summary'!G52</f>
        <v>Unmetered Scattered Load</v>
      </c>
      <c r="H13" s="243" t="str">
        <f>'1.  LRAMVA Summary'!H52</f>
        <v>Streetlighting</v>
      </c>
      <c r="I13" s="243" t="str">
        <f>'1.  LRAMVA Summary'!I52</f>
        <v/>
      </c>
      <c r="J13" s="243" t="str">
        <f>'1.  LRAMVA Summary'!J52</f>
        <v/>
      </c>
      <c r="K13" s="243" t="str">
        <f>'1.  LRAMVA Summary'!K52</f>
        <v/>
      </c>
      <c r="L13" s="243" t="str">
        <f>'1.  LRAMVA Summary'!L52</f>
        <v/>
      </c>
      <c r="M13" s="243" t="str">
        <f>'1.  LRAMVA Summary'!M52</f>
        <v/>
      </c>
      <c r="N13" s="243" t="str">
        <f>'1.  LRAMVA Summary'!N52</f>
        <v/>
      </c>
      <c r="O13" s="243" t="str">
        <f>'1.  LRAMVA Summary'!O52</f>
        <v/>
      </c>
      <c r="P13" s="243" t="str">
        <f>'1.  LRAMVA Summary'!P52</f>
        <v/>
      </c>
      <c r="Q13" s="243" t="str">
        <f>'1.  LRAMVA Summary'!Q52</f>
        <v/>
      </c>
    </row>
    <row r="14" spans="2:17" s="2" customFormat="1" ht="15.75" customHeight="1">
      <c r="B14" s="82"/>
      <c r="C14" s="578"/>
      <c r="D14" s="579" t="str">
        <f>'1.  LRAMVA Summary'!D53</f>
        <v>kWh</v>
      </c>
      <c r="E14" s="579" t="str">
        <f>'1.  LRAMVA Summary'!E53</f>
        <v>kWh</v>
      </c>
      <c r="F14" s="579" t="str">
        <f>'1.  LRAMVA Summary'!F53</f>
        <v>kW</v>
      </c>
      <c r="G14" s="579" t="str">
        <f>'1.  LRAMVA Summary'!G53</f>
        <v>kWh</v>
      </c>
      <c r="H14" s="579" t="str">
        <f>'1.  LRAMVA Summary'!H53</f>
        <v>kW</v>
      </c>
      <c r="I14" s="579">
        <f>'1.  LRAMVA Summary'!I53</f>
        <v>0</v>
      </c>
      <c r="J14" s="579">
        <f>'1.  LRAMVA Summary'!J53</f>
        <v>0</v>
      </c>
      <c r="K14" s="579">
        <f>'1.  LRAMVA Summary'!K53</f>
        <v>0</v>
      </c>
      <c r="L14" s="579">
        <f>'1.  LRAMVA Summary'!L53</f>
        <v>0</v>
      </c>
      <c r="M14" s="579">
        <f>'1.  LRAMVA Summary'!M53</f>
        <v>0</v>
      </c>
      <c r="N14" s="579">
        <f>'1.  LRAMVA Summary'!N53</f>
        <v>0</v>
      </c>
      <c r="O14" s="579">
        <f>'1.  LRAMVA Summary'!O53</f>
        <v>0</v>
      </c>
      <c r="P14" s="579">
        <f>'1.  LRAMVA Summary'!P53</f>
        <v>0</v>
      </c>
      <c r="Q14" s="580">
        <f>'1.  LRAMVA Summary'!Q53</f>
        <v>0</v>
      </c>
    </row>
    <row r="15" spans="2:17" s="456" customFormat="1" ht="15.75" customHeight="1">
      <c r="B15" s="461" t="s">
        <v>27</v>
      </c>
      <c r="C15" s="626">
        <f>SUM(D15:Q15)</f>
        <v>18835586</v>
      </c>
      <c r="D15" s="732">
        <v>6364469</v>
      </c>
      <c r="E15" s="732">
        <v>1997655</v>
      </c>
      <c r="F15" s="732">
        <v>10311200</v>
      </c>
      <c r="G15" s="732">
        <v>36218</v>
      </c>
      <c r="H15" s="732">
        <v>126044</v>
      </c>
      <c r="I15" s="451"/>
      <c r="J15" s="451"/>
      <c r="K15" s="451"/>
      <c r="L15" s="451"/>
      <c r="M15" s="451"/>
      <c r="N15" s="451"/>
      <c r="O15" s="451"/>
      <c r="P15" s="452"/>
      <c r="Q15" s="452"/>
    </row>
    <row r="16" spans="2:17" s="456" customFormat="1" ht="15.75" customHeight="1">
      <c r="B16" s="461" t="s">
        <v>28</v>
      </c>
      <c r="C16" s="626">
        <f>SUM(D16:Q16)</f>
        <v>12083</v>
      </c>
      <c r="D16" s="732">
        <v>0</v>
      </c>
      <c r="E16" s="732">
        <v>0</v>
      </c>
      <c r="F16" s="732">
        <v>11934</v>
      </c>
      <c r="G16" s="732">
        <v>0</v>
      </c>
      <c r="H16" s="732">
        <v>149</v>
      </c>
      <c r="I16" s="450"/>
      <c r="J16" s="450"/>
      <c r="K16" s="452"/>
      <c r="L16" s="452"/>
      <c r="M16" s="452"/>
      <c r="N16" s="452"/>
      <c r="O16" s="452"/>
      <c r="P16" s="452"/>
      <c r="Q16" s="452"/>
    </row>
    <row r="17" spans="2:17" s="17" customFormat="1" ht="15.75" customHeight="1"/>
    <row r="18" spans="2:17" s="25" customFormat="1" ht="15.75" customHeight="1">
      <c r="B18" s="191" t="s">
        <v>451</v>
      </c>
      <c r="C18" s="192"/>
      <c r="D18" s="192">
        <f t="shared" ref="D18:E18" si="0">IF(D14="kw",HLOOKUP(D14,D14:D16,3,FALSE),HLOOKUP(D14,D14:D16,2,FALSE))</f>
        <v>6364469</v>
      </c>
      <c r="E18" s="192">
        <f t="shared" si="0"/>
        <v>1997655</v>
      </c>
      <c r="F18" s="192">
        <f>IF(F14="kw",HLOOKUP(F14,F14:F16,3,FALSE),HLOOKUP(F14,F14:F16,2,FALSE))</f>
        <v>11934</v>
      </c>
      <c r="G18" s="192">
        <f t="shared" ref="G18:Q18" si="1">IF(G14="kw",HLOOKUP(G14,G14:G16,3,FALSE),HLOOKUP(G14,G14:G16,2,FALSE))</f>
        <v>36218</v>
      </c>
      <c r="H18" s="192">
        <f t="shared" si="1"/>
        <v>149</v>
      </c>
      <c r="I18" s="192">
        <f t="shared" si="1"/>
        <v>0</v>
      </c>
      <c r="J18" s="192">
        <f t="shared" si="1"/>
        <v>0</v>
      </c>
      <c r="K18" s="192">
        <f t="shared" si="1"/>
        <v>0</v>
      </c>
      <c r="L18" s="192">
        <f t="shared" si="1"/>
        <v>0</v>
      </c>
      <c r="M18" s="192">
        <f t="shared" si="1"/>
        <v>0</v>
      </c>
      <c r="N18" s="192">
        <f t="shared" si="1"/>
        <v>0</v>
      </c>
      <c r="O18" s="192">
        <f t="shared" si="1"/>
        <v>0</v>
      </c>
      <c r="P18" s="192">
        <f t="shared" si="1"/>
        <v>0</v>
      </c>
      <c r="Q18" s="192">
        <f t="shared" si="1"/>
        <v>0</v>
      </c>
    </row>
    <row r="19" spans="2:17" s="2" customFormat="1" ht="15.75" customHeight="1">
      <c r="B19" s="95"/>
      <c r="C19" s="93"/>
      <c r="D19" s="93"/>
      <c r="E19" s="93"/>
      <c r="F19" s="93"/>
      <c r="G19" s="93"/>
      <c r="H19" s="93"/>
      <c r="I19" s="93"/>
      <c r="J19" s="93"/>
      <c r="K19" s="93"/>
      <c r="L19" s="93"/>
      <c r="M19" s="93"/>
      <c r="N19" s="93"/>
      <c r="O19" s="93"/>
      <c r="P19" s="93"/>
      <c r="Q19" s="93"/>
    </row>
    <row r="20" spans="2:17" s="438" customFormat="1" ht="21" customHeight="1">
      <c r="B20" s="460" t="s">
        <v>675</v>
      </c>
      <c r="C20" s="453" t="s">
        <v>816</v>
      </c>
      <c r="D20" s="454"/>
    </row>
    <row r="21" spans="2:17" s="438" customFormat="1" ht="21" customHeight="1">
      <c r="B21" s="460" t="s">
        <v>366</v>
      </c>
      <c r="C21" s="453"/>
      <c r="D21" s="454"/>
    </row>
    <row r="22" spans="2:17" s="17" customFormat="1" ht="15.75" customHeight="1">
      <c r="B22" s="166"/>
      <c r="C22" s="167"/>
      <c r="D22" s="163"/>
    </row>
    <row r="23" spans="2:17" s="17" customFormat="1" ht="23.25" customHeight="1">
      <c r="B23" s="168"/>
      <c r="C23" s="168"/>
      <c r="D23" s="163"/>
    </row>
    <row r="24" spans="2:17" s="17" customFormat="1" ht="22.5" customHeight="1">
      <c r="B24" s="118" t="s">
        <v>412</v>
      </c>
      <c r="C24" s="118"/>
      <c r="D24" s="455"/>
    </row>
    <row r="25" spans="2:17" s="2" customFormat="1" ht="15.75" customHeight="1">
      <c r="D25" s="20"/>
    </row>
    <row r="26" spans="2:17" s="2" customFormat="1" ht="42" customHeight="1">
      <c r="B26" s="884" t="s">
        <v>563</v>
      </c>
      <c r="C26" s="884"/>
      <c r="D26" s="884"/>
      <c r="E26" s="884"/>
      <c r="F26" s="884"/>
      <c r="G26" s="884"/>
      <c r="H26" s="884"/>
      <c r="I26" s="884"/>
      <c r="J26" s="884"/>
      <c r="K26" s="884"/>
      <c r="L26" s="884"/>
      <c r="M26" s="884"/>
      <c r="N26" s="614"/>
      <c r="O26" s="614"/>
      <c r="P26" s="614"/>
      <c r="Q26" s="614"/>
    </row>
    <row r="27" spans="2:17" s="2" customFormat="1" ht="15.75" customHeight="1">
      <c r="D27" s="20"/>
    </row>
    <row r="28" spans="2:17" s="17" customFormat="1" ht="44.25" customHeight="1">
      <c r="C28" s="243" t="str">
        <f>'1.  LRAMVA Summary'!R52</f>
        <v>Total</v>
      </c>
      <c r="D28" s="243" t="str">
        <f>'1.  LRAMVA Summary'!D52</f>
        <v>Residential</v>
      </c>
      <c r="E28" s="243" t="str">
        <f>'1.  LRAMVA Summary'!E52</f>
        <v>GS&lt;50 kW</v>
      </c>
      <c r="F28" s="243" t="str">
        <f>'1.  LRAMVA Summary'!F52</f>
        <v>GS&gt;50kW</v>
      </c>
      <c r="G28" s="243" t="str">
        <f>'1.  LRAMVA Summary'!G52</f>
        <v>Unmetered Scattered Load</v>
      </c>
      <c r="H28" s="243" t="str">
        <f>'1.  LRAMVA Summary'!H52</f>
        <v>Streetlighting</v>
      </c>
      <c r="I28" s="243" t="str">
        <f>'1.  LRAMVA Summary'!I52</f>
        <v/>
      </c>
      <c r="J28" s="243" t="str">
        <f>'1.  LRAMVA Summary'!J52</f>
        <v/>
      </c>
      <c r="K28" s="243" t="str">
        <f>'1.  LRAMVA Summary'!K52</f>
        <v/>
      </c>
      <c r="L28" s="243" t="str">
        <f>'1.  LRAMVA Summary'!L52</f>
        <v/>
      </c>
      <c r="M28" s="243" t="str">
        <f>'1.  LRAMVA Summary'!M52</f>
        <v/>
      </c>
      <c r="N28" s="243" t="str">
        <f>'1.  LRAMVA Summary'!N52</f>
        <v/>
      </c>
      <c r="O28" s="243" t="str">
        <f>'1.  LRAMVA Summary'!O52</f>
        <v/>
      </c>
      <c r="P28" s="243" t="str">
        <f>'1.  LRAMVA Summary'!P52</f>
        <v/>
      </c>
      <c r="Q28" s="243" t="str">
        <f>'1.  LRAMVA Summary'!Q52</f>
        <v/>
      </c>
    </row>
    <row r="29" spans="2:17" s="2" customFormat="1" ht="15.75" customHeight="1">
      <c r="B29" s="82"/>
      <c r="C29" s="578"/>
      <c r="D29" s="579" t="str">
        <f>'1.  LRAMVA Summary'!D53</f>
        <v>kWh</v>
      </c>
      <c r="E29" s="579" t="str">
        <f>'1.  LRAMVA Summary'!E53</f>
        <v>kWh</v>
      </c>
      <c r="F29" s="579" t="str">
        <f>'1.  LRAMVA Summary'!F53</f>
        <v>kW</v>
      </c>
      <c r="G29" s="579" t="str">
        <f>'1.  LRAMVA Summary'!G53</f>
        <v>kWh</v>
      </c>
      <c r="H29" s="579" t="str">
        <f>'1.  LRAMVA Summary'!H53</f>
        <v>kW</v>
      </c>
      <c r="I29" s="579">
        <f>'1.  LRAMVA Summary'!I53</f>
        <v>0</v>
      </c>
      <c r="J29" s="579">
        <f>'1.  LRAMVA Summary'!J53</f>
        <v>0</v>
      </c>
      <c r="K29" s="579">
        <f>'1.  LRAMVA Summary'!K53</f>
        <v>0</v>
      </c>
      <c r="L29" s="579">
        <f>'1.  LRAMVA Summary'!L53</f>
        <v>0</v>
      </c>
      <c r="M29" s="579">
        <f>'1.  LRAMVA Summary'!M53</f>
        <v>0</v>
      </c>
      <c r="N29" s="579">
        <f>'1.  LRAMVA Summary'!N53</f>
        <v>0</v>
      </c>
      <c r="O29" s="579">
        <f>'1.  LRAMVA Summary'!O53</f>
        <v>0</v>
      </c>
      <c r="P29" s="579">
        <f>'1.  LRAMVA Summary'!P53</f>
        <v>0</v>
      </c>
      <c r="Q29" s="580">
        <f>'1.  LRAMVA Summary'!Q53</f>
        <v>0</v>
      </c>
    </row>
    <row r="30" spans="2:17" s="456" customFormat="1" ht="15.75" customHeight="1">
      <c r="B30" s="461" t="s">
        <v>27</v>
      </c>
      <c r="C30" s="626">
        <f>SUM(D30:Q30)</f>
        <v>0</v>
      </c>
      <c r="D30" s="732"/>
      <c r="E30" s="732"/>
      <c r="F30" s="732"/>
      <c r="G30" s="732"/>
      <c r="H30" s="732"/>
      <c r="I30" s="462"/>
      <c r="J30" s="462"/>
      <c r="K30" s="462"/>
      <c r="L30" s="462"/>
      <c r="M30" s="462"/>
      <c r="N30" s="462"/>
      <c r="O30" s="462"/>
      <c r="P30" s="462"/>
      <c r="Q30" s="452"/>
    </row>
    <row r="31" spans="2:17" s="463" customFormat="1" ht="15" customHeight="1">
      <c r="B31" s="461" t="s">
        <v>28</v>
      </c>
      <c r="C31" s="626">
        <f>SUM(D31:Q31)</f>
        <v>0</v>
      </c>
      <c r="D31" s="732"/>
      <c r="E31" s="732"/>
      <c r="F31" s="732"/>
      <c r="G31" s="732"/>
      <c r="H31" s="732"/>
      <c r="I31" s="450"/>
      <c r="J31" s="450"/>
      <c r="K31" s="452"/>
      <c r="L31" s="452"/>
      <c r="M31" s="452"/>
      <c r="N31" s="452"/>
      <c r="O31" s="452"/>
      <c r="P31" s="452"/>
      <c r="Q31" s="452"/>
    </row>
    <row r="32" spans="2:17" s="17" customFormat="1" ht="15.75" customHeight="1"/>
    <row r="33" spans="2:32" s="25" customFormat="1" ht="15.75" customHeight="1">
      <c r="B33" s="191" t="s">
        <v>451</v>
      </c>
      <c r="C33" s="192"/>
      <c r="D33" s="192">
        <f>IF(D29="kw",HLOOKUP(D29,D29:D31,3,FALSE),HLOOKUP(D29,D29:D31,2,FALSE))</f>
        <v>0</v>
      </c>
      <c r="E33" s="192">
        <f>IF(E29="kw",HLOOKUP(E29,E29:E31,3,FALSE),HLOOKUP(E29,E29:E31,2,FALSE))</f>
        <v>0</v>
      </c>
      <c r="F33" s="192">
        <f>IF(F29="kw",HLOOKUP(F29,F29:F31,3,FALSE),HLOOKUP(F29,F29:F31,2,FALSE))</f>
        <v>0</v>
      </c>
      <c r="G33" s="192">
        <f>IF(G29="kw",HLOOKUP(G29,G29:G31,3,FALSE),HLOOKUP(G29,G29:G31,2,FALSE))</f>
        <v>0</v>
      </c>
      <c r="H33" s="192">
        <f t="shared" ref="H33:Q33" si="2">IF(H29="kw",HLOOKUP(H29,H29:H31,3,FALSE),HLOOKUP(H29,H29:H31,2,FALSE))</f>
        <v>0</v>
      </c>
      <c r="I33" s="192">
        <f t="shared" si="2"/>
        <v>0</v>
      </c>
      <c r="J33" s="192">
        <f t="shared" si="2"/>
        <v>0</v>
      </c>
      <c r="K33" s="192">
        <f t="shared" si="2"/>
        <v>0</v>
      </c>
      <c r="L33" s="192">
        <f t="shared" si="2"/>
        <v>0</v>
      </c>
      <c r="M33" s="192">
        <f t="shared" si="2"/>
        <v>0</v>
      </c>
      <c r="N33" s="192">
        <f t="shared" si="2"/>
        <v>0</v>
      </c>
      <c r="O33" s="192">
        <f t="shared" si="2"/>
        <v>0</v>
      </c>
      <c r="P33" s="192">
        <f t="shared" si="2"/>
        <v>0</v>
      </c>
      <c r="Q33" s="192">
        <f t="shared" si="2"/>
        <v>0</v>
      </c>
    </row>
    <row r="34" spans="2:32" s="20" customFormat="1" ht="15.75" customHeight="1">
      <c r="B34" s="93"/>
      <c r="C34" s="93"/>
      <c r="D34" s="93"/>
      <c r="E34" s="93"/>
      <c r="F34" s="93"/>
      <c r="G34" s="93"/>
      <c r="H34" s="93"/>
      <c r="I34" s="93"/>
      <c r="J34" s="93"/>
      <c r="K34" s="93"/>
      <c r="L34" s="93"/>
      <c r="M34" s="93"/>
      <c r="N34" s="93"/>
      <c r="O34" s="93"/>
      <c r="P34" s="93"/>
      <c r="Q34" s="93"/>
    </row>
    <row r="35" spans="2:32" s="20" customFormat="1" ht="15.75" customHeight="1">
      <c r="B35" s="460" t="s">
        <v>675</v>
      </c>
      <c r="C35" s="453"/>
      <c r="D35" s="454"/>
      <c r="E35" s="93"/>
      <c r="F35" s="93"/>
      <c r="G35" s="93"/>
      <c r="H35" s="93"/>
      <c r="I35" s="93"/>
      <c r="J35" s="93"/>
      <c r="K35" s="93"/>
      <c r="L35" s="93"/>
      <c r="M35" s="93"/>
      <c r="N35" s="93"/>
      <c r="O35" s="93"/>
      <c r="P35" s="93"/>
      <c r="Q35" s="93"/>
    </row>
    <row r="36" spans="2:32" s="438" customFormat="1" ht="21" customHeight="1">
      <c r="B36" s="460" t="s">
        <v>366</v>
      </c>
      <c r="C36" s="453" t="s">
        <v>413</v>
      </c>
      <c r="D36" s="454"/>
    </row>
    <row r="37" spans="2:32" s="17" customFormat="1" ht="15.75" customHeight="1">
      <c r="B37" s="166"/>
      <c r="C37" s="167"/>
      <c r="D37" s="163"/>
      <c r="R37" s="163"/>
    </row>
    <row r="38" spans="2:32" s="17" customFormat="1" ht="15.75" customHeight="1">
      <c r="B38" s="166"/>
      <c r="C38" s="166"/>
      <c r="D38" s="163"/>
      <c r="R38" s="163"/>
    </row>
    <row r="39" spans="2:32" s="20" customFormat="1" ht="15.5">
      <c r="B39" s="118" t="s">
        <v>453</v>
      </c>
      <c r="C39" s="35"/>
      <c r="D39" s="34"/>
      <c r="E39" s="39"/>
      <c r="F39" s="40"/>
    </row>
    <row r="40" spans="2:32" s="70" customFormat="1" ht="39" customHeight="1">
      <c r="B40" s="884" t="s">
        <v>609</v>
      </c>
      <c r="C40" s="884"/>
      <c r="D40" s="884"/>
      <c r="E40" s="884"/>
      <c r="F40" s="884"/>
      <c r="G40" s="884"/>
      <c r="H40" s="884"/>
      <c r="I40" s="884"/>
      <c r="J40" s="884"/>
      <c r="K40" s="884"/>
      <c r="L40" s="884"/>
      <c r="M40" s="884"/>
      <c r="N40" s="614"/>
      <c r="O40" s="614"/>
      <c r="P40" s="614"/>
      <c r="Q40" s="614"/>
    </row>
    <row r="41" spans="2:32" s="2" customFormat="1" ht="16.5" customHeight="1">
      <c r="B41" s="10"/>
      <c r="C41" s="10"/>
      <c r="D41" s="22"/>
      <c r="E41" s="20"/>
      <c r="F41" s="20"/>
      <c r="G41" s="20"/>
      <c r="R41" s="20"/>
    </row>
    <row r="42" spans="2:32" s="17" customFormat="1" ht="56.25" customHeight="1">
      <c r="B42" s="243" t="s">
        <v>234</v>
      </c>
      <c r="C42" s="243" t="s">
        <v>606</v>
      </c>
      <c r="D42" s="243" t="str">
        <f>'1.  LRAMVA Summary'!D52</f>
        <v>Residential</v>
      </c>
      <c r="E42" s="243" t="str">
        <f>'1.  LRAMVA Summary'!E52</f>
        <v>GS&lt;50 kW</v>
      </c>
      <c r="F42" s="243" t="str">
        <f>'1.  LRAMVA Summary'!F52</f>
        <v>GS&gt;50kW</v>
      </c>
      <c r="G42" s="243" t="str">
        <f>'1.  LRAMVA Summary'!G52</f>
        <v>Unmetered Scattered Load</v>
      </c>
      <c r="H42" s="243" t="str">
        <f>'1.  LRAMVA Summary'!H52</f>
        <v>Streetlighting</v>
      </c>
      <c r="I42" s="243" t="str">
        <f>'1.  LRAMVA Summary'!I52</f>
        <v/>
      </c>
      <c r="J42" s="243" t="str">
        <f>'1.  LRAMVA Summary'!J52</f>
        <v/>
      </c>
      <c r="K42" s="243" t="str">
        <f>'1.  LRAMVA Summary'!K52</f>
        <v/>
      </c>
      <c r="L42" s="243" t="str">
        <f>'1.  LRAMVA Summary'!L52</f>
        <v/>
      </c>
      <c r="M42" s="243" t="str">
        <f>'1.  LRAMVA Summary'!M52</f>
        <v/>
      </c>
      <c r="N42" s="243" t="str">
        <f>'1.  LRAMVA Summary'!N52</f>
        <v/>
      </c>
      <c r="O42" s="243" t="str">
        <f>'1.  LRAMVA Summary'!O52</f>
        <v/>
      </c>
      <c r="P42" s="243" t="str">
        <f>'1.  LRAMVA Summary'!P52</f>
        <v/>
      </c>
      <c r="Q42" s="243" t="str">
        <f>'1.  LRAMVA Summary'!Q52</f>
        <v/>
      </c>
      <c r="R42" s="193"/>
    </row>
    <row r="43" spans="2:32" s="146" customFormat="1" ht="18" customHeight="1">
      <c r="B43" s="581"/>
      <c r="C43" s="582"/>
      <c r="D43" s="583" t="str">
        <f>'1.  LRAMVA Summary'!D53</f>
        <v>kWh</v>
      </c>
      <c r="E43" s="583" t="str">
        <f>'1.  LRAMVA Summary'!E53</f>
        <v>kWh</v>
      </c>
      <c r="F43" s="583" t="str">
        <f>'1.  LRAMVA Summary'!F53</f>
        <v>kW</v>
      </c>
      <c r="G43" s="583" t="str">
        <f>'1.  LRAMVA Summary'!G53</f>
        <v>kWh</v>
      </c>
      <c r="H43" s="583" t="str">
        <f>'1.  LRAMVA Summary'!H53</f>
        <v>kW</v>
      </c>
      <c r="I43" s="583">
        <f>'1.  LRAMVA Summary'!I53</f>
        <v>0</v>
      </c>
      <c r="J43" s="583">
        <f>'1.  LRAMVA Summary'!J53</f>
        <v>0</v>
      </c>
      <c r="K43" s="583">
        <f>'1.  LRAMVA Summary'!K53</f>
        <v>0</v>
      </c>
      <c r="L43" s="583">
        <f>'1.  LRAMVA Summary'!L53</f>
        <v>0</v>
      </c>
      <c r="M43" s="583">
        <f>'1.  LRAMVA Summary'!M53</f>
        <v>0</v>
      </c>
      <c r="N43" s="583">
        <f>'1.  LRAMVA Summary'!N53</f>
        <v>0</v>
      </c>
      <c r="O43" s="583">
        <f>'1.  LRAMVA Summary'!O53</f>
        <v>0</v>
      </c>
      <c r="P43" s="583">
        <f>'1.  LRAMVA Summary'!P53</f>
        <v>0</v>
      </c>
      <c r="Q43" s="584">
        <f>'1.  LRAMVA Summary'!Q53</f>
        <v>0</v>
      </c>
      <c r="R43" s="169"/>
    </row>
    <row r="44" spans="2:32" s="17" customFormat="1" ht="15.5">
      <c r="B44" s="170">
        <v>2011</v>
      </c>
      <c r="C44" s="534"/>
      <c r="D44" s="190">
        <f t="shared" ref="D44:Q44" si="3">IF(ISBLANK($C$44),0,IF($C44=$D$9,HLOOKUP(D43,D14:D18,5,FALSE),HLOOKUP(D43,D29:D33,5,FALSE)))</f>
        <v>0</v>
      </c>
      <c r="E44" s="190">
        <f>IF(ISBLANK($C$44),0,IF($C44=$D$9,HLOOKUP(E43,E14:E18,5,FALSE),HLOOKUP(E43,E29:E33,5,FALSE)))</f>
        <v>0</v>
      </c>
      <c r="F44" s="190">
        <f t="shared" si="3"/>
        <v>0</v>
      </c>
      <c r="G44" s="190">
        <f t="shared" si="3"/>
        <v>0</v>
      </c>
      <c r="H44" s="190">
        <f t="shared" si="3"/>
        <v>0</v>
      </c>
      <c r="I44" s="190">
        <f t="shared" si="3"/>
        <v>0</v>
      </c>
      <c r="J44" s="190">
        <f t="shared" si="3"/>
        <v>0</v>
      </c>
      <c r="K44" s="190">
        <f t="shared" si="3"/>
        <v>0</v>
      </c>
      <c r="L44" s="190">
        <f t="shared" si="3"/>
        <v>0</v>
      </c>
      <c r="M44" s="190">
        <f t="shared" si="3"/>
        <v>0</v>
      </c>
      <c r="N44" s="190">
        <f t="shared" si="3"/>
        <v>0</v>
      </c>
      <c r="O44" s="190">
        <f t="shared" si="3"/>
        <v>0</v>
      </c>
      <c r="P44" s="190">
        <f t="shared" si="3"/>
        <v>0</v>
      </c>
      <c r="Q44" s="190">
        <f t="shared" si="3"/>
        <v>0</v>
      </c>
      <c r="R44" s="194"/>
    </row>
    <row r="45" spans="2:32" s="17" customFormat="1" ht="15.5">
      <c r="B45" s="170">
        <v>2012</v>
      </c>
      <c r="C45" s="534"/>
      <c r="D45" s="190">
        <f t="shared" ref="D45:Q45" si="4">IF(ISBLANK($C$45),0,IF($C$45=$D$9,HLOOKUP(D43,D14:D18,5,FALSE),HLOOKUP(D43,D29:D33,5,FALSE)))</f>
        <v>0</v>
      </c>
      <c r="E45" s="190">
        <f t="shared" si="4"/>
        <v>0</v>
      </c>
      <c r="F45" s="190">
        <f t="shared" si="4"/>
        <v>0</v>
      </c>
      <c r="G45" s="190">
        <f t="shared" si="4"/>
        <v>0</v>
      </c>
      <c r="H45" s="190">
        <f t="shared" si="4"/>
        <v>0</v>
      </c>
      <c r="I45" s="190">
        <f t="shared" si="4"/>
        <v>0</v>
      </c>
      <c r="J45" s="190">
        <f t="shared" si="4"/>
        <v>0</v>
      </c>
      <c r="K45" s="190">
        <f t="shared" si="4"/>
        <v>0</v>
      </c>
      <c r="L45" s="190">
        <f t="shared" si="4"/>
        <v>0</v>
      </c>
      <c r="M45" s="190">
        <f t="shared" si="4"/>
        <v>0</v>
      </c>
      <c r="N45" s="190">
        <f t="shared" si="4"/>
        <v>0</v>
      </c>
      <c r="O45" s="190">
        <f t="shared" si="4"/>
        <v>0</v>
      </c>
      <c r="P45" s="190">
        <f t="shared" si="4"/>
        <v>0</v>
      </c>
      <c r="Q45" s="190">
        <f t="shared" si="4"/>
        <v>0</v>
      </c>
      <c r="R45" s="163"/>
    </row>
    <row r="46" spans="2:32" s="17" customFormat="1" ht="15.5">
      <c r="B46" s="171">
        <v>2013</v>
      </c>
      <c r="C46" s="534"/>
      <c r="D46" s="190">
        <f t="shared" ref="D46:Q46" si="5">IF(ISBLANK($C$46),0,IF($C$46=$D$9,HLOOKUP(D43,D14:D18,5,FALSE),HLOOKUP(D43,D29:D33,5,FALSE)))</f>
        <v>0</v>
      </c>
      <c r="E46" s="190">
        <f t="shared" si="5"/>
        <v>0</v>
      </c>
      <c r="F46" s="190">
        <f t="shared" si="5"/>
        <v>0</v>
      </c>
      <c r="G46" s="190">
        <f t="shared" si="5"/>
        <v>0</v>
      </c>
      <c r="H46" s="190">
        <f t="shared" si="5"/>
        <v>0</v>
      </c>
      <c r="I46" s="190">
        <f t="shared" si="5"/>
        <v>0</v>
      </c>
      <c r="J46" s="190">
        <f t="shared" si="5"/>
        <v>0</v>
      </c>
      <c r="K46" s="190">
        <f t="shared" si="5"/>
        <v>0</v>
      </c>
      <c r="L46" s="190">
        <f t="shared" si="5"/>
        <v>0</v>
      </c>
      <c r="M46" s="190">
        <f t="shared" si="5"/>
        <v>0</v>
      </c>
      <c r="N46" s="190">
        <f t="shared" si="5"/>
        <v>0</v>
      </c>
      <c r="O46" s="190">
        <f t="shared" si="5"/>
        <v>0</v>
      </c>
      <c r="P46" s="190">
        <f t="shared" si="5"/>
        <v>0</v>
      </c>
      <c r="Q46" s="190">
        <f t="shared" si="5"/>
        <v>0</v>
      </c>
      <c r="R46" s="163"/>
    </row>
    <row r="47" spans="2:32" s="17" customFormat="1" ht="15.5">
      <c r="B47" s="171">
        <v>2014</v>
      </c>
      <c r="C47" s="534">
        <v>2014</v>
      </c>
      <c r="D47" s="190">
        <f t="shared" ref="D47:Q47" si="6">IF(ISBLANK($C$47),0,IF($C$47=$D$9,HLOOKUP(D43,D14:D18,5,FALSE),HLOOKUP(D43,D29:D33,5,FALSE)))</f>
        <v>6364469</v>
      </c>
      <c r="E47" s="190">
        <f t="shared" si="6"/>
        <v>1997655</v>
      </c>
      <c r="F47" s="190">
        <f t="shared" si="6"/>
        <v>11934</v>
      </c>
      <c r="G47" s="190">
        <f t="shared" si="6"/>
        <v>36218</v>
      </c>
      <c r="H47" s="190">
        <f t="shared" si="6"/>
        <v>149</v>
      </c>
      <c r="I47" s="190">
        <f t="shared" si="6"/>
        <v>0</v>
      </c>
      <c r="J47" s="190">
        <f t="shared" si="6"/>
        <v>0</v>
      </c>
      <c r="K47" s="190">
        <f t="shared" si="6"/>
        <v>0</v>
      </c>
      <c r="L47" s="190">
        <f t="shared" si="6"/>
        <v>0</v>
      </c>
      <c r="M47" s="190">
        <f t="shared" si="6"/>
        <v>0</v>
      </c>
      <c r="N47" s="190">
        <f t="shared" si="6"/>
        <v>0</v>
      </c>
      <c r="O47" s="190">
        <f t="shared" si="6"/>
        <v>0</v>
      </c>
      <c r="P47" s="190">
        <f t="shared" si="6"/>
        <v>0</v>
      </c>
      <c r="Q47" s="190">
        <f t="shared" si="6"/>
        <v>0</v>
      </c>
      <c r="R47" s="163"/>
    </row>
    <row r="48" spans="2:32" s="17" customFormat="1" ht="15.5">
      <c r="B48" s="171">
        <v>2015</v>
      </c>
      <c r="C48" s="534">
        <v>2014</v>
      </c>
      <c r="D48" s="190">
        <f t="shared" ref="D48:Q48" si="7">IF(ISBLANK($C$48),0,IF($C$48=$D$9,HLOOKUP(D43,D14:D18,5,FALSE),HLOOKUP(D43,D29:D33,5,FALSE)))</f>
        <v>6364469</v>
      </c>
      <c r="E48" s="190">
        <f t="shared" si="7"/>
        <v>1997655</v>
      </c>
      <c r="F48" s="190">
        <f t="shared" si="7"/>
        <v>11934</v>
      </c>
      <c r="G48" s="190">
        <f t="shared" si="7"/>
        <v>36218</v>
      </c>
      <c r="H48" s="190">
        <f t="shared" si="7"/>
        <v>149</v>
      </c>
      <c r="I48" s="190">
        <f t="shared" si="7"/>
        <v>0</v>
      </c>
      <c r="J48" s="190">
        <f t="shared" si="7"/>
        <v>0</v>
      </c>
      <c r="K48" s="190">
        <f t="shared" si="7"/>
        <v>0</v>
      </c>
      <c r="L48" s="190">
        <f t="shared" si="7"/>
        <v>0</v>
      </c>
      <c r="M48" s="190">
        <f t="shared" si="7"/>
        <v>0</v>
      </c>
      <c r="N48" s="190">
        <f t="shared" si="7"/>
        <v>0</v>
      </c>
      <c r="O48" s="190">
        <f t="shared" si="7"/>
        <v>0</v>
      </c>
      <c r="P48" s="190">
        <f t="shared" si="7"/>
        <v>0</v>
      </c>
      <c r="Q48" s="190">
        <f t="shared" si="7"/>
        <v>0</v>
      </c>
      <c r="R48" s="163"/>
      <c r="AF48" s="163"/>
    </row>
    <row r="49" spans="2:32" s="17" customFormat="1" ht="15.5">
      <c r="B49" s="171">
        <v>2016</v>
      </c>
      <c r="C49" s="534">
        <v>2014</v>
      </c>
      <c r="D49" s="190">
        <f t="shared" ref="D49:Q49" si="8">IF(ISBLANK($C$49),0,IF($C$49=$D$9,HLOOKUP(D43,D14:D18,5,FALSE),HLOOKUP(D43,D29:D33,5,FALSE)))</f>
        <v>6364469</v>
      </c>
      <c r="E49" s="190">
        <f t="shared" si="8"/>
        <v>1997655</v>
      </c>
      <c r="F49" s="190">
        <f t="shared" si="8"/>
        <v>11934</v>
      </c>
      <c r="G49" s="190">
        <f t="shared" si="8"/>
        <v>36218</v>
      </c>
      <c r="H49" s="190">
        <f t="shared" si="8"/>
        <v>149</v>
      </c>
      <c r="I49" s="190">
        <f t="shared" si="8"/>
        <v>0</v>
      </c>
      <c r="J49" s="190">
        <f t="shared" si="8"/>
        <v>0</v>
      </c>
      <c r="K49" s="190">
        <f t="shared" si="8"/>
        <v>0</v>
      </c>
      <c r="L49" s="190">
        <f t="shared" si="8"/>
        <v>0</v>
      </c>
      <c r="M49" s="190">
        <f t="shared" si="8"/>
        <v>0</v>
      </c>
      <c r="N49" s="190">
        <f t="shared" si="8"/>
        <v>0</v>
      </c>
      <c r="O49" s="190">
        <f t="shared" si="8"/>
        <v>0</v>
      </c>
      <c r="P49" s="190">
        <f t="shared" si="8"/>
        <v>0</v>
      </c>
      <c r="Q49" s="190">
        <f t="shared" si="8"/>
        <v>0</v>
      </c>
      <c r="R49" s="163"/>
      <c r="AF49" s="163"/>
    </row>
    <row r="50" spans="2:32" s="17" customFormat="1" ht="15.5">
      <c r="B50" s="171">
        <v>2017</v>
      </c>
      <c r="C50" s="534">
        <v>2014</v>
      </c>
      <c r="D50" s="190">
        <f t="shared" ref="D50:I50" si="9">IF(ISBLANK($C$50),0,IF($C$50=$D$9,HLOOKUP(D43,D14:D18,5,FALSE),HLOOKUP(D43,D29:D33,5,FALSE)))</f>
        <v>6364469</v>
      </c>
      <c r="E50" s="190">
        <f t="shared" si="9"/>
        <v>1997655</v>
      </c>
      <c r="F50" s="190">
        <f t="shared" si="9"/>
        <v>11934</v>
      </c>
      <c r="G50" s="190">
        <f t="shared" si="9"/>
        <v>36218</v>
      </c>
      <c r="H50" s="190">
        <f t="shared" si="9"/>
        <v>149</v>
      </c>
      <c r="I50" s="190">
        <f t="shared" si="9"/>
        <v>0</v>
      </c>
      <c r="J50" s="190">
        <f t="shared" ref="J50:Q50" si="10">IF(ISBLANK($C$50),0,IF($C$50=$D$9,HLOOKUP(J43,J14:J18,5,FALSE),HLOOKUP(J43,J29:J33,5,FALSE)))</f>
        <v>0</v>
      </c>
      <c r="K50" s="190">
        <f t="shared" si="10"/>
        <v>0</v>
      </c>
      <c r="L50" s="190">
        <f t="shared" si="10"/>
        <v>0</v>
      </c>
      <c r="M50" s="190">
        <f t="shared" si="10"/>
        <v>0</v>
      </c>
      <c r="N50" s="190">
        <f t="shared" si="10"/>
        <v>0</v>
      </c>
      <c r="O50" s="190">
        <f t="shared" si="10"/>
        <v>0</v>
      </c>
      <c r="P50" s="190">
        <f t="shared" si="10"/>
        <v>0</v>
      </c>
      <c r="Q50" s="190">
        <f t="shared" si="10"/>
        <v>0</v>
      </c>
      <c r="R50" s="163"/>
      <c r="AF50" s="163"/>
    </row>
    <row r="51" spans="2:32" s="17" customFormat="1" ht="15.5" hidden="1">
      <c r="B51" s="171">
        <v>2018</v>
      </c>
      <c r="C51" s="534"/>
      <c r="D51" s="190">
        <f t="shared" ref="D51:Q51" si="11">IF(ISBLANK($C$51),0,IF($C$51=$D$9,HLOOKUP(D43,D14:D18,5,FALSE),HLOOKUP(D43,D29:D33,5,FALSE)))</f>
        <v>0</v>
      </c>
      <c r="E51" s="190">
        <f t="shared" si="11"/>
        <v>0</v>
      </c>
      <c r="F51" s="190">
        <f t="shared" si="11"/>
        <v>0</v>
      </c>
      <c r="G51" s="190">
        <f t="shared" si="11"/>
        <v>0</v>
      </c>
      <c r="H51" s="190">
        <f t="shared" si="11"/>
        <v>0</v>
      </c>
      <c r="I51" s="190">
        <f t="shared" si="11"/>
        <v>0</v>
      </c>
      <c r="J51" s="190">
        <f t="shared" si="11"/>
        <v>0</v>
      </c>
      <c r="K51" s="190">
        <f t="shared" si="11"/>
        <v>0</v>
      </c>
      <c r="L51" s="190">
        <f t="shared" si="11"/>
        <v>0</v>
      </c>
      <c r="M51" s="190">
        <f t="shared" si="11"/>
        <v>0</v>
      </c>
      <c r="N51" s="190">
        <f t="shared" si="11"/>
        <v>0</v>
      </c>
      <c r="O51" s="190">
        <f t="shared" si="11"/>
        <v>0</v>
      </c>
      <c r="P51" s="190">
        <f t="shared" si="11"/>
        <v>0</v>
      </c>
      <c r="Q51" s="190">
        <f t="shared" si="11"/>
        <v>0</v>
      </c>
      <c r="R51" s="163"/>
      <c r="AF51" s="163"/>
    </row>
    <row r="52" spans="2:32" s="17" customFormat="1" ht="15.5" hidden="1">
      <c r="B52" s="171">
        <v>2019</v>
      </c>
      <c r="C52" s="534"/>
      <c r="D52" s="190">
        <f t="shared" ref="D52:Q52" si="12">IF(ISBLANK($C$52),0,IF($C$52=$D$9,HLOOKUP(D43,D14:D18,5,FALSE),HLOOKUP(D43,D29:D33,5,FALSE)))</f>
        <v>0</v>
      </c>
      <c r="E52" s="190">
        <f t="shared" si="12"/>
        <v>0</v>
      </c>
      <c r="F52" s="190">
        <f t="shared" si="12"/>
        <v>0</v>
      </c>
      <c r="G52" s="190">
        <f t="shared" si="12"/>
        <v>0</v>
      </c>
      <c r="H52" s="190">
        <f t="shared" si="12"/>
        <v>0</v>
      </c>
      <c r="I52" s="190">
        <f t="shared" si="12"/>
        <v>0</v>
      </c>
      <c r="J52" s="190">
        <f t="shared" si="12"/>
        <v>0</v>
      </c>
      <c r="K52" s="190">
        <f t="shared" si="12"/>
        <v>0</v>
      </c>
      <c r="L52" s="190">
        <f t="shared" si="12"/>
        <v>0</v>
      </c>
      <c r="M52" s="190">
        <f t="shared" si="12"/>
        <v>0</v>
      </c>
      <c r="N52" s="190">
        <f t="shared" si="12"/>
        <v>0</v>
      </c>
      <c r="O52" s="190">
        <f t="shared" si="12"/>
        <v>0</v>
      </c>
      <c r="P52" s="190">
        <f t="shared" si="12"/>
        <v>0</v>
      </c>
      <c r="Q52" s="190">
        <f t="shared" si="12"/>
        <v>0</v>
      </c>
      <c r="R52" s="163"/>
      <c r="AF52" s="163"/>
    </row>
    <row r="53" spans="2:32" s="17" customFormat="1" ht="15.5" hidden="1">
      <c r="B53" s="171">
        <v>2020</v>
      </c>
      <c r="C53" s="534"/>
      <c r="D53" s="190">
        <f t="shared" ref="D53:Q53" si="13">IF(ISBLANK($C$53),0,IF($C$53=$D$9,HLOOKUP(D43,D14:D18,5,FALSE),HLOOKUP(D43,D29:D33,5,FALSE)))</f>
        <v>0</v>
      </c>
      <c r="E53" s="190">
        <f t="shared" si="13"/>
        <v>0</v>
      </c>
      <c r="F53" s="190">
        <f t="shared" si="13"/>
        <v>0</v>
      </c>
      <c r="G53" s="190">
        <f t="shared" si="13"/>
        <v>0</v>
      </c>
      <c r="H53" s="190">
        <f t="shared" si="13"/>
        <v>0</v>
      </c>
      <c r="I53" s="190">
        <f t="shared" si="13"/>
        <v>0</v>
      </c>
      <c r="J53" s="190">
        <f t="shared" si="13"/>
        <v>0</v>
      </c>
      <c r="K53" s="190">
        <f t="shared" si="13"/>
        <v>0</v>
      </c>
      <c r="L53" s="190">
        <f t="shared" si="13"/>
        <v>0</v>
      </c>
      <c r="M53" s="190">
        <f t="shared" si="13"/>
        <v>0</v>
      </c>
      <c r="N53" s="190">
        <f t="shared" si="13"/>
        <v>0</v>
      </c>
      <c r="O53" s="190">
        <f t="shared" si="13"/>
        <v>0</v>
      </c>
      <c r="P53" s="190">
        <f t="shared" si="13"/>
        <v>0</v>
      </c>
      <c r="Q53" s="190">
        <f t="shared" si="13"/>
        <v>0</v>
      </c>
      <c r="R53" s="163"/>
      <c r="AF53" s="163"/>
    </row>
    <row r="54" spans="2:32" s="438" customFormat="1" ht="21" customHeight="1">
      <c r="B54" s="453" t="s">
        <v>537</v>
      </c>
      <c r="C54" s="464"/>
      <c r="D54" s="465"/>
      <c r="E54" s="466"/>
      <c r="F54" s="466"/>
      <c r="G54" s="466"/>
      <c r="H54" s="466"/>
      <c r="I54" s="466"/>
      <c r="J54" s="466"/>
      <c r="K54" s="466"/>
      <c r="L54" s="466"/>
      <c r="M54" s="466"/>
      <c r="N54" s="466"/>
      <c r="O54" s="466"/>
      <c r="P54" s="466"/>
      <c r="Q54" s="465"/>
      <c r="R54" s="457"/>
    </row>
    <row r="55" spans="2:32" s="17" customFormat="1" ht="15.75" customHeight="1">
      <c r="B55" s="168"/>
      <c r="C55" s="168"/>
      <c r="D55" s="163"/>
    </row>
    <row r="56" spans="2:32" s="17" customFormat="1" ht="15.75" customHeight="1">
      <c r="B56" s="168"/>
      <c r="C56" s="168"/>
      <c r="D56" s="163"/>
    </row>
    <row r="57" spans="2:32" s="2" customFormat="1" ht="15.75" customHeight="1">
      <c r="B57" s="82"/>
      <c r="C57" s="82"/>
      <c r="D57" s="20"/>
    </row>
    <row r="58" spans="2:32" s="2" customFormat="1" ht="15.75" customHeight="1">
      <c r="B58" s="82"/>
      <c r="C58" s="82"/>
      <c r="D58" s="20"/>
    </row>
    <row r="59" spans="2:32" s="2" customFormat="1" ht="15.75" customHeight="1">
      <c r="B59" s="82"/>
      <c r="C59" s="82"/>
      <c r="D59" s="20"/>
    </row>
    <row r="60" spans="2:32" s="2" customFormat="1" ht="15.75" customHeight="1">
      <c r="B60" s="82"/>
      <c r="C60" s="82"/>
      <c r="D60" s="20"/>
    </row>
    <row r="61" spans="2:32" s="2" customFormat="1" ht="15.75" customHeight="1">
      <c r="B61" s="82"/>
      <c r="C61" s="82"/>
      <c r="D61" s="20"/>
    </row>
    <row r="62" spans="2:32" s="2" customFormat="1" ht="15.75" customHeight="1">
      <c r="B62" s="82"/>
      <c r="C62" s="82"/>
      <c r="D62" s="20"/>
    </row>
    <row r="63" spans="2:32" s="9" customFormat="1">
      <c r="B63" s="26"/>
      <c r="C63" s="26"/>
    </row>
    <row r="64" spans="2:32" s="9" customFormat="1">
      <c r="B64" s="26"/>
      <c r="C64" s="26"/>
    </row>
    <row r="65" spans="2:3" s="9" customFormat="1">
      <c r="B65" s="26"/>
      <c r="C65" s="26"/>
    </row>
    <row r="66" spans="2:3" s="9" customFormat="1">
      <c r="B66" s="26"/>
      <c r="C66" s="26"/>
    </row>
    <row r="67" spans="2:3" s="9" customFormat="1">
      <c r="B67" s="26"/>
      <c r="C67" s="26"/>
    </row>
    <row r="68" spans="2:3" s="9" customFormat="1">
      <c r="B68" s="26"/>
      <c r="C68" s="26"/>
    </row>
    <row r="69" spans="2:3" s="9" customFormat="1">
      <c r="B69" s="26"/>
      <c r="C69" s="26"/>
    </row>
    <row r="70" spans="2:3" s="9" customFormat="1">
      <c r="B70" s="26"/>
      <c r="C70" s="26"/>
    </row>
    <row r="71" spans="2:3" s="9" customFormat="1">
      <c r="B71" s="26"/>
      <c r="C71" s="26"/>
    </row>
    <row r="72" spans="2:3" s="9" customFormat="1">
      <c r="B72" s="26"/>
      <c r="C72" s="26"/>
    </row>
    <row r="73" spans="2:3" s="9" customFormat="1">
      <c r="B73" s="26"/>
      <c r="C73" s="26"/>
    </row>
    <row r="74" spans="2:3" s="9" customFormat="1">
      <c r="B74" s="26"/>
      <c r="C74" s="26"/>
    </row>
    <row r="75" spans="2:3" s="9" customFormat="1">
      <c r="B75" s="26"/>
      <c r="C75" s="26"/>
    </row>
    <row r="76" spans="2:3" s="9" customFormat="1">
      <c r="B76" s="26"/>
      <c r="C76" s="26"/>
    </row>
    <row r="77" spans="2:3" s="9" customFormat="1">
      <c r="B77" s="26"/>
      <c r="C77" s="26"/>
    </row>
    <row r="78" spans="2:3" s="9" customFormat="1">
      <c r="B78" s="26"/>
      <c r="C78" s="26"/>
    </row>
    <row r="79" spans="2:3" s="9" customFormat="1">
      <c r="B79" s="26"/>
      <c r="C79" s="26"/>
    </row>
    <row r="80" spans="2:3" s="9" customFormat="1">
      <c r="B80" s="26"/>
      <c r="C80" s="26"/>
    </row>
    <row r="81" spans="2:3" s="9" customFormat="1">
      <c r="B81" s="26"/>
      <c r="C81" s="26"/>
    </row>
    <row r="82" spans="2:3" s="9" customFormat="1">
      <c r="B82" s="26"/>
      <c r="C82" s="26"/>
    </row>
    <row r="83" spans="2:3" s="9" customFormat="1">
      <c r="B83" s="26"/>
      <c r="C83" s="26"/>
    </row>
    <row r="84" spans="2:3" s="9" customFormat="1">
      <c r="B84" s="26"/>
      <c r="C84" s="26"/>
    </row>
    <row r="85" spans="2:3" s="9" customFormat="1">
      <c r="B85" s="26"/>
      <c r="C85" s="26"/>
    </row>
    <row r="86" spans="2:3" s="9" customFormat="1">
      <c r="B86" s="26"/>
      <c r="C86" s="26"/>
    </row>
    <row r="87" spans="2:3" s="9" customFormat="1">
      <c r="B87" s="26"/>
      <c r="C87" s="26"/>
    </row>
    <row r="88" spans="2:3" s="9" customFormat="1">
      <c r="B88" s="26"/>
      <c r="C88" s="26"/>
    </row>
    <row r="89" spans="2:3" s="9" customFormat="1">
      <c r="B89" s="26"/>
      <c r="C89" s="26"/>
    </row>
    <row r="90" spans="2:3" s="9" customFormat="1">
      <c r="B90" s="26"/>
      <c r="C90" s="26"/>
    </row>
    <row r="91" spans="2:3" s="9" customFormat="1">
      <c r="B91" s="26"/>
      <c r="C91" s="26"/>
    </row>
    <row r="92" spans="2:3" s="9" customFormat="1">
      <c r="B92" s="26"/>
      <c r="C92" s="26"/>
    </row>
    <row r="93" spans="2:3" s="9" customFormat="1">
      <c r="B93" s="26"/>
      <c r="C93" s="26"/>
    </row>
    <row r="94" spans="2:3" s="9" customFormat="1">
      <c r="B94" s="26"/>
      <c r="C94" s="26"/>
    </row>
    <row r="95" spans="2:3" s="9" customFormat="1">
      <c r="B95" s="26"/>
      <c r="C95" s="26"/>
    </row>
    <row r="96" spans="2:3" s="9" customFormat="1">
      <c r="B96" s="26"/>
      <c r="C96" s="26"/>
    </row>
  </sheetData>
  <sheetProtection formatCells="0" formatColumns="0" formatRows="0" insertColumns="0" insertRows="0" insertHyperlinks="0" deleteColumns="0" deleteRows="0" sort="0" autoFilter="0" pivotTables="0"/>
  <mergeCells count="3">
    <mergeCell ref="B11:M11"/>
    <mergeCell ref="B26:M26"/>
    <mergeCell ref="B40:M40"/>
  </mergeCells>
  <pageMargins left="0.70866141732283472" right="0.70866141732283472" top="0.74803149606299213" bottom="0.74803149606299213" header="0.31496062992125984" footer="0.31496062992125984"/>
  <pageSetup paperSize="17" scale="50"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disablePrompts="1" count="2">
        <x14:dataValidation type="list" allowBlank="1" showInputMessage="1" showErrorMessage="1">
          <x14:formula1>
            <xm:f>DropDownList!$C$2:$C$16</xm:f>
          </x14:formula1>
          <xm:sqref>D24 D9</xm:sqref>
        </x14:dataValidation>
        <x14:dataValidation type="list" allowBlank="1" showInputMessage="1" showErrorMessage="1">
          <x14:formula1>
            <xm:f>DropDownList!$E$2:$E$4</xm:f>
          </x14:formula1>
          <xm:sqref>C44:C53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4:X123"/>
  <sheetViews>
    <sheetView topLeftCell="B1" zoomScale="90" zoomScaleNormal="90" workbookViewId="0">
      <selection activeCell="C32" sqref="C32"/>
    </sheetView>
  </sheetViews>
  <sheetFormatPr defaultColWidth="9.1796875" defaultRowHeight="14.5"/>
  <cols>
    <col min="1" max="1" width="9.1796875" style="12"/>
    <col min="2" max="2" width="53" style="12" customWidth="1"/>
    <col min="3" max="6" width="15.7265625" style="12" customWidth="1"/>
    <col min="7" max="7" width="27.81640625" style="12" customWidth="1"/>
    <col min="8" max="16384" width="9.1796875" style="12"/>
  </cols>
  <sheetData>
    <row r="14" spans="2:24" ht="15.5">
      <c r="B14" s="588" t="s">
        <v>506</v>
      </c>
    </row>
    <row r="15" spans="2:24" ht="15.5">
      <c r="B15" s="588"/>
    </row>
    <row r="16" spans="2:24" s="667" customFormat="1" ht="28.5" customHeight="1">
      <c r="B16" s="885" t="s">
        <v>633</v>
      </c>
      <c r="C16" s="885"/>
      <c r="D16" s="885"/>
      <c r="E16" s="885"/>
      <c r="F16" s="885"/>
      <c r="G16" s="885"/>
      <c r="H16" s="885"/>
      <c r="I16" s="885"/>
      <c r="J16" s="885"/>
      <c r="K16" s="885"/>
      <c r="L16" s="885"/>
      <c r="M16" s="885"/>
      <c r="N16" s="885"/>
      <c r="O16" s="885"/>
      <c r="P16" s="885"/>
      <c r="Q16" s="885"/>
      <c r="R16" s="885"/>
      <c r="S16" s="885"/>
      <c r="T16" s="885"/>
      <c r="U16" s="885"/>
      <c r="V16" s="885"/>
      <c r="W16" s="885"/>
      <c r="X16" s="885"/>
    </row>
    <row r="18" spans="2:6">
      <c r="B18" s="12" t="s">
        <v>742</v>
      </c>
    </row>
    <row r="19" spans="2:6">
      <c r="B19" s="12" t="s">
        <v>741</v>
      </c>
    </row>
    <row r="20" spans="2:6">
      <c r="B20" s="12" t="s">
        <v>740</v>
      </c>
    </row>
    <row r="22" spans="2:6" ht="18.5">
      <c r="B22" s="886" t="s">
        <v>781</v>
      </c>
      <c r="C22" s="886"/>
      <c r="D22" s="886"/>
      <c r="E22" s="886"/>
      <c r="F22" s="886"/>
    </row>
    <row r="23" spans="2:6">
      <c r="B23" s="887" t="s">
        <v>760</v>
      </c>
      <c r="C23" s="887"/>
      <c r="D23" s="887"/>
      <c r="E23" s="887"/>
      <c r="F23" s="887"/>
    </row>
    <row r="24" spans="2:6">
      <c r="B24"/>
      <c r="C24" s="816"/>
      <c r="D24" s="816"/>
      <c r="E24" s="817"/>
      <c r="F24" s="817"/>
    </row>
    <row r="25" spans="2:6" ht="29">
      <c r="B25" s="801" t="s">
        <v>761</v>
      </c>
      <c r="C25" s="818" t="s">
        <v>762</v>
      </c>
      <c r="D25" s="818" t="s">
        <v>763</v>
      </c>
      <c r="E25" s="819" t="s">
        <v>764</v>
      </c>
      <c r="F25" s="819" t="s">
        <v>765</v>
      </c>
    </row>
    <row r="26" spans="2:6">
      <c r="B26" s="820">
        <v>2015</v>
      </c>
      <c r="C26" s="821">
        <v>1986098.7670608202</v>
      </c>
      <c r="D26" s="821">
        <v>368.50108310919717</v>
      </c>
      <c r="E26" s="822"/>
      <c r="F26" s="822"/>
    </row>
    <row r="27" spans="2:6">
      <c r="B27" s="823" t="s">
        <v>96</v>
      </c>
      <c r="C27" s="824">
        <v>13963.572661071532</v>
      </c>
      <c r="D27" s="824">
        <v>0.89624379373104035</v>
      </c>
      <c r="E27" s="825"/>
      <c r="F27" s="825"/>
    </row>
    <row r="28" spans="2:6">
      <c r="B28" s="826" t="s">
        <v>766</v>
      </c>
      <c r="C28" s="827">
        <v>13963.572661071532</v>
      </c>
      <c r="D28" s="827">
        <v>0.89624379373104035</v>
      </c>
      <c r="E28" s="825"/>
      <c r="F28" s="825"/>
    </row>
    <row r="29" spans="2:6">
      <c r="B29" s="823" t="s">
        <v>95</v>
      </c>
      <c r="C29" s="827">
        <v>127558.56470417432</v>
      </c>
      <c r="D29" s="827">
        <v>8.1536481973123056</v>
      </c>
      <c r="E29" s="825"/>
      <c r="F29" s="825"/>
    </row>
    <row r="30" spans="2:6">
      <c r="B30" s="826" t="s">
        <v>766</v>
      </c>
      <c r="C30" s="827">
        <v>127558.56470417432</v>
      </c>
      <c r="D30" s="827">
        <v>8.1536481973123056</v>
      </c>
      <c r="E30" s="825"/>
      <c r="F30" s="825"/>
    </row>
    <row r="31" spans="2:6">
      <c r="B31" s="828" t="s">
        <v>100</v>
      </c>
      <c r="C31" s="827">
        <v>225610.8761387298</v>
      </c>
      <c r="D31" s="827">
        <v>28.266555871488983</v>
      </c>
      <c r="E31" s="825"/>
      <c r="F31" s="825"/>
    </row>
    <row r="32" spans="2:6">
      <c r="B32" s="829" t="s">
        <v>767</v>
      </c>
      <c r="C32" s="827">
        <v>30162.627494298227</v>
      </c>
      <c r="D32" s="827">
        <v>1.5010724447455173</v>
      </c>
      <c r="E32" s="825">
        <v>0.1336931446325797</v>
      </c>
      <c r="F32" s="825">
        <v>5.3104186147402969E-2</v>
      </c>
    </row>
    <row r="33" spans="2:6">
      <c r="B33" s="829" t="s">
        <v>768</v>
      </c>
      <c r="C33" s="827">
        <v>195448.24864443159</v>
      </c>
      <c r="D33" s="827">
        <v>26.765483426743465</v>
      </c>
      <c r="E33" s="825">
        <v>0.86630685536742036</v>
      </c>
      <c r="F33" s="825">
        <v>0.94689581385259702</v>
      </c>
    </row>
    <row r="34" spans="2:6">
      <c r="B34" s="828" t="s">
        <v>99</v>
      </c>
      <c r="C34" s="827">
        <v>311334.59262138268</v>
      </c>
      <c r="D34" s="827">
        <v>66.373033584679916</v>
      </c>
      <c r="E34" s="825"/>
      <c r="F34" s="825"/>
    </row>
    <row r="35" spans="2:6">
      <c r="B35" s="829" t="s">
        <v>768</v>
      </c>
      <c r="C35" s="827">
        <v>311334.59262138268</v>
      </c>
      <c r="D35" s="827">
        <v>66.373033584679916</v>
      </c>
      <c r="E35" s="825">
        <v>1</v>
      </c>
      <c r="F35" s="825">
        <v>1</v>
      </c>
    </row>
    <row r="36" spans="2:6">
      <c r="B36" s="828" t="s">
        <v>103</v>
      </c>
      <c r="C36" s="827">
        <v>12665.774516603558</v>
      </c>
      <c r="D36" s="827">
        <v>15.747751916633877</v>
      </c>
      <c r="E36" s="825"/>
      <c r="F36" s="825"/>
    </row>
    <row r="37" spans="2:6">
      <c r="B37" s="829" t="s">
        <v>768</v>
      </c>
      <c r="C37" s="827">
        <v>12665.774516603558</v>
      </c>
      <c r="D37" s="827">
        <v>15.747751916633877</v>
      </c>
      <c r="E37" s="825">
        <v>1</v>
      </c>
      <c r="F37" s="825">
        <v>1</v>
      </c>
    </row>
    <row r="38" spans="2:6">
      <c r="B38" s="828" t="s">
        <v>680</v>
      </c>
      <c r="C38" s="827">
        <v>44216.418577374287</v>
      </c>
      <c r="D38" s="827">
        <v>23.362076140419038</v>
      </c>
      <c r="E38" s="825"/>
      <c r="F38" s="825"/>
    </row>
    <row r="39" spans="2:6">
      <c r="B39" s="829" t="s">
        <v>29</v>
      </c>
      <c r="C39" s="827">
        <v>44216.418577374287</v>
      </c>
      <c r="D39" s="827">
        <v>23.362076140419038</v>
      </c>
      <c r="E39" s="825">
        <v>1</v>
      </c>
      <c r="F39" s="825">
        <v>1</v>
      </c>
    </row>
    <row r="40" spans="2:6">
      <c r="B40" s="828" t="s">
        <v>102</v>
      </c>
      <c r="C40" s="827">
        <v>22611.108799999998</v>
      </c>
      <c r="D40" s="827">
        <v>12.600000000000001</v>
      </c>
      <c r="E40" s="825"/>
      <c r="F40" s="825"/>
    </row>
    <row r="41" spans="2:6">
      <c r="B41" s="829" t="s">
        <v>768</v>
      </c>
      <c r="C41" s="827">
        <v>22611.108799999998</v>
      </c>
      <c r="D41" s="827">
        <v>12.600000000000001</v>
      </c>
      <c r="E41" s="825">
        <v>1</v>
      </c>
      <c r="F41" s="825">
        <v>1</v>
      </c>
    </row>
    <row r="42" spans="2:6">
      <c r="B42" s="828" t="s">
        <v>117</v>
      </c>
      <c r="C42" s="827">
        <v>233500.94446603701</v>
      </c>
      <c r="D42" s="827">
        <v>49.779775188509937</v>
      </c>
      <c r="E42" s="825"/>
      <c r="F42" s="825"/>
    </row>
    <row r="43" spans="2:6">
      <c r="B43" s="829" t="s">
        <v>768</v>
      </c>
      <c r="C43" s="827">
        <v>233500.94446603701</v>
      </c>
      <c r="D43" s="827">
        <v>49.779775188509937</v>
      </c>
      <c r="E43" s="825">
        <v>1</v>
      </c>
      <c r="F43" s="825">
        <v>1</v>
      </c>
    </row>
    <row r="44" spans="2:6">
      <c r="B44" s="828" t="s">
        <v>113</v>
      </c>
      <c r="C44" s="827">
        <v>0</v>
      </c>
      <c r="D44" s="827">
        <v>0</v>
      </c>
      <c r="E44" s="825"/>
      <c r="F44" s="825"/>
    </row>
    <row r="45" spans="2:6">
      <c r="B45" s="829" t="s">
        <v>766</v>
      </c>
      <c r="C45" s="827">
        <v>0</v>
      </c>
      <c r="D45" s="827">
        <v>0</v>
      </c>
      <c r="E45" s="825"/>
      <c r="F45" s="825"/>
    </row>
    <row r="46" spans="2:6">
      <c r="B46" s="828" t="s">
        <v>118</v>
      </c>
      <c r="C46" s="827">
        <v>994636.9145754471</v>
      </c>
      <c r="D46" s="827">
        <v>163.32199841642208</v>
      </c>
      <c r="E46" s="825"/>
      <c r="F46" s="825"/>
    </row>
    <row r="47" spans="2:6">
      <c r="B47" s="829" t="s">
        <v>767</v>
      </c>
      <c r="C47" s="827">
        <v>108259.36867266869</v>
      </c>
      <c r="D47" s="827">
        <v>14.600887155914844</v>
      </c>
      <c r="E47" s="825">
        <v>0.10884310353479927</v>
      </c>
      <c r="F47" s="825">
        <v>8.9399390758659242E-2</v>
      </c>
    </row>
    <row r="48" spans="2:6">
      <c r="B48" s="829" t="s">
        <v>768</v>
      </c>
      <c r="C48" s="827">
        <v>886377.54590277839</v>
      </c>
      <c r="D48" s="827">
        <v>148.72111126050723</v>
      </c>
      <c r="E48" s="825">
        <v>0.89115689646520069</v>
      </c>
      <c r="F48" s="825">
        <v>0.91060060924134079</v>
      </c>
    </row>
    <row r="49" spans="2:6">
      <c r="B49" s="820">
        <v>2016</v>
      </c>
      <c r="C49" s="821">
        <v>11655461.069979949</v>
      </c>
      <c r="D49" s="821">
        <v>1627.8425197931338</v>
      </c>
      <c r="E49" s="822"/>
      <c r="F49" s="822"/>
    </row>
    <row r="50" spans="2:6">
      <c r="B50" s="828" t="s">
        <v>702</v>
      </c>
      <c r="C50" s="827">
        <v>819.72090387322851</v>
      </c>
      <c r="D50" s="827">
        <v>0.12207815613754633</v>
      </c>
      <c r="E50" s="825"/>
      <c r="F50" s="825"/>
    </row>
    <row r="51" spans="2:6">
      <c r="B51" s="829" t="s">
        <v>29</v>
      </c>
      <c r="C51" s="827">
        <v>819.72090387322851</v>
      </c>
      <c r="D51" s="827">
        <v>0.12207815613754633</v>
      </c>
      <c r="E51" s="825"/>
      <c r="F51" s="825"/>
    </row>
    <row r="52" spans="2:6">
      <c r="B52" s="828" t="s">
        <v>117</v>
      </c>
      <c r="C52" s="827">
        <v>13142.640539737338</v>
      </c>
      <c r="D52" s="827">
        <v>1.7149847194239736</v>
      </c>
      <c r="E52" s="825"/>
      <c r="F52" s="825"/>
    </row>
    <row r="53" spans="2:6">
      <c r="B53" s="829" t="s">
        <v>768</v>
      </c>
      <c r="C53" s="827">
        <v>13142.640539737338</v>
      </c>
      <c r="D53" s="827">
        <v>1.7149847194239736</v>
      </c>
      <c r="E53" s="825">
        <v>1</v>
      </c>
      <c r="F53" s="825">
        <v>1</v>
      </c>
    </row>
    <row r="54" spans="2:6">
      <c r="B54" s="828" t="s">
        <v>113</v>
      </c>
      <c r="C54" s="827">
        <v>5654090.5232392345</v>
      </c>
      <c r="D54" s="827">
        <v>366.20199376688828</v>
      </c>
      <c r="E54" s="825"/>
      <c r="F54" s="825"/>
    </row>
    <row r="55" spans="2:6">
      <c r="B55" s="829" t="s">
        <v>766</v>
      </c>
      <c r="C55" s="827">
        <v>5654090.5232392345</v>
      </c>
      <c r="D55" s="827">
        <v>366.20199376688828</v>
      </c>
      <c r="E55" s="825"/>
      <c r="F55" s="825"/>
    </row>
    <row r="56" spans="2:6">
      <c r="B56" s="828" t="s">
        <v>769</v>
      </c>
      <c r="C56" s="827">
        <v>1580253.2000000414</v>
      </c>
      <c r="D56" s="827">
        <v>471.70179999999249</v>
      </c>
      <c r="E56" s="825"/>
      <c r="F56" s="825"/>
    </row>
    <row r="57" spans="2:6">
      <c r="B57" s="829" t="s">
        <v>29</v>
      </c>
      <c r="C57" s="827">
        <v>1577287.4000000414</v>
      </c>
      <c r="D57" s="827">
        <v>470.80359999999251</v>
      </c>
      <c r="E57" s="825">
        <v>0.99812321215359667</v>
      </c>
      <c r="F57" s="825">
        <v>0.99809583088298581</v>
      </c>
    </row>
    <row r="58" spans="2:6">
      <c r="B58" s="829" t="s">
        <v>767</v>
      </c>
      <c r="C58" s="827">
        <v>2965.7999999999997</v>
      </c>
      <c r="D58" s="827">
        <v>0.8982</v>
      </c>
      <c r="E58" s="825">
        <v>1.8767878464032992E-3</v>
      </c>
      <c r="F58" s="825">
        <v>1.9041691170142117E-3</v>
      </c>
    </row>
    <row r="59" spans="2:6">
      <c r="B59" s="828" t="s">
        <v>120</v>
      </c>
      <c r="C59" s="827">
        <v>24691.911428926254</v>
      </c>
      <c r="D59" s="827">
        <v>13.738387094391738</v>
      </c>
      <c r="E59" s="825"/>
      <c r="F59" s="825"/>
    </row>
    <row r="60" spans="2:6">
      <c r="B60" s="829" t="s">
        <v>767</v>
      </c>
      <c r="C60" s="827">
        <v>0</v>
      </c>
      <c r="D60" s="827">
        <v>0</v>
      </c>
      <c r="E60" s="825"/>
      <c r="F60" s="825"/>
    </row>
    <row r="61" spans="2:6">
      <c r="B61" s="829" t="s">
        <v>768</v>
      </c>
      <c r="C61" s="827">
        <v>24691.911428926254</v>
      </c>
      <c r="D61" s="827">
        <v>13.738387094391738</v>
      </c>
      <c r="E61" s="825">
        <v>1</v>
      </c>
      <c r="F61" s="825">
        <v>1</v>
      </c>
    </row>
    <row r="62" spans="2:6">
      <c r="B62" s="828" t="s">
        <v>118</v>
      </c>
      <c r="C62" s="827">
        <v>4382289.3872844977</v>
      </c>
      <c r="D62" s="827">
        <v>774.35027605629989</v>
      </c>
      <c r="E62" s="825"/>
      <c r="F62" s="825"/>
    </row>
    <row r="63" spans="2:6">
      <c r="B63" s="826" t="s">
        <v>29</v>
      </c>
      <c r="C63" s="824">
        <v>19396.670238142586</v>
      </c>
      <c r="D63" s="824">
        <v>5.7249639150700542</v>
      </c>
      <c r="E63" s="825">
        <v>4.4261500152005719E-3</v>
      </c>
      <c r="F63" s="825">
        <v>7.3932483684603411E-3</v>
      </c>
    </row>
    <row r="64" spans="2:6">
      <c r="B64" s="826" t="s">
        <v>767</v>
      </c>
      <c r="C64" s="824">
        <v>1254393.6333197751</v>
      </c>
      <c r="D64" s="824">
        <v>182.03268214746515</v>
      </c>
      <c r="E64" s="825">
        <v>0.28624162451696622</v>
      </c>
      <c r="F64" s="825">
        <v>0.23507795861395198</v>
      </c>
    </row>
    <row r="65" spans="2:7">
      <c r="B65" s="826" t="s">
        <v>768</v>
      </c>
      <c r="C65" s="824">
        <v>3108499.0837265798</v>
      </c>
      <c r="D65" s="824">
        <v>586.59262999376472</v>
      </c>
      <c r="E65" s="825">
        <v>0.70933222546783314</v>
      </c>
      <c r="F65" s="825">
        <v>0.75752879301758769</v>
      </c>
    </row>
    <row r="66" spans="2:7">
      <c r="B66" s="823" t="s">
        <v>770</v>
      </c>
      <c r="C66" s="824">
        <v>173.686583638543</v>
      </c>
      <c r="D66" s="824">
        <v>1.2999999999999999E-2</v>
      </c>
      <c r="E66" s="825"/>
      <c r="F66" s="825"/>
    </row>
    <row r="67" spans="2:7">
      <c r="B67" s="826" t="s">
        <v>29</v>
      </c>
      <c r="C67" s="824">
        <v>173.686583638543</v>
      </c>
      <c r="D67" s="824">
        <v>1.2999999999999999E-2</v>
      </c>
      <c r="E67" s="825">
        <v>1</v>
      </c>
      <c r="F67" s="825">
        <v>1</v>
      </c>
    </row>
    <row r="68" spans="2:7">
      <c r="B68" s="830" t="s">
        <v>771</v>
      </c>
      <c r="C68" s="824">
        <v>13641559.837040769</v>
      </c>
      <c r="D68" s="824">
        <v>1996.343602902331</v>
      </c>
      <c r="E68" s="825"/>
      <c r="F68" s="825"/>
    </row>
    <row r="70" spans="2:7" ht="18.5">
      <c r="B70" s="886" t="s">
        <v>772</v>
      </c>
      <c r="C70" s="886"/>
      <c r="D70" s="886"/>
      <c r="E70" s="886"/>
      <c r="F70" s="886"/>
      <c r="G70" s="831"/>
    </row>
    <row r="71" spans="2:7">
      <c r="B71" s="887" t="s">
        <v>773</v>
      </c>
      <c r="C71" s="887"/>
      <c r="D71" s="887"/>
      <c r="E71" s="887"/>
      <c r="F71" s="887"/>
      <c r="G71" s="831"/>
    </row>
    <row r="72" spans="2:7">
      <c r="B72"/>
      <c r="C72" s="816"/>
      <c r="D72" s="816"/>
      <c r="E72" s="817"/>
      <c r="F72" s="817"/>
      <c r="G72" s="831"/>
    </row>
    <row r="73" spans="2:7" ht="29">
      <c r="B73" s="832" t="s">
        <v>761</v>
      </c>
      <c r="C73" s="833" t="s">
        <v>762</v>
      </c>
      <c r="D73" s="818" t="s">
        <v>763</v>
      </c>
      <c r="E73" s="819" t="s">
        <v>764</v>
      </c>
      <c r="F73" s="819" t="s">
        <v>27</v>
      </c>
      <c r="G73" s="831"/>
    </row>
    <row r="74" spans="2:7">
      <c r="B74" s="820">
        <v>2016</v>
      </c>
      <c r="C74" s="821">
        <v>7834629.0482917493</v>
      </c>
      <c r="D74" s="821">
        <v>1308.8498942758649</v>
      </c>
      <c r="E74" s="822"/>
      <c r="F74" s="822"/>
      <c r="G74" s="831"/>
    </row>
    <row r="75" spans="2:7">
      <c r="B75" s="823" t="s">
        <v>117</v>
      </c>
      <c r="C75" s="824">
        <v>13142.640539737338</v>
      </c>
      <c r="D75" s="824">
        <v>1.7149847194239736</v>
      </c>
      <c r="E75" s="825"/>
      <c r="F75" s="825"/>
      <c r="G75" s="831"/>
    </row>
    <row r="76" spans="2:7">
      <c r="B76" s="826" t="s">
        <v>768</v>
      </c>
      <c r="C76" s="824">
        <v>13142.640539737338</v>
      </c>
      <c r="D76" s="824">
        <v>1.7149847194239736</v>
      </c>
      <c r="E76" s="825">
        <v>1</v>
      </c>
      <c r="F76" s="825">
        <v>1</v>
      </c>
      <c r="G76" s="831"/>
    </row>
    <row r="77" spans="2:7">
      <c r="B77" s="823" t="s">
        <v>113</v>
      </c>
      <c r="C77" s="824">
        <v>514682.26744844008</v>
      </c>
      <c r="D77" s="824">
        <v>32.617958142011652</v>
      </c>
      <c r="E77" s="825"/>
      <c r="F77" s="825"/>
      <c r="G77" s="831"/>
    </row>
    <row r="78" spans="2:7">
      <c r="B78" s="826" t="s">
        <v>766</v>
      </c>
      <c r="C78" s="824">
        <v>514682.26744844008</v>
      </c>
      <c r="D78" s="824">
        <v>32.617958142011652</v>
      </c>
      <c r="E78" s="825"/>
      <c r="F78" s="825"/>
      <c r="G78" s="831" t="s">
        <v>774</v>
      </c>
    </row>
    <row r="79" spans="2:7">
      <c r="B79" s="823" t="s">
        <v>124</v>
      </c>
      <c r="C79" s="824">
        <v>12650.298569999999</v>
      </c>
      <c r="D79" s="824">
        <v>0</v>
      </c>
      <c r="E79" s="825"/>
      <c r="F79" s="825"/>
      <c r="G79" s="831"/>
    </row>
    <row r="80" spans="2:7">
      <c r="B80" s="826" t="s">
        <v>768</v>
      </c>
      <c r="C80" s="824">
        <v>12650.298569999999</v>
      </c>
      <c r="D80" s="824">
        <v>0</v>
      </c>
      <c r="E80" s="825">
        <v>1</v>
      </c>
      <c r="F80" s="825"/>
      <c r="G80" s="831"/>
    </row>
    <row r="81" spans="2:7">
      <c r="B81" s="823" t="s">
        <v>769</v>
      </c>
      <c r="C81" s="824">
        <v>9726.6000000000022</v>
      </c>
      <c r="D81" s="824">
        <v>2.8600000000000003</v>
      </c>
      <c r="E81" s="825"/>
      <c r="F81" s="825"/>
      <c r="G81" s="831"/>
    </row>
    <row r="82" spans="2:7">
      <c r="B82" s="826" t="s">
        <v>766</v>
      </c>
      <c r="C82" s="824">
        <v>9726.6000000000022</v>
      </c>
      <c r="D82" s="824">
        <v>2.8600000000000003</v>
      </c>
      <c r="E82" s="825"/>
      <c r="F82" s="825"/>
      <c r="G82" s="831" t="s">
        <v>775</v>
      </c>
    </row>
    <row r="83" spans="2:7">
      <c r="B83" s="823" t="s">
        <v>120</v>
      </c>
      <c r="C83" s="824">
        <v>247814.33315489939</v>
      </c>
      <c r="D83" s="824">
        <v>61.497464478101321</v>
      </c>
      <c r="E83" s="825"/>
      <c r="F83" s="825"/>
      <c r="G83" s="831"/>
    </row>
    <row r="84" spans="2:7">
      <c r="B84" s="826" t="s">
        <v>767</v>
      </c>
      <c r="C84" s="824">
        <v>247814.33315489939</v>
      </c>
      <c r="D84" s="824">
        <v>61.497464478101321</v>
      </c>
      <c r="E84" s="825">
        <v>1</v>
      </c>
      <c r="F84" s="825">
        <v>1</v>
      </c>
      <c r="G84" s="831"/>
    </row>
    <row r="85" spans="2:7">
      <c r="B85" s="823" t="s">
        <v>122</v>
      </c>
      <c r="C85" s="824">
        <v>2903805.0710698362</v>
      </c>
      <c r="D85" s="824">
        <v>384.40060574457613</v>
      </c>
      <c r="E85" s="825"/>
      <c r="F85" s="825"/>
      <c r="G85" s="831"/>
    </row>
    <row r="86" spans="2:7">
      <c r="B86" s="826" t="s">
        <v>768</v>
      </c>
      <c r="C86" s="824">
        <v>2903805.0710698362</v>
      </c>
      <c r="D86" s="824">
        <v>384.40060574457613</v>
      </c>
      <c r="E86" s="825">
        <v>1</v>
      </c>
      <c r="F86" s="825">
        <v>1</v>
      </c>
      <c r="G86" s="831"/>
    </row>
    <row r="87" spans="2:7">
      <c r="B87" s="823" t="s">
        <v>118</v>
      </c>
      <c r="C87" s="824">
        <v>4132807.8375088358</v>
      </c>
      <c r="D87" s="824">
        <v>825.75888119175193</v>
      </c>
      <c r="E87" s="825"/>
      <c r="F87" s="825"/>
      <c r="G87" s="831"/>
    </row>
    <row r="88" spans="2:7">
      <c r="B88" s="826" t="s">
        <v>766</v>
      </c>
      <c r="C88" s="824">
        <v>84246.883458774479</v>
      </c>
      <c r="D88" s="824">
        <v>18.836647476450672</v>
      </c>
      <c r="E88" s="825"/>
      <c r="F88" s="825"/>
      <c r="G88" s="831" t="s">
        <v>776</v>
      </c>
    </row>
    <row r="89" spans="2:7">
      <c r="B89" s="826" t="s">
        <v>768</v>
      </c>
      <c r="C89" s="824">
        <v>3491338.7016511373</v>
      </c>
      <c r="D89" s="824">
        <v>766.32212302107928</v>
      </c>
      <c r="E89" s="825">
        <v>0.86517102311371796</v>
      </c>
      <c r="F89" s="825">
        <v>0.95083297119901755</v>
      </c>
      <c r="G89" s="831"/>
    </row>
    <row r="90" spans="2:7">
      <c r="B90" s="826" t="s">
        <v>767</v>
      </c>
      <c r="C90" s="824">
        <v>557222.2523989242</v>
      </c>
      <c r="D90" s="824">
        <v>40.600110694221961</v>
      </c>
      <c r="E90" s="825">
        <v>0.13482897688628206</v>
      </c>
      <c r="F90" s="825">
        <v>4.9167028800982511E-2</v>
      </c>
      <c r="G90" s="831"/>
    </row>
    <row r="91" spans="2:7">
      <c r="B91" s="820">
        <v>2017</v>
      </c>
      <c r="C91" s="821">
        <v>31469565.986627407</v>
      </c>
      <c r="D91" s="821">
        <v>3185.9541969536717</v>
      </c>
      <c r="E91" s="822"/>
      <c r="F91" s="822"/>
      <c r="G91" s="831"/>
    </row>
    <row r="92" spans="2:7">
      <c r="B92" s="823" t="s">
        <v>777</v>
      </c>
      <c r="C92" s="824">
        <v>1066500.7154955692</v>
      </c>
      <c r="D92" s="824">
        <v>204.02158687430239</v>
      </c>
      <c r="E92" s="825"/>
      <c r="F92" s="825"/>
      <c r="G92" s="831"/>
    </row>
    <row r="93" spans="2:7">
      <c r="B93" s="826" t="s">
        <v>766</v>
      </c>
      <c r="C93" s="824">
        <v>1066500.7154955692</v>
      </c>
      <c r="D93" s="824">
        <v>204.02158687430239</v>
      </c>
      <c r="E93" s="825"/>
      <c r="F93" s="825"/>
      <c r="G93" s="831" t="s">
        <v>774</v>
      </c>
    </row>
    <row r="94" spans="2:7">
      <c r="B94" s="823" t="s">
        <v>117</v>
      </c>
      <c r="C94" s="824">
        <v>326668.34834277339</v>
      </c>
      <c r="D94" s="824">
        <v>14.510278325463272</v>
      </c>
      <c r="E94" s="825"/>
      <c r="F94" s="825"/>
      <c r="G94" s="831"/>
    </row>
    <row r="95" spans="2:7">
      <c r="B95" s="826" t="s">
        <v>768</v>
      </c>
      <c r="C95" s="824">
        <v>326668.34834277339</v>
      </c>
      <c r="D95" s="824">
        <v>14.510278325463272</v>
      </c>
      <c r="E95" s="825">
        <v>1</v>
      </c>
      <c r="F95" s="825">
        <v>1</v>
      </c>
      <c r="G95" s="831"/>
    </row>
    <row r="96" spans="2:7">
      <c r="B96" s="823" t="s">
        <v>113</v>
      </c>
      <c r="C96" s="824">
        <v>11745898.7247796</v>
      </c>
      <c r="D96" s="824">
        <v>801.92343251778505</v>
      </c>
      <c r="E96" s="825"/>
      <c r="F96" s="825"/>
      <c r="G96" s="831" t="s">
        <v>774</v>
      </c>
    </row>
    <row r="97" spans="2:7">
      <c r="B97" s="826" t="s">
        <v>766</v>
      </c>
      <c r="C97" s="824">
        <v>11745898.7247796</v>
      </c>
      <c r="D97" s="824">
        <v>801.92343251778505</v>
      </c>
      <c r="E97" s="825"/>
      <c r="F97" s="825"/>
      <c r="G97" s="831"/>
    </row>
    <row r="98" spans="2:7">
      <c r="B98" s="823" t="s">
        <v>124</v>
      </c>
      <c r="C98" s="824">
        <v>10589.82847231851</v>
      </c>
      <c r="D98" s="824">
        <v>15.088104831206721</v>
      </c>
      <c r="E98" s="825"/>
      <c r="F98" s="825"/>
      <c r="G98" s="831"/>
    </row>
    <row r="99" spans="2:7">
      <c r="B99" s="826" t="s">
        <v>768</v>
      </c>
      <c r="C99" s="824">
        <v>10589.82847231851</v>
      </c>
      <c r="D99" s="824">
        <v>15.088104831206721</v>
      </c>
      <c r="E99" s="825">
        <v>1</v>
      </c>
      <c r="F99" s="825">
        <v>1</v>
      </c>
      <c r="G99" s="831"/>
    </row>
    <row r="100" spans="2:7">
      <c r="B100" s="823" t="s">
        <v>769</v>
      </c>
      <c r="C100" s="824">
        <v>1231687.2729999861</v>
      </c>
      <c r="D100" s="824">
        <v>360.07150000000001</v>
      </c>
      <c r="E100" s="825"/>
      <c r="F100" s="825"/>
      <c r="G100" s="831"/>
    </row>
    <row r="101" spans="2:7">
      <c r="B101" s="826" t="s">
        <v>766</v>
      </c>
      <c r="C101" s="824">
        <v>1226244.422999986</v>
      </c>
      <c r="D101" s="824">
        <v>358.48950000000002</v>
      </c>
      <c r="E101" s="825">
        <v>0.99558098056275024</v>
      </c>
      <c r="F101" s="825">
        <v>0.99560642816773892</v>
      </c>
      <c r="G101" s="831" t="s">
        <v>778</v>
      </c>
    </row>
    <row r="102" spans="2:7">
      <c r="B102" s="826" t="s">
        <v>768</v>
      </c>
      <c r="C102" s="824">
        <v>1109.99</v>
      </c>
      <c r="D102" s="824">
        <v>0.33739999999999998</v>
      </c>
      <c r="E102" s="825">
        <v>9.0119466550663344E-4</v>
      </c>
      <c r="F102" s="825">
        <v>9.3703611643798515E-4</v>
      </c>
      <c r="G102" s="831"/>
    </row>
    <row r="103" spans="2:7">
      <c r="B103" s="826" t="s">
        <v>767</v>
      </c>
      <c r="C103" s="824">
        <v>4332.8600000000006</v>
      </c>
      <c r="D103" s="824">
        <v>1.2445999999999999</v>
      </c>
      <c r="E103" s="825">
        <v>3.5178247717430541E-3</v>
      </c>
      <c r="F103" s="825">
        <v>3.4717892713733594E-3</v>
      </c>
      <c r="G103" s="831"/>
    </row>
    <row r="104" spans="2:7">
      <c r="B104" s="823" t="s">
        <v>120</v>
      </c>
      <c r="C104" s="824">
        <v>192455.36537321363</v>
      </c>
      <c r="D104" s="824">
        <v>52.0172939631981</v>
      </c>
      <c r="E104" s="825"/>
      <c r="F104" s="825"/>
      <c r="G104" s="831"/>
    </row>
    <row r="105" spans="2:7">
      <c r="B105" s="826" t="s">
        <v>768</v>
      </c>
      <c r="C105" s="824">
        <v>170392.74781042364</v>
      </c>
      <c r="D105" s="824">
        <v>30.502179446144709</v>
      </c>
      <c r="E105" s="825">
        <v>0.88536241886524869</v>
      </c>
      <c r="F105" s="825">
        <v>0.58638535614184017</v>
      </c>
      <c r="G105" s="831"/>
    </row>
    <row r="106" spans="2:7">
      <c r="B106" s="826" t="s">
        <v>767</v>
      </c>
      <c r="C106" s="824">
        <v>22062.61756278999</v>
      </c>
      <c r="D106" s="824">
        <v>21.515114517053394</v>
      </c>
      <c r="E106" s="825">
        <v>0.11463758113475134</v>
      </c>
      <c r="F106" s="825">
        <v>0.41361464385815994</v>
      </c>
      <c r="G106" s="831"/>
    </row>
    <row r="107" spans="2:7">
      <c r="B107" s="823" t="s">
        <v>118</v>
      </c>
      <c r="C107" s="824">
        <v>10695648.948750284</v>
      </c>
      <c r="D107" s="824">
        <v>1279.910698351875</v>
      </c>
      <c r="E107" s="825"/>
      <c r="F107" s="825"/>
      <c r="G107" s="831"/>
    </row>
    <row r="108" spans="2:7">
      <c r="B108" s="826" t="s">
        <v>768</v>
      </c>
      <c r="C108" s="824">
        <v>5105060.5527816461</v>
      </c>
      <c r="D108" s="824">
        <v>980.03176719976466</v>
      </c>
      <c r="E108" s="825">
        <v>0.47730255333203875</v>
      </c>
      <c r="F108" s="825">
        <v>0.76570323887575853</v>
      </c>
      <c r="G108" s="831"/>
    </row>
    <row r="109" spans="2:7">
      <c r="B109" s="826" t="s">
        <v>767</v>
      </c>
      <c r="C109" s="824">
        <v>1207904.5195536884</v>
      </c>
      <c r="D109" s="824">
        <v>299.87893115211045</v>
      </c>
      <c r="E109" s="825">
        <v>0.11293419645142935</v>
      </c>
      <c r="F109" s="825">
        <v>0.23429676112424155</v>
      </c>
      <c r="G109" s="831"/>
    </row>
    <row r="110" spans="2:7">
      <c r="B110" s="826" t="s">
        <v>759</v>
      </c>
      <c r="C110" s="824">
        <v>4382683.8764149491</v>
      </c>
      <c r="D110" s="824">
        <v>0</v>
      </c>
      <c r="E110" s="825">
        <v>0.40976325021653193</v>
      </c>
      <c r="F110" s="825"/>
      <c r="G110" s="831"/>
    </row>
    <row r="111" spans="2:7">
      <c r="B111" s="823" t="s">
        <v>119</v>
      </c>
      <c r="C111" s="824">
        <v>76493.308923915509</v>
      </c>
      <c r="D111" s="824">
        <v>17.111908049307669</v>
      </c>
      <c r="E111" s="825"/>
      <c r="F111" s="825"/>
      <c r="G111" s="831"/>
    </row>
    <row r="112" spans="2:7">
      <c r="B112" s="826" t="s">
        <v>768</v>
      </c>
      <c r="C112" s="824">
        <v>26342.482241860002</v>
      </c>
      <c r="D112" s="824">
        <v>5.7982291532971431</v>
      </c>
      <c r="E112" s="825">
        <v>0.34437629398489866</v>
      </c>
      <c r="F112" s="825">
        <v>0.33884176659842058</v>
      </c>
      <c r="G112" s="831"/>
    </row>
    <row r="113" spans="2:7">
      <c r="B113" s="826" t="s">
        <v>767</v>
      </c>
      <c r="C113" s="824">
        <v>50150.826682055507</v>
      </c>
      <c r="D113" s="824">
        <v>11.313678896010526</v>
      </c>
      <c r="E113" s="825">
        <v>0.65562370601510134</v>
      </c>
      <c r="F113" s="825">
        <v>0.66115823340157942</v>
      </c>
      <c r="G113" s="831"/>
    </row>
    <row r="114" spans="2:7">
      <c r="B114" s="823" t="s">
        <v>704</v>
      </c>
      <c r="C114" s="824">
        <v>187706.14999999997</v>
      </c>
      <c r="D114" s="824">
        <v>32.931281779057379</v>
      </c>
      <c r="E114" s="825"/>
      <c r="F114" s="825"/>
      <c r="G114" s="831" t="s">
        <v>774</v>
      </c>
    </row>
    <row r="115" spans="2:7">
      <c r="B115" s="826" t="s">
        <v>766</v>
      </c>
      <c r="C115" s="824">
        <v>187706.14999999997</v>
      </c>
      <c r="D115" s="824">
        <v>32.931281779057379</v>
      </c>
      <c r="E115" s="825"/>
      <c r="F115" s="825"/>
      <c r="G115" s="831"/>
    </row>
    <row r="116" spans="2:7">
      <c r="B116" s="823" t="s">
        <v>116</v>
      </c>
      <c r="C116" s="824">
        <v>5609.6671168000003</v>
      </c>
      <c r="D116" s="824">
        <v>1.6595453</v>
      </c>
      <c r="E116" s="825"/>
      <c r="F116" s="825"/>
      <c r="G116" s="831" t="s">
        <v>774</v>
      </c>
    </row>
    <row r="117" spans="2:7">
      <c r="B117" s="826" t="s">
        <v>766</v>
      </c>
      <c r="C117" s="824">
        <v>5609.6671168000003</v>
      </c>
      <c r="D117" s="824">
        <v>1.6595453</v>
      </c>
      <c r="E117" s="825"/>
      <c r="F117" s="825"/>
      <c r="G117" s="831"/>
    </row>
    <row r="118" spans="2:7">
      <c r="B118" s="823" t="s">
        <v>779</v>
      </c>
      <c r="C118" s="824">
        <v>5930307.6563729541</v>
      </c>
      <c r="D118" s="824">
        <v>406.7085669614757</v>
      </c>
      <c r="E118" s="825"/>
      <c r="F118" s="825"/>
      <c r="G118" s="831" t="s">
        <v>774</v>
      </c>
    </row>
    <row r="119" spans="2:7">
      <c r="B119" s="826" t="s">
        <v>766</v>
      </c>
      <c r="C119" s="824">
        <v>5930307.6563729541</v>
      </c>
      <c r="D119" s="824">
        <v>406.7085669614757</v>
      </c>
      <c r="E119" s="825"/>
      <c r="F119" s="825"/>
      <c r="G119" s="831"/>
    </row>
    <row r="120" spans="2:7">
      <c r="B120" s="830" t="s">
        <v>780</v>
      </c>
      <c r="C120" s="824"/>
      <c r="D120" s="824"/>
      <c r="E120" s="825"/>
      <c r="F120" s="825"/>
      <c r="G120" s="831"/>
    </row>
    <row r="121" spans="2:7">
      <c r="B121" s="823" t="s">
        <v>780</v>
      </c>
      <c r="C121" s="824"/>
      <c r="D121" s="824"/>
      <c r="E121" s="825"/>
      <c r="F121" s="825"/>
      <c r="G121" s="831"/>
    </row>
    <row r="122" spans="2:7">
      <c r="B122" s="826" t="s">
        <v>780</v>
      </c>
      <c r="C122" s="824"/>
      <c r="D122" s="824"/>
      <c r="E122" s="825"/>
      <c r="F122" s="825"/>
      <c r="G122" s="831"/>
    </row>
    <row r="123" spans="2:7">
      <c r="B123" s="830" t="s">
        <v>771</v>
      </c>
      <c r="C123" s="824">
        <v>39304195.034919158</v>
      </c>
      <c r="D123" s="824">
        <v>4494.8040912295355</v>
      </c>
      <c r="E123" s="825"/>
      <c r="F123" s="825"/>
      <c r="G123" s="831"/>
    </row>
  </sheetData>
  <mergeCells count="5">
    <mergeCell ref="B16:X16"/>
    <mergeCell ref="B22:F22"/>
    <mergeCell ref="B23:F23"/>
    <mergeCell ref="B70:F70"/>
    <mergeCell ref="B71:F71"/>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534"/>
  <sheetViews>
    <sheetView topLeftCell="A19" zoomScale="90" zoomScaleNormal="90" zoomScaleSheetLayoutView="80" zoomScalePageLayoutView="85" workbookViewId="0">
      <pane xSplit="3" ySplit="2" topLeftCell="D372" activePane="bottomRight" state="frozen"/>
      <selection activeCell="A19" sqref="A19"/>
      <selection pane="topRight" activeCell="D19" sqref="D19"/>
      <selection pane="bottomLeft" activeCell="A21" sqref="A21"/>
      <selection pane="bottomRight" activeCell="Z432" sqref="Z432"/>
    </sheetView>
  </sheetViews>
  <sheetFormatPr defaultColWidth="9.1796875" defaultRowHeight="14" outlineLevelRow="1" outlineLevelCol="1"/>
  <cols>
    <col min="1" max="1" width="4.7265625" style="509" customWidth="1"/>
    <col min="2" max="2" width="43.7265625" style="254" customWidth="1"/>
    <col min="3" max="3" width="14" style="254" customWidth="1"/>
    <col min="4" max="4" width="18.1796875" style="253" customWidth="1"/>
    <col min="5" max="8" width="10.453125" style="253" customWidth="1" outlineLevel="1"/>
    <col min="9" max="13" width="10.1796875" style="253" bestFit="1" customWidth="1" outlineLevel="1"/>
    <col min="14" max="14" width="12.453125" style="253" customWidth="1" outlineLevel="1"/>
    <col min="15" max="15" width="17.453125" style="253" customWidth="1"/>
    <col min="16" max="24" width="9.453125" style="253" customWidth="1" outlineLevel="1"/>
    <col min="25" max="25" width="14.1796875" style="255" customWidth="1"/>
    <col min="26" max="26" width="14.453125" style="255" customWidth="1"/>
    <col min="27" max="27" width="16.81640625" style="255" customWidth="1"/>
    <col min="28" max="28" width="17.453125" style="255" customWidth="1"/>
    <col min="29" max="29" width="14.453125" style="255" customWidth="1"/>
    <col min="30" max="35" width="14.453125" style="255" hidden="1" customWidth="1"/>
    <col min="36" max="38" width="15" style="255" hidden="1" customWidth="1"/>
    <col min="39" max="39" width="14.26953125" style="256" customWidth="1"/>
    <col min="40" max="40" width="14.453125" style="253" customWidth="1"/>
    <col min="41" max="41" width="14.81640625" style="253" customWidth="1"/>
    <col min="42" max="42" width="14" style="253" customWidth="1"/>
    <col min="43" max="43" width="9.7265625" style="253" customWidth="1"/>
    <col min="44" max="44" width="11.1796875" style="253" customWidth="1"/>
    <col min="45" max="45" width="12.1796875" style="253" customWidth="1"/>
    <col min="46" max="46" width="6.453125" style="253" bestFit="1" customWidth="1"/>
    <col min="47" max="51" width="9.1796875" style="253"/>
    <col min="52" max="52" width="6.453125" style="253" bestFit="1" customWidth="1"/>
    <col min="53" max="16384" width="9.1796875" style="253"/>
  </cols>
  <sheetData>
    <row r="1" spans="1:39" ht="164.25" customHeight="1"/>
    <row r="2" spans="1:39" ht="23.25" customHeight="1" thickBot="1"/>
    <row r="3" spans="1:39" ht="25.5" customHeight="1" thickBot="1">
      <c r="B3" s="889" t="s">
        <v>171</v>
      </c>
      <c r="C3" s="257" t="s">
        <v>175</v>
      </c>
      <c r="D3" s="507"/>
      <c r="E3" s="258"/>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60"/>
    </row>
    <row r="4" spans="1:39" ht="24" customHeight="1" thickBot="1">
      <c r="B4" s="889"/>
      <c r="C4" s="261" t="s">
        <v>172</v>
      </c>
      <c r="D4" s="262"/>
      <c r="E4" s="263"/>
      <c r="F4" s="259"/>
      <c r="G4" s="259"/>
      <c r="H4" s="259"/>
      <c r="I4" s="259"/>
      <c r="J4" s="259"/>
      <c r="K4" s="259"/>
      <c r="L4" s="259"/>
      <c r="M4" s="259"/>
      <c r="N4" s="259"/>
      <c r="O4" s="259"/>
      <c r="P4" s="259"/>
      <c r="Q4" s="259"/>
      <c r="R4" s="259"/>
      <c r="S4" s="259"/>
      <c r="T4" s="259"/>
      <c r="U4" s="259"/>
      <c r="V4" s="259"/>
      <c r="W4" s="259"/>
      <c r="X4" s="259"/>
      <c r="Y4" s="259"/>
      <c r="Z4" s="259"/>
      <c r="AA4" s="259"/>
      <c r="AB4" s="259"/>
      <c r="AC4" s="259"/>
      <c r="AD4" s="259"/>
      <c r="AE4" s="259"/>
      <c r="AF4" s="259"/>
      <c r="AG4" s="259"/>
      <c r="AH4" s="259"/>
      <c r="AI4" s="259"/>
      <c r="AJ4" s="259"/>
      <c r="AK4" s="259"/>
      <c r="AL4" s="259"/>
      <c r="AM4" s="260"/>
    </row>
    <row r="5" spans="1:39" ht="29.25" customHeight="1" thickBot="1">
      <c r="B5" s="565"/>
      <c r="C5" s="882" t="s">
        <v>552</v>
      </c>
      <c r="D5" s="883"/>
      <c r="E5" s="263"/>
      <c r="F5" s="259"/>
      <c r="G5" s="259"/>
      <c r="H5" s="259"/>
      <c r="I5" s="259"/>
      <c r="J5" s="259"/>
      <c r="K5" s="259"/>
      <c r="L5" s="259"/>
      <c r="M5" s="259"/>
      <c r="N5" s="259"/>
      <c r="O5" s="259"/>
      <c r="P5" s="259"/>
      <c r="Q5" s="259"/>
      <c r="R5" s="259"/>
      <c r="S5" s="259"/>
      <c r="T5" s="259"/>
      <c r="U5" s="259"/>
      <c r="V5" s="259"/>
      <c r="W5" s="259"/>
      <c r="X5" s="259"/>
      <c r="Y5" s="259"/>
      <c r="Z5" s="259"/>
      <c r="AA5" s="259"/>
      <c r="AB5" s="259"/>
      <c r="AC5" s="259"/>
      <c r="AD5" s="259"/>
      <c r="AE5" s="259"/>
      <c r="AF5" s="259"/>
      <c r="AG5" s="259"/>
      <c r="AH5" s="259"/>
      <c r="AI5" s="259"/>
      <c r="AJ5" s="259"/>
      <c r="AK5" s="259"/>
      <c r="AL5" s="259"/>
      <c r="AM5" s="260"/>
    </row>
    <row r="6" spans="1:39" ht="20.25" customHeight="1">
      <c r="B6" s="264"/>
      <c r="C6" s="265"/>
      <c r="D6" s="266"/>
      <c r="E6" s="266"/>
      <c r="F6" s="266"/>
      <c r="G6" s="266"/>
      <c r="H6" s="266"/>
      <c r="I6" s="266"/>
      <c r="J6" s="266"/>
      <c r="K6" s="266"/>
      <c r="L6" s="266"/>
      <c r="M6" s="266"/>
      <c r="N6" s="266"/>
      <c r="O6" s="266"/>
      <c r="P6" s="266"/>
      <c r="Q6" s="266"/>
      <c r="R6" s="266"/>
      <c r="S6" s="266"/>
      <c r="T6" s="266"/>
      <c r="U6" s="266"/>
      <c r="V6" s="266"/>
      <c r="W6" s="266"/>
      <c r="X6" s="266"/>
      <c r="Y6" s="267"/>
      <c r="Z6" s="267"/>
      <c r="AA6" s="267"/>
      <c r="AB6" s="267"/>
      <c r="AC6" s="267"/>
      <c r="AD6" s="267"/>
      <c r="AE6" s="267"/>
      <c r="AF6" s="268"/>
      <c r="AG6" s="268"/>
      <c r="AH6" s="268"/>
      <c r="AI6" s="268"/>
      <c r="AJ6" s="268"/>
      <c r="AK6" s="268"/>
      <c r="AL6" s="268"/>
      <c r="AM6" s="269"/>
    </row>
    <row r="7" spans="1:39" ht="70.5" customHeight="1">
      <c r="B7" s="889" t="s">
        <v>506</v>
      </c>
      <c r="C7" s="890" t="s">
        <v>631</v>
      </c>
      <c r="D7" s="890"/>
      <c r="E7" s="890"/>
      <c r="F7" s="890"/>
      <c r="G7" s="890"/>
      <c r="H7" s="890"/>
      <c r="I7" s="890"/>
      <c r="J7" s="890"/>
      <c r="K7" s="890"/>
      <c r="L7" s="890"/>
      <c r="M7" s="890"/>
      <c r="N7" s="890"/>
      <c r="O7" s="890"/>
      <c r="P7" s="890"/>
      <c r="Q7" s="890"/>
      <c r="R7" s="890"/>
      <c r="S7" s="890"/>
      <c r="T7" s="890"/>
      <c r="U7" s="890"/>
      <c r="V7" s="890"/>
      <c r="W7" s="890"/>
      <c r="X7" s="890"/>
      <c r="Y7" s="606"/>
      <c r="Z7" s="606"/>
      <c r="AA7" s="606"/>
      <c r="AB7" s="606"/>
      <c r="AC7" s="606"/>
      <c r="AD7" s="606"/>
      <c r="AE7" s="270"/>
      <c r="AF7" s="270"/>
      <c r="AG7" s="270"/>
      <c r="AH7" s="270"/>
      <c r="AI7" s="270"/>
      <c r="AJ7" s="270"/>
      <c r="AK7" s="270"/>
      <c r="AL7" s="270"/>
    </row>
    <row r="8" spans="1:39" s="271" customFormat="1" ht="58.5" customHeight="1">
      <c r="A8" s="509"/>
      <c r="B8" s="889"/>
      <c r="C8" s="890" t="s">
        <v>569</v>
      </c>
      <c r="D8" s="890"/>
      <c r="E8" s="890"/>
      <c r="F8" s="890"/>
      <c r="G8" s="890"/>
      <c r="H8" s="890"/>
      <c r="I8" s="890"/>
      <c r="J8" s="890"/>
      <c r="K8" s="890"/>
      <c r="L8" s="890"/>
      <c r="M8" s="890"/>
      <c r="N8" s="890"/>
      <c r="O8" s="890"/>
      <c r="P8" s="890"/>
      <c r="Q8" s="890"/>
      <c r="R8" s="890"/>
      <c r="S8" s="890"/>
      <c r="T8" s="890"/>
      <c r="U8" s="890"/>
      <c r="V8" s="890"/>
      <c r="W8" s="890"/>
      <c r="X8" s="890"/>
      <c r="Y8" s="606"/>
      <c r="Z8" s="606"/>
      <c r="AA8" s="606"/>
      <c r="AB8" s="606"/>
      <c r="AC8" s="606"/>
      <c r="AD8" s="606"/>
      <c r="AE8" s="272"/>
      <c r="AF8" s="255"/>
      <c r="AG8" s="255"/>
      <c r="AH8" s="255"/>
      <c r="AI8" s="255"/>
      <c r="AJ8" s="255"/>
      <c r="AK8" s="255"/>
      <c r="AL8" s="255"/>
      <c r="AM8" s="256"/>
    </row>
    <row r="9" spans="1:39" s="271" customFormat="1" ht="57.75" customHeight="1">
      <c r="A9" s="509"/>
      <c r="B9" s="273"/>
      <c r="C9" s="890" t="s">
        <v>568</v>
      </c>
      <c r="D9" s="890"/>
      <c r="E9" s="890"/>
      <c r="F9" s="890"/>
      <c r="G9" s="890"/>
      <c r="H9" s="890"/>
      <c r="I9" s="890"/>
      <c r="J9" s="890"/>
      <c r="K9" s="890"/>
      <c r="L9" s="890"/>
      <c r="M9" s="890"/>
      <c r="N9" s="890"/>
      <c r="O9" s="890"/>
      <c r="P9" s="890"/>
      <c r="Q9" s="890"/>
      <c r="R9" s="890"/>
      <c r="S9" s="890"/>
      <c r="T9" s="890"/>
      <c r="U9" s="890"/>
      <c r="V9" s="890"/>
      <c r="W9" s="890"/>
      <c r="X9" s="890"/>
      <c r="Y9" s="606"/>
      <c r="Z9" s="606"/>
      <c r="AA9" s="606"/>
      <c r="AB9" s="606"/>
      <c r="AC9" s="606"/>
      <c r="AD9" s="606"/>
      <c r="AE9" s="272"/>
      <c r="AF9" s="255"/>
      <c r="AG9" s="255"/>
      <c r="AH9" s="255"/>
      <c r="AI9" s="255"/>
      <c r="AJ9" s="255"/>
      <c r="AK9" s="255"/>
      <c r="AL9" s="255"/>
      <c r="AM9" s="256"/>
    </row>
    <row r="10" spans="1:39" ht="41.25" customHeight="1">
      <c r="B10" s="275"/>
      <c r="C10" s="890" t="s">
        <v>634</v>
      </c>
      <c r="D10" s="890"/>
      <c r="E10" s="890"/>
      <c r="F10" s="890"/>
      <c r="G10" s="890"/>
      <c r="H10" s="890"/>
      <c r="I10" s="890"/>
      <c r="J10" s="890"/>
      <c r="K10" s="890"/>
      <c r="L10" s="890"/>
      <c r="M10" s="890"/>
      <c r="N10" s="890"/>
      <c r="O10" s="890"/>
      <c r="P10" s="890"/>
      <c r="Q10" s="890"/>
      <c r="R10" s="890"/>
      <c r="S10" s="890"/>
      <c r="T10" s="890"/>
      <c r="U10" s="890"/>
      <c r="V10" s="890"/>
      <c r="W10" s="890"/>
      <c r="X10" s="890"/>
      <c r="Y10" s="606"/>
      <c r="Z10" s="606"/>
      <c r="AA10" s="606"/>
      <c r="AB10" s="606"/>
      <c r="AC10" s="606"/>
      <c r="AD10" s="606"/>
      <c r="AE10" s="272"/>
      <c r="AF10" s="276"/>
      <c r="AG10" s="276"/>
      <c r="AH10" s="276"/>
      <c r="AI10" s="276"/>
      <c r="AJ10" s="276"/>
      <c r="AK10" s="276"/>
      <c r="AL10" s="276"/>
    </row>
    <row r="11" spans="1:39" ht="53.25" customHeight="1">
      <c r="C11" s="890" t="s">
        <v>619</v>
      </c>
      <c r="D11" s="890"/>
      <c r="E11" s="890"/>
      <c r="F11" s="890"/>
      <c r="G11" s="890"/>
      <c r="H11" s="890"/>
      <c r="I11" s="890"/>
      <c r="J11" s="890"/>
      <c r="K11" s="890"/>
      <c r="L11" s="890"/>
      <c r="M11" s="890"/>
      <c r="N11" s="890"/>
      <c r="O11" s="890"/>
      <c r="P11" s="890"/>
      <c r="Q11" s="890"/>
      <c r="R11" s="890"/>
      <c r="S11" s="890"/>
      <c r="T11" s="890"/>
      <c r="U11" s="890"/>
      <c r="V11" s="890"/>
      <c r="W11" s="890"/>
      <c r="X11" s="890"/>
      <c r="Y11" s="606"/>
      <c r="Z11" s="606"/>
      <c r="AA11" s="606"/>
      <c r="AB11" s="606"/>
      <c r="AC11" s="606"/>
      <c r="AD11" s="606"/>
      <c r="AE11" s="272"/>
      <c r="AF11" s="276"/>
      <c r="AG11" s="276"/>
      <c r="AH11" s="276"/>
      <c r="AI11" s="276"/>
      <c r="AJ11" s="276"/>
      <c r="AK11" s="276"/>
      <c r="AL11" s="276"/>
      <c r="AM11" s="253"/>
    </row>
    <row r="12" spans="1:39" ht="20.25" customHeight="1">
      <c r="C12" s="274"/>
      <c r="D12" s="274"/>
      <c r="E12" s="274"/>
      <c r="F12" s="274"/>
      <c r="G12" s="274"/>
      <c r="H12" s="274"/>
      <c r="I12" s="274"/>
      <c r="J12" s="274"/>
      <c r="K12" s="274"/>
      <c r="L12" s="274"/>
      <c r="M12" s="274"/>
      <c r="N12" s="274"/>
      <c r="O12" s="274"/>
      <c r="P12" s="274"/>
      <c r="Q12" s="274"/>
      <c r="R12" s="274"/>
      <c r="S12" s="274"/>
      <c r="T12" s="274"/>
      <c r="U12" s="274"/>
      <c r="V12" s="274"/>
      <c r="W12" s="274"/>
      <c r="X12" s="274"/>
      <c r="Y12" s="274"/>
      <c r="Z12" s="274"/>
      <c r="AA12" s="274"/>
      <c r="AB12" s="274"/>
      <c r="AC12" s="274"/>
      <c r="AD12" s="274"/>
      <c r="AE12" s="272"/>
      <c r="AF12" s="276"/>
      <c r="AG12" s="276"/>
      <c r="AH12" s="276"/>
      <c r="AI12" s="276"/>
      <c r="AJ12" s="276"/>
      <c r="AK12" s="276"/>
      <c r="AL12" s="276"/>
      <c r="AM12" s="253"/>
    </row>
    <row r="13" spans="1:39" ht="20.25" customHeight="1">
      <c r="B13" s="889" t="s">
        <v>528</v>
      </c>
      <c r="C13" s="591" t="s">
        <v>523</v>
      </c>
      <c r="D13" s="541"/>
      <c r="E13" s="541"/>
      <c r="F13" s="541"/>
      <c r="G13" s="541"/>
      <c r="H13" s="541"/>
      <c r="I13" s="541"/>
      <c r="J13" s="541"/>
      <c r="K13" s="541"/>
      <c r="L13" s="541"/>
      <c r="M13" s="541"/>
      <c r="N13" s="541"/>
      <c r="O13" s="541"/>
      <c r="P13" s="541"/>
      <c r="Q13" s="541"/>
      <c r="R13" s="541"/>
      <c r="S13" s="541"/>
      <c r="T13" s="541"/>
      <c r="U13" s="541"/>
      <c r="V13" s="541"/>
      <c r="W13" s="541"/>
      <c r="X13" s="541"/>
      <c r="Y13" s="541"/>
      <c r="Z13" s="541"/>
      <c r="AA13" s="541"/>
      <c r="AB13" s="541"/>
      <c r="AC13" s="541"/>
      <c r="AD13" s="541"/>
      <c r="AE13" s="272"/>
      <c r="AF13" s="276"/>
      <c r="AG13" s="276"/>
      <c r="AH13" s="276"/>
      <c r="AI13" s="276"/>
      <c r="AJ13" s="276"/>
      <c r="AK13" s="276"/>
      <c r="AL13" s="276"/>
      <c r="AM13" s="253"/>
    </row>
    <row r="14" spans="1:39" ht="20.25" customHeight="1">
      <c r="B14" s="889"/>
      <c r="C14" s="591" t="s">
        <v>524</v>
      </c>
      <c r="D14" s="541"/>
      <c r="E14" s="541"/>
      <c r="F14" s="541"/>
      <c r="G14" s="541"/>
      <c r="H14" s="541"/>
      <c r="I14" s="541"/>
      <c r="J14" s="541"/>
      <c r="K14" s="541"/>
      <c r="L14" s="541"/>
      <c r="M14" s="541"/>
      <c r="N14" s="541"/>
      <c r="O14" s="541"/>
      <c r="P14" s="541"/>
      <c r="Q14" s="541"/>
      <c r="R14" s="541"/>
      <c r="S14" s="541"/>
      <c r="T14" s="541"/>
      <c r="U14" s="541"/>
      <c r="V14" s="541"/>
      <c r="W14" s="541"/>
      <c r="X14" s="541"/>
      <c r="Y14" s="541"/>
      <c r="Z14" s="541"/>
      <c r="AA14" s="541"/>
      <c r="AB14" s="541"/>
      <c r="AC14" s="541"/>
      <c r="AD14" s="541"/>
      <c r="AE14" s="272"/>
      <c r="AF14" s="276"/>
      <c r="AG14" s="276"/>
      <c r="AH14" s="276"/>
      <c r="AI14" s="276"/>
      <c r="AJ14" s="276"/>
      <c r="AK14" s="276"/>
      <c r="AL14" s="276"/>
      <c r="AM14" s="253"/>
    </row>
    <row r="15" spans="1:39" ht="20.25" customHeight="1">
      <c r="C15" s="591" t="s">
        <v>525</v>
      </c>
      <c r="D15" s="541"/>
      <c r="E15" s="541"/>
      <c r="F15" s="541"/>
      <c r="G15" s="541"/>
      <c r="H15" s="541"/>
      <c r="I15" s="541"/>
      <c r="J15" s="541"/>
      <c r="K15" s="541"/>
      <c r="L15" s="541"/>
      <c r="M15" s="541"/>
      <c r="N15" s="541"/>
      <c r="O15" s="541"/>
      <c r="P15" s="541"/>
      <c r="Q15" s="541"/>
      <c r="R15" s="541"/>
      <c r="S15" s="541"/>
      <c r="T15" s="541"/>
      <c r="U15" s="541"/>
      <c r="V15" s="541"/>
      <c r="W15" s="541"/>
      <c r="X15" s="541"/>
      <c r="Y15" s="541"/>
      <c r="Z15" s="541"/>
      <c r="AA15" s="541"/>
      <c r="AB15" s="541"/>
      <c r="AC15" s="541"/>
      <c r="AD15" s="541"/>
      <c r="AE15" s="272"/>
      <c r="AF15" s="276"/>
      <c r="AG15" s="276"/>
      <c r="AH15" s="276"/>
      <c r="AI15" s="276"/>
      <c r="AJ15" s="276"/>
      <c r="AK15" s="276"/>
      <c r="AL15" s="276"/>
      <c r="AM15" s="253"/>
    </row>
    <row r="16" spans="1:39" ht="20.25" customHeight="1">
      <c r="C16" s="591" t="s">
        <v>526</v>
      </c>
      <c r="D16" s="541"/>
      <c r="E16" s="541"/>
      <c r="F16" s="541"/>
      <c r="G16" s="541"/>
      <c r="H16" s="541"/>
      <c r="I16" s="541"/>
      <c r="J16" s="541"/>
      <c r="K16" s="541"/>
      <c r="L16" s="541"/>
      <c r="M16" s="541"/>
      <c r="N16" s="541"/>
      <c r="O16" s="541"/>
      <c r="P16" s="541"/>
      <c r="Q16" s="541"/>
      <c r="R16" s="541"/>
      <c r="S16" s="541"/>
      <c r="T16" s="541"/>
      <c r="U16" s="541"/>
      <c r="V16" s="541"/>
      <c r="W16" s="541"/>
      <c r="X16" s="541"/>
      <c r="Y16" s="541"/>
      <c r="Z16" s="541"/>
      <c r="AA16" s="541"/>
      <c r="AB16" s="541"/>
      <c r="AC16" s="541"/>
      <c r="AD16" s="541"/>
      <c r="AE16" s="272"/>
      <c r="AF16" s="276"/>
      <c r="AG16" s="276"/>
      <c r="AH16" s="276"/>
      <c r="AI16" s="276"/>
      <c r="AJ16" s="276"/>
      <c r="AK16" s="276"/>
      <c r="AL16" s="276"/>
      <c r="AM16" s="253"/>
    </row>
    <row r="17" spans="1:39" ht="23.25" customHeight="1">
      <c r="B17" s="277"/>
      <c r="C17" s="278"/>
      <c r="D17" s="279"/>
      <c r="E17" s="279"/>
      <c r="F17" s="279"/>
      <c r="G17" s="279"/>
      <c r="H17" s="279"/>
      <c r="I17" s="279"/>
      <c r="J17" s="279"/>
      <c r="K17" s="279"/>
      <c r="L17" s="279"/>
      <c r="M17" s="279"/>
      <c r="N17" s="279"/>
      <c r="P17" s="279"/>
      <c r="Q17" s="279"/>
      <c r="R17" s="279"/>
      <c r="S17" s="279"/>
      <c r="T17" s="279"/>
      <c r="U17" s="279"/>
      <c r="V17" s="279"/>
      <c r="W17" s="279"/>
      <c r="X17" s="279"/>
      <c r="Y17" s="270"/>
    </row>
    <row r="18" spans="1:39" ht="15.5">
      <c r="B18" s="280" t="s">
        <v>241</v>
      </c>
      <c r="C18" s="281"/>
      <c r="E18" s="590"/>
      <c r="O18" s="281"/>
      <c r="Y18" s="270"/>
      <c r="Z18" s="267"/>
      <c r="AA18" s="267"/>
      <c r="AB18" s="267"/>
      <c r="AC18" s="267"/>
      <c r="AD18" s="267"/>
      <c r="AE18" s="267"/>
      <c r="AF18" s="267"/>
      <c r="AG18" s="267"/>
      <c r="AH18" s="267"/>
      <c r="AI18" s="267"/>
      <c r="AJ18" s="267"/>
      <c r="AK18" s="267"/>
      <c r="AL18" s="267"/>
      <c r="AM18" s="282"/>
    </row>
    <row r="19" spans="1:39" s="283" customFormat="1" ht="36" customHeight="1">
      <c r="A19" s="509"/>
      <c r="B19" s="891" t="s">
        <v>211</v>
      </c>
      <c r="C19" s="893" t="s">
        <v>33</v>
      </c>
      <c r="D19" s="284" t="s">
        <v>422</v>
      </c>
      <c r="E19" s="895" t="s">
        <v>209</v>
      </c>
      <c r="F19" s="896"/>
      <c r="G19" s="896"/>
      <c r="H19" s="896"/>
      <c r="I19" s="896"/>
      <c r="J19" s="896"/>
      <c r="K19" s="896"/>
      <c r="L19" s="896"/>
      <c r="M19" s="897"/>
      <c r="N19" s="901" t="s">
        <v>213</v>
      </c>
      <c r="O19" s="284" t="s">
        <v>423</v>
      </c>
      <c r="P19" s="895" t="s">
        <v>212</v>
      </c>
      <c r="Q19" s="896"/>
      <c r="R19" s="896"/>
      <c r="S19" s="896"/>
      <c r="T19" s="896"/>
      <c r="U19" s="896"/>
      <c r="V19" s="896"/>
      <c r="W19" s="896"/>
      <c r="X19" s="897"/>
      <c r="Y19" s="898" t="s">
        <v>243</v>
      </c>
      <c r="Z19" s="899"/>
      <c r="AA19" s="899"/>
      <c r="AB19" s="899"/>
      <c r="AC19" s="899"/>
      <c r="AD19" s="899"/>
      <c r="AE19" s="899"/>
      <c r="AF19" s="899"/>
      <c r="AG19" s="899"/>
      <c r="AH19" s="899"/>
      <c r="AI19" s="899"/>
      <c r="AJ19" s="899"/>
      <c r="AK19" s="899"/>
      <c r="AL19" s="899"/>
      <c r="AM19" s="900"/>
    </row>
    <row r="20" spans="1:39" s="283" customFormat="1" ht="59.25" customHeight="1">
      <c r="A20" s="509"/>
      <c r="B20" s="892"/>
      <c r="C20" s="894"/>
      <c r="D20" s="285">
        <v>2011</v>
      </c>
      <c r="E20" s="285">
        <v>2012</v>
      </c>
      <c r="F20" s="285">
        <v>2013</v>
      </c>
      <c r="G20" s="285">
        <v>2014</v>
      </c>
      <c r="H20" s="285">
        <v>2015</v>
      </c>
      <c r="I20" s="285">
        <v>2016</v>
      </c>
      <c r="J20" s="285">
        <v>2017</v>
      </c>
      <c r="K20" s="285">
        <v>2018</v>
      </c>
      <c r="L20" s="285">
        <v>2019</v>
      </c>
      <c r="M20" s="285">
        <v>2020</v>
      </c>
      <c r="N20" s="902"/>
      <c r="O20" s="285">
        <v>2011</v>
      </c>
      <c r="P20" s="285">
        <v>2012</v>
      </c>
      <c r="Q20" s="285">
        <v>2013</v>
      </c>
      <c r="R20" s="285">
        <v>2014</v>
      </c>
      <c r="S20" s="285">
        <v>2015</v>
      </c>
      <c r="T20" s="285">
        <v>2016</v>
      </c>
      <c r="U20" s="285">
        <v>2017</v>
      </c>
      <c r="V20" s="285">
        <v>2018</v>
      </c>
      <c r="W20" s="285">
        <v>2019</v>
      </c>
      <c r="X20" s="285">
        <v>2020</v>
      </c>
      <c r="Y20" s="285" t="str">
        <f>'1.  LRAMVA Summary'!D52</f>
        <v>Residential</v>
      </c>
      <c r="Z20" s="286" t="str">
        <f>'1.  LRAMVA Summary'!E52</f>
        <v>GS&lt;50 kW</v>
      </c>
      <c r="AA20" s="286" t="str">
        <f>'1.  LRAMVA Summary'!F52</f>
        <v>GS&gt;50kW</v>
      </c>
      <c r="AB20" s="286" t="str">
        <f>'1.  LRAMVA Summary'!G52</f>
        <v>Unmetered Scattered Load</v>
      </c>
      <c r="AC20" s="286" t="str">
        <f>'1.  LRAMVA Summary'!H52</f>
        <v>Streetlighting</v>
      </c>
      <c r="AD20" s="286" t="str">
        <f>'1.  LRAMVA Summary'!I52</f>
        <v/>
      </c>
      <c r="AE20" s="286" t="str">
        <f>'1.  LRAMVA Summary'!J52</f>
        <v/>
      </c>
      <c r="AF20" s="286" t="str">
        <f>'1.  LRAMVA Summary'!K52</f>
        <v/>
      </c>
      <c r="AG20" s="286" t="str">
        <f>'1.  LRAMVA Summary'!L52</f>
        <v/>
      </c>
      <c r="AH20" s="286" t="str">
        <f>'1.  LRAMVA Summary'!M52</f>
        <v/>
      </c>
      <c r="AI20" s="286" t="str">
        <f>'1.  LRAMVA Summary'!N52</f>
        <v/>
      </c>
      <c r="AJ20" s="286" t="str">
        <f>'1.  LRAMVA Summary'!O52</f>
        <v/>
      </c>
      <c r="AK20" s="286" t="str">
        <f>'1.  LRAMVA Summary'!P52</f>
        <v/>
      </c>
      <c r="AL20" s="286" t="str">
        <f>'1.  LRAMVA Summary'!Q52</f>
        <v/>
      </c>
      <c r="AM20" s="287" t="str">
        <f>'1.  LRAMVA Summary'!R52</f>
        <v>Total</v>
      </c>
    </row>
    <row r="21" spans="1:39" s="293" customFormat="1" ht="15.75" customHeight="1">
      <c r="A21" s="510"/>
      <c r="B21" s="288" t="s">
        <v>0</v>
      </c>
      <c r="C21" s="289"/>
      <c r="D21" s="289"/>
      <c r="E21" s="289"/>
      <c r="F21" s="289"/>
      <c r="G21" s="289"/>
      <c r="H21" s="289"/>
      <c r="I21" s="289"/>
      <c r="J21" s="289"/>
      <c r="K21" s="289"/>
      <c r="L21" s="289"/>
      <c r="M21" s="289"/>
      <c r="N21" s="290"/>
      <c r="O21" s="289"/>
      <c r="P21" s="289"/>
      <c r="Q21" s="289"/>
      <c r="R21" s="289"/>
      <c r="S21" s="289"/>
      <c r="T21" s="289"/>
      <c r="U21" s="289"/>
      <c r="V21" s="289"/>
      <c r="W21" s="289"/>
      <c r="X21" s="289"/>
      <c r="Y21" s="291" t="str">
        <f>'1.  LRAMVA Summary'!D53</f>
        <v>kWh</v>
      </c>
      <c r="Z21" s="291" t="str">
        <f>'1.  LRAMVA Summary'!E53</f>
        <v>kWh</v>
      </c>
      <c r="AA21" s="291" t="str">
        <f>'1.  LRAMVA Summary'!F53</f>
        <v>kW</v>
      </c>
      <c r="AB21" s="291" t="str">
        <f>'1.  LRAMVA Summary'!G53</f>
        <v>kWh</v>
      </c>
      <c r="AC21" s="291" t="str">
        <f>'1.  LRAMVA Summary'!H53</f>
        <v>kW</v>
      </c>
      <c r="AD21" s="291">
        <f>'1.  LRAMVA Summary'!I53</f>
        <v>0</v>
      </c>
      <c r="AE21" s="291">
        <f>'1.  LRAMVA Summary'!J53</f>
        <v>0</v>
      </c>
      <c r="AF21" s="291">
        <f>'1.  LRAMVA Summary'!K53</f>
        <v>0</v>
      </c>
      <c r="AG21" s="291">
        <f>'1.  LRAMVA Summary'!L53</f>
        <v>0</v>
      </c>
      <c r="AH21" s="291">
        <f>'1.  LRAMVA Summary'!M53</f>
        <v>0</v>
      </c>
      <c r="AI21" s="291">
        <f>'1.  LRAMVA Summary'!N53</f>
        <v>0</v>
      </c>
      <c r="AJ21" s="291">
        <f>'1.  LRAMVA Summary'!O53</f>
        <v>0</v>
      </c>
      <c r="AK21" s="291">
        <f>'1.  LRAMVA Summary'!P53</f>
        <v>0</v>
      </c>
      <c r="AL21" s="291">
        <f>'1.  LRAMVA Summary'!Q53</f>
        <v>0</v>
      </c>
      <c r="AM21" s="292"/>
    </row>
    <row r="22" spans="1:39" s="283" customFormat="1" ht="15" customHeight="1" outlineLevel="1">
      <c r="A22" s="509">
        <v>1</v>
      </c>
      <c r="B22" s="294" t="s">
        <v>1</v>
      </c>
      <c r="C22" s="291" t="s">
        <v>25</v>
      </c>
      <c r="D22" s="295">
        <f>+'7.  Persistence Report'!AQ28</f>
        <v>390643.98299045581</v>
      </c>
      <c r="E22" s="295">
        <f>+'7.  Persistence Report'!AR28</f>
        <v>390643.98299045581</v>
      </c>
      <c r="F22" s="295">
        <f>+'7.  Persistence Report'!AS28</f>
        <v>390643.98299045581</v>
      </c>
      <c r="G22" s="295">
        <f>+'7.  Persistence Report'!AT28</f>
        <v>390035.93018183939</v>
      </c>
      <c r="H22" s="295">
        <f>+'7.  Persistence Report'!AU28</f>
        <v>271268.43060384365</v>
      </c>
      <c r="I22" s="295">
        <f>+'7.  Persistence Report'!AV28</f>
        <v>0</v>
      </c>
      <c r="J22" s="295">
        <f>+'7.  Persistence Report'!AW28</f>
        <v>0</v>
      </c>
      <c r="K22" s="295">
        <f>+'7.  Persistence Report'!AX28</f>
        <v>0</v>
      </c>
      <c r="L22" s="295">
        <f>+'7.  Persistence Report'!AY28</f>
        <v>0</v>
      </c>
      <c r="M22" s="295">
        <f>+'7.  Persistence Report'!AZ28</f>
        <v>0</v>
      </c>
      <c r="N22" s="291"/>
      <c r="O22" s="295">
        <f>+'7.  Persistence Report'!L28</f>
        <v>53.707341373778483</v>
      </c>
      <c r="P22" s="295">
        <f>+'7.  Persistence Report'!M28</f>
        <v>53.707341373778483</v>
      </c>
      <c r="Q22" s="295">
        <f>+'7.  Persistence Report'!N28</f>
        <v>53.707341373778483</v>
      </c>
      <c r="R22" s="295">
        <f>+'7.  Persistence Report'!O28</f>
        <v>53.027386324298618</v>
      </c>
      <c r="S22" s="295">
        <f>+'7.  Persistence Report'!P28</f>
        <v>35.666298208810566</v>
      </c>
      <c r="T22" s="295">
        <f>+'7.  Persistence Report'!Q28</f>
        <v>0</v>
      </c>
      <c r="U22" s="295">
        <f>+'7.  Persistence Report'!R28</f>
        <v>0</v>
      </c>
      <c r="V22" s="295">
        <f>+'7.  Persistence Report'!S28</f>
        <v>0</v>
      </c>
      <c r="W22" s="295">
        <f>+'7.  Persistence Report'!T28</f>
        <v>0</v>
      </c>
      <c r="X22" s="295">
        <f>+'7.  Persistence Report'!U28</f>
        <v>0</v>
      </c>
      <c r="Y22" s="410">
        <v>1</v>
      </c>
      <c r="Z22" s="410"/>
      <c r="AA22" s="410"/>
      <c r="AB22" s="410"/>
      <c r="AC22" s="410"/>
      <c r="AD22" s="410"/>
      <c r="AE22" s="410"/>
      <c r="AF22" s="410"/>
      <c r="AG22" s="410"/>
      <c r="AH22" s="410"/>
      <c r="AI22" s="410"/>
      <c r="AJ22" s="410"/>
      <c r="AK22" s="410"/>
      <c r="AL22" s="410"/>
      <c r="AM22" s="296">
        <f>SUM(Y22:AL22)</f>
        <v>1</v>
      </c>
    </row>
    <row r="23" spans="1:39" s="283" customFormat="1" ht="15.5" outlineLevel="1">
      <c r="A23" s="509"/>
      <c r="B23" s="294" t="s">
        <v>214</v>
      </c>
      <c r="C23" s="291" t="s">
        <v>163</v>
      </c>
      <c r="D23" s="295"/>
      <c r="E23" s="295"/>
      <c r="F23" s="295"/>
      <c r="G23" s="295"/>
      <c r="H23" s="295"/>
      <c r="I23" s="295"/>
      <c r="J23" s="295"/>
      <c r="K23" s="295"/>
      <c r="L23" s="295"/>
      <c r="M23" s="295"/>
      <c r="N23" s="468"/>
      <c r="O23" s="295"/>
      <c r="P23" s="295"/>
      <c r="Q23" s="295"/>
      <c r="R23" s="295"/>
      <c r="S23" s="295"/>
      <c r="T23" s="295"/>
      <c r="U23" s="295"/>
      <c r="V23" s="295"/>
      <c r="W23" s="295"/>
      <c r="X23" s="295"/>
      <c r="Y23" s="411">
        <f>Y22</f>
        <v>1</v>
      </c>
      <c r="Z23" s="411">
        <f>Z22</f>
        <v>0</v>
      </c>
      <c r="AA23" s="411">
        <f t="shared" ref="AA23:AL23" si="0">AA22</f>
        <v>0</v>
      </c>
      <c r="AB23" s="411">
        <f t="shared" si="0"/>
        <v>0</v>
      </c>
      <c r="AC23" s="411">
        <f t="shared" si="0"/>
        <v>0</v>
      </c>
      <c r="AD23" s="411">
        <f t="shared" si="0"/>
        <v>0</v>
      </c>
      <c r="AE23" s="411">
        <f t="shared" si="0"/>
        <v>0</v>
      </c>
      <c r="AF23" s="411">
        <f t="shared" si="0"/>
        <v>0</v>
      </c>
      <c r="AG23" s="411">
        <f t="shared" si="0"/>
        <v>0</v>
      </c>
      <c r="AH23" s="411">
        <f t="shared" si="0"/>
        <v>0</v>
      </c>
      <c r="AI23" s="411">
        <f t="shared" si="0"/>
        <v>0</v>
      </c>
      <c r="AJ23" s="411">
        <f t="shared" si="0"/>
        <v>0</v>
      </c>
      <c r="AK23" s="411">
        <f t="shared" si="0"/>
        <v>0</v>
      </c>
      <c r="AL23" s="411">
        <f t="shared" si="0"/>
        <v>0</v>
      </c>
      <c r="AM23" s="297"/>
    </row>
    <row r="24" spans="1:39" s="303" customFormat="1" ht="15.5" outlineLevel="1">
      <c r="A24" s="511"/>
      <c r="B24" s="298"/>
      <c r="C24" s="299"/>
      <c r="D24" s="299"/>
      <c r="E24" s="299"/>
      <c r="F24" s="299"/>
      <c r="G24" s="299"/>
      <c r="H24" s="299"/>
      <c r="I24" s="299"/>
      <c r="J24" s="299"/>
      <c r="K24" s="299"/>
      <c r="L24" s="299"/>
      <c r="M24" s="299"/>
      <c r="O24" s="299"/>
      <c r="P24" s="299"/>
      <c r="Q24" s="299"/>
      <c r="R24" s="299"/>
      <c r="S24" s="299"/>
      <c r="T24" s="299"/>
      <c r="U24" s="299"/>
      <c r="V24" s="299"/>
      <c r="W24" s="299"/>
      <c r="X24" s="299"/>
      <c r="Y24" s="412"/>
      <c r="Z24" s="413"/>
      <c r="AA24" s="413"/>
      <c r="AB24" s="413"/>
      <c r="AC24" s="413"/>
      <c r="AD24" s="413"/>
      <c r="AE24" s="413"/>
      <c r="AF24" s="413"/>
      <c r="AG24" s="413"/>
      <c r="AH24" s="413"/>
      <c r="AI24" s="413"/>
      <c r="AJ24" s="413"/>
      <c r="AK24" s="413"/>
      <c r="AL24" s="413"/>
      <c r="AM24" s="302"/>
    </row>
    <row r="25" spans="1:39" s="283" customFormat="1" ht="15.5" outlineLevel="1">
      <c r="A25" s="509">
        <v>2</v>
      </c>
      <c r="B25" s="294" t="s">
        <v>2</v>
      </c>
      <c r="C25" s="291" t="s">
        <v>25</v>
      </c>
      <c r="D25" s="295">
        <f>+'7.  Persistence Report'!AQ27</f>
        <v>3366.5601914368071</v>
      </c>
      <c r="E25" s="295">
        <f>+'7.  Persistence Report'!AR27</f>
        <v>3366.5601914368071</v>
      </c>
      <c r="F25" s="295">
        <f>+'7.  Persistence Report'!AS27</f>
        <v>3366.5601914368071</v>
      </c>
      <c r="G25" s="295">
        <f>+'7.  Persistence Report'!AT27</f>
        <v>1313.0504703645531</v>
      </c>
      <c r="H25" s="295">
        <f>+'7.  Persistence Report'!AU27</f>
        <v>0</v>
      </c>
      <c r="I25" s="295">
        <f>+'7.  Persistence Report'!AV27</f>
        <v>0</v>
      </c>
      <c r="J25" s="295">
        <f>+'7.  Persistence Report'!AW27</f>
        <v>0</v>
      </c>
      <c r="K25" s="295">
        <f>+'7.  Persistence Report'!AX27</f>
        <v>0</v>
      </c>
      <c r="L25" s="295">
        <f>+'7.  Persistence Report'!AY27</f>
        <v>0</v>
      </c>
      <c r="M25" s="295">
        <f>+'7.  Persistence Report'!AZ27</f>
        <v>0</v>
      </c>
      <c r="N25" s="291"/>
      <c r="O25" s="295">
        <f>+'7.  Persistence Report'!L27</f>
        <v>3.0327393525281838</v>
      </c>
      <c r="P25" s="295">
        <f>+'7.  Persistence Report'!M27</f>
        <v>3.0327393525281838</v>
      </c>
      <c r="Q25" s="295">
        <f>+'7.  Persistence Report'!N27</f>
        <v>3.0327393525281838</v>
      </c>
      <c r="R25" s="295">
        <f>+'7.  Persistence Report'!O27</f>
        <v>0.73640211962187885</v>
      </c>
      <c r="S25" s="295">
        <f>+'7.  Persistence Report'!P27</f>
        <v>0</v>
      </c>
      <c r="T25" s="295">
        <f>+'7.  Persistence Report'!Q27</f>
        <v>0</v>
      </c>
      <c r="U25" s="295">
        <f>+'7.  Persistence Report'!R27</f>
        <v>0</v>
      </c>
      <c r="V25" s="295">
        <f>+'7.  Persistence Report'!S27</f>
        <v>0</v>
      </c>
      <c r="W25" s="295">
        <f>+'7.  Persistence Report'!T27</f>
        <v>0</v>
      </c>
      <c r="X25" s="295">
        <f>+'7.  Persistence Report'!U27</f>
        <v>0</v>
      </c>
      <c r="Y25" s="410">
        <v>1</v>
      </c>
      <c r="Z25" s="410"/>
      <c r="AA25" s="410"/>
      <c r="AB25" s="410"/>
      <c r="AC25" s="410"/>
      <c r="AD25" s="410"/>
      <c r="AE25" s="410"/>
      <c r="AF25" s="410"/>
      <c r="AG25" s="410"/>
      <c r="AH25" s="410"/>
      <c r="AI25" s="410"/>
      <c r="AJ25" s="410"/>
      <c r="AK25" s="410"/>
      <c r="AL25" s="410"/>
      <c r="AM25" s="296">
        <f>SUM(Y25:AL25)</f>
        <v>1</v>
      </c>
    </row>
    <row r="26" spans="1:39" s="283" customFormat="1" ht="15.5" outlineLevel="1">
      <c r="A26" s="509"/>
      <c r="B26" s="294" t="s">
        <v>214</v>
      </c>
      <c r="C26" s="291" t="s">
        <v>163</v>
      </c>
      <c r="D26" s="295"/>
      <c r="E26" s="295"/>
      <c r="F26" s="295"/>
      <c r="G26" s="295"/>
      <c r="H26" s="295"/>
      <c r="I26" s="295"/>
      <c r="J26" s="295"/>
      <c r="K26" s="295"/>
      <c r="L26" s="295"/>
      <c r="M26" s="295"/>
      <c r="N26" s="468"/>
      <c r="O26" s="295"/>
      <c r="P26" s="295"/>
      <c r="Q26" s="295"/>
      <c r="R26" s="295"/>
      <c r="S26" s="295"/>
      <c r="T26" s="295"/>
      <c r="U26" s="295"/>
      <c r="V26" s="295"/>
      <c r="W26" s="295"/>
      <c r="X26" s="295"/>
      <c r="Y26" s="411">
        <f>Y25</f>
        <v>1</v>
      </c>
      <c r="Z26" s="411">
        <f>Z25</f>
        <v>0</v>
      </c>
      <c r="AA26" s="411">
        <f t="shared" ref="AA26:AL26" si="1">AA25</f>
        <v>0</v>
      </c>
      <c r="AB26" s="411">
        <f t="shared" si="1"/>
        <v>0</v>
      </c>
      <c r="AC26" s="411">
        <f t="shared" si="1"/>
        <v>0</v>
      </c>
      <c r="AD26" s="411">
        <f t="shared" si="1"/>
        <v>0</v>
      </c>
      <c r="AE26" s="411">
        <f t="shared" si="1"/>
        <v>0</v>
      </c>
      <c r="AF26" s="411">
        <f t="shared" si="1"/>
        <v>0</v>
      </c>
      <c r="AG26" s="411">
        <f t="shared" si="1"/>
        <v>0</v>
      </c>
      <c r="AH26" s="411">
        <f t="shared" si="1"/>
        <v>0</v>
      </c>
      <c r="AI26" s="411">
        <f t="shared" si="1"/>
        <v>0</v>
      </c>
      <c r="AJ26" s="411">
        <f t="shared" si="1"/>
        <v>0</v>
      </c>
      <c r="AK26" s="411">
        <f t="shared" si="1"/>
        <v>0</v>
      </c>
      <c r="AL26" s="411">
        <f t="shared" si="1"/>
        <v>0</v>
      </c>
      <c r="AM26" s="297"/>
    </row>
    <row r="27" spans="1:39" s="303" customFormat="1" ht="15.5" outlineLevel="1">
      <c r="A27" s="511"/>
      <c r="B27" s="298"/>
      <c r="C27" s="299"/>
      <c r="D27" s="304"/>
      <c r="E27" s="304"/>
      <c r="F27" s="304"/>
      <c r="G27" s="304"/>
      <c r="H27" s="304"/>
      <c r="I27" s="304"/>
      <c r="J27" s="304"/>
      <c r="K27" s="304"/>
      <c r="L27" s="304"/>
      <c r="M27" s="304"/>
      <c r="O27" s="304"/>
      <c r="P27" s="304"/>
      <c r="Q27" s="304"/>
      <c r="R27" s="304"/>
      <c r="S27" s="304"/>
      <c r="T27" s="304"/>
      <c r="U27" s="304"/>
      <c r="V27" s="304"/>
      <c r="W27" s="304"/>
      <c r="X27" s="304"/>
      <c r="Y27" s="412"/>
      <c r="Z27" s="413"/>
      <c r="AA27" s="413"/>
      <c r="AB27" s="413"/>
      <c r="AC27" s="413"/>
      <c r="AD27" s="413"/>
      <c r="AE27" s="413"/>
      <c r="AF27" s="413"/>
      <c r="AG27" s="413"/>
      <c r="AH27" s="413"/>
      <c r="AI27" s="413"/>
      <c r="AJ27" s="413"/>
      <c r="AK27" s="413"/>
      <c r="AL27" s="413"/>
      <c r="AM27" s="302"/>
    </row>
    <row r="28" spans="1:39" s="283" customFormat="1" ht="15.5" outlineLevel="1">
      <c r="A28" s="509">
        <v>3</v>
      </c>
      <c r="B28" s="294" t="s">
        <v>3</v>
      </c>
      <c r="C28" s="291" t="s">
        <v>25</v>
      </c>
      <c r="D28" s="295">
        <f>+'7.  Persistence Report'!AQ31</f>
        <v>1270156.0624214502</v>
      </c>
      <c r="E28" s="295">
        <f>+'7.  Persistence Report'!AR31</f>
        <v>1270156.0624214502</v>
      </c>
      <c r="F28" s="295">
        <f>+'7.  Persistence Report'!AS31</f>
        <v>1270156.0624214502</v>
      </c>
      <c r="G28" s="295">
        <f>+'7.  Persistence Report'!AT31</f>
        <v>1270156.0624214502</v>
      </c>
      <c r="H28" s="295">
        <f>+'7.  Persistence Report'!AU31</f>
        <v>1270156.0624214502</v>
      </c>
      <c r="I28" s="295">
        <f>+'7.  Persistence Report'!AV31</f>
        <v>1270156.0624214502</v>
      </c>
      <c r="J28" s="295">
        <f>+'7.  Persistence Report'!AW31</f>
        <v>1270156.0624214502</v>
      </c>
      <c r="K28" s="295">
        <f>+'7.  Persistence Report'!AX31</f>
        <v>1270156.0624214502</v>
      </c>
      <c r="L28" s="295">
        <f>+'7.  Persistence Report'!AY31</f>
        <v>1270156.0624214502</v>
      </c>
      <c r="M28" s="295">
        <f>+'7.  Persistence Report'!AZ31</f>
        <v>1270156.0624214502</v>
      </c>
      <c r="N28" s="291"/>
      <c r="O28" s="295">
        <f>+'7.  Persistence Report'!L31</f>
        <v>714.99637435500267</v>
      </c>
      <c r="P28" s="295">
        <f>+'7.  Persistence Report'!M31</f>
        <v>714.99637435500267</v>
      </c>
      <c r="Q28" s="295">
        <f>+'7.  Persistence Report'!N31</f>
        <v>714.99637435500267</v>
      </c>
      <c r="R28" s="295">
        <f>+'7.  Persistence Report'!O31</f>
        <v>714.99637435500267</v>
      </c>
      <c r="S28" s="295">
        <f>+'7.  Persistence Report'!P31</f>
        <v>714.99637435500267</v>
      </c>
      <c r="T28" s="295">
        <f>+'7.  Persistence Report'!Q31</f>
        <v>714.99637435500267</v>
      </c>
      <c r="U28" s="295">
        <f>+'7.  Persistence Report'!R31</f>
        <v>714.99637435500267</v>
      </c>
      <c r="V28" s="295">
        <f>+'7.  Persistence Report'!S31</f>
        <v>714.99637435500267</v>
      </c>
      <c r="W28" s="295">
        <f>+'7.  Persistence Report'!T31</f>
        <v>714.99637435500267</v>
      </c>
      <c r="X28" s="295">
        <f>+'7.  Persistence Report'!U31</f>
        <v>714.99637435500267</v>
      </c>
      <c r="Y28" s="410">
        <v>1</v>
      </c>
      <c r="Z28" s="410"/>
      <c r="AA28" s="410"/>
      <c r="AB28" s="410"/>
      <c r="AC28" s="410"/>
      <c r="AD28" s="410"/>
      <c r="AE28" s="410"/>
      <c r="AF28" s="410"/>
      <c r="AG28" s="410"/>
      <c r="AH28" s="410"/>
      <c r="AI28" s="410"/>
      <c r="AJ28" s="410"/>
      <c r="AK28" s="410"/>
      <c r="AL28" s="410"/>
      <c r="AM28" s="296">
        <f>SUM(Y28:AL28)</f>
        <v>1</v>
      </c>
    </row>
    <row r="29" spans="1:39" s="283" customFormat="1" ht="15.5" outlineLevel="1">
      <c r="A29" s="509"/>
      <c r="B29" s="294" t="s">
        <v>214</v>
      </c>
      <c r="C29" s="291" t="s">
        <v>163</v>
      </c>
      <c r="D29" s="295">
        <f>+'7.  Persistence Report'!AQ61</f>
        <v>-195154.56210465514</v>
      </c>
      <c r="E29" s="295">
        <f>+'7.  Persistence Report'!AR61</f>
        <v>-195154.56210465514</v>
      </c>
      <c r="F29" s="295">
        <f>+'7.  Persistence Report'!AS61</f>
        <v>-195154.56210465514</v>
      </c>
      <c r="G29" s="295">
        <f>+'7.  Persistence Report'!AT61</f>
        <v>-195154.56210465514</v>
      </c>
      <c r="H29" s="295">
        <f>+'7.  Persistence Report'!AU61</f>
        <v>-195154.56210465514</v>
      </c>
      <c r="I29" s="295">
        <f>+'7.  Persistence Report'!AV61</f>
        <v>-195154.56210465514</v>
      </c>
      <c r="J29" s="295">
        <f>+'7.  Persistence Report'!AW61</f>
        <v>-195154.56210465514</v>
      </c>
      <c r="K29" s="295">
        <f>+'7.  Persistence Report'!AX61</f>
        <v>-195154.56210465514</v>
      </c>
      <c r="L29" s="295">
        <f>+'7.  Persistence Report'!AY61</f>
        <v>-195154.56210465514</v>
      </c>
      <c r="M29" s="295">
        <f>+'7.  Persistence Report'!AZ61</f>
        <v>-195154.56210465514</v>
      </c>
      <c r="N29" s="468"/>
      <c r="O29" s="295">
        <f>+'7.  Persistence Report'!L61</f>
        <v>-109.8350978431254</v>
      </c>
      <c r="P29" s="295">
        <f>+'7.  Persistence Report'!M61</f>
        <v>-109.8350978431254</v>
      </c>
      <c r="Q29" s="295">
        <f>+'7.  Persistence Report'!N61</f>
        <v>-109.8350978431254</v>
      </c>
      <c r="R29" s="295">
        <f>+'7.  Persistence Report'!O61</f>
        <v>-109.8350978431254</v>
      </c>
      <c r="S29" s="295">
        <f>+'7.  Persistence Report'!P61</f>
        <v>-109.8350978431254</v>
      </c>
      <c r="T29" s="295">
        <f>+'7.  Persistence Report'!Q61</f>
        <v>-109.8350978431254</v>
      </c>
      <c r="U29" s="295">
        <f>+'7.  Persistence Report'!R61</f>
        <v>-109.8350978431254</v>
      </c>
      <c r="V29" s="295">
        <f>+'7.  Persistence Report'!S61</f>
        <v>-109.8350978431254</v>
      </c>
      <c r="W29" s="295">
        <f>+'7.  Persistence Report'!T61</f>
        <v>-109.8350978431254</v>
      </c>
      <c r="X29" s="295">
        <f>+'7.  Persistence Report'!U61</f>
        <v>-109.8350978431254</v>
      </c>
      <c r="Y29" s="411">
        <f>Y28</f>
        <v>1</v>
      </c>
      <c r="Z29" s="411">
        <f>Z28</f>
        <v>0</v>
      </c>
      <c r="AA29" s="411">
        <f t="shared" ref="AA29:AL29" si="2">AA28</f>
        <v>0</v>
      </c>
      <c r="AB29" s="411">
        <f t="shared" si="2"/>
        <v>0</v>
      </c>
      <c r="AC29" s="411">
        <f t="shared" si="2"/>
        <v>0</v>
      </c>
      <c r="AD29" s="411">
        <f t="shared" si="2"/>
        <v>0</v>
      </c>
      <c r="AE29" s="411">
        <f t="shared" si="2"/>
        <v>0</v>
      </c>
      <c r="AF29" s="411">
        <f t="shared" si="2"/>
        <v>0</v>
      </c>
      <c r="AG29" s="411">
        <f t="shared" si="2"/>
        <v>0</v>
      </c>
      <c r="AH29" s="411">
        <f t="shared" si="2"/>
        <v>0</v>
      </c>
      <c r="AI29" s="411">
        <f t="shared" si="2"/>
        <v>0</v>
      </c>
      <c r="AJ29" s="411">
        <f t="shared" si="2"/>
        <v>0</v>
      </c>
      <c r="AK29" s="411">
        <f t="shared" si="2"/>
        <v>0</v>
      </c>
      <c r="AL29" s="411">
        <f t="shared" si="2"/>
        <v>0</v>
      </c>
      <c r="AM29" s="297"/>
    </row>
    <row r="30" spans="1:39" s="283" customFormat="1" ht="15.5" outlineLevel="1">
      <c r="A30" s="509"/>
      <c r="B30" s="294"/>
      <c r="C30" s="305"/>
      <c r="D30" s="291"/>
      <c r="E30" s="291"/>
      <c r="F30" s="291"/>
      <c r="G30" s="291"/>
      <c r="H30" s="291"/>
      <c r="I30" s="291"/>
      <c r="J30" s="291"/>
      <c r="K30" s="291"/>
      <c r="L30" s="291"/>
      <c r="M30" s="291"/>
      <c r="O30" s="291"/>
      <c r="P30" s="291"/>
      <c r="Q30" s="291"/>
      <c r="R30" s="291"/>
      <c r="S30" s="291"/>
      <c r="T30" s="291"/>
      <c r="U30" s="291"/>
      <c r="V30" s="291"/>
      <c r="W30" s="291"/>
      <c r="X30" s="291"/>
      <c r="Y30" s="412"/>
      <c r="Z30" s="412"/>
      <c r="AA30" s="412"/>
      <c r="AB30" s="412"/>
      <c r="AC30" s="412"/>
      <c r="AD30" s="412"/>
      <c r="AE30" s="412"/>
      <c r="AF30" s="412"/>
      <c r="AG30" s="412"/>
      <c r="AH30" s="412"/>
      <c r="AI30" s="412"/>
      <c r="AJ30" s="412"/>
      <c r="AK30" s="412"/>
      <c r="AL30" s="412"/>
      <c r="AM30" s="306"/>
    </row>
    <row r="31" spans="1:39" s="283" customFormat="1" ht="15.5" outlineLevel="1">
      <c r="A31" s="509">
        <v>4</v>
      </c>
      <c r="B31" s="294" t="s">
        <v>4</v>
      </c>
      <c r="C31" s="291" t="s">
        <v>25</v>
      </c>
      <c r="D31" s="295">
        <f>+'7.  Persistence Report'!AQ30</f>
        <v>269805.5431491778</v>
      </c>
      <c r="E31" s="295">
        <f>+'7.  Persistence Report'!AR30</f>
        <v>269805.5431491778</v>
      </c>
      <c r="F31" s="295">
        <f>+'7.  Persistence Report'!AS30</f>
        <v>269805.5431491778</v>
      </c>
      <c r="G31" s="295">
        <f>+'7.  Persistence Report'!AT30</f>
        <v>269805.5431491778</v>
      </c>
      <c r="H31" s="295">
        <f>+'7.  Persistence Report'!AU30</f>
        <v>248783.91797130584</v>
      </c>
      <c r="I31" s="295">
        <f>+'7.  Persistence Report'!AV30</f>
        <v>225818.67795727879</v>
      </c>
      <c r="J31" s="295">
        <f>+'7.  Persistence Report'!AW30</f>
        <v>178193.99439985037</v>
      </c>
      <c r="K31" s="295">
        <f>+'7.  Persistence Report'!AX30</f>
        <v>177114.5077232469</v>
      </c>
      <c r="L31" s="295">
        <f>+'7.  Persistence Report'!AY30</f>
        <v>221101.37291514588</v>
      </c>
      <c r="M31" s="295">
        <f>+'7.  Persistence Report'!AZ30</f>
        <v>89078.932283694958</v>
      </c>
      <c r="N31" s="291"/>
      <c r="O31" s="295">
        <f>+'7.  Persistence Report'!L30</f>
        <v>16.770746870470699</v>
      </c>
      <c r="P31" s="295">
        <f>+'7.  Persistence Report'!M30</f>
        <v>16.770746870470699</v>
      </c>
      <c r="Q31" s="295">
        <f>+'7.  Persistence Report'!N30</f>
        <v>16.770746870470699</v>
      </c>
      <c r="R31" s="295">
        <f>+'7.  Persistence Report'!O30</f>
        <v>16.770746870470699</v>
      </c>
      <c r="S31" s="295">
        <f>+'7.  Persistence Report'!P30</f>
        <v>15.797383608776048</v>
      </c>
      <c r="T31" s="295">
        <f>+'7.  Persistence Report'!Q30</f>
        <v>14.734025246303483</v>
      </c>
      <c r="U31" s="295">
        <f>+'7.  Persistence Report'!R30</f>
        <v>12.528861899873439</v>
      </c>
      <c r="V31" s="295">
        <f>+'7.  Persistence Report'!S30</f>
        <v>12.40563282720181</v>
      </c>
      <c r="W31" s="295">
        <f>+'7.  Persistence Report'!T30</f>
        <v>14.442354451369024</v>
      </c>
      <c r="X31" s="295">
        <f>+'7.  Persistence Report'!U30</f>
        <v>8.3293259703366935</v>
      </c>
      <c r="Y31" s="410">
        <v>1</v>
      </c>
      <c r="Z31" s="410"/>
      <c r="AA31" s="410"/>
      <c r="AB31" s="410"/>
      <c r="AC31" s="410"/>
      <c r="AD31" s="410"/>
      <c r="AE31" s="410"/>
      <c r="AF31" s="410"/>
      <c r="AG31" s="410"/>
      <c r="AH31" s="410"/>
      <c r="AI31" s="410"/>
      <c r="AJ31" s="410"/>
      <c r="AK31" s="410"/>
      <c r="AL31" s="410"/>
      <c r="AM31" s="296">
        <f>SUM(Y31:AL31)</f>
        <v>1</v>
      </c>
    </row>
    <row r="32" spans="1:39" s="283" customFormat="1" ht="15.5" outlineLevel="1">
      <c r="A32" s="509"/>
      <c r="B32" s="294" t="s">
        <v>214</v>
      </c>
      <c r="C32" s="291" t="s">
        <v>163</v>
      </c>
      <c r="D32" s="295">
        <f>+'7.  Persistence Report'!AQ63</f>
        <v>3792.1041152567859</v>
      </c>
      <c r="E32" s="295">
        <f>+'7.  Persistence Report'!AR63</f>
        <v>3792.1041152567859</v>
      </c>
      <c r="F32" s="295">
        <f>+'7.  Persistence Report'!AS63</f>
        <v>3792.1041152567859</v>
      </c>
      <c r="G32" s="295">
        <f>+'7.  Persistence Report'!AT63</f>
        <v>3792.1041152567859</v>
      </c>
      <c r="H32" s="295">
        <f>+'7.  Persistence Report'!AU63</f>
        <v>3792.1041152567859</v>
      </c>
      <c r="I32" s="295">
        <f>+'7.  Persistence Report'!AV63</f>
        <v>3464.7726418676361</v>
      </c>
      <c r="J32" s="295">
        <f>+'7.  Persistence Report'!AW63</f>
        <v>2125.6080636664192</v>
      </c>
      <c r="K32" s="295">
        <f>+'7.  Persistence Report'!AX63</f>
        <v>2122.713997509305</v>
      </c>
      <c r="L32" s="295">
        <f>+'7.  Persistence Report'!AY63</f>
        <v>2122.713997509305</v>
      </c>
      <c r="M32" s="295">
        <f>+'7.  Persistence Report'!AZ63</f>
        <v>751.89635731925341</v>
      </c>
      <c r="N32" s="468"/>
      <c r="O32" s="295">
        <f>+'7.  Persistence Report'!L63</f>
        <v>0.22146894713896423</v>
      </c>
      <c r="P32" s="295">
        <f>+'7.  Persistence Report'!M63</f>
        <v>0.22146894713896423</v>
      </c>
      <c r="Q32" s="295">
        <f>+'7.  Persistence Report'!N63</f>
        <v>0.22146894713896423</v>
      </c>
      <c r="R32" s="295">
        <f>+'7.  Persistence Report'!O63</f>
        <v>0.22146894713896423</v>
      </c>
      <c r="S32" s="295">
        <f>+'7.  Persistence Report'!P63</f>
        <v>0.22146894713896423</v>
      </c>
      <c r="T32" s="295">
        <f>+'7.  Persistence Report'!Q63</f>
        <v>0.20631253425948998</v>
      </c>
      <c r="U32" s="295">
        <f>+'7.  Persistence Report'!R63</f>
        <v>0.14430526361535442</v>
      </c>
      <c r="V32" s="295">
        <f>+'7.  Persistence Report'!S63</f>
        <v>0.14397489076636888</v>
      </c>
      <c r="W32" s="295">
        <f>+'7.  Persistence Report'!T63</f>
        <v>0.14397489076636888</v>
      </c>
      <c r="X32" s="295">
        <f>+'7.  Persistence Report'!U63</f>
        <v>8.0501989972357718E-2</v>
      </c>
      <c r="Y32" s="411">
        <f>Y31</f>
        <v>1</v>
      </c>
      <c r="Z32" s="411">
        <f>Z31</f>
        <v>0</v>
      </c>
      <c r="AA32" s="411">
        <f t="shared" ref="AA32:AL32" si="3">AA31</f>
        <v>0</v>
      </c>
      <c r="AB32" s="411">
        <f t="shared" si="3"/>
        <v>0</v>
      </c>
      <c r="AC32" s="411">
        <f t="shared" si="3"/>
        <v>0</v>
      </c>
      <c r="AD32" s="411">
        <f t="shared" si="3"/>
        <v>0</v>
      </c>
      <c r="AE32" s="411">
        <f t="shared" si="3"/>
        <v>0</v>
      </c>
      <c r="AF32" s="411">
        <f t="shared" si="3"/>
        <v>0</v>
      </c>
      <c r="AG32" s="411">
        <f t="shared" si="3"/>
        <v>0</v>
      </c>
      <c r="AH32" s="411">
        <f t="shared" si="3"/>
        <v>0</v>
      </c>
      <c r="AI32" s="411">
        <f t="shared" si="3"/>
        <v>0</v>
      </c>
      <c r="AJ32" s="411">
        <f t="shared" si="3"/>
        <v>0</v>
      </c>
      <c r="AK32" s="411">
        <f t="shared" si="3"/>
        <v>0</v>
      </c>
      <c r="AL32" s="411">
        <f t="shared" si="3"/>
        <v>0</v>
      </c>
      <c r="AM32" s="297"/>
    </row>
    <row r="33" spans="1:39" s="283" customFormat="1" ht="15.5" outlineLevel="1">
      <c r="A33" s="509"/>
      <c r="B33" s="294"/>
      <c r="C33" s="305"/>
      <c r="D33" s="304"/>
      <c r="E33" s="304"/>
      <c r="F33" s="304"/>
      <c r="G33" s="304"/>
      <c r="H33" s="304"/>
      <c r="I33" s="304"/>
      <c r="J33" s="304"/>
      <c r="K33" s="304"/>
      <c r="L33" s="304"/>
      <c r="M33" s="304"/>
      <c r="N33" s="291"/>
      <c r="O33" s="304"/>
      <c r="P33" s="304"/>
      <c r="Q33" s="304"/>
      <c r="R33" s="304"/>
      <c r="S33" s="304"/>
      <c r="T33" s="304"/>
      <c r="U33" s="304"/>
      <c r="V33" s="304"/>
      <c r="W33" s="304"/>
      <c r="X33" s="304"/>
      <c r="Y33" s="412"/>
      <c r="Z33" s="412"/>
      <c r="AA33" s="412"/>
      <c r="AB33" s="412"/>
      <c r="AC33" s="412"/>
      <c r="AD33" s="412"/>
      <c r="AE33" s="412"/>
      <c r="AF33" s="412"/>
      <c r="AG33" s="412"/>
      <c r="AH33" s="412"/>
      <c r="AI33" s="412"/>
      <c r="AJ33" s="412"/>
      <c r="AK33" s="412"/>
      <c r="AL33" s="412"/>
      <c r="AM33" s="306"/>
    </row>
    <row r="34" spans="1:39" s="283" customFormat="1" ht="15.5" outlineLevel="1">
      <c r="A34" s="509">
        <v>5</v>
      </c>
      <c r="B34" s="294" t="s">
        <v>5</v>
      </c>
      <c r="C34" s="291" t="s">
        <v>25</v>
      </c>
      <c r="D34" s="295">
        <f>+'7.  Persistence Report'!AQ29</f>
        <v>404274.49201852741</v>
      </c>
      <c r="E34" s="295">
        <f>+'7.  Persistence Report'!AR29</f>
        <v>404274.49201852741</v>
      </c>
      <c r="F34" s="295">
        <f>+'7.  Persistence Report'!AS29</f>
        <v>404274.49201852741</v>
      </c>
      <c r="G34" s="295">
        <f>+'7.  Persistence Report'!AT29</f>
        <v>404274.49201852741</v>
      </c>
      <c r="H34" s="295">
        <f>+'7.  Persistence Report'!AU29</f>
        <v>369477.11298523634</v>
      </c>
      <c r="I34" s="295">
        <f>+'7.  Persistence Report'!AV29</f>
        <v>331462.4421595101</v>
      </c>
      <c r="J34" s="295">
        <f>+'7.  Persistence Report'!AW29</f>
        <v>249901.55118501864</v>
      </c>
      <c r="K34" s="295">
        <f>+'7.  Persistence Report'!AX29</f>
        <v>248989.92034552776</v>
      </c>
      <c r="L34" s="295">
        <f>+'7.  Persistence Report'!AY29</f>
        <v>321801.97020454495</v>
      </c>
      <c r="M34" s="295">
        <f>+'7.  Persistence Report'!AZ29</f>
        <v>103263.44767448888</v>
      </c>
      <c r="N34" s="291"/>
      <c r="O34" s="295">
        <f>+'7.  Persistence Report'!L29</f>
        <v>23.131584263030604</v>
      </c>
      <c r="P34" s="295">
        <f>+'7.  Persistence Report'!M29</f>
        <v>23.131584263030604</v>
      </c>
      <c r="Q34" s="295">
        <f>+'7.  Persistence Report'!N29</f>
        <v>23.131584263030604</v>
      </c>
      <c r="R34" s="295">
        <f>+'7.  Persistence Report'!O29</f>
        <v>23.131584263030604</v>
      </c>
      <c r="S34" s="295">
        <f>+'7.  Persistence Report'!P29</f>
        <v>21.520362957937483</v>
      </c>
      <c r="T34" s="295">
        <f>+'7.  Persistence Report'!Q29</f>
        <v>19.760171551512496</v>
      </c>
      <c r="U34" s="295">
        <f>+'7.  Persistence Report'!R29</f>
        <v>15.983661686365638</v>
      </c>
      <c r="V34" s="295">
        <f>+'7.  Persistence Report'!S29</f>
        <v>15.879594238935175</v>
      </c>
      <c r="W34" s="295">
        <f>+'7.  Persistence Report'!T29</f>
        <v>19.251006950453288</v>
      </c>
      <c r="X34" s="295">
        <f>+'7.  Persistence Report'!U29</f>
        <v>9.1320286461641018</v>
      </c>
      <c r="Y34" s="410">
        <v>1</v>
      </c>
      <c r="Z34" s="410"/>
      <c r="AA34" s="410"/>
      <c r="AB34" s="410"/>
      <c r="AC34" s="410"/>
      <c r="AD34" s="410"/>
      <c r="AE34" s="410"/>
      <c r="AF34" s="410"/>
      <c r="AG34" s="410"/>
      <c r="AH34" s="410"/>
      <c r="AI34" s="410"/>
      <c r="AJ34" s="410"/>
      <c r="AK34" s="410"/>
      <c r="AL34" s="410"/>
      <c r="AM34" s="296">
        <f>SUM(Y34:AL34)</f>
        <v>1</v>
      </c>
    </row>
    <row r="35" spans="1:39" s="283" customFormat="1" ht="15.5" outlineLevel="1">
      <c r="A35" s="509"/>
      <c r="B35" s="294" t="s">
        <v>214</v>
      </c>
      <c r="C35" s="291" t="s">
        <v>163</v>
      </c>
      <c r="D35" s="295">
        <f>+'7.  Persistence Report'!AQ62</f>
        <v>30036.244753982675</v>
      </c>
      <c r="E35" s="295">
        <f>+'7.  Persistence Report'!AR62</f>
        <v>30036.244753982675</v>
      </c>
      <c r="F35" s="295">
        <f>+'7.  Persistence Report'!AS62</f>
        <v>30036.244753982675</v>
      </c>
      <c r="G35" s="295">
        <f>+'7.  Persistence Report'!AT62</f>
        <v>30036.244753982675</v>
      </c>
      <c r="H35" s="295">
        <f>+'7.  Persistence Report'!AU62</f>
        <v>30036.244753982675</v>
      </c>
      <c r="I35" s="295">
        <f>+'7.  Persistence Report'!AV62</f>
        <v>27294.337012146418</v>
      </c>
      <c r="J35" s="295">
        <f>+'7.  Persistence Report'!AW62</f>
        <v>14735.916557071974</v>
      </c>
      <c r="K35" s="295">
        <f>+'7.  Persistence Report'!AX62</f>
        <v>14732.914486525633</v>
      </c>
      <c r="L35" s="295">
        <f>+'7.  Persistence Report'!AY62</f>
        <v>14732.914486525633</v>
      </c>
      <c r="M35" s="295">
        <f>+'7.  Persistence Report'!AZ62</f>
        <v>3250.194962594248</v>
      </c>
      <c r="N35" s="468"/>
      <c r="O35" s="295">
        <f>+'7.  Persistence Report'!L62</f>
        <v>1.4838533192928014</v>
      </c>
      <c r="P35" s="295">
        <f>+'7.  Persistence Report'!M62</f>
        <v>1.4838533192928014</v>
      </c>
      <c r="Q35" s="295">
        <f>+'7.  Persistence Report'!N62</f>
        <v>1.4838533192928014</v>
      </c>
      <c r="R35" s="295">
        <f>+'7.  Persistence Report'!O62</f>
        <v>1.4838533192928014</v>
      </c>
      <c r="S35" s="295">
        <f>+'7.  Persistence Report'!P62</f>
        <v>1.4838533192928014</v>
      </c>
      <c r="T35" s="295">
        <f>+'7.  Persistence Report'!Q62</f>
        <v>1.3568949019355696</v>
      </c>
      <c r="U35" s="295">
        <f>+'7.  Persistence Report'!R62</f>
        <v>0.77540298623195536</v>
      </c>
      <c r="V35" s="295">
        <f>+'7.  Persistence Report'!S62</f>
        <v>0.775060284114793</v>
      </c>
      <c r="W35" s="295">
        <f>+'7.  Persistence Report'!T62</f>
        <v>0.775060284114793</v>
      </c>
      <c r="X35" s="295">
        <f>+'7.  Persistence Report'!U62</f>
        <v>0.24337649495163005</v>
      </c>
      <c r="Y35" s="411">
        <f>Y34</f>
        <v>1</v>
      </c>
      <c r="Z35" s="411">
        <f>Z34</f>
        <v>0</v>
      </c>
      <c r="AA35" s="411">
        <f t="shared" ref="AA35:AL35" si="4">AA34</f>
        <v>0</v>
      </c>
      <c r="AB35" s="411">
        <f t="shared" si="4"/>
        <v>0</v>
      </c>
      <c r="AC35" s="411">
        <f t="shared" si="4"/>
        <v>0</v>
      </c>
      <c r="AD35" s="411">
        <f t="shared" si="4"/>
        <v>0</v>
      </c>
      <c r="AE35" s="411">
        <f t="shared" si="4"/>
        <v>0</v>
      </c>
      <c r="AF35" s="411">
        <f t="shared" si="4"/>
        <v>0</v>
      </c>
      <c r="AG35" s="411">
        <f t="shared" si="4"/>
        <v>0</v>
      </c>
      <c r="AH35" s="411">
        <f t="shared" si="4"/>
        <v>0</v>
      </c>
      <c r="AI35" s="411">
        <f t="shared" si="4"/>
        <v>0</v>
      </c>
      <c r="AJ35" s="411">
        <f t="shared" si="4"/>
        <v>0</v>
      </c>
      <c r="AK35" s="411">
        <f t="shared" si="4"/>
        <v>0</v>
      </c>
      <c r="AL35" s="411">
        <f t="shared" si="4"/>
        <v>0</v>
      </c>
      <c r="AM35" s="297"/>
    </row>
    <row r="36" spans="1:39" s="283" customFormat="1" ht="15.5" outlineLevel="1">
      <c r="A36" s="509"/>
      <c r="B36" s="294"/>
      <c r="C36" s="305"/>
      <c r="D36" s="304"/>
      <c r="E36" s="304"/>
      <c r="F36" s="304"/>
      <c r="G36" s="304"/>
      <c r="H36" s="304"/>
      <c r="I36" s="304"/>
      <c r="J36" s="304"/>
      <c r="K36" s="304"/>
      <c r="L36" s="304"/>
      <c r="M36" s="304"/>
      <c r="N36" s="291"/>
      <c r="O36" s="304"/>
      <c r="P36" s="304"/>
      <c r="Q36" s="304"/>
      <c r="R36" s="304"/>
      <c r="S36" s="304"/>
      <c r="T36" s="304"/>
      <c r="U36" s="304"/>
      <c r="V36" s="304"/>
      <c r="W36" s="304"/>
      <c r="X36" s="304"/>
      <c r="Y36" s="412"/>
      <c r="Z36" s="412"/>
      <c r="AA36" s="412"/>
      <c r="AB36" s="412"/>
      <c r="AC36" s="412"/>
      <c r="AD36" s="412"/>
      <c r="AE36" s="412"/>
      <c r="AF36" s="412"/>
      <c r="AG36" s="412"/>
      <c r="AH36" s="412"/>
      <c r="AI36" s="412"/>
      <c r="AJ36" s="412"/>
      <c r="AK36" s="412"/>
      <c r="AL36" s="412"/>
      <c r="AM36" s="306"/>
    </row>
    <row r="37" spans="1:39" s="283" customFormat="1" ht="15.5" outlineLevel="1">
      <c r="A37" s="509">
        <v>6</v>
      </c>
      <c r="B37" s="294" t="s">
        <v>6</v>
      </c>
      <c r="C37" s="291" t="s">
        <v>25</v>
      </c>
      <c r="D37" s="295"/>
      <c r="E37" s="295"/>
      <c r="F37" s="295"/>
      <c r="G37" s="295"/>
      <c r="H37" s="295"/>
      <c r="I37" s="295"/>
      <c r="J37" s="295"/>
      <c r="K37" s="295"/>
      <c r="L37" s="295"/>
      <c r="M37" s="295"/>
      <c r="N37" s="291"/>
      <c r="O37" s="295"/>
      <c r="P37" s="295"/>
      <c r="Q37" s="295"/>
      <c r="R37" s="295"/>
      <c r="S37" s="295"/>
      <c r="T37" s="295"/>
      <c r="U37" s="295"/>
      <c r="V37" s="295"/>
      <c r="W37" s="295"/>
      <c r="X37" s="295"/>
      <c r="Y37" s="410">
        <v>1</v>
      </c>
      <c r="Z37" s="410"/>
      <c r="AA37" s="410"/>
      <c r="AB37" s="410"/>
      <c r="AC37" s="410"/>
      <c r="AD37" s="410"/>
      <c r="AE37" s="410"/>
      <c r="AF37" s="410"/>
      <c r="AG37" s="410"/>
      <c r="AH37" s="410"/>
      <c r="AI37" s="410"/>
      <c r="AJ37" s="410"/>
      <c r="AK37" s="410"/>
      <c r="AL37" s="410"/>
      <c r="AM37" s="296">
        <f>SUM(Y37:AL37)</f>
        <v>1</v>
      </c>
    </row>
    <row r="38" spans="1:39" s="283" customFormat="1" ht="15.5" outlineLevel="1">
      <c r="A38" s="509"/>
      <c r="B38" s="294" t="s">
        <v>214</v>
      </c>
      <c r="C38" s="291" t="s">
        <v>163</v>
      </c>
      <c r="D38" s="295"/>
      <c r="E38" s="295"/>
      <c r="F38" s="295"/>
      <c r="G38" s="295"/>
      <c r="H38" s="295"/>
      <c r="I38" s="295"/>
      <c r="J38" s="295"/>
      <c r="K38" s="295"/>
      <c r="L38" s="295"/>
      <c r="M38" s="295"/>
      <c r="N38" s="468"/>
      <c r="O38" s="295"/>
      <c r="P38" s="295"/>
      <c r="Q38" s="295"/>
      <c r="R38" s="295"/>
      <c r="S38" s="295"/>
      <c r="T38" s="295"/>
      <c r="U38" s="295"/>
      <c r="V38" s="295"/>
      <c r="W38" s="295"/>
      <c r="X38" s="295"/>
      <c r="Y38" s="411">
        <f>Y37</f>
        <v>1</v>
      </c>
      <c r="Z38" s="411">
        <f>Z37</f>
        <v>0</v>
      </c>
      <c r="AA38" s="411">
        <f t="shared" ref="AA38:AL38" si="5">AA37</f>
        <v>0</v>
      </c>
      <c r="AB38" s="411">
        <f t="shared" si="5"/>
        <v>0</v>
      </c>
      <c r="AC38" s="411">
        <f t="shared" si="5"/>
        <v>0</v>
      </c>
      <c r="AD38" s="411">
        <f t="shared" si="5"/>
        <v>0</v>
      </c>
      <c r="AE38" s="411">
        <f t="shared" si="5"/>
        <v>0</v>
      </c>
      <c r="AF38" s="411">
        <f t="shared" si="5"/>
        <v>0</v>
      </c>
      <c r="AG38" s="411">
        <f t="shared" si="5"/>
        <v>0</v>
      </c>
      <c r="AH38" s="411">
        <f t="shared" si="5"/>
        <v>0</v>
      </c>
      <c r="AI38" s="411">
        <f t="shared" si="5"/>
        <v>0</v>
      </c>
      <c r="AJ38" s="411">
        <f t="shared" si="5"/>
        <v>0</v>
      </c>
      <c r="AK38" s="411">
        <f t="shared" si="5"/>
        <v>0</v>
      </c>
      <c r="AL38" s="411">
        <f t="shared" si="5"/>
        <v>0</v>
      </c>
      <c r="AM38" s="297"/>
    </row>
    <row r="39" spans="1:39" s="283" customFormat="1" ht="15.5" outlineLevel="1">
      <c r="A39" s="509"/>
      <c r="B39" s="294"/>
      <c r="C39" s="305"/>
      <c r="D39" s="304"/>
      <c r="E39" s="304"/>
      <c r="F39" s="304"/>
      <c r="G39" s="304"/>
      <c r="H39" s="304"/>
      <c r="I39" s="304"/>
      <c r="J39" s="304"/>
      <c r="K39" s="304"/>
      <c r="L39" s="304"/>
      <c r="M39" s="304"/>
      <c r="N39" s="291"/>
      <c r="O39" s="304"/>
      <c r="P39" s="304"/>
      <c r="Q39" s="304"/>
      <c r="R39" s="304"/>
      <c r="S39" s="304"/>
      <c r="T39" s="304"/>
      <c r="U39" s="304"/>
      <c r="V39" s="304"/>
      <c r="W39" s="304"/>
      <c r="X39" s="304"/>
      <c r="Y39" s="412"/>
      <c r="Z39" s="412"/>
      <c r="AA39" s="412"/>
      <c r="AB39" s="412"/>
      <c r="AC39" s="412"/>
      <c r="AD39" s="412"/>
      <c r="AE39" s="412"/>
      <c r="AF39" s="412"/>
      <c r="AG39" s="412"/>
      <c r="AH39" s="412"/>
      <c r="AI39" s="412"/>
      <c r="AJ39" s="412"/>
      <c r="AK39" s="412"/>
      <c r="AL39" s="412"/>
      <c r="AM39" s="306"/>
    </row>
    <row r="40" spans="1:39" s="283" customFormat="1" ht="15.5" outlineLevel="1">
      <c r="A40" s="509">
        <v>7</v>
      </c>
      <c r="B40" s="294" t="s">
        <v>42</v>
      </c>
      <c r="C40" s="291" t="s">
        <v>25</v>
      </c>
      <c r="D40" s="295">
        <f>+'7.  Persistence Report'!AQ41+'7.  Persistence Report'!AQ83</f>
        <v>899</v>
      </c>
      <c r="E40" s="295">
        <f>+'7.  Persistence Report'!AR41+'7.  Persistence Report'!AR83</f>
        <v>0</v>
      </c>
      <c r="F40" s="295">
        <f>+'7.  Persistence Report'!AS41+'7.  Persistence Report'!AS83</f>
        <v>991.19600000000003</v>
      </c>
      <c r="G40" s="295">
        <f>+'7.  Persistence Report'!AT41+'7.  Persistence Report'!AT83</f>
        <v>0</v>
      </c>
      <c r="H40" s="295">
        <f>+'7.  Persistence Report'!AU41+'7.  Persistence Report'!AU83</f>
        <v>0</v>
      </c>
      <c r="I40" s="295">
        <f>+'7.  Persistence Report'!AV41+'7.  Persistence Report'!AV83</f>
        <v>0</v>
      </c>
      <c r="J40" s="295">
        <f>+'7.  Persistence Report'!AW41+'7.  Persistence Report'!AW83</f>
        <v>0</v>
      </c>
      <c r="K40" s="295">
        <f>+'7.  Persistence Report'!AX41+'7.  Persistence Report'!AX83</f>
        <v>0</v>
      </c>
      <c r="L40" s="295">
        <f>+'7.  Persistence Report'!AY41+'7.  Persistence Report'!AY83</f>
        <v>0</v>
      </c>
      <c r="M40" s="295">
        <f>+'7.  Persistence Report'!AZ41+'7.  Persistence Report'!AZ83</f>
        <v>0</v>
      </c>
      <c r="N40" s="291"/>
      <c r="O40" s="295">
        <f>+'7.  Persistence Report'!L83</f>
        <v>0</v>
      </c>
      <c r="P40" s="295">
        <f>+'7.  Persistence Report'!M83</f>
        <v>0</v>
      </c>
      <c r="Q40" s="295">
        <f>+'7.  Persistence Report'!N83</f>
        <v>224.9203</v>
      </c>
      <c r="R40" s="295">
        <f>+'7.  Persistence Report'!O83</f>
        <v>0</v>
      </c>
      <c r="S40" s="295">
        <f>+'7.  Persistence Report'!P83</f>
        <v>0</v>
      </c>
      <c r="T40" s="295">
        <f>+'7.  Persistence Report'!Q83</f>
        <v>0</v>
      </c>
      <c r="U40" s="295">
        <f>+'7.  Persistence Report'!R83</f>
        <v>0</v>
      </c>
      <c r="V40" s="295">
        <f>+'7.  Persistence Report'!S83</f>
        <v>0</v>
      </c>
      <c r="W40" s="295">
        <f>+'7.  Persistence Report'!T83</f>
        <v>0</v>
      </c>
      <c r="X40" s="295">
        <f>+'7.  Persistence Report'!U83</f>
        <v>0</v>
      </c>
      <c r="Y40" s="410">
        <v>1</v>
      </c>
      <c r="Z40" s="410"/>
      <c r="AA40" s="410"/>
      <c r="AB40" s="410"/>
      <c r="AC40" s="410"/>
      <c r="AD40" s="410"/>
      <c r="AE40" s="410"/>
      <c r="AF40" s="410"/>
      <c r="AG40" s="410"/>
      <c r="AH40" s="410"/>
      <c r="AI40" s="410"/>
      <c r="AJ40" s="410"/>
      <c r="AK40" s="410"/>
      <c r="AL40" s="410"/>
      <c r="AM40" s="296">
        <f>SUM(Y40:AL40)</f>
        <v>1</v>
      </c>
    </row>
    <row r="41" spans="1:39" s="283" customFormat="1" ht="15.5" outlineLevel="1">
      <c r="A41" s="509"/>
      <c r="B41" s="294" t="s">
        <v>214</v>
      </c>
      <c r="C41" s="291" t="s">
        <v>163</v>
      </c>
      <c r="D41" s="295">
        <f>+'7.  Persistence Report'!AQ142</f>
        <v>0</v>
      </c>
      <c r="E41" s="295">
        <f>+'7.  Persistence Report'!AR142</f>
        <v>0</v>
      </c>
      <c r="F41" s="295">
        <f>+'7.  Persistence Report'!AS142</f>
        <v>0</v>
      </c>
      <c r="G41" s="295">
        <f>+'7.  Persistence Report'!AT142</f>
        <v>0</v>
      </c>
      <c r="H41" s="295">
        <f>+'7.  Persistence Report'!AU142</f>
        <v>0</v>
      </c>
      <c r="I41" s="295">
        <f>+'7.  Persistence Report'!AV142</f>
        <v>0</v>
      </c>
      <c r="J41" s="295">
        <f>+'7.  Persistence Report'!AW142</f>
        <v>0</v>
      </c>
      <c r="K41" s="295">
        <f>+'7.  Persistence Report'!AX142</f>
        <v>0</v>
      </c>
      <c r="L41" s="295">
        <f>+'7.  Persistence Report'!AY142</f>
        <v>0</v>
      </c>
      <c r="M41" s="295">
        <f>+'7.  Persistence Report'!AZ142</f>
        <v>0</v>
      </c>
      <c r="N41" s="291"/>
      <c r="O41" s="295"/>
      <c r="P41" s="295"/>
      <c r="Q41" s="295"/>
      <c r="R41" s="295"/>
      <c r="S41" s="295"/>
      <c r="T41" s="295"/>
      <c r="U41" s="295"/>
      <c r="V41" s="295"/>
      <c r="W41" s="295"/>
      <c r="X41" s="295"/>
      <c r="Y41" s="411">
        <f>Y40</f>
        <v>1</v>
      </c>
      <c r="Z41" s="411">
        <f>Z40</f>
        <v>0</v>
      </c>
      <c r="AA41" s="411">
        <f t="shared" ref="AA41:AL41" si="6">AA40</f>
        <v>0</v>
      </c>
      <c r="AB41" s="411">
        <f t="shared" si="6"/>
        <v>0</v>
      </c>
      <c r="AC41" s="411">
        <f t="shared" si="6"/>
        <v>0</v>
      </c>
      <c r="AD41" s="411">
        <f t="shared" si="6"/>
        <v>0</v>
      </c>
      <c r="AE41" s="411">
        <f t="shared" si="6"/>
        <v>0</v>
      </c>
      <c r="AF41" s="411">
        <f t="shared" si="6"/>
        <v>0</v>
      </c>
      <c r="AG41" s="411">
        <f t="shared" si="6"/>
        <v>0</v>
      </c>
      <c r="AH41" s="411">
        <f t="shared" si="6"/>
        <v>0</v>
      </c>
      <c r="AI41" s="411">
        <f t="shared" si="6"/>
        <v>0</v>
      </c>
      <c r="AJ41" s="411">
        <f t="shared" si="6"/>
        <v>0</v>
      </c>
      <c r="AK41" s="411">
        <f t="shared" si="6"/>
        <v>0</v>
      </c>
      <c r="AL41" s="411">
        <f t="shared" si="6"/>
        <v>0</v>
      </c>
      <c r="AM41" s="297"/>
    </row>
    <row r="42" spans="1:39" s="283" customFormat="1" ht="15.5" outlineLevel="1">
      <c r="A42" s="509"/>
      <c r="B42" s="294"/>
      <c r="C42" s="305"/>
      <c r="D42" s="304"/>
      <c r="E42" s="304"/>
      <c r="F42" s="304"/>
      <c r="G42" s="304"/>
      <c r="H42" s="304"/>
      <c r="I42" s="304"/>
      <c r="J42" s="304"/>
      <c r="K42" s="304"/>
      <c r="L42" s="304"/>
      <c r="M42" s="304"/>
      <c r="N42" s="291"/>
      <c r="O42" s="304"/>
      <c r="P42" s="304"/>
      <c r="Q42" s="304"/>
      <c r="R42" s="304"/>
      <c r="S42" s="304"/>
      <c r="T42" s="304"/>
      <c r="U42" s="304"/>
      <c r="V42" s="304"/>
      <c r="W42" s="304"/>
      <c r="X42" s="304"/>
      <c r="Y42" s="412"/>
      <c r="Z42" s="412"/>
      <c r="AA42" s="412"/>
      <c r="AB42" s="412"/>
      <c r="AC42" s="412"/>
      <c r="AD42" s="412"/>
      <c r="AE42" s="412"/>
      <c r="AF42" s="412"/>
      <c r="AG42" s="412"/>
      <c r="AH42" s="412"/>
      <c r="AI42" s="412"/>
      <c r="AJ42" s="412"/>
      <c r="AK42" s="412"/>
      <c r="AL42" s="412"/>
      <c r="AM42" s="306"/>
    </row>
    <row r="43" spans="1:39" s="283" customFormat="1" ht="15.5" outlineLevel="1">
      <c r="A43" s="509">
        <v>8</v>
      </c>
      <c r="B43" s="294" t="s">
        <v>485</v>
      </c>
      <c r="C43" s="291" t="s">
        <v>25</v>
      </c>
      <c r="D43" s="295"/>
      <c r="E43" s="295"/>
      <c r="F43" s="295"/>
      <c r="G43" s="295"/>
      <c r="H43" s="295"/>
      <c r="I43" s="295"/>
      <c r="J43" s="295"/>
      <c r="K43" s="295"/>
      <c r="L43" s="295"/>
      <c r="M43" s="295"/>
      <c r="N43" s="291"/>
      <c r="O43" s="295">
        <f>+'7.  Persistence Report'!L41</f>
        <v>347.20000000000005</v>
      </c>
      <c r="P43" s="295">
        <f>+'7.  Persistence Report'!M41</f>
        <v>0</v>
      </c>
      <c r="Q43" s="295">
        <f>+'7.  Persistence Report'!N41</f>
        <v>0</v>
      </c>
      <c r="R43" s="295">
        <f>+'7.  Persistence Report'!O41</f>
        <v>0</v>
      </c>
      <c r="S43" s="295">
        <f>+'7.  Persistence Report'!P41</f>
        <v>0</v>
      </c>
      <c r="T43" s="295">
        <f>+'7.  Persistence Report'!Q41</f>
        <v>0</v>
      </c>
      <c r="U43" s="295">
        <f>+'7.  Persistence Report'!R41</f>
        <v>0</v>
      </c>
      <c r="V43" s="295">
        <f>+'7.  Persistence Report'!S41</f>
        <v>0</v>
      </c>
      <c r="W43" s="295">
        <f>+'7.  Persistence Report'!T41</f>
        <v>0</v>
      </c>
      <c r="X43" s="295">
        <f>+'7.  Persistence Report'!U41</f>
        <v>0</v>
      </c>
      <c r="Y43" s="410">
        <v>1</v>
      </c>
      <c r="Z43" s="410"/>
      <c r="AA43" s="410"/>
      <c r="AB43" s="410"/>
      <c r="AC43" s="410"/>
      <c r="AD43" s="410"/>
      <c r="AE43" s="410"/>
      <c r="AF43" s="410"/>
      <c r="AG43" s="410"/>
      <c r="AH43" s="410"/>
      <c r="AI43" s="410"/>
      <c r="AJ43" s="410"/>
      <c r="AK43" s="410"/>
      <c r="AL43" s="410"/>
      <c r="AM43" s="296">
        <f>SUM(Y43:AL43)</f>
        <v>1</v>
      </c>
    </row>
    <row r="44" spans="1:39" s="283" customFormat="1" ht="15.5" outlineLevel="1">
      <c r="A44" s="509"/>
      <c r="B44" s="294" t="s">
        <v>214</v>
      </c>
      <c r="C44" s="291" t="s">
        <v>163</v>
      </c>
      <c r="D44" s="295"/>
      <c r="E44" s="295"/>
      <c r="F44" s="295"/>
      <c r="G44" s="295"/>
      <c r="H44" s="295"/>
      <c r="I44" s="295"/>
      <c r="J44" s="295"/>
      <c r="K44" s="295"/>
      <c r="L44" s="295"/>
      <c r="M44" s="295"/>
      <c r="N44" s="291"/>
      <c r="O44" s="295">
        <f>+'7.  Persistence Report'!L142</f>
        <v>0</v>
      </c>
      <c r="P44" s="295">
        <f>+'7.  Persistence Report'!M142</f>
        <v>0</v>
      </c>
      <c r="Q44" s="295">
        <f>+'7.  Persistence Report'!N142</f>
        <v>0</v>
      </c>
      <c r="R44" s="295">
        <f>+'7.  Persistence Report'!O142</f>
        <v>192.1163</v>
      </c>
      <c r="S44" s="295">
        <f>+'7.  Persistence Report'!P142</f>
        <v>0</v>
      </c>
      <c r="T44" s="295">
        <f>+'7.  Persistence Report'!Q142</f>
        <v>0</v>
      </c>
      <c r="U44" s="295">
        <f>+'7.  Persistence Report'!R142</f>
        <v>0</v>
      </c>
      <c r="V44" s="295">
        <f>+'7.  Persistence Report'!S142</f>
        <v>0</v>
      </c>
      <c r="W44" s="295">
        <f>+'7.  Persistence Report'!T142</f>
        <v>0</v>
      </c>
      <c r="X44" s="295">
        <f>+'7.  Persistence Report'!U142</f>
        <v>0</v>
      </c>
      <c r="Y44" s="411">
        <f>Y43</f>
        <v>1</v>
      </c>
      <c r="Z44" s="411">
        <f>Z43</f>
        <v>0</v>
      </c>
      <c r="AA44" s="411">
        <f t="shared" ref="AA44:AL44" si="7">AA43</f>
        <v>0</v>
      </c>
      <c r="AB44" s="411">
        <f t="shared" si="7"/>
        <v>0</v>
      </c>
      <c r="AC44" s="411">
        <f t="shared" si="7"/>
        <v>0</v>
      </c>
      <c r="AD44" s="411">
        <f t="shared" si="7"/>
        <v>0</v>
      </c>
      <c r="AE44" s="411">
        <f t="shared" si="7"/>
        <v>0</v>
      </c>
      <c r="AF44" s="411">
        <f t="shared" si="7"/>
        <v>0</v>
      </c>
      <c r="AG44" s="411">
        <f t="shared" si="7"/>
        <v>0</v>
      </c>
      <c r="AH44" s="411">
        <f t="shared" si="7"/>
        <v>0</v>
      </c>
      <c r="AI44" s="411">
        <f t="shared" si="7"/>
        <v>0</v>
      </c>
      <c r="AJ44" s="411">
        <f t="shared" si="7"/>
        <v>0</v>
      </c>
      <c r="AK44" s="411">
        <f t="shared" si="7"/>
        <v>0</v>
      </c>
      <c r="AL44" s="411">
        <f t="shared" si="7"/>
        <v>0</v>
      </c>
      <c r="AM44" s="297"/>
    </row>
    <row r="45" spans="1:39" s="283" customFormat="1" ht="15.5" outlineLevel="1">
      <c r="A45" s="509"/>
      <c r="B45" s="294"/>
      <c r="C45" s="305"/>
      <c r="D45" s="304"/>
      <c r="E45" s="304"/>
      <c r="F45" s="304"/>
      <c r="G45" s="304"/>
      <c r="H45" s="304"/>
      <c r="I45" s="304"/>
      <c r="J45" s="304"/>
      <c r="K45" s="304"/>
      <c r="L45" s="304"/>
      <c r="M45" s="304"/>
      <c r="N45" s="291"/>
      <c r="O45" s="304"/>
      <c r="P45" s="304"/>
      <c r="Q45" s="304"/>
      <c r="R45" s="304"/>
      <c r="S45" s="304"/>
      <c r="T45" s="304"/>
      <c r="U45" s="304"/>
      <c r="V45" s="304"/>
      <c r="W45" s="304"/>
      <c r="X45" s="304"/>
      <c r="Y45" s="412"/>
      <c r="Z45" s="412"/>
      <c r="AA45" s="412"/>
      <c r="AB45" s="412"/>
      <c r="AC45" s="412"/>
      <c r="AD45" s="412"/>
      <c r="AE45" s="412"/>
      <c r="AF45" s="412"/>
      <c r="AG45" s="412"/>
      <c r="AH45" s="412"/>
      <c r="AI45" s="412"/>
      <c r="AJ45" s="412"/>
      <c r="AK45" s="412"/>
      <c r="AL45" s="412"/>
      <c r="AM45" s="306"/>
    </row>
    <row r="46" spans="1:39" s="283" customFormat="1" ht="15.5" outlineLevel="1">
      <c r="A46" s="509">
        <v>9</v>
      </c>
      <c r="B46" s="294" t="s">
        <v>7</v>
      </c>
      <c r="C46" s="291" t="s">
        <v>25</v>
      </c>
      <c r="D46" s="295"/>
      <c r="E46" s="295"/>
      <c r="F46" s="295"/>
      <c r="G46" s="295"/>
      <c r="H46" s="295"/>
      <c r="I46" s="295"/>
      <c r="J46" s="295"/>
      <c r="K46" s="295"/>
      <c r="L46" s="295"/>
      <c r="M46" s="295"/>
      <c r="N46" s="291"/>
      <c r="O46" s="295"/>
      <c r="P46" s="295"/>
      <c r="Q46" s="295"/>
      <c r="R46" s="295"/>
      <c r="S46" s="295"/>
      <c r="T46" s="295"/>
      <c r="U46" s="295"/>
      <c r="V46" s="295"/>
      <c r="W46" s="295"/>
      <c r="X46" s="295"/>
      <c r="Y46" s="410">
        <v>1</v>
      </c>
      <c r="Z46" s="410"/>
      <c r="AA46" s="410"/>
      <c r="AB46" s="410"/>
      <c r="AC46" s="410"/>
      <c r="AD46" s="410"/>
      <c r="AE46" s="410"/>
      <c r="AF46" s="410"/>
      <c r="AG46" s="410"/>
      <c r="AH46" s="410"/>
      <c r="AI46" s="410"/>
      <c r="AJ46" s="410"/>
      <c r="AK46" s="410"/>
      <c r="AL46" s="410"/>
      <c r="AM46" s="296">
        <f>SUM(Y46:AL46)</f>
        <v>1</v>
      </c>
    </row>
    <row r="47" spans="1:39" s="283" customFormat="1" ht="15.5" outlineLevel="1">
      <c r="A47" s="509"/>
      <c r="B47" s="294" t="s">
        <v>214</v>
      </c>
      <c r="C47" s="291" t="s">
        <v>163</v>
      </c>
      <c r="D47" s="295"/>
      <c r="E47" s="295"/>
      <c r="F47" s="295"/>
      <c r="G47" s="295"/>
      <c r="H47" s="295"/>
      <c r="I47" s="295"/>
      <c r="J47" s="295"/>
      <c r="K47" s="295"/>
      <c r="L47" s="295"/>
      <c r="M47" s="295"/>
      <c r="N47" s="291"/>
      <c r="O47" s="295"/>
      <c r="P47" s="295"/>
      <c r="Q47" s="295"/>
      <c r="R47" s="295"/>
      <c r="S47" s="295"/>
      <c r="T47" s="295"/>
      <c r="U47" s="295"/>
      <c r="V47" s="295"/>
      <c r="W47" s="295"/>
      <c r="X47" s="295"/>
      <c r="Y47" s="411">
        <f>Y46</f>
        <v>1</v>
      </c>
      <c r="Z47" s="411">
        <f>Z46</f>
        <v>0</v>
      </c>
      <c r="AA47" s="411">
        <f t="shared" ref="AA47:AL47" si="8">AA46</f>
        <v>0</v>
      </c>
      <c r="AB47" s="411">
        <f t="shared" si="8"/>
        <v>0</v>
      </c>
      <c r="AC47" s="411">
        <f t="shared" si="8"/>
        <v>0</v>
      </c>
      <c r="AD47" s="411">
        <f t="shared" si="8"/>
        <v>0</v>
      </c>
      <c r="AE47" s="411">
        <f t="shared" si="8"/>
        <v>0</v>
      </c>
      <c r="AF47" s="411">
        <f t="shared" si="8"/>
        <v>0</v>
      </c>
      <c r="AG47" s="411">
        <f t="shared" si="8"/>
        <v>0</v>
      </c>
      <c r="AH47" s="411">
        <f t="shared" si="8"/>
        <v>0</v>
      </c>
      <c r="AI47" s="411">
        <f t="shared" si="8"/>
        <v>0</v>
      </c>
      <c r="AJ47" s="411">
        <f t="shared" si="8"/>
        <v>0</v>
      </c>
      <c r="AK47" s="411">
        <f t="shared" si="8"/>
        <v>0</v>
      </c>
      <c r="AL47" s="411">
        <f t="shared" si="8"/>
        <v>0</v>
      </c>
      <c r="AM47" s="297"/>
    </row>
    <row r="48" spans="1:39" s="283" customFormat="1" ht="15.5" outlineLevel="1">
      <c r="A48" s="509"/>
      <c r="B48" s="307"/>
      <c r="C48" s="308"/>
      <c r="D48" s="291"/>
      <c r="E48" s="291"/>
      <c r="F48" s="291"/>
      <c r="G48" s="291"/>
      <c r="H48" s="291"/>
      <c r="I48" s="291"/>
      <c r="J48" s="291"/>
      <c r="K48" s="291"/>
      <c r="L48" s="291"/>
      <c r="M48" s="291"/>
      <c r="N48" s="291"/>
      <c r="O48" s="291"/>
      <c r="P48" s="291"/>
      <c r="Q48" s="291"/>
      <c r="R48" s="291"/>
      <c r="S48" s="291"/>
      <c r="T48" s="291"/>
      <c r="U48" s="291"/>
      <c r="V48" s="291"/>
      <c r="W48" s="291"/>
      <c r="X48" s="291"/>
      <c r="Y48" s="412"/>
      <c r="Z48" s="412"/>
      <c r="AA48" s="412"/>
      <c r="AB48" s="412"/>
      <c r="AC48" s="412"/>
      <c r="AD48" s="412"/>
      <c r="AE48" s="412"/>
      <c r="AF48" s="412"/>
      <c r="AG48" s="412"/>
      <c r="AH48" s="412"/>
      <c r="AI48" s="412"/>
      <c r="AJ48" s="412"/>
      <c r="AK48" s="412"/>
      <c r="AL48" s="412"/>
      <c r="AM48" s="306"/>
    </row>
    <row r="49" spans="1:42" s="293" customFormat="1" ht="15.5" outlineLevel="1">
      <c r="A49" s="510"/>
      <c r="B49" s="288" t="s">
        <v>8</v>
      </c>
      <c r="C49" s="289"/>
      <c r="D49" s="289"/>
      <c r="E49" s="289"/>
      <c r="F49" s="289"/>
      <c r="G49" s="289"/>
      <c r="H49" s="289"/>
      <c r="I49" s="289"/>
      <c r="J49" s="289"/>
      <c r="K49" s="289"/>
      <c r="L49" s="289"/>
      <c r="M49" s="289"/>
      <c r="N49" s="291"/>
      <c r="O49" s="289"/>
      <c r="P49" s="289"/>
      <c r="Q49" s="289"/>
      <c r="R49" s="289"/>
      <c r="S49" s="289"/>
      <c r="T49" s="289"/>
      <c r="U49" s="289"/>
      <c r="V49" s="289"/>
      <c r="W49" s="289"/>
      <c r="X49" s="289"/>
      <c r="Y49" s="414"/>
      <c r="Z49" s="414"/>
      <c r="AA49" s="414"/>
      <c r="AB49" s="414"/>
      <c r="AC49" s="414"/>
      <c r="AD49" s="414"/>
      <c r="AE49" s="414"/>
      <c r="AF49" s="414"/>
      <c r="AG49" s="414"/>
      <c r="AH49" s="414"/>
      <c r="AI49" s="414"/>
      <c r="AJ49" s="414"/>
      <c r="AK49" s="414"/>
      <c r="AL49" s="414"/>
      <c r="AM49" s="292"/>
      <c r="AO49" s="309"/>
      <c r="AP49" s="309"/>
    </row>
    <row r="50" spans="1:42" s="283" customFormat="1" ht="15.5" outlineLevel="1">
      <c r="A50" s="509">
        <v>10</v>
      </c>
      <c r="B50" s="310" t="s">
        <v>22</v>
      </c>
      <c r="C50" s="291" t="s">
        <v>25</v>
      </c>
      <c r="D50" s="295">
        <f>+'7.  Persistence Report'!AQ35</f>
        <v>1495229.5495568444</v>
      </c>
      <c r="E50" s="295">
        <f>+'7.  Persistence Report'!AR35</f>
        <v>1495229.5495568444</v>
      </c>
      <c r="F50" s="295">
        <f>+'7.  Persistence Report'!AS35</f>
        <v>1495229.5495568444</v>
      </c>
      <c r="G50" s="295">
        <f>+'7.  Persistence Report'!AT35</f>
        <v>1495229.5495568444</v>
      </c>
      <c r="H50" s="295">
        <f>+'7.  Persistence Report'!AU35</f>
        <v>1495229.5495568444</v>
      </c>
      <c r="I50" s="295">
        <f>+'7.  Persistence Report'!AV35</f>
        <v>1495229.5495568444</v>
      </c>
      <c r="J50" s="295">
        <f>+'7.  Persistence Report'!AW35</f>
        <v>1495229.5495568444</v>
      </c>
      <c r="K50" s="295">
        <f>+'7.  Persistence Report'!AX35</f>
        <v>1495229.5495568444</v>
      </c>
      <c r="L50" s="295">
        <f>+'7.  Persistence Report'!AY35</f>
        <v>1126538.6661992536</v>
      </c>
      <c r="M50" s="295">
        <f>+'7.  Persistence Report'!AZ35</f>
        <v>1126538.6661992536</v>
      </c>
      <c r="N50" s="295">
        <v>12</v>
      </c>
      <c r="O50" s="295">
        <f>+'7.  Persistence Report'!L35</f>
        <v>294.74587533743238</v>
      </c>
      <c r="P50" s="295">
        <f>+'7.  Persistence Report'!M35</f>
        <v>294.74587533743238</v>
      </c>
      <c r="Q50" s="295">
        <f>+'7.  Persistence Report'!N35</f>
        <v>294.74587533743238</v>
      </c>
      <c r="R50" s="295">
        <f>+'7.  Persistence Report'!O35</f>
        <v>294.74587533743238</v>
      </c>
      <c r="S50" s="295">
        <f>+'7.  Persistence Report'!P35</f>
        <v>294.74587533743238</v>
      </c>
      <c r="T50" s="295">
        <f>+'7.  Persistence Report'!Q35</f>
        <v>294.74587533743238</v>
      </c>
      <c r="U50" s="295">
        <f>+'7.  Persistence Report'!R35</f>
        <v>294.74587533743238</v>
      </c>
      <c r="V50" s="295">
        <f>+'7.  Persistence Report'!S35</f>
        <v>294.74587533743238</v>
      </c>
      <c r="W50" s="295">
        <f>+'7.  Persistence Report'!T35</f>
        <v>185.69506197022631</v>
      </c>
      <c r="X50" s="295">
        <f>+'7.  Persistence Report'!U35</f>
        <v>185.69506197022631</v>
      </c>
      <c r="Y50" s="415">
        <v>0</v>
      </c>
      <c r="Z50" s="415">
        <v>8.7007716977742511E-2</v>
      </c>
      <c r="AA50" s="415">
        <v>0.93237704918032782</v>
      </c>
      <c r="AB50" s="415"/>
      <c r="AC50" s="415"/>
      <c r="AD50" s="415"/>
      <c r="AE50" s="415"/>
      <c r="AF50" s="415"/>
      <c r="AG50" s="415"/>
      <c r="AH50" s="415"/>
      <c r="AI50" s="415"/>
      <c r="AJ50" s="415"/>
      <c r="AK50" s="415"/>
      <c r="AL50" s="415"/>
      <c r="AM50" s="296">
        <f>SUM(Y50:AL50)</f>
        <v>1.0193847661580704</v>
      </c>
    </row>
    <row r="51" spans="1:42" s="283" customFormat="1" ht="15.5" outlineLevel="1">
      <c r="A51" s="509"/>
      <c r="B51" s="294" t="s">
        <v>214</v>
      </c>
      <c r="C51" s="291" t="s">
        <v>163</v>
      </c>
      <c r="D51" s="295">
        <f>+'7.  Persistence Report'!AQ57</f>
        <v>207471.43137827021</v>
      </c>
      <c r="E51" s="295">
        <f>+'7.  Persistence Report'!AR57</f>
        <v>207471.43137827021</v>
      </c>
      <c r="F51" s="295">
        <f>+'7.  Persistence Report'!AS57</f>
        <v>207471.43137827021</v>
      </c>
      <c r="G51" s="295">
        <f>+'7.  Persistence Report'!AT57</f>
        <v>207471.43137827021</v>
      </c>
      <c r="H51" s="295">
        <f>+'7.  Persistence Report'!AU57</f>
        <v>207471.43137827021</v>
      </c>
      <c r="I51" s="295">
        <f>+'7.  Persistence Report'!AV57</f>
        <v>207471.43137827021</v>
      </c>
      <c r="J51" s="295">
        <f>+'7.  Persistence Report'!AW57</f>
        <v>207471.43137827021</v>
      </c>
      <c r="K51" s="295">
        <f>+'7.  Persistence Report'!AX57</f>
        <v>207471.43137827021</v>
      </c>
      <c r="L51" s="295">
        <f>+'7.  Persistence Report'!AY57</f>
        <v>207471.43137827021</v>
      </c>
      <c r="M51" s="295">
        <f>+'7.  Persistence Report'!AZ57</f>
        <v>207471.43137827021</v>
      </c>
      <c r="N51" s="295">
        <f>N50</f>
        <v>12</v>
      </c>
      <c r="O51" s="295">
        <f>+'7.  Persistence Report'!L57</f>
        <v>41.948596109099718</v>
      </c>
      <c r="P51" s="295">
        <f>+'7.  Persistence Report'!M57</f>
        <v>41.948596109099718</v>
      </c>
      <c r="Q51" s="295">
        <f>+'7.  Persistence Report'!N57</f>
        <v>41.948596109099718</v>
      </c>
      <c r="R51" s="295">
        <f>+'7.  Persistence Report'!O57</f>
        <v>41.948596109099718</v>
      </c>
      <c r="S51" s="295">
        <f>+'7.  Persistence Report'!P57</f>
        <v>41.948596109099718</v>
      </c>
      <c r="T51" s="295">
        <f>+'7.  Persistence Report'!Q57</f>
        <v>41.948596109099718</v>
      </c>
      <c r="U51" s="295">
        <f>+'7.  Persistence Report'!R57</f>
        <v>41.948596109099718</v>
      </c>
      <c r="V51" s="295">
        <f>+'7.  Persistence Report'!S57</f>
        <v>41.948596109099718</v>
      </c>
      <c r="W51" s="295">
        <f>+'7.  Persistence Report'!T57</f>
        <v>41.948596109099718</v>
      </c>
      <c r="X51" s="295">
        <f>+'7.  Persistence Report'!U57</f>
        <v>41.948596109099718</v>
      </c>
      <c r="Y51" s="411">
        <f>Y50</f>
        <v>0</v>
      </c>
      <c r="Z51" s="411">
        <f>Z50</f>
        <v>8.7007716977742511E-2</v>
      </c>
      <c r="AA51" s="411">
        <f t="shared" ref="AA51:AL51" si="9">AA50</f>
        <v>0.93237704918032782</v>
      </c>
      <c r="AB51" s="411">
        <f t="shared" si="9"/>
        <v>0</v>
      </c>
      <c r="AC51" s="411">
        <f t="shared" si="9"/>
        <v>0</v>
      </c>
      <c r="AD51" s="411">
        <f t="shared" si="9"/>
        <v>0</v>
      </c>
      <c r="AE51" s="411">
        <f t="shared" si="9"/>
        <v>0</v>
      </c>
      <c r="AF51" s="411">
        <f t="shared" si="9"/>
        <v>0</v>
      </c>
      <c r="AG51" s="411">
        <f t="shared" si="9"/>
        <v>0</v>
      </c>
      <c r="AH51" s="411">
        <f t="shared" si="9"/>
        <v>0</v>
      </c>
      <c r="AI51" s="411">
        <f t="shared" si="9"/>
        <v>0</v>
      </c>
      <c r="AJ51" s="411">
        <f t="shared" si="9"/>
        <v>0</v>
      </c>
      <c r="AK51" s="411">
        <f t="shared" si="9"/>
        <v>0</v>
      </c>
      <c r="AL51" s="411">
        <f t="shared" si="9"/>
        <v>0</v>
      </c>
      <c r="AM51" s="311"/>
    </row>
    <row r="52" spans="1:42" s="283" customFormat="1" ht="15.5" outlineLevel="1">
      <c r="A52" s="509"/>
      <c r="B52" s="310"/>
      <c r="C52" s="312"/>
      <c r="D52" s="291"/>
      <c r="E52" s="291"/>
      <c r="F52" s="291"/>
      <c r="G52" s="291"/>
      <c r="H52" s="291"/>
      <c r="I52" s="291"/>
      <c r="J52" s="291"/>
      <c r="K52" s="291"/>
      <c r="L52" s="291"/>
      <c r="M52" s="291"/>
      <c r="N52" s="291"/>
      <c r="O52" s="291"/>
      <c r="P52" s="291"/>
      <c r="Q52" s="291"/>
      <c r="R52" s="291"/>
      <c r="S52" s="291"/>
      <c r="T52" s="291"/>
      <c r="U52" s="291"/>
      <c r="V52" s="291"/>
      <c r="W52" s="291"/>
      <c r="X52" s="291"/>
      <c r="Y52" s="416"/>
      <c r="Z52" s="416"/>
      <c r="AA52" s="416"/>
      <c r="AB52" s="416"/>
      <c r="AC52" s="416"/>
      <c r="AD52" s="416"/>
      <c r="AE52" s="416"/>
      <c r="AF52" s="416"/>
      <c r="AG52" s="416"/>
      <c r="AH52" s="416"/>
      <c r="AI52" s="416"/>
      <c r="AJ52" s="416"/>
      <c r="AK52" s="416"/>
      <c r="AL52" s="416"/>
      <c r="AM52" s="313"/>
    </row>
    <row r="53" spans="1:42" s="283" customFormat="1" ht="15.5" outlineLevel="1">
      <c r="A53" s="509">
        <v>11</v>
      </c>
      <c r="B53" s="314" t="s">
        <v>21</v>
      </c>
      <c r="C53" s="291" t="s">
        <v>25</v>
      </c>
      <c r="D53" s="295">
        <f>+'7.  Persistence Report'!AQ34</f>
        <v>289028.77984196664</v>
      </c>
      <c r="E53" s="295">
        <f>+'7.  Persistence Report'!AR34</f>
        <v>289028.77984196664</v>
      </c>
      <c r="F53" s="295">
        <f>+'7.  Persistence Report'!AS34</f>
        <v>289028.77984196664</v>
      </c>
      <c r="G53" s="295">
        <f>+'7.  Persistence Report'!AT34</f>
        <v>229061.6062179241</v>
      </c>
      <c r="H53" s="295">
        <f>+'7.  Persistence Report'!AU34</f>
        <v>229061.6062179241</v>
      </c>
      <c r="I53" s="295">
        <f>+'7.  Persistence Report'!AV34</f>
        <v>229061.6062179241</v>
      </c>
      <c r="J53" s="295">
        <f>+'7.  Persistence Report'!AW34</f>
        <v>121137.68393180214</v>
      </c>
      <c r="K53" s="295">
        <f>+'7.  Persistence Report'!AX34</f>
        <v>121137.68393180214</v>
      </c>
      <c r="L53" s="295">
        <f>+'7.  Persistence Report'!AY34</f>
        <v>121137.68393180214</v>
      </c>
      <c r="M53" s="295">
        <f>+'7.  Persistence Report'!AZ34</f>
        <v>121137.68393180214</v>
      </c>
      <c r="N53" s="295">
        <v>12</v>
      </c>
      <c r="O53" s="295">
        <f>+'7.  Persistence Report'!L34</f>
        <v>112.2332482400998</v>
      </c>
      <c r="P53" s="295">
        <f>+'7.  Persistence Report'!M34</f>
        <v>112.2332482400998</v>
      </c>
      <c r="Q53" s="295">
        <f>+'7.  Persistence Report'!N34</f>
        <v>112.2332482400998</v>
      </c>
      <c r="R53" s="295">
        <f>+'7.  Persistence Report'!O34</f>
        <v>91.611383330664779</v>
      </c>
      <c r="S53" s="295">
        <f>+'7.  Persistence Report'!P34</f>
        <v>91.611383330664779</v>
      </c>
      <c r="T53" s="295">
        <f>+'7.  Persistence Report'!Q34</f>
        <v>91.611383330664779</v>
      </c>
      <c r="U53" s="295">
        <f>+'7.  Persistence Report'!R34</f>
        <v>47.414677577337642</v>
      </c>
      <c r="V53" s="295">
        <f>+'7.  Persistence Report'!S34</f>
        <v>47.414677577337642</v>
      </c>
      <c r="W53" s="295">
        <f>+'7.  Persistence Report'!T34</f>
        <v>47.414677577337642</v>
      </c>
      <c r="X53" s="295">
        <f>+'7.  Persistence Report'!U34</f>
        <v>47.414677577337642</v>
      </c>
      <c r="Y53" s="415">
        <v>0</v>
      </c>
      <c r="Z53" s="415">
        <v>1</v>
      </c>
      <c r="AA53" s="415"/>
      <c r="AB53" s="415"/>
      <c r="AC53" s="415"/>
      <c r="AD53" s="415"/>
      <c r="AE53" s="415"/>
      <c r="AF53" s="415"/>
      <c r="AG53" s="415"/>
      <c r="AH53" s="415"/>
      <c r="AI53" s="415"/>
      <c r="AJ53" s="415"/>
      <c r="AK53" s="415"/>
      <c r="AL53" s="415"/>
      <c r="AM53" s="296">
        <f>SUM(Y53:AL53)</f>
        <v>1</v>
      </c>
    </row>
    <row r="54" spans="1:42" s="283" customFormat="1" ht="15.5" outlineLevel="1">
      <c r="A54" s="509"/>
      <c r="B54" s="315" t="s">
        <v>214</v>
      </c>
      <c r="C54" s="291" t="s">
        <v>163</v>
      </c>
      <c r="D54" s="295">
        <f>+'7.  Persistence Report'!AQ58</f>
        <v>84376.299240165274</v>
      </c>
      <c r="E54" s="295">
        <f>+'7.  Persistence Report'!AR58</f>
        <v>84376.299240165274</v>
      </c>
      <c r="F54" s="295">
        <f>+'7.  Persistence Report'!AS58</f>
        <v>84376.299240165274</v>
      </c>
      <c r="G54" s="295">
        <f>+'7.  Persistence Report'!AT58</f>
        <v>44364.778948919069</v>
      </c>
      <c r="H54" s="295">
        <f>+'7.  Persistence Report'!AU58</f>
        <v>44364.778948919069</v>
      </c>
      <c r="I54" s="295">
        <f>+'7.  Persistence Report'!AV58</f>
        <v>44364.778948919069</v>
      </c>
      <c r="J54" s="295">
        <f>+'7.  Persistence Report'!AW58</f>
        <v>18868.78296783135</v>
      </c>
      <c r="K54" s="295">
        <f>+'7.  Persistence Report'!AX58</f>
        <v>18868.78296783135</v>
      </c>
      <c r="L54" s="295">
        <f>+'7.  Persistence Report'!AY58</f>
        <v>18868.78296783135</v>
      </c>
      <c r="M54" s="295">
        <f>+'7.  Persistence Report'!AZ58</f>
        <v>18868.78296783135</v>
      </c>
      <c r="N54" s="295">
        <f>N53</f>
        <v>12</v>
      </c>
      <c r="O54" s="295">
        <f>+'7.  Persistence Report'!L58</f>
        <v>30.56900409403751</v>
      </c>
      <c r="P54" s="295">
        <f>+'7.  Persistence Report'!M58</f>
        <v>30.56900409403751</v>
      </c>
      <c r="Q54" s="295">
        <f>+'7.  Persistence Report'!N58</f>
        <v>30.56900409403751</v>
      </c>
      <c r="R54" s="295">
        <f>+'7.  Persistence Report'!O58</f>
        <v>16.838760547051034</v>
      </c>
      <c r="S54" s="295">
        <f>+'7.  Persistence Report'!P58</f>
        <v>16.838760547051034</v>
      </c>
      <c r="T54" s="295">
        <f>+'7.  Persistence Report'!Q58</f>
        <v>16.838760547051034</v>
      </c>
      <c r="U54" s="295">
        <f>+'7.  Persistence Report'!R58</f>
        <v>6.5142902588454676</v>
      </c>
      <c r="V54" s="295">
        <f>+'7.  Persistence Report'!S58</f>
        <v>6.5142902588454676</v>
      </c>
      <c r="W54" s="295">
        <f>+'7.  Persistence Report'!T58</f>
        <v>6.5142902588454676</v>
      </c>
      <c r="X54" s="295">
        <f>+'7.  Persistence Report'!U58</f>
        <v>6.5142902588454676</v>
      </c>
      <c r="Y54" s="411">
        <f>Y53</f>
        <v>0</v>
      </c>
      <c r="Z54" s="411">
        <f>Z53</f>
        <v>1</v>
      </c>
      <c r="AA54" s="411">
        <f t="shared" ref="AA54:AL54" si="10">AA53</f>
        <v>0</v>
      </c>
      <c r="AB54" s="411">
        <f t="shared" si="10"/>
        <v>0</v>
      </c>
      <c r="AC54" s="411">
        <f t="shared" si="10"/>
        <v>0</v>
      </c>
      <c r="AD54" s="411">
        <f t="shared" si="10"/>
        <v>0</v>
      </c>
      <c r="AE54" s="411">
        <f t="shared" si="10"/>
        <v>0</v>
      </c>
      <c r="AF54" s="411">
        <f t="shared" si="10"/>
        <v>0</v>
      </c>
      <c r="AG54" s="411">
        <f t="shared" si="10"/>
        <v>0</v>
      </c>
      <c r="AH54" s="411">
        <f t="shared" si="10"/>
        <v>0</v>
      </c>
      <c r="AI54" s="411">
        <f t="shared" si="10"/>
        <v>0</v>
      </c>
      <c r="AJ54" s="411">
        <f t="shared" si="10"/>
        <v>0</v>
      </c>
      <c r="AK54" s="411">
        <f t="shared" si="10"/>
        <v>0</v>
      </c>
      <c r="AL54" s="411">
        <f t="shared" si="10"/>
        <v>0</v>
      </c>
      <c r="AM54" s="311"/>
    </row>
    <row r="55" spans="1:42" s="283" customFormat="1" ht="15.5" outlineLevel="1">
      <c r="A55" s="509"/>
      <c r="B55" s="314"/>
      <c r="C55" s="312"/>
      <c r="D55" s="291"/>
      <c r="E55" s="291"/>
      <c r="F55" s="291"/>
      <c r="G55" s="291"/>
      <c r="H55" s="291"/>
      <c r="I55" s="291"/>
      <c r="J55" s="291"/>
      <c r="K55" s="291"/>
      <c r="L55" s="291"/>
      <c r="M55" s="291"/>
      <c r="N55" s="291"/>
      <c r="O55" s="291"/>
      <c r="P55" s="291"/>
      <c r="Q55" s="291"/>
      <c r="R55" s="291"/>
      <c r="S55" s="291"/>
      <c r="T55" s="291"/>
      <c r="U55" s="291"/>
      <c r="V55" s="291"/>
      <c r="W55" s="291"/>
      <c r="X55" s="291"/>
      <c r="Y55" s="416"/>
      <c r="Z55" s="417"/>
      <c r="AA55" s="416"/>
      <c r="AB55" s="416"/>
      <c r="AC55" s="416"/>
      <c r="AD55" s="416"/>
      <c r="AE55" s="416"/>
      <c r="AF55" s="416"/>
      <c r="AG55" s="416"/>
      <c r="AH55" s="416"/>
      <c r="AI55" s="416"/>
      <c r="AJ55" s="416"/>
      <c r="AK55" s="416"/>
      <c r="AL55" s="416"/>
      <c r="AM55" s="313"/>
    </row>
    <row r="56" spans="1:42" s="283" customFormat="1" ht="15.5" outlineLevel="1">
      <c r="A56" s="509">
        <v>12</v>
      </c>
      <c r="B56" s="314" t="s">
        <v>23</v>
      </c>
      <c r="C56" s="291" t="s">
        <v>25</v>
      </c>
      <c r="D56" s="295"/>
      <c r="E56" s="295"/>
      <c r="F56" s="295"/>
      <c r="G56" s="295"/>
      <c r="H56" s="295"/>
      <c r="I56" s="295"/>
      <c r="J56" s="295"/>
      <c r="K56" s="295"/>
      <c r="L56" s="295"/>
      <c r="M56" s="295"/>
      <c r="N56" s="295">
        <v>3</v>
      </c>
      <c r="O56" s="295"/>
      <c r="P56" s="295"/>
      <c r="Q56" s="295"/>
      <c r="R56" s="295"/>
      <c r="S56" s="295"/>
      <c r="T56" s="295"/>
      <c r="U56" s="295"/>
      <c r="V56" s="295"/>
      <c r="W56" s="295"/>
      <c r="X56" s="295"/>
      <c r="Y56" s="415"/>
      <c r="Z56" s="415">
        <v>1</v>
      </c>
      <c r="AA56" s="415"/>
      <c r="AB56" s="415"/>
      <c r="AC56" s="415"/>
      <c r="AD56" s="415"/>
      <c r="AE56" s="415"/>
      <c r="AF56" s="415"/>
      <c r="AG56" s="415"/>
      <c r="AH56" s="415"/>
      <c r="AI56" s="415"/>
      <c r="AJ56" s="415"/>
      <c r="AK56" s="415"/>
      <c r="AL56" s="415"/>
      <c r="AM56" s="296">
        <f>SUM(Y56:AL56)</f>
        <v>1</v>
      </c>
    </row>
    <row r="57" spans="1:42" s="283" customFormat="1" ht="15.5" outlineLevel="1">
      <c r="A57" s="509"/>
      <c r="B57" s="315" t="s">
        <v>214</v>
      </c>
      <c r="C57" s="291" t="s">
        <v>163</v>
      </c>
      <c r="D57" s="295"/>
      <c r="E57" s="295"/>
      <c r="F57" s="295"/>
      <c r="G57" s="295"/>
      <c r="H57" s="295"/>
      <c r="I57" s="295"/>
      <c r="J57" s="295"/>
      <c r="K57" s="295"/>
      <c r="L57" s="295"/>
      <c r="M57" s="295"/>
      <c r="N57" s="295">
        <f>N56</f>
        <v>3</v>
      </c>
      <c r="O57" s="295"/>
      <c r="P57" s="295"/>
      <c r="Q57" s="295"/>
      <c r="R57" s="295"/>
      <c r="S57" s="295"/>
      <c r="T57" s="295"/>
      <c r="U57" s="295"/>
      <c r="V57" s="295"/>
      <c r="W57" s="295"/>
      <c r="X57" s="295"/>
      <c r="Y57" s="411">
        <f>Y56</f>
        <v>0</v>
      </c>
      <c r="Z57" s="411">
        <f>Z56</f>
        <v>1</v>
      </c>
      <c r="AA57" s="411">
        <f t="shared" ref="AA57:AL57" si="11">AA56</f>
        <v>0</v>
      </c>
      <c r="AB57" s="411">
        <f t="shared" si="11"/>
        <v>0</v>
      </c>
      <c r="AC57" s="411">
        <f t="shared" si="11"/>
        <v>0</v>
      </c>
      <c r="AD57" s="411">
        <f t="shared" si="11"/>
        <v>0</v>
      </c>
      <c r="AE57" s="411">
        <f t="shared" si="11"/>
        <v>0</v>
      </c>
      <c r="AF57" s="411">
        <f t="shared" si="11"/>
        <v>0</v>
      </c>
      <c r="AG57" s="411">
        <f t="shared" si="11"/>
        <v>0</v>
      </c>
      <c r="AH57" s="411">
        <f t="shared" si="11"/>
        <v>0</v>
      </c>
      <c r="AI57" s="411">
        <f t="shared" si="11"/>
        <v>0</v>
      </c>
      <c r="AJ57" s="411">
        <f t="shared" si="11"/>
        <v>0</v>
      </c>
      <c r="AK57" s="411">
        <f t="shared" si="11"/>
        <v>0</v>
      </c>
      <c r="AL57" s="411">
        <f t="shared" si="11"/>
        <v>0</v>
      </c>
      <c r="AM57" s="311"/>
    </row>
    <row r="58" spans="1:42" s="283" customFormat="1" ht="15.5" outlineLevel="1">
      <c r="A58" s="509"/>
      <c r="B58" s="314"/>
      <c r="C58" s="312"/>
      <c r="D58" s="316"/>
      <c r="E58" s="316"/>
      <c r="F58" s="316"/>
      <c r="G58" s="316"/>
      <c r="H58" s="316"/>
      <c r="I58" s="316"/>
      <c r="J58" s="316"/>
      <c r="K58" s="316"/>
      <c r="L58" s="316"/>
      <c r="M58" s="316"/>
      <c r="N58" s="291"/>
      <c r="O58" s="316"/>
      <c r="P58" s="316"/>
      <c r="Q58" s="316"/>
      <c r="R58" s="316"/>
      <c r="S58" s="316"/>
      <c r="T58" s="316"/>
      <c r="U58" s="316"/>
      <c r="V58" s="316"/>
      <c r="W58" s="316"/>
      <c r="X58" s="316"/>
      <c r="Y58" s="416"/>
      <c r="Z58" s="417"/>
      <c r="AA58" s="416"/>
      <c r="AB58" s="416"/>
      <c r="AC58" s="416"/>
      <c r="AD58" s="416"/>
      <c r="AE58" s="416"/>
      <c r="AF58" s="416"/>
      <c r="AG58" s="416"/>
      <c r="AH58" s="416"/>
      <c r="AI58" s="416"/>
      <c r="AJ58" s="416"/>
      <c r="AK58" s="416"/>
      <c r="AL58" s="416"/>
      <c r="AM58" s="313"/>
    </row>
    <row r="59" spans="1:42" s="283" customFormat="1" ht="15.5" outlineLevel="1">
      <c r="A59" s="509">
        <v>13</v>
      </c>
      <c r="B59" s="314" t="s">
        <v>24</v>
      </c>
      <c r="C59" s="291" t="s">
        <v>25</v>
      </c>
      <c r="D59" s="295"/>
      <c r="E59" s="295"/>
      <c r="F59" s="295"/>
      <c r="G59" s="295"/>
      <c r="H59" s="295"/>
      <c r="I59" s="295"/>
      <c r="J59" s="295"/>
      <c r="K59" s="295"/>
      <c r="L59" s="295"/>
      <c r="M59" s="295"/>
      <c r="N59" s="295">
        <v>12</v>
      </c>
      <c r="O59" s="295"/>
      <c r="P59" s="295"/>
      <c r="Q59" s="295"/>
      <c r="R59" s="295"/>
      <c r="S59" s="295"/>
      <c r="T59" s="295"/>
      <c r="U59" s="295"/>
      <c r="V59" s="295"/>
      <c r="W59" s="295"/>
      <c r="X59" s="295"/>
      <c r="Y59" s="415"/>
      <c r="Z59" s="415">
        <v>1</v>
      </c>
      <c r="AA59" s="415"/>
      <c r="AB59" s="415"/>
      <c r="AC59" s="415"/>
      <c r="AD59" s="415"/>
      <c r="AE59" s="415"/>
      <c r="AF59" s="415"/>
      <c r="AG59" s="415"/>
      <c r="AH59" s="415"/>
      <c r="AI59" s="415"/>
      <c r="AJ59" s="415"/>
      <c r="AK59" s="415"/>
      <c r="AL59" s="415"/>
      <c r="AM59" s="296">
        <f>SUM(Y59:AL59)</f>
        <v>1</v>
      </c>
    </row>
    <row r="60" spans="1:42" s="283" customFormat="1" ht="15.5" outlineLevel="1">
      <c r="A60" s="509"/>
      <c r="B60" s="315" t="s">
        <v>214</v>
      </c>
      <c r="C60" s="291" t="s">
        <v>163</v>
      </c>
      <c r="D60" s="295"/>
      <c r="E60" s="295"/>
      <c r="F60" s="295"/>
      <c r="G60" s="295"/>
      <c r="H60" s="295"/>
      <c r="I60" s="295"/>
      <c r="J60" s="295"/>
      <c r="K60" s="295"/>
      <c r="L60" s="295"/>
      <c r="M60" s="295"/>
      <c r="N60" s="295">
        <f>N59</f>
        <v>12</v>
      </c>
      <c r="O60" s="295"/>
      <c r="P60" s="295"/>
      <c r="Q60" s="295"/>
      <c r="R60" s="295"/>
      <c r="S60" s="295"/>
      <c r="T60" s="295"/>
      <c r="U60" s="295"/>
      <c r="V60" s="295"/>
      <c r="W60" s="295"/>
      <c r="X60" s="295"/>
      <c r="Y60" s="411">
        <f>Y59</f>
        <v>0</v>
      </c>
      <c r="Z60" s="411">
        <f>Z59</f>
        <v>1</v>
      </c>
      <c r="AA60" s="411">
        <f t="shared" ref="AA60:AL60" si="12">AA59</f>
        <v>0</v>
      </c>
      <c r="AB60" s="411">
        <f t="shared" si="12"/>
        <v>0</v>
      </c>
      <c r="AC60" s="411">
        <f t="shared" si="12"/>
        <v>0</v>
      </c>
      <c r="AD60" s="411">
        <f t="shared" si="12"/>
        <v>0</v>
      </c>
      <c r="AE60" s="411">
        <f t="shared" si="12"/>
        <v>0</v>
      </c>
      <c r="AF60" s="411">
        <f t="shared" si="12"/>
        <v>0</v>
      </c>
      <c r="AG60" s="411">
        <f t="shared" si="12"/>
        <v>0</v>
      </c>
      <c r="AH60" s="411">
        <f t="shared" si="12"/>
        <v>0</v>
      </c>
      <c r="AI60" s="411">
        <f t="shared" si="12"/>
        <v>0</v>
      </c>
      <c r="AJ60" s="411">
        <f t="shared" si="12"/>
        <v>0</v>
      </c>
      <c r="AK60" s="411">
        <f t="shared" si="12"/>
        <v>0</v>
      </c>
      <c r="AL60" s="411">
        <f t="shared" si="12"/>
        <v>0</v>
      </c>
      <c r="AM60" s="311"/>
    </row>
    <row r="61" spans="1:42" s="283" customFormat="1" ht="15.5" outlineLevel="1">
      <c r="A61" s="509"/>
      <c r="B61" s="314"/>
      <c r="C61" s="312"/>
      <c r="D61" s="316"/>
      <c r="E61" s="316"/>
      <c r="F61" s="316"/>
      <c r="G61" s="316"/>
      <c r="H61" s="316"/>
      <c r="I61" s="316"/>
      <c r="J61" s="316"/>
      <c r="K61" s="316"/>
      <c r="L61" s="316"/>
      <c r="M61" s="316"/>
      <c r="N61" s="291"/>
      <c r="O61" s="316"/>
      <c r="P61" s="316"/>
      <c r="Q61" s="316"/>
      <c r="R61" s="316"/>
      <c r="S61" s="316"/>
      <c r="T61" s="316"/>
      <c r="U61" s="316"/>
      <c r="V61" s="316"/>
      <c r="W61" s="316"/>
      <c r="X61" s="316"/>
      <c r="Y61" s="416"/>
      <c r="Z61" s="416"/>
      <c r="AA61" s="416"/>
      <c r="AB61" s="416"/>
      <c r="AC61" s="416"/>
      <c r="AD61" s="416"/>
      <c r="AE61" s="416"/>
      <c r="AF61" s="416"/>
      <c r="AG61" s="416"/>
      <c r="AH61" s="416"/>
      <c r="AI61" s="416"/>
      <c r="AJ61" s="416"/>
      <c r="AK61" s="416"/>
      <c r="AL61" s="416"/>
      <c r="AM61" s="313"/>
    </row>
    <row r="62" spans="1:42" s="283" customFormat="1" ht="15.5" outlineLevel="1">
      <c r="A62" s="509">
        <v>14</v>
      </c>
      <c r="B62" s="314" t="s">
        <v>20</v>
      </c>
      <c r="C62" s="291" t="s">
        <v>25</v>
      </c>
      <c r="D62" s="295">
        <f>+'7.  Persistence Report'!AQ36</f>
        <v>0</v>
      </c>
      <c r="E62" s="295">
        <f>+'7.  Persistence Report'!AR36</f>
        <v>0</v>
      </c>
      <c r="F62" s="295">
        <f>+'7.  Persistence Report'!AS36</f>
        <v>0</v>
      </c>
      <c r="G62" s="295">
        <f>+'7.  Persistence Report'!AT36</f>
        <v>0</v>
      </c>
      <c r="H62" s="295">
        <f>+'7.  Persistence Report'!AU36</f>
        <v>0</v>
      </c>
      <c r="I62" s="295">
        <f>+'7.  Persistence Report'!AV36</f>
        <v>0</v>
      </c>
      <c r="J62" s="295">
        <f>+'7.  Persistence Report'!AW36</f>
        <v>0</v>
      </c>
      <c r="K62" s="295">
        <f>+'7.  Persistence Report'!AX36</f>
        <v>0</v>
      </c>
      <c r="L62" s="295">
        <f>+'7.  Persistence Report'!AY36</f>
        <v>0</v>
      </c>
      <c r="M62" s="295">
        <f>+'7.  Persistence Report'!AZ36</f>
        <v>0</v>
      </c>
      <c r="N62" s="295">
        <v>12</v>
      </c>
      <c r="O62" s="295">
        <f>+'7.  Persistence Report'!L36</f>
        <v>0</v>
      </c>
      <c r="P62" s="295">
        <f>+'7.  Persistence Report'!M36</f>
        <v>0</v>
      </c>
      <c r="Q62" s="295">
        <f>+'7.  Persistence Report'!N36</f>
        <v>0</v>
      </c>
      <c r="R62" s="295">
        <f>+'7.  Persistence Report'!O36</f>
        <v>0</v>
      </c>
      <c r="S62" s="295">
        <f>+'7.  Persistence Report'!P36</f>
        <v>0</v>
      </c>
      <c r="T62" s="295">
        <f>+'7.  Persistence Report'!Q36</f>
        <v>0</v>
      </c>
      <c r="U62" s="295">
        <f>+'7.  Persistence Report'!R36</f>
        <v>0</v>
      </c>
      <c r="V62" s="295">
        <f>+'7.  Persistence Report'!S36</f>
        <v>0</v>
      </c>
      <c r="W62" s="295">
        <f>+'7.  Persistence Report'!T36</f>
        <v>0</v>
      </c>
      <c r="X62" s="295">
        <f>+'7.  Persistence Report'!U36</f>
        <v>0</v>
      </c>
      <c r="Y62" s="415"/>
      <c r="Z62" s="415">
        <v>1</v>
      </c>
      <c r="AA62" s="415"/>
      <c r="AB62" s="415"/>
      <c r="AC62" s="415"/>
      <c r="AD62" s="415"/>
      <c r="AE62" s="415"/>
      <c r="AF62" s="415"/>
      <c r="AG62" s="415"/>
      <c r="AH62" s="415"/>
      <c r="AI62" s="415"/>
      <c r="AJ62" s="415"/>
      <c r="AK62" s="415"/>
      <c r="AL62" s="415"/>
      <c r="AM62" s="296">
        <f>SUM(Y62:AL62)</f>
        <v>1</v>
      </c>
    </row>
    <row r="63" spans="1:42" s="283" customFormat="1" ht="15.5" outlineLevel="1">
      <c r="A63" s="509"/>
      <c r="B63" s="315" t="s">
        <v>214</v>
      </c>
      <c r="C63" s="291" t="s">
        <v>163</v>
      </c>
      <c r="D63" s="295">
        <f>+'7.  Persistence Report'!AQ59+'7.  Persistence Report'!AQ102</f>
        <v>79194.885244689227</v>
      </c>
      <c r="E63" s="295">
        <f>+'7.  Persistence Report'!AR59+'7.  Persistence Report'!AR102</f>
        <v>79194.885244689227</v>
      </c>
      <c r="F63" s="295">
        <f>+'7.  Persistence Report'!AS59+'7.  Persistence Report'!AS102</f>
        <v>79194.885244689227</v>
      </c>
      <c r="G63" s="295">
        <f>+'7.  Persistence Report'!AT59+'7.  Persistence Report'!AT102</f>
        <v>79194.885244689227</v>
      </c>
      <c r="H63" s="295">
        <f>+'7.  Persistence Report'!AU59+'7.  Persistence Report'!AU102</f>
        <v>75528.763387689221</v>
      </c>
      <c r="I63" s="295">
        <f>+'7.  Persistence Report'!AV59+'7.  Persistence Report'!AV102</f>
        <v>0</v>
      </c>
      <c r="J63" s="295">
        <f>+'7.  Persistence Report'!AW59+'7.  Persistence Report'!AW102</f>
        <v>0</v>
      </c>
      <c r="K63" s="295">
        <f>+'7.  Persistence Report'!AX59+'7.  Persistence Report'!AX102</f>
        <v>0</v>
      </c>
      <c r="L63" s="295">
        <f>+'7.  Persistence Report'!AY59+'7.  Persistence Report'!AY102</f>
        <v>0</v>
      </c>
      <c r="M63" s="295">
        <f>+'7.  Persistence Report'!AZ59+'7.  Persistence Report'!AZ102</f>
        <v>0</v>
      </c>
      <c r="N63" s="295">
        <f>N62</f>
        <v>12</v>
      </c>
      <c r="O63" s="295">
        <f>+'7.  Persistence Report'!L59+'7.  Persistence Report'!L102</f>
        <v>16.27184956469435</v>
      </c>
      <c r="P63" s="295">
        <f>+'7.  Persistence Report'!M59+'7.  Persistence Report'!M102</f>
        <v>16.27184956469435</v>
      </c>
      <c r="Q63" s="295">
        <f>+'7.  Persistence Report'!N59+'7.  Persistence Report'!N102</f>
        <v>16.27184956469435</v>
      </c>
      <c r="R63" s="295">
        <f>+'7.  Persistence Report'!O59+'7.  Persistence Report'!O102</f>
        <v>16.27184956469435</v>
      </c>
      <c r="S63" s="295">
        <f>+'7.  Persistence Report'!P59+'7.  Persistence Report'!P102</f>
        <v>15.531523888694348</v>
      </c>
      <c r="T63" s="295">
        <f>+'7.  Persistence Report'!Q59+'7.  Persistence Report'!Q102</f>
        <v>0</v>
      </c>
      <c r="U63" s="295">
        <f>+'7.  Persistence Report'!R59+'7.  Persistence Report'!R102</f>
        <v>0</v>
      </c>
      <c r="V63" s="295">
        <f>+'7.  Persistence Report'!S59+'7.  Persistence Report'!S102</f>
        <v>0</v>
      </c>
      <c r="W63" s="295">
        <f>+'7.  Persistence Report'!T59+'7.  Persistence Report'!T102</f>
        <v>0</v>
      </c>
      <c r="X63" s="295">
        <f>+'7.  Persistence Report'!U59+'7.  Persistence Report'!U102</f>
        <v>0</v>
      </c>
      <c r="Y63" s="411">
        <f>Y62</f>
        <v>0</v>
      </c>
      <c r="Z63" s="411">
        <f>Z62</f>
        <v>1</v>
      </c>
      <c r="AA63" s="411">
        <f t="shared" ref="AA63:AL63" si="13">AA62</f>
        <v>0</v>
      </c>
      <c r="AB63" s="411">
        <f t="shared" si="13"/>
        <v>0</v>
      </c>
      <c r="AC63" s="411">
        <f t="shared" si="13"/>
        <v>0</v>
      </c>
      <c r="AD63" s="411">
        <f t="shared" si="13"/>
        <v>0</v>
      </c>
      <c r="AE63" s="411">
        <f t="shared" si="13"/>
        <v>0</v>
      </c>
      <c r="AF63" s="411">
        <f t="shared" si="13"/>
        <v>0</v>
      </c>
      <c r="AG63" s="411">
        <f t="shared" si="13"/>
        <v>0</v>
      </c>
      <c r="AH63" s="411">
        <f t="shared" si="13"/>
        <v>0</v>
      </c>
      <c r="AI63" s="411">
        <f t="shared" si="13"/>
        <v>0</v>
      </c>
      <c r="AJ63" s="411">
        <f t="shared" si="13"/>
        <v>0</v>
      </c>
      <c r="AK63" s="411">
        <f t="shared" si="13"/>
        <v>0</v>
      </c>
      <c r="AL63" s="411">
        <f t="shared" si="13"/>
        <v>0</v>
      </c>
      <c r="AM63" s="311"/>
    </row>
    <row r="64" spans="1:42" s="283" customFormat="1" ht="15.5" outlineLevel="1">
      <c r="A64" s="509"/>
      <c r="B64" s="314"/>
      <c r="C64" s="312"/>
      <c r="D64" s="316"/>
      <c r="E64" s="316"/>
      <c r="F64" s="316"/>
      <c r="G64" s="316"/>
      <c r="H64" s="316"/>
      <c r="I64" s="316"/>
      <c r="J64" s="316"/>
      <c r="K64" s="316"/>
      <c r="L64" s="316"/>
      <c r="M64" s="316"/>
      <c r="N64" s="291"/>
      <c r="O64" s="316"/>
      <c r="P64" s="316"/>
      <c r="Q64" s="316"/>
      <c r="R64" s="316"/>
      <c r="S64" s="316"/>
      <c r="T64" s="316"/>
      <c r="U64" s="316"/>
      <c r="V64" s="316"/>
      <c r="W64" s="316"/>
      <c r="X64" s="316"/>
      <c r="Y64" s="416"/>
      <c r="Z64" s="417"/>
      <c r="AA64" s="416"/>
      <c r="AB64" s="416"/>
      <c r="AC64" s="416"/>
      <c r="AD64" s="416"/>
      <c r="AE64" s="416"/>
      <c r="AF64" s="416"/>
      <c r="AG64" s="416"/>
      <c r="AH64" s="416"/>
      <c r="AI64" s="416"/>
      <c r="AJ64" s="416"/>
      <c r="AK64" s="416"/>
      <c r="AL64" s="416"/>
      <c r="AM64" s="313"/>
    </row>
    <row r="65" spans="1:39" s="283" customFormat="1" ht="15.5" outlineLevel="1">
      <c r="A65" s="509">
        <v>15</v>
      </c>
      <c r="B65" s="314" t="s">
        <v>486</v>
      </c>
      <c r="C65" s="291" t="s">
        <v>25</v>
      </c>
      <c r="D65" s="295"/>
      <c r="E65" s="295"/>
      <c r="F65" s="295"/>
      <c r="G65" s="295"/>
      <c r="H65" s="295"/>
      <c r="I65" s="295"/>
      <c r="J65" s="295"/>
      <c r="K65" s="295"/>
      <c r="L65" s="295"/>
      <c r="M65" s="295"/>
      <c r="N65" s="291"/>
      <c r="O65" s="295"/>
      <c r="P65" s="295"/>
      <c r="Q65" s="295"/>
      <c r="R65" s="295"/>
      <c r="S65" s="295"/>
      <c r="T65" s="295"/>
      <c r="U65" s="295"/>
      <c r="V65" s="295"/>
      <c r="W65" s="295"/>
      <c r="X65" s="295"/>
      <c r="Y65" s="415"/>
      <c r="Z65" s="415">
        <v>1</v>
      </c>
      <c r="AA65" s="415"/>
      <c r="AB65" s="415"/>
      <c r="AC65" s="415"/>
      <c r="AD65" s="415"/>
      <c r="AE65" s="415"/>
      <c r="AF65" s="415"/>
      <c r="AG65" s="415"/>
      <c r="AH65" s="415"/>
      <c r="AI65" s="415"/>
      <c r="AJ65" s="415"/>
      <c r="AK65" s="415"/>
      <c r="AL65" s="415"/>
      <c r="AM65" s="296">
        <f>SUM(Y65:AL65)</f>
        <v>1</v>
      </c>
    </row>
    <row r="66" spans="1:39" s="283" customFormat="1" ht="15.5" outlineLevel="1">
      <c r="A66" s="509"/>
      <c r="B66" s="315" t="s">
        <v>214</v>
      </c>
      <c r="C66" s="291" t="s">
        <v>163</v>
      </c>
      <c r="D66" s="295"/>
      <c r="E66" s="295"/>
      <c r="F66" s="295"/>
      <c r="G66" s="295"/>
      <c r="H66" s="295"/>
      <c r="I66" s="295"/>
      <c r="J66" s="295"/>
      <c r="K66" s="295"/>
      <c r="L66" s="295"/>
      <c r="M66" s="295"/>
      <c r="N66" s="291"/>
      <c r="O66" s="295"/>
      <c r="P66" s="295"/>
      <c r="Q66" s="295"/>
      <c r="R66" s="295"/>
      <c r="S66" s="295"/>
      <c r="T66" s="295"/>
      <c r="U66" s="295"/>
      <c r="V66" s="295"/>
      <c r="W66" s="295"/>
      <c r="X66" s="295"/>
      <c r="Y66" s="411">
        <f>Y65</f>
        <v>0</v>
      </c>
      <c r="Z66" s="411">
        <f>Z65</f>
        <v>1</v>
      </c>
      <c r="AA66" s="411">
        <f t="shared" ref="AA66:AL66" si="14">AA65</f>
        <v>0</v>
      </c>
      <c r="AB66" s="411">
        <f t="shared" si="14"/>
        <v>0</v>
      </c>
      <c r="AC66" s="411">
        <f t="shared" si="14"/>
        <v>0</v>
      </c>
      <c r="AD66" s="411">
        <f t="shared" si="14"/>
        <v>0</v>
      </c>
      <c r="AE66" s="411">
        <f t="shared" si="14"/>
        <v>0</v>
      </c>
      <c r="AF66" s="411">
        <f t="shared" si="14"/>
        <v>0</v>
      </c>
      <c r="AG66" s="411">
        <f t="shared" si="14"/>
        <v>0</v>
      </c>
      <c r="AH66" s="411">
        <f t="shared" si="14"/>
        <v>0</v>
      </c>
      <c r="AI66" s="411">
        <f t="shared" si="14"/>
        <v>0</v>
      </c>
      <c r="AJ66" s="411">
        <f t="shared" si="14"/>
        <v>0</v>
      </c>
      <c r="AK66" s="411">
        <f t="shared" si="14"/>
        <v>0</v>
      </c>
      <c r="AL66" s="411">
        <f t="shared" si="14"/>
        <v>0</v>
      </c>
      <c r="AM66" s="311"/>
    </row>
    <row r="67" spans="1:39" s="283" customFormat="1" ht="15.5" outlineLevel="1">
      <c r="A67" s="509"/>
      <c r="B67" s="314"/>
      <c r="C67" s="312"/>
      <c r="D67" s="316"/>
      <c r="E67" s="316"/>
      <c r="F67" s="316"/>
      <c r="G67" s="316"/>
      <c r="H67" s="316"/>
      <c r="I67" s="316"/>
      <c r="J67" s="316"/>
      <c r="K67" s="316"/>
      <c r="L67" s="316"/>
      <c r="M67" s="316"/>
      <c r="N67" s="291"/>
      <c r="O67" s="316"/>
      <c r="P67" s="316"/>
      <c r="Q67" s="316"/>
      <c r="R67" s="316"/>
      <c r="S67" s="316"/>
      <c r="T67" s="316"/>
      <c r="U67" s="316"/>
      <c r="V67" s="316"/>
      <c r="W67" s="316"/>
      <c r="X67" s="316"/>
      <c r="Y67" s="418"/>
      <c r="Z67" s="416"/>
      <c r="AA67" s="416"/>
      <c r="AB67" s="416"/>
      <c r="AC67" s="416"/>
      <c r="AD67" s="416"/>
      <c r="AE67" s="416"/>
      <c r="AF67" s="416"/>
      <c r="AG67" s="416"/>
      <c r="AH67" s="416"/>
      <c r="AI67" s="416"/>
      <c r="AJ67" s="416"/>
      <c r="AK67" s="416"/>
      <c r="AL67" s="416"/>
      <c r="AM67" s="313"/>
    </row>
    <row r="68" spans="1:39" s="283" customFormat="1" ht="31" outlineLevel="1">
      <c r="A68" s="509">
        <v>16</v>
      </c>
      <c r="B68" s="314" t="s">
        <v>487</v>
      </c>
      <c r="C68" s="291" t="s">
        <v>25</v>
      </c>
      <c r="D68" s="295"/>
      <c r="E68" s="295"/>
      <c r="F68" s="295"/>
      <c r="G68" s="295"/>
      <c r="H68" s="295"/>
      <c r="I68" s="295"/>
      <c r="J68" s="295"/>
      <c r="K68" s="295"/>
      <c r="L68" s="295"/>
      <c r="M68" s="295"/>
      <c r="N68" s="291"/>
      <c r="O68" s="295"/>
      <c r="P68" s="295"/>
      <c r="Q68" s="295"/>
      <c r="R68" s="295"/>
      <c r="S68" s="295"/>
      <c r="T68" s="295"/>
      <c r="U68" s="295"/>
      <c r="V68" s="295"/>
      <c r="W68" s="295"/>
      <c r="X68" s="295"/>
      <c r="Y68" s="415"/>
      <c r="Z68" s="415">
        <v>1</v>
      </c>
      <c r="AA68" s="415"/>
      <c r="AB68" s="415"/>
      <c r="AC68" s="415"/>
      <c r="AD68" s="415"/>
      <c r="AE68" s="415"/>
      <c r="AF68" s="415"/>
      <c r="AG68" s="415"/>
      <c r="AH68" s="415"/>
      <c r="AI68" s="415"/>
      <c r="AJ68" s="415"/>
      <c r="AK68" s="415"/>
      <c r="AL68" s="415"/>
      <c r="AM68" s="296">
        <f>SUM(Y68:AL68)</f>
        <v>1</v>
      </c>
    </row>
    <row r="69" spans="1:39" s="283" customFormat="1" ht="15.5" outlineLevel="1">
      <c r="A69" s="509"/>
      <c r="B69" s="315" t="s">
        <v>214</v>
      </c>
      <c r="C69" s="291" t="s">
        <v>163</v>
      </c>
      <c r="D69" s="295"/>
      <c r="E69" s="295"/>
      <c r="F69" s="295"/>
      <c r="G69" s="295"/>
      <c r="H69" s="295"/>
      <c r="I69" s="295"/>
      <c r="J69" s="295"/>
      <c r="K69" s="295"/>
      <c r="L69" s="295"/>
      <c r="M69" s="295"/>
      <c r="N69" s="291"/>
      <c r="O69" s="295"/>
      <c r="P69" s="295"/>
      <c r="Q69" s="295"/>
      <c r="R69" s="295"/>
      <c r="S69" s="295"/>
      <c r="T69" s="295"/>
      <c r="U69" s="295"/>
      <c r="V69" s="295"/>
      <c r="W69" s="295"/>
      <c r="X69" s="295"/>
      <c r="Y69" s="411">
        <f>Y68</f>
        <v>0</v>
      </c>
      <c r="Z69" s="411">
        <f>Z68</f>
        <v>1</v>
      </c>
      <c r="AA69" s="411">
        <f t="shared" ref="AA69:AL69" si="15">AA68</f>
        <v>0</v>
      </c>
      <c r="AB69" s="411">
        <f t="shared" si="15"/>
        <v>0</v>
      </c>
      <c r="AC69" s="411">
        <f t="shared" si="15"/>
        <v>0</v>
      </c>
      <c r="AD69" s="411">
        <f t="shared" si="15"/>
        <v>0</v>
      </c>
      <c r="AE69" s="411">
        <f t="shared" si="15"/>
        <v>0</v>
      </c>
      <c r="AF69" s="411">
        <f t="shared" si="15"/>
        <v>0</v>
      </c>
      <c r="AG69" s="411">
        <f t="shared" si="15"/>
        <v>0</v>
      </c>
      <c r="AH69" s="411">
        <f t="shared" si="15"/>
        <v>0</v>
      </c>
      <c r="AI69" s="411">
        <f t="shared" si="15"/>
        <v>0</v>
      </c>
      <c r="AJ69" s="411">
        <f t="shared" si="15"/>
        <v>0</v>
      </c>
      <c r="AK69" s="411">
        <f t="shared" si="15"/>
        <v>0</v>
      </c>
      <c r="AL69" s="411">
        <f t="shared" si="15"/>
        <v>0</v>
      </c>
      <c r="AM69" s="311"/>
    </row>
    <row r="70" spans="1:39" s="283" customFormat="1" ht="15.5" outlineLevel="1">
      <c r="A70" s="509"/>
      <c r="B70" s="314"/>
      <c r="C70" s="312"/>
      <c r="D70" s="316"/>
      <c r="E70" s="316"/>
      <c r="F70" s="316"/>
      <c r="G70" s="316"/>
      <c r="H70" s="316"/>
      <c r="I70" s="316"/>
      <c r="J70" s="316"/>
      <c r="K70" s="316"/>
      <c r="L70" s="316"/>
      <c r="M70" s="316"/>
      <c r="N70" s="291"/>
      <c r="O70" s="316"/>
      <c r="P70" s="316"/>
      <c r="Q70" s="316"/>
      <c r="R70" s="316"/>
      <c r="S70" s="316"/>
      <c r="T70" s="316"/>
      <c r="U70" s="316"/>
      <c r="V70" s="316"/>
      <c r="W70" s="316"/>
      <c r="X70" s="316"/>
      <c r="Y70" s="418"/>
      <c r="Z70" s="416"/>
      <c r="AA70" s="416"/>
      <c r="AB70" s="416"/>
      <c r="AC70" s="416"/>
      <c r="AD70" s="416"/>
      <c r="AE70" s="416"/>
      <c r="AF70" s="416"/>
      <c r="AG70" s="416"/>
      <c r="AH70" s="416"/>
      <c r="AI70" s="416"/>
      <c r="AJ70" s="416"/>
      <c r="AK70" s="416"/>
      <c r="AL70" s="416"/>
      <c r="AM70" s="313"/>
    </row>
    <row r="71" spans="1:39" s="283" customFormat="1" ht="15.5" outlineLevel="1">
      <c r="A71" s="509">
        <v>17</v>
      </c>
      <c r="B71" s="314" t="s">
        <v>9</v>
      </c>
      <c r="C71" s="291" t="s">
        <v>25</v>
      </c>
      <c r="D71" s="295"/>
      <c r="E71" s="295"/>
      <c r="F71" s="295"/>
      <c r="G71" s="295"/>
      <c r="H71" s="295"/>
      <c r="I71" s="295"/>
      <c r="J71" s="295"/>
      <c r="K71" s="295"/>
      <c r="L71" s="295"/>
      <c r="M71" s="295"/>
      <c r="N71" s="291"/>
      <c r="O71" s="295"/>
      <c r="P71" s="295"/>
      <c r="Q71" s="295"/>
      <c r="R71" s="295"/>
      <c r="S71" s="295"/>
      <c r="T71" s="295"/>
      <c r="U71" s="295"/>
      <c r="V71" s="295"/>
      <c r="W71" s="295"/>
      <c r="X71" s="295"/>
      <c r="Y71" s="415"/>
      <c r="Z71" s="415">
        <v>1</v>
      </c>
      <c r="AA71" s="415"/>
      <c r="AB71" s="415"/>
      <c r="AC71" s="415"/>
      <c r="AD71" s="415"/>
      <c r="AE71" s="415"/>
      <c r="AF71" s="415"/>
      <c r="AG71" s="415"/>
      <c r="AH71" s="415"/>
      <c r="AI71" s="415"/>
      <c r="AJ71" s="415"/>
      <c r="AK71" s="415"/>
      <c r="AL71" s="415"/>
      <c r="AM71" s="296">
        <f>SUM(Y71:AL71)</f>
        <v>1</v>
      </c>
    </row>
    <row r="72" spans="1:39" s="283" customFormat="1" ht="15.5" outlineLevel="1">
      <c r="A72" s="509"/>
      <c r="B72" s="315" t="s">
        <v>214</v>
      </c>
      <c r="C72" s="291" t="s">
        <v>163</v>
      </c>
      <c r="D72" s="295"/>
      <c r="E72" s="295"/>
      <c r="F72" s="295"/>
      <c r="G72" s="295"/>
      <c r="H72" s="295"/>
      <c r="I72" s="295"/>
      <c r="J72" s="295"/>
      <c r="K72" s="295"/>
      <c r="L72" s="295"/>
      <c r="M72" s="295"/>
      <c r="N72" s="291"/>
      <c r="O72" s="295"/>
      <c r="P72" s="295"/>
      <c r="Q72" s="295"/>
      <c r="R72" s="295"/>
      <c r="S72" s="295"/>
      <c r="T72" s="295"/>
      <c r="U72" s="295"/>
      <c r="V72" s="295"/>
      <c r="W72" s="295"/>
      <c r="X72" s="295"/>
      <c r="Y72" s="411">
        <f>Y71</f>
        <v>0</v>
      </c>
      <c r="Z72" s="411">
        <f>Z71</f>
        <v>1</v>
      </c>
      <c r="AA72" s="411">
        <f t="shared" ref="AA72:AL72" si="16">AA71</f>
        <v>0</v>
      </c>
      <c r="AB72" s="411">
        <f t="shared" si="16"/>
        <v>0</v>
      </c>
      <c r="AC72" s="411">
        <f t="shared" si="16"/>
        <v>0</v>
      </c>
      <c r="AD72" s="411">
        <f t="shared" si="16"/>
        <v>0</v>
      </c>
      <c r="AE72" s="411">
        <f t="shared" si="16"/>
        <v>0</v>
      </c>
      <c r="AF72" s="411">
        <f t="shared" si="16"/>
        <v>0</v>
      </c>
      <c r="AG72" s="411">
        <f t="shared" si="16"/>
        <v>0</v>
      </c>
      <c r="AH72" s="411">
        <f t="shared" si="16"/>
        <v>0</v>
      </c>
      <c r="AI72" s="411">
        <f t="shared" si="16"/>
        <v>0</v>
      </c>
      <c r="AJ72" s="411">
        <f t="shared" si="16"/>
        <v>0</v>
      </c>
      <c r="AK72" s="411">
        <f t="shared" si="16"/>
        <v>0</v>
      </c>
      <c r="AL72" s="411">
        <f t="shared" si="16"/>
        <v>0</v>
      </c>
      <c r="AM72" s="311"/>
    </row>
    <row r="73" spans="1:39" s="283" customFormat="1" ht="15.5" outlineLevel="1">
      <c r="A73" s="509"/>
      <c r="B73" s="315"/>
      <c r="C73" s="305"/>
      <c r="D73" s="291"/>
      <c r="E73" s="291"/>
      <c r="F73" s="291"/>
      <c r="G73" s="291"/>
      <c r="H73" s="291"/>
      <c r="I73" s="291"/>
      <c r="J73" s="291"/>
      <c r="K73" s="291"/>
      <c r="L73" s="291"/>
      <c r="M73" s="291"/>
      <c r="N73" s="291"/>
      <c r="O73" s="291"/>
      <c r="P73" s="291"/>
      <c r="Q73" s="291"/>
      <c r="R73" s="291"/>
      <c r="S73" s="291"/>
      <c r="T73" s="291"/>
      <c r="U73" s="291"/>
      <c r="V73" s="291"/>
      <c r="W73" s="291"/>
      <c r="X73" s="291"/>
      <c r="Y73" s="419"/>
      <c r="Z73" s="420"/>
      <c r="AA73" s="420"/>
      <c r="AB73" s="420"/>
      <c r="AC73" s="420"/>
      <c r="AD73" s="420"/>
      <c r="AE73" s="420"/>
      <c r="AF73" s="420"/>
      <c r="AG73" s="420"/>
      <c r="AH73" s="420"/>
      <c r="AI73" s="420"/>
      <c r="AJ73" s="420"/>
      <c r="AK73" s="420"/>
      <c r="AL73" s="420"/>
      <c r="AM73" s="317"/>
    </row>
    <row r="74" spans="1:39" s="293" customFormat="1" ht="15.5" outlineLevel="1">
      <c r="A74" s="510"/>
      <c r="B74" s="288" t="s">
        <v>10</v>
      </c>
      <c r="C74" s="289"/>
      <c r="D74" s="289"/>
      <c r="E74" s="289"/>
      <c r="F74" s="289"/>
      <c r="G74" s="289"/>
      <c r="H74" s="289"/>
      <c r="I74" s="289"/>
      <c r="J74" s="289"/>
      <c r="K74" s="289"/>
      <c r="L74" s="289"/>
      <c r="M74" s="289"/>
      <c r="N74" s="290"/>
      <c r="O74" s="289"/>
      <c r="P74" s="289"/>
      <c r="Q74" s="289"/>
      <c r="R74" s="289"/>
      <c r="S74" s="289"/>
      <c r="T74" s="289"/>
      <c r="U74" s="289"/>
      <c r="V74" s="289"/>
      <c r="W74" s="289"/>
      <c r="X74" s="289"/>
      <c r="Y74" s="414"/>
      <c r="Z74" s="414"/>
      <c r="AA74" s="414"/>
      <c r="AB74" s="414"/>
      <c r="AC74" s="414"/>
      <c r="AD74" s="414"/>
      <c r="AE74" s="414"/>
      <c r="AF74" s="414"/>
      <c r="AG74" s="414"/>
      <c r="AH74" s="414"/>
      <c r="AI74" s="414"/>
      <c r="AJ74" s="414"/>
      <c r="AK74" s="414"/>
      <c r="AL74" s="414"/>
      <c r="AM74" s="292"/>
    </row>
    <row r="75" spans="1:39" s="283" customFormat="1" ht="15.5" outlineLevel="1">
      <c r="A75" s="509">
        <v>18</v>
      </c>
      <c r="B75" s="315" t="s">
        <v>11</v>
      </c>
      <c r="C75" s="291" t="s">
        <v>25</v>
      </c>
      <c r="D75" s="295"/>
      <c r="E75" s="295"/>
      <c r="F75" s="295"/>
      <c r="G75" s="295"/>
      <c r="H75" s="295"/>
      <c r="I75" s="295"/>
      <c r="J75" s="295"/>
      <c r="K75" s="295"/>
      <c r="L75" s="295"/>
      <c r="M75" s="295"/>
      <c r="N75" s="295">
        <v>12</v>
      </c>
      <c r="O75" s="295"/>
      <c r="P75" s="295"/>
      <c r="Q75" s="295"/>
      <c r="R75" s="295"/>
      <c r="S75" s="295"/>
      <c r="T75" s="295"/>
      <c r="U75" s="295"/>
      <c r="V75" s="295"/>
      <c r="W75" s="295"/>
      <c r="X75" s="295"/>
      <c r="Y75" s="415"/>
      <c r="Z75" s="415">
        <v>1</v>
      </c>
      <c r="AA75" s="415"/>
      <c r="AB75" s="415"/>
      <c r="AC75" s="415"/>
      <c r="AD75" s="415"/>
      <c r="AE75" s="415"/>
      <c r="AF75" s="415"/>
      <c r="AG75" s="415"/>
      <c r="AH75" s="415"/>
      <c r="AI75" s="415"/>
      <c r="AJ75" s="415"/>
      <c r="AK75" s="415"/>
      <c r="AL75" s="415"/>
      <c r="AM75" s="296">
        <f>SUM(Y75:AL75)</f>
        <v>1</v>
      </c>
    </row>
    <row r="76" spans="1:39" s="283" customFormat="1" ht="15.5" outlineLevel="1">
      <c r="A76" s="509"/>
      <c r="B76" s="315" t="s">
        <v>214</v>
      </c>
      <c r="C76" s="291" t="s">
        <v>163</v>
      </c>
      <c r="D76" s="295"/>
      <c r="E76" s="295"/>
      <c r="F76" s="295"/>
      <c r="G76" s="295"/>
      <c r="H76" s="295"/>
      <c r="I76" s="295"/>
      <c r="J76" s="295"/>
      <c r="K76" s="295"/>
      <c r="L76" s="295"/>
      <c r="M76" s="295"/>
      <c r="N76" s="295">
        <f>N75</f>
        <v>12</v>
      </c>
      <c r="O76" s="295"/>
      <c r="P76" s="295"/>
      <c r="Q76" s="295"/>
      <c r="R76" s="295"/>
      <c r="S76" s="295"/>
      <c r="T76" s="295"/>
      <c r="U76" s="295"/>
      <c r="V76" s="295"/>
      <c r="W76" s="295"/>
      <c r="X76" s="295"/>
      <c r="Y76" s="411">
        <f>Y75</f>
        <v>0</v>
      </c>
      <c r="Z76" s="411">
        <f>Z75</f>
        <v>1</v>
      </c>
      <c r="AA76" s="411">
        <f t="shared" ref="AA76:AL76" si="17">AA75</f>
        <v>0</v>
      </c>
      <c r="AB76" s="411">
        <f t="shared" si="17"/>
        <v>0</v>
      </c>
      <c r="AC76" s="411">
        <f t="shared" si="17"/>
        <v>0</v>
      </c>
      <c r="AD76" s="411">
        <f t="shared" si="17"/>
        <v>0</v>
      </c>
      <c r="AE76" s="411">
        <f t="shared" si="17"/>
        <v>0</v>
      </c>
      <c r="AF76" s="411">
        <f t="shared" si="17"/>
        <v>0</v>
      </c>
      <c r="AG76" s="411">
        <f t="shared" si="17"/>
        <v>0</v>
      </c>
      <c r="AH76" s="411">
        <f t="shared" si="17"/>
        <v>0</v>
      </c>
      <c r="AI76" s="411">
        <f t="shared" si="17"/>
        <v>0</v>
      </c>
      <c r="AJ76" s="411">
        <f t="shared" si="17"/>
        <v>0</v>
      </c>
      <c r="AK76" s="411">
        <f t="shared" si="17"/>
        <v>0</v>
      </c>
      <c r="AL76" s="411">
        <f t="shared" si="17"/>
        <v>0</v>
      </c>
      <c r="AM76" s="297"/>
    </row>
    <row r="77" spans="1:39" s="309" customFormat="1" ht="15.5" outlineLevel="1">
      <c r="A77" s="512"/>
      <c r="B77" s="315"/>
      <c r="C77" s="305"/>
      <c r="D77" s="291"/>
      <c r="E77" s="291"/>
      <c r="F77" s="291"/>
      <c r="G77" s="291"/>
      <c r="H77" s="291"/>
      <c r="I77" s="291"/>
      <c r="J77" s="291"/>
      <c r="K77" s="291"/>
      <c r="L77" s="291"/>
      <c r="M77" s="291"/>
      <c r="N77" s="291"/>
      <c r="O77" s="291"/>
      <c r="P77" s="291"/>
      <c r="Q77" s="291"/>
      <c r="R77" s="291"/>
      <c r="S77" s="291"/>
      <c r="T77" s="291"/>
      <c r="U77" s="291"/>
      <c r="V77" s="291"/>
      <c r="W77" s="291"/>
      <c r="X77" s="291"/>
      <c r="Y77" s="412"/>
      <c r="Z77" s="421"/>
      <c r="AA77" s="421"/>
      <c r="AB77" s="421"/>
      <c r="AC77" s="421"/>
      <c r="AD77" s="421"/>
      <c r="AE77" s="421"/>
      <c r="AF77" s="421"/>
      <c r="AG77" s="421"/>
      <c r="AH77" s="421"/>
      <c r="AI77" s="421"/>
      <c r="AJ77" s="421"/>
      <c r="AK77" s="421"/>
      <c r="AL77" s="421"/>
      <c r="AM77" s="306"/>
    </row>
    <row r="78" spans="1:39" s="283" customFormat="1" ht="15.5" outlineLevel="1">
      <c r="A78" s="509">
        <v>19</v>
      </c>
      <c r="B78" s="315" t="s">
        <v>12</v>
      </c>
      <c r="C78" s="291" t="s">
        <v>25</v>
      </c>
      <c r="D78" s="295"/>
      <c r="E78" s="295"/>
      <c r="F78" s="295"/>
      <c r="G78" s="295"/>
      <c r="H78" s="295"/>
      <c r="I78" s="295"/>
      <c r="J78" s="295"/>
      <c r="K78" s="295"/>
      <c r="L78" s="295"/>
      <c r="M78" s="295"/>
      <c r="N78" s="295">
        <v>12</v>
      </c>
      <c r="O78" s="295"/>
      <c r="P78" s="295"/>
      <c r="Q78" s="295"/>
      <c r="R78" s="295"/>
      <c r="S78" s="295"/>
      <c r="T78" s="295"/>
      <c r="U78" s="295"/>
      <c r="V78" s="295"/>
      <c r="W78" s="295"/>
      <c r="X78" s="295"/>
      <c r="Y78" s="410"/>
      <c r="Z78" s="415">
        <v>1</v>
      </c>
      <c r="AA78" s="415"/>
      <c r="AB78" s="415"/>
      <c r="AC78" s="415"/>
      <c r="AD78" s="415"/>
      <c r="AE78" s="415"/>
      <c r="AF78" s="415"/>
      <c r="AG78" s="415"/>
      <c r="AH78" s="415"/>
      <c r="AI78" s="415"/>
      <c r="AJ78" s="415"/>
      <c r="AK78" s="415"/>
      <c r="AL78" s="415"/>
      <c r="AM78" s="296">
        <f>SUM(Y78:AL78)</f>
        <v>1</v>
      </c>
    </row>
    <row r="79" spans="1:39" s="283" customFormat="1" ht="15.5" outlineLevel="1">
      <c r="A79" s="509"/>
      <c r="B79" s="315" t="s">
        <v>214</v>
      </c>
      <c r="C79" s="291" t="s">
        <v>163</v>
      </c>
      <c r="D79" s="295"/>
      <c r="E79" s="295"/>
      <c r="F79" s="295"/>
      <c r="G79" s="295"/>
      <c r="H79" s="295"/>
      <c r="I79" s="295"/>
      <c r="J79" s="295"/>
      <c r="K79" s="295"/>
      <c r="L79" s="295"/>
      <c r="M79" s="295"/>
      <c r="N79" s="295">
        <f>N78</f>
        <v>12</v>
      </c>
      <c r="O79" s="295"/>
      <c r="P79" s="295"/>
      <c r="Q79" s="295"/>
      <c r="R79" s="295"/>
      <c r="S79" s="295"/>
      <c r="T79" s="295"/>
      <c r="U79" s="295"/>
      <c r="V79" s="295"/>
      <c r="W79" s="295"/>
      <c r="X79" s="295"/>
      <c r="Y79" s="411">
        <f>Y78</f>
        <v>0</v>
      </c>
      <c r="Z79" s="411">
        <f>Z78</f>
        <v>1</v>
      </c>
      <c r="AA79" s="411">
        <f t="shared" ref="AA79:AL79" si="18">AA78</f>
        <v>0</v>
      </c>
      <c r="AB79" s="411">
        <f t="shared" si="18"/>
        <v>0</v>
      </c>
      <c r="AC79" s="411">
        <f t="shared" si="18"/>
        <v>0</v>
      </c>
      <c r="AD79" s="411">
        <f t="shared" si="18"/>
        <v>0</v>
      </c>
      <c r="AE79" s="411">
        <f t="shared" si="18"/>
        <v>0</v>
      </c>
      <c r="AF79" s="411">
        <f t="shared" si="18"/>
        <v>0</v>
      </c>
      <c r="AG79" s="411">
        <f t="shared" si="18"/>
        <v>0</v>
      </c>
      <c r="AH79" s="411">
        <f t="shared" si="18"/>
        <v>0</v>
      </c>
      <c r="AI79" s="411">
        <f t="shared" si="18"/>
        <v>0</v>
      </c>
      <c r="AJ79" s="411">
        <f t="shared" si="18"/>
        <v>0</v>
      </c>
      <c r="AK79" s="411">
        <f t="shared" si="18"/>
        <v>0</v>
      </c>
      <c r="AL79" s="411">
        <f t="shared" si="18"/>
        <v>0</v>
      </c>
      <c r="AM79" s="297"/>
    </row>
    <row r="80" spans="1:39" s="283" customFormat="1" ht="15.5" outlineLevel="1">
      <c r="A80" s="509"/>
      <c r="B80" s="315"/>
      <c r="C80" s="305"/>
      <c r="D80" s="291"/>
      <c r="E80" s="291"/>
      <c r="F80" s="291"/>
      <c r="G80" s="291"/>
      <c r="H80" s="291"/>
      <c r="I80" s="291"/>
      <c r="J80" s="291"/>
      <c r="K80" s="291"/>
      <c r="L80" s="291"/>
      <c r="M80" s="291"/>
      <c r="N80" s="291"/>
      <c r="O80" s="291"/>
      <c r="P80" s="291"/>
      <c r="Q80" s="291"/>
      <c r="R80" s="291"/>
      <c r="S80" s="291"/>
      <c r="T80" s="291"/>
      <c r="U80" s="291"/>
      <c r="V80" s="291"/>
      <c r="W80" s="291"/>
      <c r="X80" s="291"/>
      <c r="Y80" s="422"/>
      <c r="Z80" s="422"/>
      <c r="AA80" s="412"/>
      <c r="AB80" s="412"/>
      <c r="AC80" s="412"/>
      <c r="AD80" s="412"/>
      <c r="AE80" s="412"/>
      <c r="AF80" s="412"/>
      <c r="AG80" s="412"/>
      <c r="AH80" s="412"/>
      <c r="AI80" s="412"/>
      <c r="AJ80" s="412"/>
      <c r="AK80" s="412"/>
      <c r="AL80" s="412"/>
      <c r="AM80" s="306"/>
    </row>
    <row r="81" spans="1:39" s="283" customFormat="1" ht="15.5" outlineLevel="1">
      <c r="A81" s="509">
        <v>20</v>
      </c>
      <c r="B81" s="315" t="s">
        <v>13</v>
      </c>
      <c r="C81" s="291" t="s">
        <v>25</v>
      </c>
      <c r="D81" s="295"/>
      <c r="E81" s="295"/>
      <c r="F81" s="295"/>
      <c r="G81" s="295"/>
      <c r="H81" s="295"/>
      <c r="I81" s="295"/>
      <c r="J81" s="295"/>
      <c r="K81" s="295"/>
      <c r="L81" s="295"/>
      <c r="M81" s="295"/>
      <c r="N81" s="295">
        <v>12</v>
      </c>
      <c r="O81" s="295"/>
      <c r="P81" s="295"/>
      <c r="Q81" s="295"/>
      <c r="R81" s="295"/>
      <c r="S81" s="295"/>
      <c r="T81" s="295"/>
      <c r="U81" s="295"/>
      <c r="V81" s="295"/>
      <c r="W81" s="295"/>
      <c r="X81" s="295"/>
      <c r="Y81" s="410"/>
      <c r="Z81" s="415">
        <v>1</v>
      </c>
      <c r="AA81" s="415"/>
      <c r="AB81" s="415"/>
      <c r="AC81" s="415"/>
      <c r="AD81" s="415"/>
      <c r="AE81" s="415"/>
      <c r="AF81" s="415"/>
      <c r="AG81" s="415"/>
      <c r="AH81" s="415"/>
      <c r="AI81" s="415"/>
      <c r="AJ81" s="415"/>
      <c r="AK81" s="415"/>
      <c r="AL81" s="415"/>
      <c r="AM81" s="296">
        <f>SUM(Y81:AL81)</f>
        <v>1</v>
      </c>
    </row>
    <row r="82" spans="1:39" s="283" customFormat="1" ht="15.5" outlineLevel="1">
      <c r="A82" s="509"/>
      <c r="B82" s="315" t="s">
        <v>214</v>
      </c>
      <c r="C82" s="291" t="s">
        <v>163</v>
      </c>
      <c r="D82" s="295"/>
      <c r="E82" s="295"/>
      <c r="F82" s="295"/>
      <c r="G82" s="295"/>
      <c r="H82" s="295"/>
      <c r="I82" s="295"/>
      <c r="J82" s="295"/>
      <c r="K82" s="295"/>
      <c r="L82" s="295"/>
      <c r="M82" s="295"/>
      <c r="N82" s="295">
        <f>N81</f>
        <v>12</v>
      </c>
      <c r="O82" s="295"/>
      <c r="P82" s="295"/>
      <c r="Q82" s="295"/>
      <c r="R82" s="295"/>
      <c r="S82" s="295"/>
      <c r="T82" s="295"/>
      <c r="U82" s="295"/>
      <c r="V82" s="295"/>
      <c r="W82" s="295"/>
      <c r="X82" s="295"/>
      <c r="Y82" s="411">
        <f>Y81</f>
        <v>0</v>
      </c>
      <c r="Z82" s="411">
        <f>Z81</f>
        <v>1</v>
      </c>
      <c r="AA82" s="411">
        <f t="shared" ref="AA82:AL82" si="19">AA81</f>
        <v>0</v>
      </c>
      <c r="AB82" s="411">
        <f t="shared" si="19"/>
        <v>0</v>
      </c>
      <c r="AC82" s="411">
        <f t="shared" si="19"/>
        <v>0</v>
      </c>
      <c r="AD82" s="411">
        <f t="shared" si="19"/>
        <v>0</v>
      </c>
      <c r="AE82" s="411">
        <f t="shared" si="19"/>
        <v>0</v>
      </c>
      <c r="AF82" s="411">
        <f t="shared" si="19"/>
        <v>0</v>
      </c>
      <c r="AG82" s="411">
        <f t="shared" si="19"/>
        <v>0</v>
      </c>
      <c r="AH82" s="411">
        <f t="shared" si="19"/>
        <v>0</v>
      </c>
      <c r="AI82" s="411">
        <f t="shared" si="19"/>
        <v>0</v>
      </c>
      <c r="AJ82" s="411">
        <f t="shared" si="19"/>
        <v>0</v>
      </c>
      <c r="AK82" s="411">
        <f t="shared" si="19"/>
        <v>0</v>
      </c>
      <c r="AL82" s="411">
        <f t="shared" si="19"/>
        <v>0</v>
      </c>
      <c r="AM82" s="306"/>
    </row>
    <row r="83" spans="1:39" s="283" customFormat="1" ht="15.5" outlineLevel="1">
      <c r="A83" s="509"/>
      <c r="B83" s="315"/>
      <c r="C83" s="305"/>
      <c r="D83" s="291"/>
      <c r="E83" s="291"/>
      <c r="F83" s="291"/>
      <c r="G83" s="291"/>
      <c r="H83" s="291"/>
      <c r="I83" s="291"/>
      <c r="J83" s="291"/>
      <c r="K83" s="291"/>
      <c r="L83" s="291"/>
      <c r="M83" s="291"/>
      <c r="N83" s="318"/>
      <c r="O83" s="291"/>
      <c r="P83" s="291"/>
      <c r="Q83" s="291"/>
      <c r="R83" s="291"/>
      <c r="S83" s="291"/>
      <c r="T83" s="291"/>
      <c r="U83" s="291"/>
      <c r="V83" s="291"/>
      <c r="W83" s="291"/>
      <c r="X83" s="291"/>
      <c r="Y83" s="412"/>
      <c r="Z83" s="412"/>
      <c r="AA83" s="412"/>
      <c r="AB83" s="412"/>
      <c r="AC83" s="412"/>
      <c r="AD83" s="412"/>
      <c r="AE83" s="412"/>
      <c r="AF83" s="412"/>
      <c r="AG83" s="412"/>
      <c r="AH83" s="412"/>
      <c r="AI83" s="412"/>
      <c r="AJ83" s="412"/>
      <c r="AK83" s="412"/>
      <c r="AL83" s="412"/>
      <c r="AM83" s="306"/>
    </row>
    <row r="84" spans="1:39" s="283" customFormat="1" ht="15.5" outlineLevel="1">
      <c r="A84" s="509">
        <v>21</v>
      </c>
      <c r="B84" s="315" t="s">
        <v>22</v>
      </c>
      <c r="C84" s="291" t="s">
        <v>25</v>
      </c>
      <c r="D84" s="295">
        <f>+'7.  Persistence Report'!AQ38</f>
        <v>388884.01783508697</v>
      </c>
      <c r="E84" s="295">
        <f>+'7.  Persistence Report'!AR38</f>
        <v>388884.01783508697</v>
      </c>
      <c r="F84" s="295">
        <f>+'7.  Persistence Report'!AS38</f>
        <v>388884.01783508697</v>
      </c>
      <c r="G84" s="295">
        <f>+'7.  Persistence Report'!AT38</f>
        <v>388884.01783508697</v>
      </c>
      <c r="H84" s="295">
        <f>+'7.  Persistence Report'!AU38</f>
        <v>388884.01783508697</v>
      </c>
      <c r="I84" s="295">
        <f>+'7.  Persistence Report'!AV38</f>
        <v>388884.01783508697</v>
      </c>
      <c r="J84" s="295">
        <f>+'7.  Persistence Report'!AW38</f>
        <v>388884.01783508697</v>
      </c>
      <c r="K84" s="295">
        <f>+'7.  Persistence Report'!AX38</f>
        <v>388884.01783508697</v>
      </c>
      <c r="L84" s="295">
        <f>+'7.  Persistence Report'!AY38</f>
        <v>233591.6098187328</v>
      </c>
      <c r="M84" s="295">
        <f>+'7.  Persistence Report'!AZ38</f>
        <v>233591.6098187328</v>
      </c>
      <c r="N84" s="295">
        <v>12</v>
      </c>
      <c r="O84" s="295">
        <f>+'7.  Persistence Report'!L38</f>
        <v>76.075778502672165</v>
      </c>
      <c r="P84" s="295">
        <f>+'7.  Persistence Report'!M38</f>
        <v>76.075778502672165</v>
      </c>
      <c r="Q84" s="295">
        <f>+'7.  Persistence Report'!N38</f>
        <v>76.075778502672165</v>
      </c>
      <c r="R84" s="295">
        <f>+'7.  Persistence Report'!O38</f>
        <v>76.075778502672165</v>
      </c>
      <c r="S84" s="295">
        <f>+'7.  Persistence Report'!P38</f>
        <v>76.075778502672165</v>
      </c>
      <c r="T84" s="295">
        <f>+'7.  Persistence Report'!Q38</f>
        <v>76.075778502672165</v>
      </c>
      <c r="U84" s="295">
        <f>+'7.  Persistence Report'!R38</f>
        <v>76.075778502672165</v>
      </c>
      <c r="V84" s="295">
        <f>+'7.  Persistence Report'!S38</f>
        <v>76.075778502672165</v>
      </c>
      <c r="W84" s="295">
        <f>+'7.  Persistence Report'!T38</f>
        <v>27.524017772750568</v>
      </c>
      <c r="X84" s="295">
        <f>+'7.  Persistence Report'!U38</f>
        <v>27.524017772750568</v>
      </c>
      <c r="Y84" s="410"/>
      <c r="Z84" s="415">
        <v>8.7007716977742511E-2</v>
      </c>
      <c r="AA84" s="415">
        <v>0.93237704918032782</v>
      </c>
      <c r="AB84" s="415"/>
      <c r="AC84" s="415"/>
      <c r="AD84" s="415"/>
      <c r="AE84" s="415"/>
      <c r="AF84" s="415"/>
      <c r="AG84" s="415"/>
      <c r="AH84" s="415"/>
      <c r="AI84" s="415"/>
      <c r="AJ84" s="415"/>
      <c r="AK84" s="415"/>
      <c r="AL84" s="415"/>
      <c r="AM84" s="296">
        <f>SUM(Y84:AL84)</f>
        <v>1.0193847661580704</v>
      </c>
    </row>
    <row r="85" spans="1:39" s="283" customFormat="1" ht="15.5" outlineLevel="1">
      <c r="A85" s="509"/>
      <c r="B85" s="315" t="s">
        <v>214</v>
      </c>
      <c r="C85" s="291" t="s">
        <v>163</v>
      </c>
      <c r="D85" s="295"/>
      <c r="E85" s="295"/>
      <c r="F85" s="295"/>
      <c r="G85" s="295"/>
      <c r="H85" s="295"/>
      <c r="I85" s="295"/>
      <c r="J85" s="295"/>
      <c r="K85" s="295"/>
      <c r="L85" s="295"/>
      <c r="M85" s="295"/>
      <c r="N85" s="295">
        <f>N84</f>
        <v>12</v>
      </c>
      <c r="O85" s="295"/>
      <c r="P85" s="295"/>
      <c r="Q85" s="295"/>
      <c r="R85" s="295"/>
      <c r="S85" s="295"/>
      <c r="T85" s="295"/>
      <c r="U85" s="295"/>
      <c r="V85" s="295"/>
      <c r="W85" s="295"/>
      <c r="X85" s="295"/>
      <c r="Y85" s="411">
        <f>Y84</f>
        <v>0</v>
      </c>
      <c r="Z85" s="411">
        <f>Z84</f>
        <v>8.7007716977742511E-2</v>
      </c>
      <c r="AA85" s="411">
        <f t="shared" ref="AA85:AL85" si="20">AA84</f>
        <v>0.93237704918032782</v>
      </c>
      <c r="AB85" s="411">
        <f t="shared" si="20"/>
        <v>0</v>
      </c>
      <c r="AC85" s="411">
        <f t="shared" si="20"/>
        <v>0</v>
      </c>
      <c r="AD85" s="411">
        <f t="shared" si="20"/>
        <v>0</v>
      </c>
      <c r="AE85" s="411">
        <f t="shared" si="20"/>
        <v>0</v>
      </c>
      <c r="AF85" s="411">
        <f t="shared" si="20"/>
        <v>0</v>
      </c>
      <c r="AG85" s="411">
        <f t="shared" si="20"/>
        <v>0</v>
      </c>
      <c r="AH85" s="411">
        <f t="shared" si="20"/>
        <v>0</v>
      </c>
      <c r="AI85" s="411">
        <f t="shared" si="20"/>
        <v>0</v>
      </c>
      <c r="AJ85" s="411">
        <f t="shared" si="20"/>
        <v>0</v>
      </c>
      <c r="AK85" s="411">
        <f t="shared" si="20"/>
        <v>0</v>
      </c>
      <c r="AL85" s="411">
        <f t="shared" si="20"/>
        <v>0</v>
      </c>
      <c r="AM85" s="297"/>
    </row>
    <row r="86" spans="1:39" s="283" customFormat="1" ht="15.5" outlineLevel="1">
      <c r="A86" s="509"/>
      <c r="B86" s="315"/>
      <c r="C86" s="305"/>
      <c r="D86" s="291"/>
      <c r="E86" s="291"/>
      <c r="F86" s="291"/>
      <c r="G86" s="291"/>
      <c r="H86" s="291"/>
      <c r="I86" s="291"/>
      <c r="J86" s="291"/>
      <c r="K86" s="291"/>
      <c r="L86" s="291"/>
      <c r="M86" s="291"/>
      <c r="N86" s="291"/>
      <c r="O86" s="291"/>
      <c r="P86" s="291"/>
      <c r="Q86" s="291"/>
      <c r="R86" s="291"/>
      <c r="S86" s="291"/>
      <c r="T86" s="291"/>
      <c r="U86" s="291"/>
      <c r="V86" s="291"/>
      <c r="W86" s="291"/>
      <c r="X86" s="291"/>
      <c r="Y86" s="422"/>
      <c r="Z86" s="412"/>
      <c r="AA86" s="412"/>
      <c r="AB86" s="412"/>
      <c r="AC86" s="412"/>
      <c r="AD86" s="412"/>
      <c r="AE86" s="412"/>
      <c r="AF86" s="412"/>
      <c r="AG86" s="412"/>
      <c r="AH86" s="412"/>
      <c r="AI86" s="412"/>
      <c r="AJ86" s="412"/>
      <c r="AK86" s="412"/>
      <c r="AL86" s="412"/>
      <c r="AM86" s="306"/>
    </row>
    <row r="87" spans="1:39" s="283" customFormat="1" ht="15.5" outlineLevel="1">
      <c r="A87" s="509">
        <v>22</v>
      </c>
      <c r="B87" s="315" t="s">
        <v>9</v>
      </c>
      <c r="C87" s="291" t="s">
        <v>25</v>
      </c>
      <c r="D87" s="295">
        <f>+'7.  Persistence Report'!AQ37</f>
        <v>47935.549999999996</v>
      </c>
      <c r="E87" s="295">
        <f>+'7.  Persistence Report'!AR37</f>
        <v>0</v>
      </c>
      <c r="F87" s="295">
        <f>+'7.  Persistence Report'!AS37</f>
        <v>0</v>
      </c>
      <c r="G87" s="295">
        <f>+'7.  Persistence Report'!AT37</f>
        <v>0</v>
      </c>
      <c r="H87" s="295">
        <f>+'7.  Persistence Report'!AU37</f>
        <v>0</v>
      </c>
      <c r="I87" s="295">
        <f>+'7.  Persistence Report'!AV37</f>
        <v>0</v>
      </c>
      <c r="J87" s="295">
        <f>+'7.  Persistence Report'!AW37</f>
        <v>0</v>
      </c>
      <c r="K87" s="295">
        <f>+'7.  Persistence Report'!AX37</f>
        <v>0</v>
      </c>
      <c r="L87" s="295">
        <f>+'7.  Persistence Report'!AY37</f>
        <v>0</v>
      </c>
      <c r="M87" s="295">
        <f>+'7.  Persistence Report'!AZ37</f>
        <v>0</v>
      </c>
      <c r="N87" s="291"/>
      <c r="O87" s="295">
        <f>+'7.  Persistence Report'!L37</f>
        <v>816.6345</v>
      </c>
      <c r="P87" s="295">
        <f>+'7.  Persistence Report'!M37</f>
        <v>0</v>
      </c>
      <c r="Q87" s="295">
        <f>+'7.  Persistence Report'!N37</f>
        <v>0</v>
      </c>
      <c r="R87" s="295">
        <f>+'7.  Persistence Report'!O37</f>
        <v>0</v>
      </c>
      <c r="S87" s="295">
        <f>+'7.  Persistence Report'!P37</f>
        <v>0</v>
      </c>
      <c r="T87" s="295">
        <f>+'7.  Persistence Report'!Q37</f>
        <v>0</v>
      </c>
      <c r="U87" s="295">
        <f>+'7.  Persistence Report'!R37</f>
        <v>0</v>
      </c>
      <c r="V87" s="295">
        <f>+'7.  Persistence Report'!S37</f>
        <v>0</v>
      </c>
      <c r="W87" s="295">
        <f>+'7.  Persistence Report'!T37</f>
        <v>0</v>
      </c>
      <c r="X87" s="295">
        <f>+'7.  Persistence Report'!U37</f>
        <v>0</v>
      </c>
      <c r="Y87" s="410"/>
      <c r="Z87" s="415">
        <v>1</v>
      </c>
      <c r="AA87" s="415"/>
      <c r="AB87" s="415"/>
      <c r="AC87" s="415"/>
      <c r="AD87" s="415"/>
      <c r="AE87" s="415"/>
      <c r="AF87" s="415"/>
      <c r="AG87" s="415"/>
      <c r="AH87" s="415"/>
      <c r="AI87" s="415"/>
      <c r="AJ87" s="415"/>
      <c r="AK87" s="415"/>
      <c r="AL87" s="415"/>
      <c r="AM87" s="296">
        <f>SUM(Y87:AL87)</f>
        <v>1</v>
      </c>
    </row>
    <row r="88" spans="1:39" s="283" customFormat="1" ht="15.5" outlineLevel="1">
      <c r="A88" s="509"/>
      <c r="B88" s="315" t="s">
        <v>214</v>
      </c>
      <c r="C88" s="291" t="s">
        <v>163</v>
      </c>
      <c r="D88" s="295"/>
      <c r="E88" s="295"/>
      <c r="F88" s="295"/>
      <c r="G88" s="295"/>
      <c r="H88" s="295"/>
      <c r="I88" s="295"/>
      <c r="J88" s="295"/>
      <c r="K88" s="295"/>
      <c r="L88" s="295"/>
      <c r="M88" s="295"/>
      <c r="N88" s="291"/>
      <c r="O88" s="295"/>
      <c r="P88" s="295"/>
      <c r="Q88" s="295"/>
      <c r="R88" s="295"/>
      <c r="S88" s="295"/>
      <c r="T88" s="295"/>
      <c r="U88" s="295"/>
      <c r="V88" s="295"/>
      <c r="W88" s="295"/>
      <c r="X88" s="295"/>
      <c r="Y88" s="411">
        <f>Y87</f>
        <v>0</v>
      </c>
      <c r="Z88" s="411">
        <f>Z87</f>
        <v>1</v>
      </c>
      <c r="AA88" s="411">
        <f t="shared" ref="AA88:AL88" si="21">AA87</f>
        <v>0</v>
      </c>
      <c r="AB88" s="411">
        <f t="shared" si="21"/>
        <v>0</v>
      </c>
      <c r="AC88" s="411">
        <f t="shared" si="21"/>
        <v>0</v>
      </c>
      <c r="AD88" s="411">
        <f t="shared" si="21"/>
        <v>0</v>
      </c>
      <c r="AE88" s="411">
        <f t="shared" si="21"/>
        <v>0</v>
      </c>
      <c r="AF88" s="411">
        <f t="shared" si="21"/>
        <v>0</v>
      </c>
      <c r="AG88" s="411">
        <f t="shared" si="21"/>
        <v>0</v>
      </c>
      <c r="AH88" s="411">
        <f t="shared" si="21"/>
        <v>0</v>
      </c>
      <c r="AI88" s="411">
        <f t="shared" si="21"/>
        <v>0</v>
      </c>
      <c r="AJ88" s="411">
        <f t="shared" si="21"/>
        <v>0</v>
      </c>
      <c r="AK88" s="411">
        <f t="shared" si="21"/>
        <v>0</v>
      </c>
      <c r="AL88" s="411">
        <f t="shared" si="21"/>
        <v>0</v>
      </c>
      <c r="AM88" s="306"/>
    </row>
    <row r="89" spans="1:39" s="283" customFormat="1" ht="15.5" outlineLevel="1">
      <c r="A89" s="509"/>
      <c r="B89" s="315"/>
      <c r="C89" s="305"/>
      <c r="D89" s="291"/>
      <c r="E89" s="291"/>
      <c r="F89" s="291"/>
      <c r="G89" s="291"/>
      <c r="H89" s="291"/>
      <c r="I89" s="291"/>
      <c r="J89" s="291"/>
      <c r="K89" s="291"/>
      <c r="L89" s="291"/>
      <c r="M89" s="291"/>
      <c r="N89" s="291"/>
      <c r="O89" s="291"/>
      <c r="P89" s="291"/>
      <c r="Q89" s="291"/>
      <c r="R89" s="291"/>
      <c r="S89" s="291"/>
      <c r="T89" s="291"/>
      <c r="U89" s="291"/>
      <c r="V89" s="291"/>
      <c r="W89" s="291"/>
      <c r="X89" s="291"/>
      <c r="Y89" s="412"/>
      <c r="Z89" s="412"/>
      <c r="AA89" s="412"/>
      <c r="AB89" s="412"/>
      <c r="AC89" s="412"/>
      <c r="AD89" s="412"/>
      <c r="AE89" s="412"/>
      <c r="AF89" s="412"/>
      <c r="AG89" s="412"/>
      <c r="AH89" s="412"/>
      <c r="AI89" s="412"/>
      <c r="AJ89" s="412"/>
      <c r="AK89" s="412"/>
      <c r="AL89" s="412"/>
      <c r="AM89" s="306"/>
    </row>
    <row r="90" spans="1:39" s="293" customFormat="1" ht="15.5" outlineLevel="1">
      <c r="A90" s="510"/>
      <c r="B90" s="288" t="s">
        <v>14</v>
      </c>
      <c r="C90" s="289"/>
      <c r="D90" s="290"/>
      <c r="E90" s="290"/>
      <c r="F90" s="290"/>
      <c r="G90" s="290"/>
      <c r="H90" s="290"/>
      <c r="I90" s="290"/>
      <c r="J90" s="290"/>
      <c r="K90" s="290"/>
      <c r="L90" s="290"/>
      <c r="M90" s="290"/>
      <c r="N90" s="290"/>
      <c r="O90" s="290"/>
      <c r="P90" s="290"/>
      <c r="Q90" s="290"/>
      <c r="R90" s="290"/>
      <c r="S90" s="290"/>
      <c r="T90" s="290"/>
      <c r="U90" s="290"/>
      <c r="V90" s="290"/>
      <c r="W90" s="290"/>
      <c r="X90" s="290"/>
      <c r="Y90" s="414"/>
      <c r="Z90" s="414"/>
      <c r="AA90" s="414"/>
      <c r="AB90" s="414"/>
      <c r="AC90" s="414"/>
      <c r="AD90" s="414"/>
      <c r="AE90" s="414"/>
      <c r="AF90" s="414"/>
      <c r="AG90" s="414"/>
      <c r="AH90" s="414"/>
      <c r="AI90" s="414"/>
      <c r="AJ90" s="414"/>
      <c r="AK90" s="414"/>
      <c r="AL90" s="414"/>
      <c r="AM90" s="292"/>
    </row>
    <row r="91" spans="1:39" s="283" customFormat="1" ht="15.5" outlineLevel="1">
      <c r="A91" s="509">
        <v>23</v>
      </c>
      <c r="B91" s="315" t="s">
        <v>14</v>
      </c>
      <c r="C91" s="291" t="s">
        <v>25</v>
      </c>
      <c r="D91" s="295"/>
      <c r="E91" s="295"/>
      <c r="F91" s="295"/>
      <c r="G91" s="295"/>
      <c r="H91" s="295"/>
      <c r="I91" s="295"/>
      <c r="J91" s="295"/>
      <c r="K91" s="295"/>
      <c r="L91" s="295"/>
      <c r="M91" s="295"/>
      <c r="N91" s="291"/>
      <c r="O91" s="295"/>
      <c r="P91" s="295"/>
      <c r="Q91" s="295"/>
      <c r="R91" s="295"/>
      <c r="S91" s="295"/>
      <c r="T91" s="295"/>
      <c r="U91" s="295"/>
      <c r="V91" s="295"/>
      <c r="W91" s="295"/>
      <c r="X91" s="295"/>
      <c r="Y91" s="410">
        <v>1</v>
      </c>
      <c r="Z91" s="410"/>
      <c r="AA91" s="410"/>
      <c r="AB91" s="410"/>
      <c r="AC91" s="410"/>
      <c r="AD91" s="410"/>
      <c r="AE91" s="410"/>
      <c r="AF91" s="410"/>
      <c r="AG91" s="410"/>
      <c r="AH91" s="410"/>
      <c r="AI91" s="410"/>
      <c r="AJ91" s="410"/>
      <c r="AK91" s="410"/>
      <c r="AL91" s="410"/>
      <c r="AM91" s="296">
        <f>SUM(Y91:AL91)</f>
        <v>1</v>
      </c>
    </row>
    <row r="92" spans="1:39" s="283" customFormat="1" ht="15.5" outlineLevel="1">
      <c r="A92" s="509"/>
      <c r="B92" s="315" t="s">
        <v>214</v>
      </c>
      <c r="C92" s="291" t="s">
        <v>163</v>
      </c>
      <c r="D92" s="295"/>
      <c r="E92" s="295"/>
      <c r="F92" s="295"/>
      <c r="G92" s="295"/>
      <c r="H92" s="295"/>
      <c r="I92" s="295"/>
      <c r="J92" s="295"/>
      <c r="K92" s="295"/>
      <c r="L92" s="295"/>
      <c r="M92" s="295"/>
      <c r="N92" s="468"/>
      <c r="O92" s="295"/>
      <c r="P92" s="295"/>
      <c r="Q92" s="295"/>
      <c r="R92" s="295"/>
      <c r="S92" s="295"/>
      <c r="T92" s="295"/>
      <c r="U92" s="295"/>
      <c r="V92" s="295"/>
      <c r="W92" s="295"/>
      <c r="X92" s="295"/>
      <c r="Y92" s="411">
        <f>Y91</f>
        <v>1</v>
      </c>
      <c r="Z92" s="411">
        <f>Z91</f>
        <v>0</v>
      </c>
      <c r="AA92" s="411">
        <f t="shared" ref="AA92:AL92" si="22">AA91</f>
        <v>0</v>
      </c>
      <c r="AB92" s="411">
        <f t="shared" si="22"/>
        <v>0</v>
      </c>
      <c r="AC92" s="411">
        <f t="shared" si="22"/>
        <v>0</v>
      </c>
      <c r="AD92" s="411">
        <f t="shared" si="22"/>
        <v>0</v>
      </c>
      <c r="AE92" s="411">
        <f t="shared" si="22"/>
        <v>0</v>
      </c>
      <c r="AF92" s="411">
        <f t="shared" si="22"/>
        <v>0</v>
      </c>
      <c r="AG92" s="411">
        <f t="shared" si="22"/>
        <v>0</v>
      </c>
      <c r="AH92" s="411">
        <f t="shared" si="22"/>
        <v>0</v>
      </c>
      <c r="AI92" s="411">
        <f t="shared" si="22"/>
        <v>0</v>
      </c>
      <c r="AJ92" s="411">
        <f t="shared" si="22"/>
        <v>0</v>
      </c>
      <c r="AK92" s="411">
        <f t="shared" si="22"/>
        <v>0</v>
      </c>
      <c r="AL92" s="411">
        <f t="shared" si="22"/>
        <v>0</v>
      </c>
      <c r="AM92" s="297"/>
    </row>
    <row r="93" spans="1:39" s="283" customFormat="1" ht="15.5" outlineLevel="1">
      <c r="A93" s="509"/>
      <c r="B93" s="315"/>
      <c r="C93" s="305"/>
      <c r="D93" s="291"/>
      <c r="E93" s="291"/>
      <c r="F93" s="291"/>
      <c r="G93" s="291"/>
      <c r="H93" s="291"/>
      <c r="I93" s="291"/>
      <c r="J93" s="291"/>
      <c r="K93" s="291"/>
      <c r="L93" s="291"/>
      <c r="M93" s="291"/>
      <c r="N93" s="291"/>
      <c r="O93" s="291"/>
      <c r="P93" s="291"/>
      <c r="Q93" s="291"/>
      <c r="R93" s="291"/>
      <c r="S93" s="291"/>
      <c r="T93" s="291"/>
      <c r="U93" s="291"/>
      <c r="V93" s="291"/>
      <c r="W93" s="291"/>
      <c r="X93" s="291"/>
      <c r="Y93" s="412"/>
      <c r="Z93" s="412"/>
      <c r="AA93" s="412"/>
      <c r="AB93" s="412"/>
      <c r="AC93" s="412"/>
      <c r="AD93" s="412"/>
      <c r="AE93" s="412"/>
      <c r="AF93" s="412"/>
      <c r="AG93" s="412"/>
      <c r="AH93" s="412"/>
      <c r="AI93" s="412"/>
      <c r="AJ93" s="412"/>
      <c r="AK93" s="412"/>
      <c r="AL93" s="412"/>
      <c r="AM93" s="306"/>
    </row>
    <row r="94" spans="1:39" s="293" customFormat="1" ht="15.5" outlineLevel="1">
      <c r="A94" s="510"/>
      <c r="B94" s="288" t="s">
        <v>488</v>
      </c>
      <c r="C94" s="289"/>
      <c r="D94" s="290"/>
      <c r="E94" s="290"/>
      <c r="F94" s="290"/>
      <c r="G94" s="290"/>
      <c r="H94" s="290"/>
      <c r="I94" s="290"/>
      <c r="J94" s="290"/>
      <c r="K94" s="290"/>
      <c r="L94" s="290"/>
      <c r="M94" s="290"/>
      <c r="N94" s="290"/>
      <c r="O94" s="290"/>
      <c r="P94" s="290"/>
      <c r="Q94" s="290"/>
      <c r="R94" s="290"/>
      <c r="S94" s="290"/>
      <c r="T94" s="290"/>
      <c r="U94" s="290"/>
      <c r="V94" s="290"/>
      <c r="W94" s="290"/>
      <c r="X94" s="290"/>
      <c r="Y94" s="414"/>
      <c r="Z94" s="414"/>
      <c r="AA94" s="414"/>
      <c r="AB94" s="414"/>
      <c r="AC94" s="414"/>
      <c r="AD94" s="414"/>
      <c r="AE94" s="414"/>
      <c r="AF94" s="414"/>
      <c r="AG94" s="414"/>
      <c r="AH94" s="414"/>
      <c r="AI94" s="414"/>
      <c r="AJ94" s="414"/>
      <c r="AK94" s="414"/>
      <c r="AL94" s="414"/>
      <c r="AM94" s="292"/>
    </row>
    <row r="95" spans="1:39" s="283" customFormat="1" ht="15.5" outlineLevel="1">
      <c r="A95" s="509">
        <v>24</v>
      </c>
      <c r="B95" s="315" t="s">
        <v>14</v>
      </c>
      <c r="C95" s="291" t="s">
        <v>25</v>
      </c>
      <c r="D95" s="295"/>
      <c r="E95" s="295"/>
      <c r="F95" s="295"/>
      <c r="G95" s="295"/>
      <c r="H95" s="295"/>
      <c r="I95" s="295"/>
      <c r="J95" s="295"/>
      <c r="K95" s="295"/>
      <c r="L95" s="295"/>
      <c r="M95" s="295"/>
      <c r="N95" s="291"/>
      <c r="O95" s="295"/>
      <c r="P95" s="295"/>
      <c r="Q95" s="295"/>
      <c r="R95" s="295"/>
      <c r="S95" s="295"/>
      <c r="T95" s="295"/>
      <c r="U95" s="295"/>
      <c r="V95" s="295"/>
      <c r="W95" s="295"/>
      <c r="X95" s="295"/>
      <c r="Y95" s="410"/>
      <c r="Z95" s="410"/>
      <c r="AA95" s="410"/>
      <c r="AB95" s="410"/>
      <c r="AC95" s="410"/>
      <c r="AD95" s="410"/>
      <c r="AE95" s="410"/>
      <c r="AF95" s="410"/>
      <c r="AG95" s="410"/>
      <c r="AH95" s="410"/>
      <c r="AI95" s="410"/>
      <c r="AJ95" s="410"/>
      <c r="AK95" s="410"/>
      <c r="AL95" s="410"/>
      <c r="AM95" s="296">
        <f>SUM(Y95:AL95)</f>
        <v>0</v>
      </c>
    </row>
    <row r="96" spans="1:39" s="283" customFormat="1" ht="15.5" outlineLevel="1">
      <c r="A96" s="509"/>
      <c r="B96" s="315" t="s">
        <v>214</v>
      </c>
      <c r="C96" s="291" t="s">
        <v>163</v>
      </c>
      <c r="D96" s="295"/>
      <c r="E96" s="295"/>
      <c r="F96" s="295"/>
      <c r="G96" s="295"/>
      <c r="H96" s="295"/>
      <c r="I96" s="295"/>
      <c r="J96" s="295"/>
      <c r="K96" s="295"/>
      <c r="L96" s="295"/>
      <c r="M96" s="295"/>
      <c r="N96" s="468"/>
      <c r="O96" s="295"/>
      <c r="P96" s="295"/>
      <c r="Q96" s="295"/>
      <c r="R96" s="295"/>
      <c r="S96" s="295"/>
      <c r="T96" s="295"/>
      <c r="U96" s="295"/>
      <c r="V96" s="295"/>
      <c r="W96" s="295"/>
      <c r="X96" s="295"/>
      <c r="Y96" s="411">
        <f>Y95</f>
        <v>0</v>
      </c>
      <c r="Z96" s="411">
        <f>Z95</f>
        <v>0</v>
      </c>
      <c r="AA96" s="411">
        <f t="shared" ref="AA96:AL96" si="23">AA95</f>
        <v>0</v>
      </c>
      <c r="AB96" s="411">
        <f t="shared" si="23"/>
        <v>0</v>
      </c>
      <c r="AC96" s="411">
        <f t="shared" si="23"/>
        <v>0</v>
      </c>
      <c r="AD96" s="411">
        <f t="shared" si="23"/>
        <v>0</v>
      </c>
      <c r="AE96" s="411">
        <f t="shared" si="23"/>
        <v>0</v>
      </c>
      <c r="AF96" s="411">
        <f t="shared" si="23"/>
        <v>0</v>
      </c>
      <c r="AG96" s="411">
        <f t="shared" si="23"/>
        <v>0</v>
      </c>
      <c r="AH96" s="411">
        <f t="shared" si="23"/>
        <v>0</v>
      </c>
      <c r="AI96" s="411">
        <f t="shared" si="23"/>
        <v>0</v>
      </c>
      <c r="AJ96" s="411">
        <f t="shared" si="23"/>
        <v>0</v>
      </c>
      <c r="AK96" s="411">
        <f t="shared" si="23"/>
        <v>0</v>
      </c>
      <c r="AL96" s="411">
        <f t="shared" si="23"/>
        <v>0</v>
      </c>
      <c r="AM96" s="297"/>
    </row>
    <row r="97" spans="1:39" s="283" customFormat="1" ht="15.5" outlineLevel="1">
      <c r="A97" s="509"/>
      <c r="B97" s="315"/>
      <c r="C97" s="305"/>
      <c r="D97" s="291"/>
      <c r="E97" s="291"/>
      <c r="F97" s="291"/>
      <c r="G97" s="291"/>
      <c r="H97" s="291"/>
      <c r="I97" s="291"/>
      <c r="J97" s="291"/>
      <c r="K97" s="291"/>
      <c r="L97" s="291"/>
      <c r="M97" s="291"/>
      <c r="N97" s="291"/>
      <c r="O97" s="291"/>
      <c r="P97" s="291"/>
      <c r="Q97" s="291"/>
      <c r="R97" s="291"/>
      <c r="S97" s="291"/>
      <c r="T97" s="291"/>
      <c r="U97" s="291"/>
      <c r="V97" s="291"/>
      <c r="W97" s="291"/>
      <c r="X97" s="291"/>
      <c r="Y97" s="412"/>
      <c r="Z97" s="412"/>
      <c r="AA97" s="412"/>
      <c r="AB97" s="412"/>
      <c r="AC97" s="412"/>
      <c r="AD97" s="412"/>
      <c r="AE97" s="412"/>
      <c r="AF97" s="412"/>
      <c r="AG97" s="412"/>
      <c r="AH97" s="412"/>
      <c r="AI97" s="412"/>
      <c r="AJ97" s="412"/>
      <c r="AK97" s="412"/>
      <c r="AL97" s="412"/>
      <c r="AM97" s="306"/>
    </row>
    <row r="98" spans="1:39" s="283" customFormat="1" ht="15.5" outlineLevel="1">
      <c r="A98" s="509">
        <v>25</v>
      </c>
      <c r="B98" s="314" t="s">
        <v>21</v>
      </c>
      <c r="C98" s="291" t="s">
        <v>25</v>
      </c>
      <c r="D98" s="295"/>
      <c r="E98" s="295"/>
      <c r="F98" s="295"/>
      <c r="G98" s="295"/>
      <c r="H98" s="295"/>
      <c r="I98" s="295"/>
      <c r="J98" s="295"/>
      <c r="K98" s="295"/>
      <c r="L98" s="295"/>
      <c r="M98" s="295"/>
      <c r="N98" s="295">
        <v>0</v>
      </c>
      <c r="O98" s="295"/>
      <c r="P98" s="295"/>
      <c r="Q98" s="295"/>
      <c r="R98" s="295"/>
      <c r="S98" s="295"/>
      <c r="T98" s="295"/>
      <c r="U98" s="295"/>
      <c r="V98" s="295"/>
      <c r="W98" s="295"/>
      <c r="X98" s="295"/>
      <c r="Y98" s="415"/>
      <c r="Z98" s="415"/>
      <c r="AA98" s="415"/>
      <c r="AB98" s="415"/>
      <c r="AC98" s="415"/>
      <c r="AD98" s="415"/>
      <c r="AE98" s="415"/>
      <c r="AF98" s="415"/>
      <c r="AG98" s="415"/>
      <c r="AH98" s="415"/>
      <c r="AI98" s="415"/>
      <c r="AJ98" s="415"/>
      <c r="AK98" s="415"/>
      <c r="AL98" s="415"/>
      <c r="AM98" s="296">
        <f>SUM(Y98:AL98)</f>
        <v>0</v>
      </c>
    </row>
    <row r="99" spans="1:39" s="283" customFormat="1" ht="15.5" outlineLevel="1">
      <c r="A99" s="509"/>
      <c r="B99" s="315" t="s">
        <v>214</v>
      </c>
      <c r="C99" s="291" t="s">
        <v>163</v>
      </c>
      <c r="D99" s="295"/>
      <c r="E99" s="295"/>
      <c r="F99" s="295"/>
      <c r="G99" s="295"/>
      <c r="H99" s="295"/>
      <c r="I99" s="295"/>
      <c r="J99" s="295"/>
      <c r="K99" s="295"/>
      <c r="L99" s="295"/>
      <c r="M99" s="295"/>
      <c r="N99" s="295">
        <f>N98</f>
        <v>0</v>
      </c>
      <c r="O99" s="295"/>
      <c r="P99" s="295"/>
      <c r="Q99" s="295"/>
      <c r="R99" s="295"/>
      <c r="S99" s="295"/>
      <c r="T99" s="295"/>
      <c r="U99" s="295"/>
      <c r="V99" s="295"/>
      <c r="W99" s="295"/>
      <c r="X99" s="295"/>
      <c r="Y99" s="411">
        <f>Y98</f>
        <v>0</v>
      </c>
      <c r="Z99" s="411">
        <f>Z98</f>
        <v>0</v>
      </c>
      <c r="AA99" s="411">
        <f t="shared" ref="AA99:AL99" si="24">AA98</f>
        <v>0</v>
      </c>
      <c r="AB99" s="411">
        <f t="shared" si="24"/>
        <v>0</v>
      </c>
      <c r="AC99" s="411">
        <f t="shared" si="24"/>
        <v>0</v>
      </c>
      <c r="AD99" s="411">
        <f t="shared" si="24"/>
        <v>0</v>
      </c>
      <c r="AE99" s="411">
        <f t="shared" si="24"/>
        <v>0</v>
      </c>
      <c r="AF99" s="411">
        <f t="shared" si="24"/>
        <v>0</v>
      </c>
      <c r="AG99" s="411">
        <f t="shared" si="24"/>
        <v>0</v>
      </c>
      <c r="AH99" s="411">
        <f t="shared" si="24"/>
        <v>0</v>
      </c>
      <c r="AI99" s="411">
        <f t="shared" si="24"/>
        <v>0</v>
      </c>
      <c r="AJ99" s="411">
        <f t="shared" si="24"/>
        <v>0</v>
      </c>
      <c r="AK99" s="411">
        <f t="shared" si="24"/>
        <v>0</v>
      </c>
      <c r="AL99" s="411">
        <f t="shared" si="24"/>
        <v>0</v>
      </c>
      <c r="AM99" s="311"/>
    </row>
    <row r="100" spans="1:39" s="283" customFormat="1" ht="15.5" outlineLevel="1">
      <c r="A100" s="509"/>
      <c r="B100" s="314"/>
      <c r="C100" s="312"/>
      <c r="D100" s="291"/>
      <c r="E100" s="291"/>
      <c r="F100" s="291"/>
      <c r="G100" s="291"/>
      <c r="H100" s="291"/>
      <c r="I100" s="291"/>
      <c r="J100" s="291"/>
      <c r="K100" s="291"/>
      <c r="L100" s="291"/>
      <c r="M100" s="291"/>
      <c r="N100" s="291"/>
      <c r="O100" s="291"/>
      <c r="P100" s="291"/>
      <c r="Q100" s="291"/>
      <c r="R100" s="291"/>
      <c r="S100" s="291"/>
      <c r="T100" s="291"/>
      <c r="U100" s="291"/>
      <c r="V100" s="291"/>
      <c r="W100" s="291"/>
      <c r="X100" s="291"/>
      <c r="Y100" s="416"/>
      <c r="Z100" s="417"/>
      <c r="AA100" s="416"/>
      <c r="AB100" s="416"/>
      <c r="AC100" s="416"/>
      <c r="AD100" s="416"/>
      <c r="AE100" s="416"/>
      <c r="AF100" s="416"/>
      <c r="AG100" s="416"/>
      <c r="AH100" s="416"/>
      <c r="AI100" s="416"/>
      <c r="AJ100" s="416"/>
      <c r="AK100" s="416"/>
      <c r="AL100" s="416"/>
      <c r="AM100" s="313"/>
    </row>
    <row r="101" spans="1:39" s="293" customFormat="1" ht="15.5" outlineLevel="1">
      <c r="A101" s="510"/>
      <c r="B101" s="288" t="s">
        <v>15</v>
      </c>
      <c r="C101" s="320"/>
      <c r="D101" s="290"/>
      <c r="E101" s="290"/>
      <c r="F101" s="290"/>
      <c r="G101" s="290"/>
      <c r="H101" s="290"/>
      <c r="I101" s="290"/>
      <c r="J101" s="290"/>
      <c r="K101" s="290"/>
      <c r="L101" s="290"/>
      <c r="M101" s="290"/>
      <c r="N101" s="291"/>
      <c r="O101" s="290"/>
      <c r="P101" s="290"/>
      <c r="Q101" s="290"/>
      <c r="R101" s="290"/>
      <c r="S101" s="290"/>
      <c r="T101" s="290"/>
      <c r="U101" s="290"/>
      <c r="V101" s="290"/>
      <c r="W101" s="290"/>
      <c r="X101" s="290"/>
      <c r="Y101" s="414"/>
      <c r="Z101" s="414"/>
      <c r="AA101" s="414"/>
      <c r="AB101" s="414"/>
      <c r="AC101" s="414"/>
      <c r="AD101" s="414"/>
      <c r="AE101" s="414"/>
      <c r="AF101" s="414"/>
      <c r="AG101" s="414"/>
      <c r="AH101" s="414"/>
      <c r="AI101" s="414"/>
      <c r="AJ101" s="414"/>
      <c r="AK101" s="414"/>
      <c r="AL101" s="414"/>
      <c r="AM101" s="292"/>
    </row>
    <row r="102" spans="1:39" s="283" customFormat="1" ht="15.5" outlineLevel="1">
      <c r="A102" s="509">
        <v>26</v>
      </c>
      <c r="B102" s="321" t="s">
        <v>16</v>
      </c>
      <c r="C102" s="291" t="s">
        <v>25</v>
      </c>
      <c r="D102" s="295">
        <f>+'7.  Persistence Report'!AQ39</f>
        <v>2715718.7518476401</v>
      </c>
      <c r="E102" s="295">
        <f>+'7.  Persistence Report'!AR39</f>
        <v>2715718.7518476401</v>
      </c>
      <c r="F102" s="295">
        <f>+'7.  Persistence Report'!AS39</f>
        <v>2715718.7518476401</v>
      </c>
      <c r="G102" s="295">
        <f>+'7.  Persistence Report'!AT39</f>
        <v>2715718.7518476401</v>
      </c>
      <c r="H102" s="295">
        <f>+'7.  Persistence Report'!AU39</f>
        <v>2715718.7518476401</v>
      </c>
      <c r="I102" s="295">
        <f>+'7.  Persistence Report'!AV39</f>
        <v>2715718.7518476401</v>
      </c>
      <c r="J102" s="295">
        <f>+'7.  Persistence Report'!AW39</f>
        <v>2715718.7518476401</v>
      </c>
      <c r="K102" s="295">
        <f>+'7.  Persistence Report'!AX39</f>
        <v>2715718.7518476401</v>
      </c>
      <c r="L102" s="295">
        <f>+'7.  Persistence Report'!AY39</f>
        <v>2715718.7518476401</v>
      </c>
      <c r="M102" s="295">
        <f>+'7.  Persistence Report'!AZ39</f>
        <v>2715718.7518476401</v>
      </c>
      <c r="N102" s="295">
        <v>12</v>
      </c>
      <c r="O102" s="295">
        <f>+'7.  Persistence Report'!L39</f>
        <v>459.37568600000003</v>
      </c>
      <c r="P102" s="295">
        <f>+'7.  Persistence Report'!M39</f>
        <v>459.37568600000003</v>
      </c>
      <c r="Q102" s="295">
        <f>+'7.  Persistence Report'!N39</f>
        <v>459.37568600000003</v>
      </c>
      <c r="R102" s="295">
        <f>+'7.  Persistence Report'!O39</f>
        <v>459.37568600000003</v>
      </c>
      <c r="S102" s="295">
        <f>+'7.  Persistence Report'!P39</f>
        <v>459.37568600000003</v>
      </c>
      <c r="T102" s="295">
        <f>+'7.  Persistence Report'!Q39</f>
        <v>459.37568600000003</v>
      </c>
      <c r="U102" s="295">
        <f>+'7.  Persistence Report'!R39</f>
        <v>459.37568600000003</v>
      </c>
      <c r="V102" s="295">
        <f>+'7.  Persistence Report'!S39</f>
        <v>459.37568600000003</v>
      </c>
      <c r="W102" s="295">
        <f>+'7.  Persistence Report'!T39</f>
        <v>459.37568600000003</v>
      </c>
      <c r="X102" s="295">
        <f>+'7.  Persistence Report'!U39</f>
        <v>459.37568600000003</v>
      </c>
      <c r="Y102" s="410"/>
      <c r="Z102" s="410">
        <v>8.7007716977742511E-2</v>
      </c>
      <c r="AA102" s="410">
        <v>0.93237704918032782</v>
      </c>
      <c r="AB102" s="410"/>
      <c r="AC102" s="410"/>
      <c r="AD102" s="410"/>
      <c r="AE102" s="415"/>
      <c r="AF102" s="415"/>
      <c r="AG102" s="415"/>
      <c r="AH102" s="415"/>
      <c r="AI102" s="415"/>
      <c r="AJ102" s="415"/>
      <c r="AK102" s="415"/>
      <c r="AL102" s="415"/>
      <c r="AM102" s="296">
        <f>SUM(Y102:AL102)</f>
        <v>1.0193847661580704</v>
      </c>
    </row>
    <row r="103" spans="1:39" s="283" customFormat="1" ht="15.5" outlineLevel="1">
      <c r="A103" s="509"/>
      <c r="B103" s="315" t="s">
        <v>214</v>
      </c>
      <c r="C103" s="291" t="s">
        <v>163</v>
      </c>
      <c r="D103" s="295"/>
      <c r="E103" s="295"/>
      <c r="F103" s="295"/>
      <c r="G103" s="295"/>
      <c r="H103" s="295"/>
      <c r="I103" s="295"/>
      <c r="J103" s="295"/>
      <c r="K103" s="295"/>
      <c r="L103" s="295"/>
      <c r="M103" s="295"/>
      <c r="N103" s="295">
        <f>N102</f>
        <v>12</v>
      </c>
      <c r="O103" s="295"/>
      <c r="P103" s="295"/>
      <c r="Q103" s="295"/>
      <c r="R103" s="295"/>
      <c r="S103" s="295"/>
      <c r="T103" s="295"/>
      <c r="U103" s="295"/>
      <c r="V103" s="295"/>
      <c r="W103" s="295"/>
      <c r="X103" s="295"/>
      <c r="Y103" s="411">
        <f>Y102</f>
        <v>0</v>
      </c>
      <c r="Z103" s="411">
        <f>Z102</f>
        <v>8.7007716977742511E-2</v>
      </c>
      <c r="AA103" s="411">
        <f t="shared" ref="AA103:AL103" si="25">AA102</f>
        <v>0.93237704918032782</v>
      </c>
      <c r="AB103" s="411">
        <f t="shared" si="25"/>
        <v>0</v>
      </c>
      <c r="AC103" s="411">
        <f t="shared" si="25"/>
        <v>0</v>
      </c>
      <c r="AD103" s="411">
        <f t="shared" si="25"/>
        <v>0</v>
      </c>
      <c r="AE103" s="411">
        <f t="shared" si="25"/>
        <v>0</v>
      </c>
      <c r="AF103" s="411">
        <f t="shared" si="25"/>
        <v>0</v>
      </c>
      <c r="AG103" s="411">
        <f t="shared" si="25"/>
        <v>0</v>
      </c>
      <c r="AH103" s="411">
        <f t="shared" si="25"/>
        <v>0</v>
      </c>
      <c r="AI103" s="411">
        <f t="shared" si="25"/>
        <v>0</v>
      </c>
      <c r="AJ103" s="411">
        <f t="shared" si="25"/>
        <v>0</v>
      </c>
      <c r="AK103" s="411">
        <f t="shared" si="25"/>
        <v>0</v>
      </c>
      <c r="AL103" s="411">
        <f t="shared" si="25"/>
        <v>0</v>
      </c>
      <c r="AM103" s="306"/>
    </row>
    <row r="104" spans="1:39" s="309" customFormat="1" ht="15.5" outlineLevel="1">
      <c r="A104" s="512"/>
      <c r="B104" s="322"/>
      <c r="C104" s="291"/>
      <c r="D104" s="291"/>
      <c r="E104" s="291"/>
      <c r="F104" s="291"/>
      <c r="G104" s="291"/>
      <c r="H104" s="291"/>
      <c r="I104" s="291"/>
      <c r="J104" s="291"/>
      <c r="K104" s="291"/>
      <c r="L104" s="291"/>
      <c r="M104" s="291"/>
      <c r="N104" s="291"/>
      <c r="O104" s="291"/>
      <c r="P104" s="291"/>
      <c r="Q104" s="291"/>
      <c r="R104" s="291"/>
      <c r="S104" s="291"/>
      <c r="T104" s="291"/>
      <c r="U104" s="291"/>
      <c r="V104" s="291"/>
      <c r="W104" s="291"/>
      <c r="X104" s="291"/>
      <c r="Y104" s="423"/>
      <c r="Z104" s="424"/>
      <c r="AA104" s="424"/>
      <c r="AB104" s="424"/>
      <c r="AC104" s="424"/>
      <c r="AD104" s="424"/>
      <c r="AE104" s="424"/>
      <c r="AF104" s="424"/>
      <c r="AG104" s="424"/>
      <c r="AH104" s="424"/>
      <c r="AI104" s="424"/>
      <c r="AJ104" s="424"/>
      <c r="AK104" s="424"/>
      <c r="AL104" s="424"/>
      <c r="AM104" s="297"/>
    </row>
    <row r="105" spans="1:39" s="283" customFormat="1" ht="15.5" outlineLevel="1">
      <c r="A105" s="509">
        <v>27</v>
      </c>
      <c r="B105" s="321" t="s">
        <v>17</v>
      </c>
      <c r="C105" s="291" t="s">
        <v>25</v>
      </c>
      <c r="D105" s="295">
        <f>+'7.  Persistence Report'!AQ40</f>
        <v>74195.337018955426</v>
      </c>
      <c r="E105" s="295">
        <f>+'7.  Persistence Report'!AR40</f>
        <v>74195.337018955426</v>
      </c>
      <c r="F105" s="295">
        <f>+'7.  Persistence Report'!AS40</f>
        <v>74195.337018955426</v>
      </c>
      <c r="G105" s="295">
        <f>+'7.  Persistence Report'!AT40</f>
        <v>74195.337018955426</v>
      </c>
      <c r="H105" s="295">
        <f>+'7.  Persistence Report'!AU40</f>
        <v>74195.337018955426</v>
      </c>
      <c r="I105" s="295">
        <f>+'7.  Persistence Report'!AV40</f>
        <v>74195.337018955426</v>
      </c>
      <c r="J105" s="295">
        <f>+'7.  Persistence Report'!AW40</f>
        <v>74195.337018955426</v>
      </c>
      <c r="K105" s="295">
        <f>+'7.  Persistence Report'!AX40</f>
        <v>74195.337018955426</v>
      </c>
      <c r="L105" s="295">
        <f>+'7.  Persistence Report'!AY40</f>
        <v>74195.337018955426</v>
      </c>
      <c r="M105" s="295">
        <f>+'7.  Persistence Report'!AZ40</f>
        <v>74195.337018955426</v>
      </c>
      <c r="N105" s="295">
        <v>12</v>
      </c>
      <c r="O105" s="295">
        <f>+'7.  Persistence Report'!L40</f>
        <v>14.446132597148642</v>
      </c>
      <c r="P105" s="295">
        <f>+'7.  Persistence Report'!M40</f>
        <v>14.446132597148642</v>
      </c>
      <c r="Q105" s="295">
        <f>+'7.  Persistence Report'!N40</f>
        <v>14.446132597148642</v>
      </c>
      <c r="R105" s="295">
        <f>+'7.  Persistence Report'!O40</f>
        <v>14.446132597148642</v>
      </c>
      <c r="S105" s="295">
        <f>+'7.  Persistence Report'!P40</f>
        <v>14.446132597148642</v>
      </c>
      <c r="T105" s="295">
        <f>+'7.  Persistence Report'!Q40</f>
        <v>14.446132597148642</v>
      </c>
      <c r="U105" s="295">
        <f>+'7.  Persistence Report'!R40</f>
        <v>14.446132597148642</v>
      </c>
      <c r="V105" s="295">
        <f>+'7.  Persistence Report'!S40</f>
        <v>14.446132597148642</v>
      </c>
      <c r="W105" s="295">
        <f>+'7.  Persistence Report'!T40</f>
        <v>14.446132597148642</v>
      </c>
      <c r="X105" s="295">
        <f>+'7.  Persistence Report'!U40</f>
        <v>14.446132597148642</v>
      </c>
      <c r="Y105" s="410"/>
      <c r="Z105" s="410"/>
      <c r="AA105" s="410">
        <v>1</v>
      </c>
      <c r="AB105" s="410"/>
      <c r="AC105" s="410"/>
      <c r="AD105" s="410"/>
      <c r="AE105" s="415"/>
      <c r="AF105" s="415"/>
      <c r="AG105" s="415"/>
      <c r="AH105" s="415"/>
      <c r="AI105" s="415"/>
      <c r="AJ105" s="415"/>
      <c r="AK105" s="415"/>
      <c r="AL105" s="415"/>
      <c r="AM105" s="296">
        <f>SUM(Y105:AL105)</f>
        <v>1</v>
      </c>
    </row>
    <row r="106" spans="1:39" s="283" customFormat="1" ht="15.5" outlineLevel="1">
      <c r="A106" s="509"/>
      <c r="B106" s="315" t="s">
        <v>214</v>
      </c>
      <c r="C106" s="291" t="s">
        <v>163</v>
      </c>
      <c r="D106" s="295">
        <f>+'7.  Persistence Report'!AQ60</f>
        <v>-24400.337018955426</v>
      </c>
      <c r="E106" s="295">
        <f>+'7.  Persistence Report'!AR60</f>
        <v>-24400.337018955426</v>
      </c>
      <c r="F106" s="295">
        <f>+'7.  Persistence Report'!AS60</f>
        <v>-24400.337018955426</v>
      </c>
      <c r="G106" s="295">
        <f>+'7.  Persistence Report'!AT60</f>
        <v>-24400.337018955426</v>
      </c>
      <c r="H106" s="295">
        <f>+'7.  Persistence Report'!AU60</f>
        <v>-24400.337018955401</v>
      </c>
      <c r="I106" s="295">
        <f>+'7.  Persistence Report'!AV60</f>
        <v>-24400.337018955401</v>
      </c>
      <c r="J106" s="295">
        <f>+'7.  Persistence Report'!AW60</f>
        <v>-24400.337018955401</v>
      </c>
      <c r="K106" s="295">
        <f>+'7.  Persistence Report'!AX60</f>
        <v>-24400.337018955401</v>
      </c>
      <c r="L106" s="295">
        <f>+'7.  Persistence Report'!AY60</f>
        <v>-24400.337018955401</v>
      </c>
      <c r="M106" s="295">
        <f>+'7.  Persistence Report'!AZ60</f>
        <v>-24400.337018955401</v>
      </c>
      <c r="N106" s="295">
        <f>N105</f>
        <v>12</v>
      </c>
      <c r="O106" s="295">
        <f>+'7.  Persistence Report'!L60</f>
        <v>-0.94613259714864184</v>
      </c>
      <c r="P106" s="295">
        <f>+'7.  Persistence Report'!M60</f>
        <v>-0.94613259714864184</v>
      </c>
      <c r="Q106" s="295">
        <f>+'7.  Persistence Report'!N60</f>
        <v>-0.94613259714864184</v>
      </c>
      <c r="R106" s="295">
        <f>+'7.  Persistence Report'!O60</f>
        <v>-0.94613259714864184</v>
      </c>
      <c r="S106" s="295">
        <f>+'7.  Persistence Report'!P60</f>
        <v>-0.94613259714864195</v>
      </c>
      <c r="T106" s="295">
        <f>+'7.  Persistence Report'!Q60</f>
        <v>-0.94613259714864195</v>
      </c>
      <c r="U106" s="295">
        <f>+'7.  Persistence Report'!R60</f>
        <v>-0.94613259714864195</v>
      </c>
      <c r="V106" s="295">
        <f>+'7.  Persistence Report'!S60</f>
        <v>-0.94613259714864195</v>
      </c>
      <c r="W106" s="295">
        <f>+'7.  Persistence Report'!T60</f>
        <v>-0.94613259714864195</v>
      </c>
      <c r="X106" s="295">
        <f>+'7.  Persistence Report'!U60</f>
        <v>-0.94613259714864195</v>
      </c>
      <c r="Y106" s="411">
        <f>Y105</f>
        <v>0</v>
      </c>
      <c r="Z106" s="411">
        <f>Z105</f>
        <v>0</v>
      </c>
      <c r="AA106" s="411">
        <f>AA105</f>
        <v>1</v>
      </c>
      <c r="AB106" s="411">
        <f>AB105</f>
        <v>0</v>
      </c>
      <c r="AC106" s="411">
        <f t="shared" ref="AC106:AL106" si="26">AC105</f>
        <v>0</v>
      </c>
      <c r="AD106" s="411">
        <f t="shared" si="26"/>
        <v>0</v>
      </c>
      <c r="AE106" s="411">
        <f t="shared" si="26"/>
        <v>0</v>
      </c>
      <c r="AF106" s="411">
        <f t="shared" si="26"/>
        <v>0</v>
      </c>
      <c r="AG106" s="411">
        <f t="shared" si="26"/>
        <v>0</v>
      </c>
      <c r="AH106" s="411">
        <f t="shared" si="26"/>
        <v>0</v>
      </c>
      <c r="AI106" s="411">
        <f t="shared" si="26"/>
        <v>0</v>
      </c>
      <c r="AJ106" s="411">
        <f t="shared" si="26"/>
        <v>0</v>
      </c>
      <c r="AK106" s="411">
        <f t="shared" si="26"/>
        <v>0</v>
      </c>
      <c r="AL106" s="411">
        <f t="shared" si="26"/>
        <v>0</v>
      </c>
      <c r="AM106" s="306"/>
    </row>
    <row r="107" spans="1:39" s="309" customFormat="1" ht="15.5" outlineLevel="1">
      <c r="A107" s="512"/>
      <c r="B107" s="323"/>
      <c r="C107" s="300"/>
      <c r="D107" s="291"/>
      <c r="E107" s="291"/>
      <c r="F107" s="291"/>
      <c r="G107" s="291"/>
      <c r="H107" s="291"/>
      <c r="I107" s="291"/>
      <c r="J107" s="291"/>
      <c r="K107" s="291"/>
      <c r="L107" s="291"/>
      <c r="M107" s="291"/>
      <c r="N107" s="300"/>
      <c r="O107" s="291"/>
      <c r="P107" s="291"/>
      <c r="Q107" s="291"/>
      <c r="R107" s="291"/>
      <c r="S107" s="291"/>
      <c r="T107" s="291"/>
      <c r="U107" s="291"/>
      <c r="V107" s="291"/>
      <c r="W107" s="291"/>
      <c r="X107" s="291"/>
      <c r="Y107" s="412"/>
      <c r="Z107" s="412"/>
      <c r="AA107" s="412"/>
      <c r="AB107" s="412"/>
      <c r="AC107" s="412"/>
      <c r="AD107" s="412"/>
      <c r="AE107" s="412"/>
      <c r="AF107" s="412"/>
      <c r="AG107" s="412"/>
      <c r="AH107" s="412"/>
      <c r="AI107" s="412"/>
      <c r="AJ107" s="412"/>
      <c r="AK107" s="412"/>
      <c r="AL107" s="412"/>
      <c r="AM107" s="306"/>
    </row>
    <row r="108" spans="1:39" s="283" customFormat="1" ht="15.5" outlineLevel="1">
      <c r="A108" s="509">
        <v>28</v>
      </c>
      <c r="B108" s="321" t="s">
        <v>18</v>
      </c>
      <c r="C108" s="291" t="s">
        <v>25</v>
      </c>
      <c r="D108" s="295"/>
      <c r="E108" s="295"/>
      <c r="F108" s="295"/>
      <c r="G108" s="295"/>
      <c r="H108" s="295"/>
      <c r="I108" s="295"/>
      <c r="J108" s="295"/>
      <c r="K108" s="295"/>
      <c r="L108" s="295"/>
      <c r="M108" s="295"/>
      <c r="N108" s="295">
        <v>0</v>
      </c>
      <c r="O108" s="295"/>
      <c r="P108" s="295"/>
      <c r="Q108" s="295"/>
      <c r="R108" s="295"/>
      <c r="S108" s="295"/>
      <c r="T108" s="295"/>
      <c r="U108" s="295"/>
      <c r="V108" s="295"/>
      <c r="W108" s="295"/>
      <c r="X108" s="295"/>
      <c r="Y108" s="410"/>
      <c r="Z108" s="410"/>
      <c r="AA108" s="410"/>
      <c r="AB108" s="410"/>
      <c r="AC108" s="410"/>
      <c r="AD108" s="410"/>
      <c r="AE108" s="415"/>
      <c r="AF108" s="415"/>
      <c r="AG108" s="415"/>
      <c r="AH108" s="415"/>
      <c r="AI108" s="415"/>
      <c r="AJ108" s="415"/>
      <c r="AK108" s="415"/>
      <c r="AL108" s="415"/>
      <c r="AM108" s="296">
        <f>SUM(Y108:AL108)</f>
        <v>0</v>
      </c>
    </row>
    <row r="109" spans="1:39" s="283" customFormat="1" ht="15.5" outlineLevel="1">
      <c r="A109" s="509"/>
      <c r="B109" s="315" t="s">
        <v>214</v>
      </c>
      <c r="C109" s="291" t="s">
        <v>163</v>
      </c>
      <c r="D109" s="295"/>
      <c r="E109" s="295"/>
      <c r="F109" s="295"/>
      <c r="G109" s="295"/>
      <c r="H109" s="295"/>
      <c r="I109" s="295"/>
      <c r="J109" s="295"/>
      <c r="K109" s="295"/>
      <c r="L109" s="295"/>
      <c r="M109" s="295"/>
      <c r="N109" s="295">
        <f>N108</f>
        <v>0</v>
      </c>
      <c r="O109" s="295"/>
      <c r="P109" s="295"/>
      <c r="Q109" s="295"/>
      <c r="R109" s="295"/>
      <c r="S109" s="295"/>
      <c r="T109" s="295"/>
      <c r="U109" s="295"/>
      <c r="V109" s="295"/>
      <c r="W109" s="295"/>
      <c r="X109" s="295"/>
      <c r="Y109" s="411">
        <f>Y108</f>
        <v>0</v>
      </c>
      <c r="Z109" s="411">
        <f>Z108</f>
        <v>0</v>
      </c>
      <c r="AA109" s="411">
        <f t="shared" ref="AA109:AK109" si="27">AA108</f>
        <v>0</v>
      </c>
      <c r="AB109" s="411">
        <f t="shared" si="27"/>
        <v>0</v>
      </c>
      <c r="AC109" s="411">
        <f t="shared" si="27"/>
        <v>0</v>
      </c>
      <c r="AD109" s="411">
        <f t="shared" si="27"/>
        <v>0</v>
      </c>
      <c r="AE109" s="411">
        <f t="shared" si="27"/>
        <v>0</v>
      </c>
      <c r="AF109" s="411">
        <f t="shared" si="27"/>
        <v>0</v>
      </c>
      <c r="AG109" s="411">
        <f t="shared" si="27"/>
        <v>0</v>
      </c>
      <c r="AH109" s="411">
        <f t="shared" si="27"/>
        <v>0</v>
      </c>
      <c r="AI109" s="411">
        <f t="shared" si="27"/>
        <v>0</v>
      </c>
      <c r="AJ109" s="411">
        <f t="shared" si="27"/>
        <v>0</v>
      </c>
      <c r="AK109" s="411">
        <f t="shared" si="27"/>
        <v>0</v>
      </c>
      <c r="AL109" s="411">
        <f>AL108</f>
        <v>0</v>
      </c>
      <c r="AM109" s="297"/>
    </row>
    <row r="110" spans="1:39" s="309" customFormat="1" ht="15.5" outlineLevel="1">
      <c r="A110" s="512"/>
      <c r="B110" s="322"/>
      <c r="C110" s="291"/>
      <c r="D110" s="291"/>
      <c r="E110" s="291"/>
      <c r="F110" s="291"/>
      <c r="G110" s="291"/>
      <c r="H110" s="291"/>
      <c r="I110" s="291"/>
      <c r="J110" s="291"/>
      <c r="K110" s="291"/>
      <c r="L110" s="291"/>
      <c r="M110" s="291"/>
      <c r="N110" s="291"/>
      <c r="O110" s="291"/>
      <c r="P110" s="291"/>
      <c r="Q110" s="291"/>
      <c r="R110" s="291"/>
      <c r="S110" s="291"/>
      <c r="T110" s="291"/>
      <c r="U110" s="291"/>
      <c r="V110" s="291"/>
      <c r="W110" s="291"/>
      <c r="X110" s="291"/>
      <c r="Y110" s="412"/>
      <c r="Z110" s="412"/>
      <c r="AA110" s="412"/>
      <c r="AB110" s="412"/>
      <c r="AC110" s="412"/>
      <c r="AD110" s="412"/>
      <c r="AE110" s="412"/>
      <c r="AF110" s="412"/>
      <c r="AG110" s="412"/>
      <c r="AH110" s="412"/>
      <c r="AI110" s="412"/>
      <c r="AJ110" s="412"/>
      <c r="AK110" s="412"/>
      <c r="AL110" s="412"/>
      <c r="AM110" s="306"/>
    </row>
    <row r="111" spans="1:39" s="283" customFormat="1" ht="15.5" outlineLevel="1">
      <c r="A111" s="509">
        <v>29</v>
      </c>
      <c r="B111" s="324" t="s">
        <v>19</v>
      </c>
      <c r="C111" s="291" t="s">
        <v>25</v>
      </c>
      <c r="D111" s="295"/>
      <c r="E111" s="295"/>
      <c r="F111" s="295"/>
      <c r="G111" s="295"/>
      <c r="H111" s="295"/>
      <c r="I111" s="295"/>
      <c r="J111" s="295"/>
      <c r="K111" s="295"/>
      <c r="L111" s="295"/>
      <c r="M111" s="295"/>
      <c r="N111" s="295">
        <v>0</v>
      </c>
      <c r="O111" s="295"/>
      <c r="P111" s="295"/>
      <c r="Q111" s="295"/>
      <c r="R111" s="295"/>
      <c r="S111" s="295"/>
      <c r="T111" s="295"/>
      <c r="U111" s="295"/>
      <c r="V111" s="295"/>
      <c r="W111" s="295"/>
      <c r="X111" s="295"/>
      <c r="Y111" s="410"/>
      <c r="Z111" s="410"/>
      <c r="AA111" s="410"/>
      <c r="AB111" s="410"/>
      <c r="AC111" s="410"/>
      <c r="AD111" s="410"/>
      <c r="AE111" s="415"/>
      <c r="AF111" s="415"/>
      <c r="AG111" s="415"/>
      <c r="AH111" s="415"/>
      <c r="AI111" s="415"/>
      <c r="AJ111" s="415"/>
      <c r="AK111" s="415"/>
      <c r="AL111" s="415"/>
      <c r="AM111" s="296">
        <f>SUM(Y111:AL111)</f>
        <v>0</v>
      </c>
    </row>
    <row r="112" spans="1:39" s="283" customFormat="1" ht="15.5" outlineLevel="1">
      <c r="A112" s="509"/>
      <c r="B112" s="324" t="s">
        <v>214</v>
      </c>
      <c r="C112" s="291" t="s">
        <v>163</v>
      </c>
      <c r="D112" s="295"/>
      <c r="E112" s="295"/>
      <c r="F112" s="295"/>
      <c r="G112" s="295"/>
      <c r="H112" s="295"/>
      <c r="I112" s="295"/>
      <c r="J112" s="295"/>
      <c r="K112" s="295"/>
      <c r="L112" s="295"/>
      <c r="M112" s="295"/>
      <c r="N112" s="295">
        <f>N111</f>
        <v>0</v>
      </c>
      <c r="O112" s="295"/>
      <c r="P112" s="295"/>
      <c r="Q112" s="295"/>
      <c r="R112" s="295"/>
      <c r="S112" s="295"/>
      <c r="T112" s="295"/>
      <c r="U112" s="295"/>
      <c r="V112" s="295"/>
      <c r="W112" s="295"/>
      <c r="X112" s="295"/>
      <c r="Y112" s="411">
        <f>Y111</f>
        <v>0</v>
      </c>
      <c r="Z112" s="411">
        <f t="shared" ref="Z112:AK112" si="28">Z111</f>
        <v>0</v>
      </c>
      <c r="AA112" s="411">
        <f t="shared" si="28"/>
        <v>0</v>
      </c>
      <c r="AB112" s="411">
        <f t="shared" si="28"/>
        <v>0</v>
      </c>
      <c r="AC112" s="411">
        <f t="shared" si="28"/>
        <v>0</v>
      </c>
      <c r="AD112" s="411">
        <f t="shared" si="28"/>
        <v>0</v>
      </c>
      <c r="AE112" s="411">
        <f t="shared" si="28"/>
        <v>0</v>
      </c>
      <c r="AF112" s="411">
        <f t="shared" si="28"/>
        <v>0</v>
      </c>
      <c r="AG112" s="411">
        <f t="shared" si="28"/>
        <v>0</v>
      </c>
      <c r="AH112" s="411">
        <f t="shared" si="28"/>
        <v>0</v>
      </c>
      <c r="AI112" s="411">
        <f t="shared" si="28"/>
        <v>0</v>
      </c>
      <c r="AJ112" s="411">
        <f t="shared" si="28"/>
        <v>0</v>
      </c>
      <c r="AK112" s="411">
        <f t="shared" si="28"/>
        <v>0</v>
      </c>
      <c r="AL112" s="411">
        <f>AL111</f>
        <v>0</v>
      </c>
      <c r="AM112" s="505"/>
    </row>
    <row r="113" spans="1:39" s="283" customFormat="1" ht="15.5" outlineLevel="1">
      <c r="A113" s="509"/>
      <c r="B113" s="324"/>
      <c r="C113" s="291"/>
      <c r="D113" s="291"/>
      <c r="E113" s="291"/>
      <c r="F113" s="291"/>
      <c r="G113" s="291"/>
      <c r="H113" s="291"/>
      <c r="I113" s="291"/>
      <c r="J113" s="291"/>
      <c r="K113" s="291"/>
      <c r="L113" s="291"/>
      <c r="M113" s="291"/>
      <c r="N113" s="291"/>
      <c r="O113" s="291"/>
      <c r="P113" s="291"/>
      <c r="Q113" s="291"/>
      <c r="R113" s="291"/>
      <c r="S113" s="291"/>
      <c r="T113" s="291"/>
      <c r="U113" s="291"/>
      <c r="V113" s="291"/>
      <c r="W113" s="291"/>
      <c r="X113" s="291"/>
      <c r="Y113" s="291"/>
      <c r="Z113" s="412"/>
      <c r="AA113" s="412"/>
      <c r="AB113" s="412"/>
      <c r="AC113" s="412"/>
      <c r="AD113" s="412"/>
      <c r="AE113" s="416"/>
      <c r="AF113" s="416"/>
      <c r="AG113" s="416"/>
      <c r="AH113" s="416"/>
      <c r="AI113" s="416"/>
      <c r="AJ113" s="416"/>
      <c r="AK113" s="416"/>
      <c r="AL113" s="416"/>
      <c r="AM113" s="313"/>
    </row>
    <row r="114" spans="1:39" s="283" customFormat="1" ht="15.5" outlineLevel="1">
      <c r="A114" s="509">
        <v>30</v>
      </c>
      <c r="B114" s="324" t="s">
        <v>489</v>
      </c>
      <c r="C114" s="291" t="s">
        <v>25</v>
      </c>
      <c r="D114" s="295"/>
      <c r="E114" s="295"/>
      <c r="F114" s="295"/>
      <c r="G114" s="295"/>
      <c r="H114" s="295"/>
      <c r="I114" s="295"/>
      <c r="J114" s="295"/>
      <c r="K114" s="295"/>
      <c r="L114" s="295"/>
      <c r="M114" s="295"/>
      <c r="N114" s="295">
        <v>0</v>
      </c>
      <c r="O114" s="295"/>
      <c r="P114" s="295"/>
      <c r="Q114" s="295"/>
      <c r="R114" s="295"/>
      <c r="S114" s="295"/>
      <c r="T114" s="295"/>
      <c r="U114" s="295"/>
      <c r="V114" s="295"/>
      <c r="W114" s="295"/>
      <c r="X114" s="295"/>
      <c r="Y114" s="410"/>
      <c r="Z114" s="410"/>
      <c r="AA114" s="410"/>
      <c r="AB114" s="410"/>
      <c r="AC114" s="410"/>
      <c r="AD114" s="410"/>
      <c r="AE114" s="415"/>
      <c r="AF114" s="415"/>
      <c r="AG114" s="415"/>
      <c r="AH114" s="415"/>
      <c r="AI114" s="415"/>
      <c r="AJ114" s="415"/>
      <c r="AK114" s="415"/>
      <c r="AL114" s="415"/>
      <c r="AM114" s="296">
        <f>SUM(Y114:AL114)</f>
        <v>0</v>
      </c>
    </row>
    <row r="115" spans="1:39" s="283" customFormat="1" ht="15.5" outlineLevel="1">
      <c r="A115" s="509"/>
      <c r="B115" s="324" t="s">
        <v>214</v>
      </c>
      <c r="C115" s="291" t="s">
        <v>163</v>
      </c>
      <c r="D115" s="295"/>
      <c r="E115" s="295"/>
      <c r="F115" s="295"/>
      <c r="G115" s="295"/>
      <c r="H115" s="295"/>
      <c r="I115" s="295"/>
      <c r="J115" s="295"/>
      <c r="K115" s="295"/>
      <c r="L115" s="295"/>
      <c r="M115" s="295"/>
      <c r="N115" s="295">
        <f>N114</f>
        <v>0</v>
      </c>
      <c r="O115" s="295"/>
      <c r="P115" s="295"/>
      <c r="Q115" s="295"/>
      <c r="R115" s="295"/>
      <c r="S115" s="295"/>
      <c r="T115" s="295"/>
      <c r="U115" s="295"/>
      <c r="V115" s="295"/>
      <c r="W115" s="295"/>
      <c r="X115" s="295"/>
      <c r="Y115" s="411">
        <f>Y114</f>
        <v>0</v>
      </c>
      <c r="Z115" s="411">
        <f t="shared" ref="Z115:AL115" si="29">Z114</f>
        <v>0</v>
      </c>
      <c r="AA115" s="411">
        <f t="shared" si="29"/>
        <v>0</v>
      </c>
      <c r="AB115" s="411">
        <f t="shared" si="29"/>
        <v>0</v>
      </c>
      <c r="AC115" s="411">
        <f t="shared" si="29"/>
        <v>0</v>
      </c>
      <c r="AD115" s="411">
        <f t="shared" si="29"/>
        <v>0</v>
      </c>
      <c r="AE115" s="411">
        <f t="shared" si="29"/>
        <v>0</v>
      </c>
      <c r="AF115" s="411">
        <f t="shared" si="29"/>
        <v>0</v>
      </c>
      <c r="AG115" s="411">
        <f t="shared" si="29"/>
        <v>0</v>
      </c>
      <c r="AH115" s="411">
        <f t="shared" si="29"/>
        <v>0</v>
      </c>
      <c r="AI115" s="411">
        <f t="shared" si="29"/>
        <v>0</v>
      </c>
      <c r="AJ115" s="411">
        <f t="shared" si="29"/>
        <v>0</v>
      </c>
      <c r="AK115" s="411">
        <f t="shared" si="29"/>
        <v>0</v>
      </c>
      <c r="AL115" s="411">
        <f t="shared" si="29"/>
        <v>0</v>
      </c>
      <c r="AM115" s="505"/>
    </row>
    <row r="116" spans="1:39" s="283" customFormat="1" ht="15.5" outlineLevel="1">
      <c r="A116" s="509"/>
      <c r="B116" s="324"/>
      <c r="C116" s="291"/>
      <c r="D116" s="291"/>
      <c r="E116" s="291"/>
      <c r="F116" s="291"/>
      <c r="G116" s="291"/>
      <c r="H116" s="291"/>
      <c r="I116" s="291"/>
      <c r="J116" s="291"/>
      <c r="K116" s="291"/>
      <c r="L116" s="291"/>
      <c r="M116" s="291"/>
      <c r="N116" s="291"/>
      <c r="O116" s="291"/>
      <c r="P116" s="291"/>
      <c r="Q116" s="291"/>
      <c r="R116" s="291"/>
      <c r="S116" s="291"/>
      <c r="T116" s="291"/>
      <c r="U116" s="291"/>
      <c r="V116" s="291"/>
      <c r="W116" s="291"/>
      <c r="X116" s="291"/>
      <c r="Y116" s="291"/>
      <c r="Z116" s="412"/>
      <c r="AA116" s="412"/>
      <c r="AB116" s="412"/>
      <c r="AC116" s="412"/>
      <c r="AD116" s="412"/>
      <c r="AE116" s="416"/>
      <c r="AF116" s="416"/>
      <c r="AG116" s="416"/>
      <c r="AH116" s="416"/>
      <c r="AI116" s="416"/>
      <c r="AJ116" s="416"/>
      <c r="AK116" s="416"/>
      <c r="AL116" s="416"/>
      <c r="AM116" s="313"/>
    </row>
    <row r="117" spans="1:39" s="283" customFormat="1" ht="15.5" outlineLevel="1">
      <c r="A117" s="509"/>
      <c r="B117" s="288" t="s">
        <v>490</v>
      </c>
      <c r="C117" s="291"/>
      <c r="D117" s="291"/>
      <c r="E117" s="291"/>
      <c r="F117" s="291"/>
      <c r="G117" s="291"/>
      <c r="H117" s="291"/>
      <c r="I117" s="291"/>
      <c r="J117" s="291"/>
      <c r="K117" s="291"/>
      <c r="L117" s="291"/>
      <c r="M117" s="291"/>
      <c r="N117" s="291"/>
      <c r="O117" s="291"/>
      <c r="P117" s="291"/>
      <c r="Q117" s="291"/>
      <c r="R117" s="291"/>
      <c r="S117" s="291"/>
      <c r="T117" s="291"/>
      <c r="U117" s="291"/>
      <c r="V117" s="291"/>
      <c r="W117" s="291"/>
      <c r="X117" s="291"/>
      <c r="Y117" s="291"/>
      <c r="Z117" s="412"/>
      <c r="AA117" s="412"/>
      <c r="AB117" s="412"/>
      <c r="AC117" s="412"/>
      <c r="AD117" s="412"/>
      <c r="AE117" s="416"/>
      <c r="AF117" s="416"/>
      <c r="AG117" s="416"/>
      <c r="AH117" s="416"/>
      <c r="AI117" s="416"/>
      <c r="AJ117" s="416"/>
      <c r="AK117" s="416"/>
      <c r="AL117" s="416"/>
      <c r="AM117" s="313"/>
    </row>
    <row r="118" spans="1:39" s="283" customFormat="1" ht="15.5" outlineLevel="1">
      <c r="A118" s="509">
        <v>31</v>
      </c>
      <c r="B118" s="324" t="s">
        <v>491</v>
      </c>
      <c r="C118" s="291" t="s">
        <v>25</v>
      </c>
      <c r="D118" s="295"/>
      <c r="E118" s="295"/>
      <c r="F118" s="295"/>
      <c r="G118" s="295"/>
      <c r="H118" s="295"/>
      <c r="I118" s="295"/>
      <c r="J118" s="295"/>
      <c r="K118" s="295"/>
      <c r="L118" s="295"/>
      <c r="M118" s="295"/>
      <c r="N118" s="295">
        <v>0</v>
      </c>
      <c r="O118" s="295"/>
      <c r="P118" s="295"/>
      <c r="Q118" s="295"/>
      <c r="R118" s="295"/>
      <c r="S118" s="295"/>
      <c r="T118" s="295"/>
      <c r="U118" s="295"/>
      <c r="V118" s="295"/>
      <c r="W118" s="295"/>
      <c r="X118" s="295"/>
      <c r="Y118" s="410"/>
      <c r="Z118" s="410">
        <v>1</v>
      </c>
      <c r="AA118" s="410"/>
      <c r="AB118" s="410"/>
      <c r="AC118" s="410"/>
      <c r="AD118" s="410"/>
      <c r="AE118" s="415"/>
      <c r="AF118" s="415"/>
      <c r="AG118" s="415"/>
      <c r="AH118" s="415"/>
      <c r="AI118" s="415"/>
      <c r="AJ118" s="415"/>
      <c r="AK118" s="415"/>
      <c r="AL118" s="415"/>
      <c r="AM118" s="296">
        <f>SUM(Y118:AL118)</f>
        <v>1</v>
      </c>
    </row>
    <row r="119" spans="1:39" s="283" customFormat="1" ht="15.5" outlineLevel="1">
      <c r="A119" s="509"/>
      <c r="B119" s="324" t="s">
        <v>214</v>
      </c>
      <c r="C119" s="291" t="s">
        <v>163</v>
      </c>
      <c r="D119" s="295">
        <f>+'7.  Persistence Report'!AQ90</f>
        <v>190792</v>
      </c>
      <c r="E119" s="295">
        <f>+'7.  Persistence Report'!AR90</f>
        <v>190792</v>
      </c>
      <c r="F119" s="295">
        <f>+'7.  Persistence Report'!AS90</f>
        <v>190792</v>
      </c>
      <c r="G119" s="295">
        <f>+'7.  Persistence Report'!AT90</f>
        <v>190792</v>
      </c>
      <c r="H119" s="295">
        <f>+'7.  Persistence Report'!AU90</f>
        <v>190792</v>
      </c>
      <c r="I119" s="295">
        <f>+'7.  Persistence Report'!AV90</f>
        <v>190792</v>
      </c>
      <c r="J119" s="295">
        <f>+'7.  Persistence Report'!AW90</f>
        <v>190792</v>
      </c>
      <c r="K119" s="295">
        <f>+'7.  Persistence Report'!AX90</f>
        <v>190792</v>
      </c>
      <c r="L119" s="295">
        <f>+'7.  Persistence Report'!AY90</f>
        <v>190792</v>
      </c>
      <c r="M119" s="295">
        <f>+'7.  Persistence Report'!AZ90</f>
        <v>190792</v>
      </c>
      <c r="N119" s="295">
        <f>N118</f>
        <v>0</v>
      </c>
      <c r="O119" s="295">
        <f>+'7.  Persistence Report'!L90</f>
        <v>38.9</v>
      </c>
      <c r="P119" s="295">
        <f>+'7.  Persistence Report'!M90</f>
        <v>38.9</v>
      </c>
      <c r="Q119" s="295">
        <f>+'7.  Persistence Report'!N90</f>
        <v>38.9</v>
      </c>
      <c r="R119" s="295">
        <f>+'7.  Persistence Report'!O90</f>
        <v>38.9</v>
      </c>
      <c r="S119" s="295">
        <f>+'7.  Persistence Report'!P90</f>
        <v>38.9</v>
      </c>
      <c r="T119" s="295">
        <f>+'7.  Persistence Report'!Q90</f>
        <v>38.9</v>
      </c>
      <c r="U119" s="295">
        <f>+'7.  Persistence Report'!R90</f>
        <v>38.9</v>
      </c>
      <c r="V119" s="295">
        <f>+'7.  Persistence Report'!S90</f>
        <v>38.9</v>
      </c>
      <c r="W119" s="295">
        <f>+'7.  Persistence Report'!T90</f>
        <v>38.9</v>
      </c>
      <c r="X119" s="295">
        <f>+'7.  Persistence Report'!U90</f>
        <v>38.9</v>
      </c>
      <c r="Y119" s="411">
        <f>Y118</f>
        <v>0</v>
      </c>
      <c r="Z119" s="411">
        <f t="shared" ref="Z119:AL119" si="30">Z118</f>
        <v>1</v>
      </c>
      <c r="AA119" s="411">
        <f t="shared" si="30"/>
        <v>0</v>
      </c>
      <c r="AB119" s="411">
        <f t="shared" si="30"/>
        <v>0</v>
      </c>
      <c r="AC119" s="411">
        <f t="shared" si="30"/>
        <v>0</v>
      </c>
      <c r="AD119" s="411">
        <f t="shared" si="30"/>
        <v>0</v>
      </c>
      <c r="AE119" s="411">
        <f t="shared" si="30"/>
        <v>0</v>
      </c>
      <c r="AF119" s="411">
        <f t="shared" si="30"/>
        <v>0</v>
      </c>
      <c r="AG119" s="411">
        <f t="shared" si="30"/>
        <v>0</v>
      </c>
      <c r="AH119" s="411">
        <f t="shared" si="30"/>
        <v>0</v>
      </c>
      <c r="AI119" s="411">
        <f t="shared" si="30"/>
        <v>0</v>
      </c>
      <c r="AJ119" s="411">
        <f t="shared" si="30"/>
        <v>0</v>
      </c>
      <c r="AK119" s="411">
        <f t="shared" si="30"/>
        <v>0</v>
      </c>
      <c r="AL119" s="411">
        <f t="shared" si="30"/>
        <v>0</v>
      </c>
      <c r="AM119" s="505"/>
    </row>
    <row r="120" spans="1:39" s="283" customFormat="1" ht="15.5" outlineLevel="1">
      <c r="A120" s="509"/>
      <c r="B120" s="324"/>
      <c r="C120" s="291"/>
      <c r="D120" s="291"/>
      <c r="E120" s="291"/>
      <c r="F120" s="291"/>
      <c r="G120" s="291"/>
      <c r="H120" s="291"/>
      <c r="I120" s="291"/>
      <c r="J120" s="291"/>
      <c r="K120" s="291"/>
      <c r="L120" s="291"/>
      <c r="M120" s="291"/>
      <c r="N120" s="291"/>
      <c r="O120" s="291"/>
      <c r="P120" s="291"/>
      <c r="Q120" s="291"/>
      <c r="R120" s="291"/>
      <c r="S120" s="291"/>
      <c r="T120" s="291"/>
      <c r="U120" s="291"/>
      <c r="V120" s="291"/>
      <c r="W120" s="291"/>
      <c r="X120" s="291"/>
      <c r="Y120" s="412"/>
      <c r="Z120" s="412"/>
      <c r="AA120" s="412"/>
      <c r="AB120" s="412"/>
      <c r="AC120" s="412"/>
      <c r="AD120" s="412"/>
      <c r="AE120" s="416"/>
      <c r="AF120" s="416"/>
      <c r="AG120" s="416"/>
      <c r="AH120" s="416"/>
      <c r="AI120" s="416"/>
      <c r="AJ120" s="416"/>
      <c r="AK120" s="416"/>
      <c r="AL120" s="416"/>
      <c r="AM120" s="313"/>
    </row>
    <row r="121" spans="1:39" s="283" customFormat="1" ht="15.5" outlineLevel="1">
      <c r="A121" s="509">
        <v>32</v>
      </c>
      <c r="B121" s="324" t="s">
        <v>492</v>
      </c>
      <c r="C121" s="291" t="s">
        <v>25</v>
      </c>
      <c r="D121" s="295"/>
      <c r="E121" s="295"/>
      <c r="F121" s="295"/>
      <c r="G121" s="295"/>
      <c r="H121" s="295"/>
      <c r="I121" s="295"/>
      <c r="J121" s="295"/>
      <c r="K121" s="295"/>
      <c r="L121" s="295"/>
      <c r="M121" s="295"/>
      <c r="N121" s="295">
        <v>0</v>
      </c>
      <c r="O121" s="295"/>
      <c r="P121" s="295"/>
      <c r="Q121" s="295"/>
      <c r="R121" s="295"/>
      <c r="S121" s="295"/>
      <c r="T121" s="295"/>
      <c r="U121" s="295"/>
      <c r="V121" s="295"/>
      <c r="W121" s="295"/>
      <c r="X121" s="295"/>
      <c r="Y121" s="410"/>
      <c r="Z121" s="410"/>
      <c r="AA121" s="410"/>
      <c r="AB121" s="410"/>
      <c r="AC121" s="410"/>
      <c r="AD121" s="410"/>
      <c r="AE121" s="415"/>
      <c r="AF121" s="415"/>
      <c r="AG121" s="415"/>
      <c r="AH121" s="415"/>
      <c r="AI121" s="415"/>
      <c r="AJ121" s="415"/>
      <c r="AK121" s="415"/>
      <c r="AL121" s="415"/>
      <c r="AM121" s="296">
        <f>SUM(Y121:AL121)</f>
        <v>0</v>
      </c>
    </row>
    <row r="122" spans="1:39" s="283" customFormat="1" ht="15.5" outlineLevel="1">
      <c r="A122" s="509"/>
      <c r="B122" s="324" t="s">
        <v>214</v>
      </c>
      <c r="C122" s="291" t="s">
        <v>163</v>
      </c>
      <c r="D122" s="295"/>
      <c r="E122" s="295"/>
      <c r="F122" s="295"/>
      <c r="G122" s="295"/>
      <c r="H122" s="295"/>
      <c r="I122" s="295"/>
      <c r="J122" s="295"/>
      <c r="K122" s="295"/>
      <c r="L122" s="295"/>
      <c r="M122" s="295"/>
      <c r="N122" s="295">
        <f>N121</f>
        <v>0</v>
      </c>
      <c r="O122" s="295"/>
      <c r="P122" s="295"/>
      <c r="Q122" s="295"/>
      <c r="R122" s="295"/>
      <c r="S122" s="295"/>
      <c r="T122" s="295"/>
      <c r="U122" s="295"/>
      <c r="V122" s="295"/>
      <c r="W122" s="295"/>
      <c r="X122" s="295"/>
      <c r="Y122" s="411">
        <f>Y121</f>
        <v>0</v>
      </c>
      <c r="Z122" s="411">
        <f t="shared" ref="Z122:AL122" si="31">Z121</f>
        <v>0</v>
      </c>
      <c r="AA122" s="411">
        <f t="shared" si="31"/>
        <v>0</v>
      </c>
      <c r="AB122" s="411">
        <f t="shared" si="31"/>
        <v>0</v>
      </c>
      <c r="AC122" s="411">
        <f t="shared" si="31"/>
        <v>0</v>
      </c>
      <c r="AD122" s="411">
        <f t="shared" si="31"/>
        <v>0</v>
      </c>
      <c r="AE122" s="411">
        <f t="shared" si="31"/>
        <v>0</v>
      </c>
      <c r="AF122" s="411">
        <f t="shared" si="31"/>
        <v>0</v>
      </c>
      <c r="AG122" s="411">
        <f t="shared" si="31"/>
        <v>0</v>
      </c>
      <c r="AH122" s="411">
        <f t="shared" si="31"/>
        <v>0</v>
      </c>
      <c r="AI122" s="411">
        <f t="shared" si="31"/>
        <v>0</v>
      </c>
      <c r="AJ122" s="411">
        <f t="shared" si="31"/>
        <v>0</v>
      </c>
      <c r="AK122" s="411">
        <f t="shared" si="31"/>
        <v>0</v>
      </c>
      <c r="AL122" s="411">
        <f t="shared" si="31"/>
        <v>0</v>
      </c>
      <c r="AM122" s="505"/>
    </row>
    <row r="123" spans="1:39" s="283" customFormat="1" ht="15.5" outlineLevel="1">
      <c r="A123" s="509"/>
      <c r="B123" s="324"/>
      <c r="C123" s="291"/>
      <c r="D123" s="291"/>
      <c r="E123" s="291"/>
      <c r="F123" s="291"/>
      <c r="G123" s="291"/>
      <c r="H123" s="291"/>
      <c r="I123" s="291"/>
      <c r="J123" s="291"/>
      <c r="K123" s="291"/>
      <c r="L123" s="291"/>
      <c r="M123" s="291"/>
      <c r="N123" s="291"/>
      <c r="O123" s="291"/>
      <c r="P123" s="291"/>
      <c r="Q123" s="291"/>
      <c r="R123" s="291"/>
      <c r="S123" s="291"/>
      <c r="T123" s="291"/>
      <c r="U123" s="291"/>
      <c r="V123" s="291"/>
      <c r="W123" s="291"/>
      <c r="X123" s="291"/>
      <c r="Y123" s="412"/>
      <c r="Z123" s="412"/>
      <c r="AA123" s="412"/>
      <c r="AB123" s="412"/>
      <c r="AC123" s="412"/>
      <c r="AD123" s="412"/>
      <c r="AE123" s="416"/>
      <c r="AF123" s="416"/>
      <c r="AG123" s="416"/>
      <c r="AH123" s="416"/>
      <c r="AI123" s="416"/>
      <c r="AJ123" s="416"/>
      <c r="AK123" s="416"/>
      <c r="AL123" s="416"/>
      <c r="AM123" s="313"/>
    </row>
    <row r="124" spans="1:39" s="283" customFormat="1" ht="15.5" outlineLevel="1">
      <c r="A124" s="509">
        <v>33</v>
      </c>
      <c r="B124" s="324" t="s">
        <v>493</v>
      </c>
      <c r="C124" s="291" t="s">
        <v>25</v>
      </c>
      <c r="D124" s="295"/>
      <c r="E124" s="295"/>
      <c r="F124" s="295"/>
      <c r="G124" s="295"/>
      <c r="H124" s="295"/>
      <c r="I124" s="295"/>
      <c r="J124" s="295"/>
      <c r="K124" s="295"/>
      <c r="L124" s="295"/>
      <c r="M124" s="295"/>
      <c r="N124" s="295">
        <v>12</v>
      </c>
      <c r="O124" s="295"/>
      <c r="P124" s="295"/>
      <c r="Q124" s="295"/>
      <c r="R124" s="295"/>
      <c r="S124" s="295"/>
      <c r="T124" s="295"/>
      <c r="U124" s="295"/>
      <c r="V124" s="295"/>
      <c r="W124" s="295"/>
      <c r="X124" s="295"/>
      <c r="Y124" s="410"/>
      <c r="Z124" s="410"/>
      <c r="AA124" s="410"/>
      <c r="AB124" s="410"/>
      <c r="AC124" s="410"/>
      <c r="AD124" s="410"/>
      <c r="AE124" s="415"/>
      <c r="AF124" s="415"/>
      <c r="AG124" s="415"/>
      <c r="AH124" s="415"/>
      <c r="AI124" s="415"/>
      <c r="AJ124" s="415"/>
      <c r="AK124" s="415"/>
      <c r="AL124" s="415"/>
      <c r="AM124" s="296">
        <f>SUM(Y124:AL124)</f>
        <v>0</v>
      </c>
    </row>
    <row r="125" spans="1:39" s="283" customFormat="1" ht="15.5" outlineLevel="1">
      <c r="A125" s="509"/>
      <c r="B125" s="324" t="s">
        <v>214</v>
      </c>
      <c r="C125" s="291" t="s">
        <v>163</v>
      </c>
      <c r="D125" s="295"/>
      <c r="E125" s="295"/>
      <c r="F125" s="295"/>
      <c r="G125" s="295"/>
      <c r="H125" s="295"/>
      <c r="I125" s="295"/>
      <c r="J125" s="295"/>
      <c r="K125" s="295"/>
      <c r="L125" s="295"/>
      <c r="M125" s="295"/>
      <c r="N125" s="295">
        <f>N124</f>
        <v>12</v>
      </c>
      <c r="O125" s="295"/>
      <c r="P125" s="295"/>
      <c r="Q125" s="295"/>
      <c r="R125" s="295"/>
      <c r="S125" s="295"/>
      <c r="T125" s="295"/>
      <c r="U125" s="295"/>
      <c r="V125" s="295"/>
      <c r="W125" s="295"/>
      <c r="X125" s="295"/>
      <c r="Y125" s="411">
        <f>Y124</f>
        <v>0</v>
      </c>
      <c r="Z125" s="411">
        <f t="shared" ref="Z125:AL125" si="32">Z124</f>
        <v>0</v>
      </c>
      <c r="AA125" s="411">
        <f t="shared" si="32"/>
        <v>0</v>
      </c>
      <c r="AB125" s="411">
        <f t="shared" si="32"/>
        <v>0</v>
      </c>
      <c r="AC125" s="411">
        <f t="shared" si="32"/>
        <v>0</v>
      </c>
      <c r="AD125" s="411">
        <f t="shared" si="32"/>
        <v>0</v>
      </c>
      <c r="AE125" s="411">
        <f t="shared" si="32"/>
        <v>0</v>
      </c>
      <c r="AF125" s="411">
        <f t="shared" si="32"/>
        <v>0</v>
      </c>
      <c r="AG125" s="411">
        <f t="shared" si="32"/>
        <v>0</v>
      </c>
      <c r="AH125" s="411">
        <f t="shared" si="32"/>
        <v>0</v>
      </c>
      <c r="AI125" s="411">
        <f t="shared" si="32"/>
        <v>0</v>
      </c>
      <c r="AJ125" s="411">
        <f t="shared" si="32"/>
        <v>0</v>
      </c>
      <c r="AK125" s="411">
        <f t="shared" si="32"/>
        <v>0</v>
      </c>
      <c r="AL125" s="411">
        <f t="shared" si="32"/>
        <v>0</v>
      </c>
      <c r="AM125" s="505"/>
    </row>
    <row r="126" spans="1:39" s="283" customFormat="1" ht="15.5" outlineLevel="1">
      <c r="A126" s="509"/>
      <c r="B126" s="315"/>
      <c r="C126" s="325"/>
      <c r="D126" s="326"/>
      <c r="E126" s="326"/>
      <c r="F126" s="326"/>
      <c r="G126" s="326"/>
      <c r="H126" s="326"/>
      <c r="I126" s="326"/>
      <c r="J126" s="326"/>
      <c r="K126" s="326"/>
      <c r="L126" s="326"/>
      <c r="M126" s="326"/>
      <c r="N126" s="326"/>
      <c r="O126" s="326"/>
      <c r="P126" s="326"/>
      <c r="Q126" s="326"/>
      <c r="R126" s="326"/>
      <c r="S126" s="326"/>
      <c r="T126" s="326"/>
      <c r="U126" s="326"/>
      <c r="V126" s="326"/>
      <c r="W126" s="326"/>
      <c r="X126" s="326"/>
      <c r="Y126" s="412"/>
      <c r="Z126" s="412"/>
      <c r="AA126" s="412"/>
      <c r="AB126" s="412"/>
      <c r="AC126" s="412"/>
      <c r="AD126" s="412"/>
      <c r="AE126" s="412"/>
      <c r="AF126" s="412"/>
      <c r="AG126" s="412"/>
      <c r="AH126" s="412"/>
      <c r="AI126" s="412"/>
      <c r="AJ126" s="412"/>
      <c r="AK126" s="412"/>
      <c r="AL126" s="412"/>
      <c r="AM126" s="306"/>
    </row>
    <row r="127" spans="1:39" s="283" customFormat="1" ht="15.5">
      <c r="A127" s="509"/>
      <c r="B127" s="327" t="s">
        <v>237</v>
      </c>
      <c r="C127" s="328"/>
      <c r="D127" s="328">
        <f>SUM(D22:D125)</f>
        <v>7726245.692480294</v>
      </c>
      <c r="E127" s="328">
        <f t="shared" ref="E127:X127" si="33">SUM(E22:E125)</f>
        <v>7677411.1424802952</v>
      </c>
      <c r="F127" s="328">
        <f t="shared" si="33"/>
        <v>7678402.3384802956</v>
      </c>
      <c r="G127" s="328">
        <f t="shared" si="33"/>
        <v>7574770.8860353176</v>
      </c>
      <c r="H127" s="328">
        <f t="shared" si="33"/>
        <v>7395205.2099187933</v>
      </c>
      <c r="I127" s="328">
        <f t="shared" si="33"/>
        <v>6984358.8658722825</v>
      </c>
      <c r="J127" s="328">
        <f t="shared" si="33"/>
        <v>6707855.7880398771</v>
      </c>
      <c r="K127" s="328">
        <f t="shared" si="33"/>
        <v>6705858.7743870802</v>
      </c>
      <c r="L127" s="328">
        <f t="shared" si="33"/>
        <v>6298674.3980640508</v>
      </c>
      <c r="M127" s="328">
        <f t="shared" si="33"/>
        <v>5935259.8977384223</v>
      </c>
      <c r="N127" s="328"/>
      <c r="O127" s="328">
        <f t="shared" si="33"/>
        <v>2950.9635484861533</v>
      </c>
      <c r="P127" s="328">
        <f t="shared" si="33"/>
        <v>1787.1290484861534</v>
      </c>
      <c r="Q127" s="328">
        <f t="shared" si="33"/>
        <v>2012.0493484861533</v>
      </c>
      <c r="R127" s="328">
        <f t="shared" si="33"/>
        <v>1941.9169477473454</v>
      </c>
      <c r="S127" s="328">
        <f t="shared" si="33"/>
        <v>1728.3782472694477</v>
      </c>
      <c r="T127" s="328">
        <f t="shared" si="33"/>
        <v>1674.2147605728085</v>
      </c>
      <c r="U127" s="328">
        <f t="shared" si="33"/>
        <v>1613.0684121333513</v>
      </c>
      <c r="V127" s="328">
        <f t="shared" si="33"/>
        <v>1612.840442538283</v>
      </c>
      <c r="W127" s="328">
        <f t="shared" si="33"/>
        <v>1460.6460027768408</v>
      </c>
      <c r="X127" s="328">
        <f t="shared" si="33"/>
        <v>1443.8188393015619</v>
      </c>
      <c r="Y127" s="329">
        <f>IF(Y21="kWh",SUMPRODUCT(D22:D125,Y22:Y125))</f>
        <v>2177819.4275356326</v>
      </c>
      <c r="Z127" s="329">
        <f>IF(Z21="kWh",SUMPRODUCT(D22:D125,Z22:Z125))</f>
        <v>1109600.0384866183</v>
      </c>
      <c r="AA127" s="329">
        <f>IF(AA21="kW",SUMPRODUCT(N22:N125,O22:O125,AA22:AA125),SUMPRODUCT(D22:D125,AA22:AA125))</f>
        <v>9920.0262505792125</v>
      </c>
      <c r="AB127" s="329">
        <f>IF(AB21="kW",SUMPRODUCT(N22:N125,O22:O125,AB22:AB125),SUMPRODUCT(D22:D125,AB22:AB125))</f>
        <v>0</v>
      </c>
      <c r="AC127" s="329">
        <f>IF(AC21="kW",SUMPRODUCT(N22:N125,O22:O125,AC22:AC125),SUMPRODUCT(D22:D125,AC22:AC125))</f>
        <v>0</v>
      </c>
      <c r="AD127" s="329">
        <f>IF(AD21="kW",SUMPRODUCT(N22:N125,O22:O125,AD22:AD125),SUMPRODUCT(D22:D125,AD22:AD125))</f>
        <v>0</v>
      </c>
      <c r="AE127" s="329">
        <f>IF(AE21="kW",SUMPRODUCT(N22:N125,O22:O125,AE22:AE125),SUMPRODUCT(D22:D125,AE22:AE125))</f>
        <v>0</v>
      </c>
      <c r="AF127" s="329">
        <f>IF(AF21="kW",SUMPRODUCT(N22:N125,O22:O125,AF22:AF125),SUMPRODUCT(D22:D125,AF22:AF125))</f>
        <v>0</v>
      </c>
      <c r="AG127" s="329">
        <f>IF(AG21="kW",SUMPRODUCT(N22:N125,O22:O125,AG22:AG125),SUMPRODUCT(D22:D125,AG22:AG125))</f>
        <v>0</v>
      </c>
      <c r="AH127" s="329">
        <f>IF(AH21="kW",SUMPRODUCT(N22:N125,O22:O125,AH22:AH125),SUMPRODUCT(D22:D125,AH22:AH125))</f>
        <v>0</v>
      </c>
      <c r="AI127" s="329">
        <f>IF(AI21="kW",SUMPRODUCT(N22:N125,O22:O125,AI22:AI125),SUMPRODUCT(D22:D125,AI22:AI125))</f>
        <v>0</v>
      </c>
      <c r="AJ127" s="329">
        <f>IF(AJ21="kW",SUMPRODUCT(N22:N125,O22:O125,AJ22:AJ125),SUMPRODUCT(D22:D125,AJ22:AJ125))</f>
        <v>0</v>
      </c>
      <c r="AK127" s="329">
        <f>IF(AK21="kW",SUMPRODUCT(N22:N125,O22:O125,AK22:AK125),SUMPRODUCT(D22:D125,AK22:AK125))</f>
        <v>0</v>
      </c>
      <c r="AL127" s="329">
        <f>IF(AL21="kW",SUMPRODUCT(N22:N125,O22:O125,AL22:AL125),SUMPRODUCT(D22:D125,AL22:AL125))</f>
        <v>0</v>
      </c>
      <c r="AM127" s="330"/>
    </row>
    <row r="128" spans="1:39" s="283" customFormat="1" ht="15.5">
      <c r="A128" s="509"/>
      <c r="B128" s="331" t="s">
        <v>238</v>
      </c>
      <c r="C128" s="328"/>
      <c r="D128" s="328"/>
      <c r="E128" s="328"/>
      <c r="F128" s="328"/>
      <c r="G128" s="328"/>
      <c r="H128" s="328"/>
      <c r="I128" s="328"/>
      <c r="J128" s="328"/>
      <c r="K128" s="328"/>
      <c r="L128" s="328"/>
      <c r="M128" s="328"/>
      <c r="N128" s="328"/>
      <c r="O128" s="328"/>
      <c r="P128" s="328"/>
      <c r="Q128" s="328"/>
      <c r="R128" s="328"/>
      <c r="S128" s="328"/>
      <c r="T128" s="328"/>
      <c r="U128" s="328"/>
      <c r="V128" s="328"/>
      <c r="W128" s="328"/>
      <c r="X128" s="328"/>
      <c r="Y128" s="328">
        <f>HLOOKUP(Y20,'2. LRAMVA Threshold'!$B$42:$Q$53,3,FALSE)</f>
        <v>0</v>
      </c>
      <c r="Z128" s="328">
        <f>HLOOKUP(Z20,'2. LRAMVA Threshold'!$B$42:$Q$53,3,FALSE)</f>
        <v>0</v>
      </c>
      <c r="AA128" s="328">
        <f>HLOOKUP(AA20,'2. LRAMVA Threshold'!$B$42:$Q$53,3,FALSE)</f>
        <v>0</v>
      </c>
      <c r="AB128" s="328">
        <f>HLOOKUP(AB20,'2. LRAMVA Threshold'!$B$42:$Q$53,3,FALSE)</f>
        <v>0</v>
      </c>
      <c r="AC128" s="328">
        <f>HLOOKUP(AC20,'2. LRAMVA Threshold'!$B$42:$Q$53,3,FALSE)</f>
        <v>0</v>
      </c>
      <c r="AD128" s="328">
        <f>HLOOKUP(AD20,'2. LRAMVA Threshold'!$B$42:$Q$53,3,FALSE)</f>
        <v>0</v>
      </c>
      <c r="AE128" s="328">
        <f>HLOOKUP(AE20,'2. LRAMVA Threshold'!$B$42:$Q$53,3,FALSE)</f>
        <v>0</v>
      </c>
      <c r="AF128" s="328">
        <f>HLOOKUP(AF20,'2. LRAMVA Threshold'!$B$42:$Q$53,3,FALSE)</f>
        <v>0</v>
      </c>
      <c r="AG128" s="328">
        <f>HLOOKUP(AG20,'2. LRAMVA Threshold'!$B$42:$Q$53,3,FALSE)</f>
        <v>0</v>
      </c>
      <c r="AH128" s="328">
        <f>HLOOKUP(AH20,'2. LRAMVA Threshold'!$B$42:$Q$53,3,FALSE)</f>
        <v>0</v>
      </c>
      <c r="AI128" s="328">
        <f>HLOOKUP(AI20,'2. LRAMVA Threshold'!$B$42:$Q$53,3,FALSE)</f>
        <v>0</v>
      </c>
      <c r="AJ128" s="328">
        <f>HLOOKUP(AJ20,'2. LRAMVA Threshold'!$B$42:$Q$53,3,FALSE)</f>
        <v>0</v>
      </c>
      <c r="AK128" s="328">
        <f>HLOOKUP(AK20,'2. LRAMVA Threshold'!$B$42:$Q$53,3,FALSE)</f>
        <v>0</v>
      </c>
      <c r="AL128" s="328">
        <f>HLOOKUP(AL20,'2. LRAMVA Threshold'!$B$42:$Q$53,3,FALSE)</f>
        <v>0</v>
      </c>
      <c r="AM128" s="332"/>
    </row>
    <row r="129" spans="1:40" s="303" customFormat="1" ht="15.5">
      <c r="A129" s="511"/>
      <c r="B129" s="324"/>
      <c r="C129" s="333"/>
      <c r="D129" s="334"/>
      <c r="E129" s="334"/>
      <c r="F129" s="334"/>
      <c r="G129" s="334"/>
      <c r="H129" s="334"/>
      <c r="I129" s="334"/>
      <c r="J129" s="334"/>
      <c r="K129" s="334"/>
      <c r="L129" s="334"/>
      <c r="M129" s="334"/>
      <c r="N129" s="334"/>
      <c r="O129" s="335"/>
      <c r="P129" s="334"/>
      <c r="Q129" s="334"/>
      <c r="R129" s="334"/>
      <c r="S129" s="336"/>
      <c r="T129" s="336"/>
      <c r="U129" s="336"/>
      <c r="V129" s="336"/>
      <c r="W129" s="334"/>
      <c r="X129" s="334"/>
      <c r="Y129" s="300"/>
      <c r="Z129" s="300"/>
      <c r="AA129" s="300"/>
      <c r="AB129" s="300"/>
      <c r="AC129" s="300"/>
      <c r="AD129" s="300"/>
      <c r="AE129" s="300"/>
      <c r="AF129" s="300"/>
      <c r="AG129" s="300"/>
      <c r="AH129" s="300"/>
      <c r="AI129" s="300"/>
      <c r="AJ129" s="300"/>
      <c r="AK129" s="300"/>
      <c r="AL129" s="300"/>
      <c r="AM129" s="337"/>
    </row>
    <row r="130" spans="1:40" s="344" customFormat="1" ht="15.5">
      <c r="A130" s="508"/>
      <c r="B130" s="324" t="s">
        <v>164</v>
      </c>
      <c r="C130" s="338"/>
      <c r="D130" s="338"/>
      <c r="E130" s="338"/>
      <c r="F130" s="338"/>
      <c r="G130" s="338"/>
      <c r="H130" s="338"/>
      <c r="I130" s="338"/>
      <c r="J130" s="338"/>
      <c r="K130" s="338"/>
      <c r="L130" s="338"/>
      <c r="M130" s="338"/>
      <c r="N130" s="338"/>
      <c r="O130" s="338"/>
      <c r="P130" s="338"/>
      <c r="Q130" s="338"/>
      <c r="R130" s="338"/>
      <c r="S130" s="338"/>
      <c r="T130" s="339"/>
      <c r="U130" s="339"/>
      <c r="V130" s="339"/>
      <c r="W130" s="340"/>
      <c r="X130" s="340"/>
      <c r="Y130" s="341">
        <f>HLOOKUP(Y$20,'3.  Distribution Rates'!$C$122:$P$133,3,FALSE)</f>
        <v>1.6400000000000001E-2</v>
      </c>
      <c r="Z130" s="341">
        <f>HLOOKUP(Z$20,'3.  Distribution Rates'!$C$122:$P$133,3,FALSE)</f>
        <v>1.35E-2</v>
      </c>
      <c r="AA130" s="341">
        <f>HLOOKUP(AA$20,'3.  Distribution Rates'!$C$122:$P$133,3,FALSE)</f>
        <v>2.8207</v>
      </c>
      <c r="AB130" s="341">
        <f>HLOOKUP(AB$20,'3.  Distribution Rates'!$C$122:$P$133,3,FALSE)</f>
        <v>1.7500000000000002E-2</v>
      </c>
      <c r="AC130" s="341">
        <f>HLOOKUP(AC$20,'3.  Distribution Rates'!$C$122:$P$133,3,FALSE)</f>
        <v>3.7553000000000001</v>
      </c>
      <c r="AD130" s="341">
        <f>HLOOKUP(AD$20,'3.  Distribution Rates'!$C$122:$P$133,3,FALSE)</f>
        <v>0</v>
      </c>
      <c r="AE130" s="341">
        <f>HLOOKUP(AE$20,'3.  Distribution Rates'!$C$122:$P$133,3,FALSE)</f>
        <v>0</v>
      </c>
      <c r="AF130" s="341">
        <f>HLOOKUP(AF$20,'3.  Distribution Rates'!$C$122:$P$133,3,FALSE)</f>
        <v>0</v>
      </c>
      <c r="AG130" s="341">
        <f>HLOOKUP(AG$20,'3.  Distribution Rates'!$C$122:$P$133,3,FALSE)</f>
        <v>0</v>
      </c>
      <c r="AH130" s="341">
        <f>HLOOKUP(AH$20,'3.  Distribution Rates'!$C$122:$P$133,3,FALSE)</f>
        <v>0</v>
      </c>
      <c r="AI130" s="341">
        <f>HLOOKUP(AI$20,'3.  Distribution Rates'!$C$122:$P$133,3,FALSE)</f>
        <v>0</v>
      </c>
      <c r="AJ130" s="341">
        <f>HLOOKUP(AJ$20,'3.  Distribution Rates'!$C$122:$P$133,3,FALSE)</f>
        <v>0</v>
      </c>
      <c r="AK130" s="341">
        <f>HLOOKUP(AK$20,'3.  Distribution Rates'!$C$122:$P$133,3,FALSE)</f>
        <v>0</v>
      </c>
      <c r="AL130" s="341">
        <f>HLOOKUP(AL$20,'3.  Distribution Rates'!$C$122:$P$133,3,FALSE)</f>
        <v>0</v>
      </c>
      <c r="AM130" s="342"/>
      <c r="AN130" s="343"/>
    </row>
    <row r="131" spans="1:40" s="303" customFormat="1" ht="15.5">
      <c r="A131" s="511"/>
      <c r="B131" s="298" t="s">
        <v>253</v>
      </c>
      <c r="C131" s="345"/>
      <c r="D131" s="336"/>
      <c r="E131" s="334"/>
      <c r="F131" s="334"/>
      <c r="G131" s="334"/>
      <c r="H131" s="334"/>
      <c r="I131" s="334"/>
      <c r="J131" s="334"/>
      <c r="K131" s="334"/>
      <c r="L131" s="334"/>
      <c r="M131" s="334"/>
      <c r="N131" s="334"/>
      <c r="O131" s="300"/>
      <c r="P131" s="334"/>
      <c r="Q131" s="334"/>
      <c r="R131" s="334"/>
      <c r="S131" s="336"/>
      <c r="T131" s="336"/>
      <c r="U131" s="336"/>
      <c r="V131" s="336"/>
      <c r="W131" s="334"/>
      <c r="X131" s="334"/>
      <c r="Y131" s="346">
        <f t="shared" ref="Y131:AD131" si="34">Y127*Y130</f>
        <v>35716.238611584376</v>
      </c>
      <c r="Z131" s="346">
        <f t="shared" si="34"/>
        <v>14979.600519569347</v>
      </c>
      <c r="AA131" s="347">
        <f t="shared" si="34"/>
        <v>27981.418045008784</v>
      </c>
      <c r="AB131" s="347">
        <f t="shared" si="34"/>
        <v>0</v>
      </c>
      <c r="AC131" s="347">
        <f t="shared" si="34"/>
        <v>0</v>
      </c>
      <c r="AD131" s="347">
        <f t="shared" si="34"/>
        <v>0</v>
      </c>
      <c r="AE131" s="347">
        <f>AE127*AE130</f>
        <v>0</v>
      </c>
      <c r="AF131" s="347">
        <f t="shared" ref="AF131:AL131" si="35">AF127*AF130</f>
        <v>0</v>
      </c>
      <c r="AG131" s="347">
        <f t="shared" si="35"/>
        <v>0</v>
      </c>
      <c r="AH131" s="347">
        <f t="shared" si="35"/>
        <v>0</v>
      </c>
      <c r="AI131" s="347">
        <f t="shared" si="35"/>
        <v>0</v>
      </c>
      <c r="AJ131" s="347">
        <f t="shared" si="35"/>
        <v>0</v>
      </c>
      <c r="AK131" s="347">
        <f t="shared" si="35"/>
        <v>0</v>
      </c>
      <c r="AL131" s="347">
        <f t="shared" si="35"/>
        <v>0</v>
      </c>
      <c r="AM131" s="407">
        <f>SUM(Y131:AL131)</f>
        <v>78677.257176162515</v>
      </c>
    </row>
    <row r="132" spans="1:40" s="303" customFormat="1" ht="15.5">
      <c r="A132" s="511"/>
      <c r="B132" s="349" t="s">
        <v>210</v>
      </c>
      <c r="C132" s="345"/>
      <c r="D132" s="350"/>
      <c r="E132" s="334"/>
      <c r="F132" s="334"/>
      <c r="G132" s="334"/>
      <c r="H132" s="334"/>
      <c r="I132" s="334"/>
      <c r="J132" s="334"/>
      <c r="K132" s="334"/>
      <c r="L132" s="334"/>
      <c r="M132" s="334"/>
      <c r="N132" s="334"/>
      <c r="O132" s="300"/>
      <c r="P132" s="334"/>
      <c r="Q132" s="334"/>
      <c r="R132" s="334"/>
      <c r="S132" s="336"/>
      <c r="T132" s="336"/>
      <c r="U132" s="336"/>
      <c r="V132" s="336"/>
      <c r="W132" s="334"/>
      <c r="X132" s="334"/>
      <c r="Y132" s="347">
        <f t="shared" ref="Y132:AD132" si="36">Y128*Y130</f>
        <v>0</v>
      </c>
      <c r="Z132" s="347">
        <f t="shared" si="36"/>
        <v>0</v>
      </c>
      <c r="AA132" s="347">
        <f t="shared" si="36"/>
        <v>0</v>
      </c>
      <c r="AB132" s="347">
        <f t="shared" si="36"/>
        <v>0</v>
      </c>
      <c r="AC132" s="347">
        <f t="shared" si="36"/>
        <v>0</v>
      </c>
      <c r="AD132" s="347">
        <f t="shared" si="36"/>
        <v>0</v>
      </c>
      <c r="AE132" s="347">
        <f>AE128*AE130</f>
        <v>0</v>
      </c>
      <c r="AF132" s="347">
        <f t="shared" ref="AF132:AL132" si="37">AF128*AF130</f>
        <v>0</v>
      </c>
      <c r="AG132" s="347">
        <f t="shared" si="37"/>
        <v>0</v>
      </c>
      <c r="AH132" s="347">
        <f t="shared" si="37"/>
        <v>0</v>
      </c>
      <c r="AI132" s="347">
        <f t="shared" si="37"/>
        <v>0</v>
      </c>
      <c r="AJ132" s="347">
        <f t="shared" si="37"/>
        <v>0</v>
      </c>
      <c r="AK132" s="347">
        <f t="shared" si="37"/>
        <v>0</v>
      </c>
      <c r="AL132" s="347">
        <f t="shared" si="37"/>
        <v>0</v>
      </c>
      <c r="AM132" s="407">
        <f>SUM(Y132:AL132)</f>
        <v>0</v>
      </c>
    </row>
    <row r="133" spans="1:40" s="350" customFormat="1" ht="17.25" customHeight="1">
      <c r="A133" s="513"/>
      <c r="B133" s="349" t="s">
        <v>256</v>
      </c>
      <c r="C133" s="345"/>
      <c r="E133" s="334"/>
      <c r="F133" s="334"/>
      <c r="G133" s="334"/>
      <c r="H133" s="334"/>
      <c r="I133" s="334"/>
      <c r="J133" s="334"/>
      <c r="K133" s="334"/>
      <c r="L133" s="334"/>
      <c r="M133" s="334"/>
      <c r="N133" s="334"/>
      <c r="O133" s="300"/>
      <c r="P133" s="334"/>
      <c r="Q133" s="334"/>
      <c r="R133" s="334"/>
      <c r="W133" s="334"/>
      <c r="X133" s="334"/>
      <c r="Y133" s="351"/>
      <c r="Z133" s="351"/>
      <c r="AA133" s="351"/>
      <c r="AB133" s="351"/>
      <c r="AC133" s="351"/>
      <c r="AD133" s="351"/>
      <c r="AE133" s="351"/>
      <c r="AF133" s="351"/>
      <c r="AG133" s="351"/>
      <c r="AH133" s="351"/>
      <c r="AI133" s="351"/>
      <c r="AJ133" s="351"/>
      <c r="AK133" s="351"/>
      <c r="AL133" s="351"/>
      <c r="AM133" s="407">
        <f>AM131-AM132</f>
        <v>78677.257176162515</v>
      </c>
    </row>
    <row r="134" spans="1:40" s="354" customFormat="1" ht="19.5" customHeight="1">
      <c r="A134" s="508"/>
      <c r="B134" s="324"/>
      <c r="C134" s="350"/>
      <c r="D134" s="350"/>
      <c r="E134" s="334"/>
      <c r="F134" s="334"/>
      <c r="G134" s="334"/>
      <c r="H134" s="334"/>
      <c r="I134" s="334"/>
      <c r="J134" s="334"/>
      <c r="K134" s="334"/>
      <c r="L134" s="334"/>
      <c r="M134" s="334"/>
      <c r="N134" s="334"/>
      <c r="O134" s="300"/>
      <c r="P134" s="334"/>
      <c r="Q134" s="334"/>
      <c r="R134" s="334"/>
      <c r="S134" s="350"/>
      <c r="T134" s="345"/>
      <c r="U134" s="350"/>
      <c r="V134" s="350"/>
      <c r="W134" s="334"/>
      <c r="X134" s="334"/>
      <c r="Y134" s="352"/>
      <c r="Z134" s="352"/>
      <c r="AA134" s="352"/>
      <c r="AB134" s="352"/>
      <c r="AC134" s="352"/>
      <c r="AD134" s="352"/>
      <c r="AE134" s="352"/>
      <c r="AF134" s="352"/>
      <c r="AG134" s="352"/>
      <c r="AH134" s="352"/>
      <c r="AI134" s="352"/>
      <c r="AJ134" s="352"/>
      <c r="AK134" s="352"/>
      <c r="AL134" s="352"/>
      <c r="AM134" s="353"/>
    </row>
    <row r="135" spans="1:40" s="283" customFormat="1" ht="15.5">
      <c r="A135" s="509"/>
      <c r="B135" s="355" t="s">
        <v>215</v>
      </c>
      <c r="C135" s="356"/>
      <c r="D135" s="279"/>
      <c r="E135" s="279"/>
      <c r="F135" s="279"/>
      <c r="G135" s="279"/>
      <c r="H135" s="279"/>
      <c r="I135" s="279"/>
      <c r="J135" s="279"/>
      <c r="K135" s="279"/>
      <c r="L135" s="279"/>
      <c r="M135" s="279"/>
      <c r="N135" s="279"/>
      <c r="O135" s="357"/>
      <c r="P135" s="279"/>
      <c r="Q135" s="279"/>
      <c r="R135" s="279"/>
      <c r="S135" s="304"/>
      <c r="T135" s="309"/>
      <c r="U135" s="309"/>
      <c r="V135" s="279"/>
      <c r="W135" s="279"/>
      <c r="X135" s="309"/>
      <c r="Y135" s="291">
        <f>SUMPRODUCT(E22:E125,Y22:Y125)</f>
        <v>2176920.4275356326</v>
      </c>
      <c r="Z135" s="291">
        <f>SUMPRODUCT(E22:E125,Z22:Z125)</f>
        <v>1061664.4884866183</v>
      </c>
      <c r="AA135" s="291">
        <f>IF(AA21="kW",SUMPRODUCT(N22:N125,P22:P125,AA22:AA125),SUMPRODUCT(E22:E125,AA22:AA125))</f>
        <v>9920.0262505792125</v>
      </c>
      <c r="AB135" s="291">
        <f>IF(AB21="kW",SUMPRODUCT(N22:N125,P22:P125,AB22:AB125),SUMPRODUCT(E22:E125,AB22:AB125))</f>
        <v>0</v>
      </c>
      <c r="AC135" s="291">
        <f>IF(AC21="kW",SUMPRODUCT(N22:N125,P22:P125,AC22:AC125),SUMPRODUCT(E22:E125,AC22:AC125))</f>
        <v>0</v>
      </c>
      <c r="AD135" s="291">
        <f>IF(AD21="kW",SUMPRODUCT(N22:N125,P22:P125,AD22:AD125),SUMPRODUCT(E22:E125, AD22:AD125))</f>
        <v>0</v>
      </c>
      <c r="AE135" s="291">
        <f>IF(AE21="kW",SUMPRODUCT(N22:N125,P22:P125,AE22:AE125),SUMPRODUCT(E22:E125,AE22:AE125))</f>
        <v>0</v>
      </c>
      <c r="AF135" s="291">
        <f>IF(AF21="kW",SUMPRODUCT(N22:N125,P22:P125,AF22:AF125),SUMPRODUCT(E22:E125,AF22:AF125))</f>
        <v>0</v>
      </c>
      <c r="AG135" s="291">
        <f>IF(AG21="kW",SUMPRODUCT(N22:N125,P22:P125,AG22:AG125),SUMPRODUCT(E22:E125,AG22:AG125))</f>
        <v>0</v>
      </c>
      <c r="AH135" s="291">
        <f>IF(AH21="kW",SUMPRODUCT(N22:N125,P22:P125,AH22:AH125),SUMPRODUCT(E22:E125,AH22:AH125))</f>
        <v>0</v>
      </c>
      <c r="AI135" s="291">
        <f>IF(AI21="kW",SUMPRODUCT(N22:N125,P22:P125,AI22:AI125),SUMPRODUCT(E22:E125,AI22:AI125))</f>
        <v>0</v>
      </c>
      <c r="AJ135" s="291">
        <f>IF(AJ21="kW",SUMPRODUCT(N22:N125,P22:P125,AJ22:AJ125),SUMPRODUCT(E22:E125,AJ22:AJ125))</f>
        <v>0</v>
      </c>
      <c r="AK135" s="291">
        <f>IF(AK21="kW",SUMPRODUCT(N22:N125,P22:P125,AK22:AK125),SUMPRODUCT(E22:E125,AK22:AK125))</f>
        <v>0</v>
      </c>
      <c r="AL135" s="291">
        <f>IF(AL21="kW",SUMPRODUCT(N22:N125,P22:P125,AL22:AL125),SUMPRODUCT(E22:E125,AL22:AL125))</f>
        <v>0</v>
      </c>
      <c r="AM135" s="337"/>
    </row>
    <row r="136" spans="1:40" s="283" customFormat="1" ht="15.5">
      <c r="A136" s="509"/>
      <c r="B136" s="355" t="s">
        <v>216</v>
      </c>
      <c r="C136" s="356"/>
      <c r="D136" s="279"/>
      <c r="E136" s="279"/>
      <c r="F136" s="279"/>
      <c r="G136" s="279"/>
      <c r="H136" s="279"/>
      <c r="I136" s="279"/>
      <c r="J136" s="279"/>
      <c r="K136" s="279"/>
      <c r="L136" s="279"/>
      <c r="M136" s="279"/>
      <c r="N136" s="279"/>
      <c r="O136" s="357"/>
      <c r="P136" s="279"/>
      <c r="Q136" s="279"/>
      <c r="R136" s="279"/>
      <c r="S136" s="304"/>
      <c r="T136" s="309"/>
      <c r="U136" s="309"/>
      <c r="V136" s="279"/>
      <c r="W136" s="279"/>
      <c r="X136" s="309"/>
      <c r="Y136" s="291">
        <f>SUMPRODUCT(F22:F125,Y22:Y125)</f>
        <v>2177911.6235356326</v>
      </c>
      <c r="Z136" s="291">
        <f>SUMPRODUCT(F22:F125,Z22:Z125)</f>
        <v>1061664.4884866183</v>
      </c>
      <c r="AA136" s="291">
        <f>IF(AA21="kW",SUMPRODUCT(N22:N125,Q22:Q125,AA22:AA125),SUMPRODUCT(F22:F125,AA22:AA125))</f>
        <v>9920.0262505792125</v>
      </c>
      <c r="AB136" s="291">
        <f>IF(AB21="kW",SUMPRODUCT(N22:N125,Q22:Q125,AB22:AB125),SUMPRODUCT(F22:F125,AB22:AB125))</f>
        <v>0</v>
      </c>
      <c r="AC136" s="291">
        <f>IF(AC21="kW",SUMPRODUCT(N22:N125,Q22:Q125,AC22:AC125),SUMPRODUCT(F22:F125, AC22:AC125))</f>
        <v>0</v>
      </c>
      <c r="AD136" s="291">
        <f>IF(AD21="kW",SUMPRODUCT(N22:N125,Q22:Q125,AD22:AD125),SUMPRODUCT(F22:F125, AD22:AD125))</f>
        <v>0</v>
      </c>
      <c r="AE136" s="291">
        <f>IF(AE21="kW",SUMPRODUCT(N22:N125,Q22:Q125,AE22:AE125),SUMPRODUCT(F22:F125,AE22:AE125))</f>
        <v>0</v>
      </c>
      <c r="AF136" s="291">
        <f>IF(AF21="kW",SUMPRODUCT(N22:N125,Q22:Q125,AF22:AF125),SUMPRODUCT(F22:F125,AF22:AF125))</f>
        <v>0</v>
      </c>
      <c r="AG136" s="291">
        <f>IF(AG21="kW",SUMPRODUCT(N22:N125,Q22:Q125,AG22:AG125),SUMPRODUCT(F22:F125,AG22:AG125))</f>
        <v>0</v>
      </c>
      <c r="AH136" s="291">
        <f>IF(AH21="kW",SUMPRODUCT(N22:N125,Q22:Q125,AH22:AH125),SUMPRODUCT(F22:F125,AH22:AH125))</f>
        <v>0</v>
      </c>
      <c r="AI136" s="291">
        <f>IF(AI21="kW",SUMPRODUCT(N22:N125,Q22:Q125,AI22:AI125),SUMPRODUCT(F22:F125,AI22:AI125))</f>
        <v>0</v>
      </c>
      <c r="AJ136" s="291">
        <f>IF(AJ21="kW",SUMPRODUCT(N22:N125,Q22:Q125,AJ22:AJ125),SUMPRODUCT(F22:F125,AJ22:AJ125))</f>
        <v>0</v>
      </c>
      <c r="AK136" s="291">
        <f>IF(AK21="kW",SUMPRODUCT(N22:N125,Q22:Q125,AK22:AK125),SUMPRODUCT(F22:F125,AK22:AK125))</f>
        <v>0</v>
      </c>
      <c r="AL136" s="291">
        <f>IF(AL21="kW",SUMPRODUCT(N22:N125,Q22:Q125,AL22:AL125),SUMPRODUCT(F22:F125,AL22:AL125))</f>
        <v>0</v>
      </c>
      <c r="AM136" s="337"/>
    </row>
    <row r="137" spans="1:40" s="283" customFormat="1" ht="15.5">
      <c r="A137" s="509"/>
      <c r="B137" s="355" t="s">
        <v>217</v>
      </c>
      <c r="C137" s="356"/>
      <c r="D137" s="279"/>
      <c r="E137" s="279"/>
      <c r="F137" s="279"/>
      <c r="G137" s="279"/>
      <c r="H137" s="279"/>
      <c r="I137" s="279"/>
      <c r="J137" s="279"/>
      <c r="K137" s="279"/>
      <c r="L137" s="279"/>
      <c r="M137" s="279"/>
      <c r="N137" s="279"/>
      <c r="O137" s="357"/>
      <c r="P137" s="279"/>
      <c r="Q137" s="279"/>
      <c r="R137" s="279"/>
      <c r="S137" s="304"/>
      <c r="T137" s="309"/>
      <c r="U137" s="309"/>
      <c r="V137" s="279"/>
      <c r="W137" s="279"/>
      <c r="X137" s="309"/>
      <c r="Y137" s="291">
        <f>SUMPRODUCT(G22:G125,Y22:Y125)</f>
        <v>2174258.8650059439</v>
      </c>
      <c r="Z137" s="291">
        <f>SUMPRODUCT(G22:G125,Z22:Z125)</f>
        <v>961685.79457132961</v>
      </c>
      <c r="AA137" s="291">
        <f>IF(AA21="kW",SUMPRODUCT(N22:N125,R22:R125,AA22:AA125),SUMPRODUCT(G22:G125,AA22:AA125))</f>
        <v>9920.0262505792125</v>
      </c>
      <c r="AB137" s="291">
        <f>IF(AB21="kW",SUMPRODUCT(N22:N125,R22:R125,AB22:AB125),SUMPRODUCT(G22:G125,AB22:AB125))</f>
        <v>0</v>
      </c>
      <c r="AC137" s="291">
        <f>IF(AC21="kW",SUMPRODUCT(N22:N125,R22:R125,AC22:AC125),SUMPRODUCT(G22:G125, AC22:AC125))</f>
        <v>0</v>
      </c>
      <c r="AD137" s="291">
        <f>IF(AD21="kW",SUMPRODUCT(N22:N125,R22:R125,AD22:AD125),SUMPRODUCT(G22:G125, AD22:AD125))</f>
        <v>0</v>
      </c>
      <c r="AE137" s="291">
        <f>IF(AE21="kW",SUMPRODUCT(N22:N125,R22:R125,AE22:AE125),SUMPRODUCT(G22:G125,AE22:AE125))</f>
        <v>0</v>
      </c>
      <c r="AF137" s="291">
        <f>IF(AF21="kW",SUMPRODUCT(N22:N125,R22:R125,AF22:AF125),SUMPRODUCT(G22:G125,AF22:AF125))</f>
        <v>0</v>
      </c>
      <c r="AG137" s="291">
        <f>IF(AG21="kW",SUMPRODUCT(N22:N125,R22:R125,AG22:AG125),SUMPRODUCT(G22:G125,AG22:AG125))</f>
        <v>0</v>
      </c>
      <c r="AH137" s="291">
        <f>IF(AH21="kW",SUMPRODUCT(N22:N125,R22:R125,AH22:AH125),SUMPRODUCT(G22:G125,AH22:AH125))</f>
        <v>0</v>
      </c>
      <c r="AI137" s="291">
        <f>IF(AI21="kW",SUMPRODUCT(N22:N125,R22:R125,AI22:AI125),SUMPRODUCT(G22:G125,AI22:AI125))</f>
        <v>0</v>
      </c>
      <c r="AJ137" s="291">
        <f>IF(AJ21="kW",SUMPRODUCT(N22:N125,R22:R125,AJ22:AJ125),SUMPRODUCT(G22:G125,AJ22:AJ125))</f>
        <v>0</v>
      </c>
      <c r="AK137" s="291">
        <f>IF(AK21="kW",SUMPRODUCT(N22:N125,R22:R125,AK22:AK125),SUMPRODUCT(G22:G125,AK22:AK125))</f>
        <v>0</v>
      </c>
      <c r="AL137" s="291">
        <f>IF(AL21="kW",SUMPRODUCT(N22:N125,R22:R125,AL22:AL125),SUMPRODUCT(G22:G125,AL22:AL125))</f>
        <v>0</v>
      </c>
      <c r="AM137" s="337"/>
    </row>
    <row r="138" spans="1:40" s="283" customFormat="1" ht="15.5">
      <c r="A138" s="509"/>
      <c r="B138" s="355" t="s">
        <v>218</v>
      </c>
      <c r="C138" s="356"/>
      <c r="D138" s="279"/>
      <c r="E138" s="279"/>
      <c r="F138" s="279"/>
      <c r="G138" s="279"/>
      <c r="H138" s="279"/>
      <c r="I138" s="279"/>
      <c r="J138" s="279"/>
      <c r="K138" s="279"/>
      <c r="L138" s="279"/>
      <c r="M138" s="279"/>
      <c r="N138" s="279"/>
      <c r="O138" s="357"/>
      <c r="P138" s="279"/>
      <c r="Q138" s="279"/>
      <c r="R138" s="279"/>
      <c r="S138" s="304"/>
      <c r="T138" s="309"/>
      <c r="U138" s="309"/>
      <c r="V138" s="279"/>
      <c r="W138" s="279"/>
      <c r="X138" s="309"/>
      <c r="Y138" s="291">
        <f>SUMPRODUCT(H22:H125,Y22:Y125)</f>
        <v>1998359.3107464202</v>
      </c>
      <c r="Z138" s="291">
        <f>SUMPRODUCT(H22:H125,Z22:Z125)</f>
        <v>958019.67271432956</v>
      </c>
      <c r="AA138" s="291">
        <f>IF(AA21="kW",SUMPRODUCT(N22:N125,S22:S125,AA22:AA125),SUMPRODUCT(H22:H125,AA22:AA125))</f>
        <v>9920.0262505792125</v>
      </c>
      <c r="AB138" s="291">
        <f>IF(AB21="kW",SUMPRODUCT(N22:N125,S22:S125,AB22:AB125),SUMPRODUCT(H22:H125,AB22:AB125))</f>
        <v>0</v>
      </c>
      <c r="AC138" s="291">
        <f>IF(AC21="kW",SUMPRODUCT(N22:N125,S22:S125,AC22:AC125),SUMPRODUCT(H22:H125, AC22:AC125))</f>
        <v>0</v>
      </c>
      <c r="AD138" s="291">
        <f>IF(AD21="kW",SUMPRODUCT(N22:N125,S22:S125,AD22:AD125),SUMPRODUCT(H22:H125, AD22:AD125))</f>
        <v>0</v>
      </c>
      <c r="AE138" s="291">
        <f>IF(AE21="kW",SUMPRODUCT(N22:N125,S22:S125,AE22:AE125),SUMPRODUCT(H22:H125,AE22:AE125))</f>
        <v>0</v>
      </c>
      <c r="AF138" s="291">
        <f>IF(AF21="kW",SUMPRODUCT(N22:N125,S22:S125,AF22:AF125),SUMPRODUCT(H22:H125,AF22:AF125))</f>
        <v>0</v>
      </c>
      <c r="AG138" s="291">
        <f>IF(AG21="kW",SUMPRODUCT(N22:N125,S22:S125,AG22:AG125),SUMPRODUCT(H22:H125,AG22:AG125))</f>
        <v>0</v>
      </c>
      <c r="AH138" s="291">
        <f>IF(AH21="kW",SUMPRODUCT(N22:N125,S22:S125,AH22:AH125),SUMPRODUCT(H22:H125,AH22:AH125))</f>
        <v>0</v>
      </c>
      <c r="AI138" s="291">
        <f>IF(AI21="kW",SUMPRODUCT(N22:N125,S22:S125,AI22:AI125),SUMPRODUCT(H22:H125,AI22:AI125))</f>
        <v>0</v>
      </c>
      <c r="AJ138" s="291">
        <f>IF(AJ21="kW",SUMPRODUCT(N22:N125,S22:S125,AJ22:AJ125),SUMPRODUCT(H22:H125,AJ22:AJ125))</f>
        <v>0</v>
      </c>
      <c r="AK138" s="291">
        <f>IF(AK21="kW",SUMPRODUCT(N22:N125,S22:S125,AK22:AK125),SUMPRODUCT(H22:H125,AK22:AK125))</f>
        <v>0</v>
      </c>
      <c r="AL138" s="291">
        <f>IF(AL21="kW",SUMPRODUCT(N22:N125,S22:S125,AL22:AL125),SUMPRODUCT(H22:H125,AL22:AL125))</f>
        <v>0</v>
      </c>
      <c r="AM138" s="337"/>
    </row>
    <row r="139" spans="1:40" s="283" customFormat="1" ht="15.5">
      <c r="A139" s="509"/>
      <c r="B139" s="355" t="s">
        <v>219</v>
      </c>
      <c r="C139" s="356"/>
      <c r="D139" s="279"/>
      <c r="E139" s="279"/>
      <c r="F139" s="279"/>
      <c r="G139" s="279"/>
      <c r="H139" s="279"/>
      <c r="I139" s="279"/>
      <c r="J139" s="279"/>
      <c r="K139" s="279"/>
      <c r="L139" s="279"/>
      <c r="M139" s="279"/>
      <c r="N139" s="279"/>
      <c r="O139" s="357"/>
      <c r="P139" s="279"/>
      <c r="Q139" s="279"/>
      <c r="R139" s="279"/>
      <c r="S139" s="304"/>
      <c r="T139" s="309"/>
      <c r="U139" s="309"/>
      <c r="V139" s="279"/>
      <c r="W139" s="279"/>
      <c r="X139" s="309"/>
      <c r="Y139" s="291">
        <f>SUMPRODUCT(I22:I125,Y22:Y125)</f>
        <v>1663041.7300875976</v>
      </c>
      <c r="Z139" s="291">
        <f>SUMPRODUCT(I22:I125,Z22:Z125)</f>
        <v>882490.90932664042</v>
      </c>
      <c r="AA139" s="291">
        <f>IF(AA21="kW",SUMPRODUCT(N22:N125,T22:T125,AA22:AA125),SUMPRODUCT(I22:I125,AA22:AA125))</f>
        <v>9920.0262505792125</v>
      </c>
      <c r="AB139" s="291">
        <f>IF(AB21="kW",SUMPRODUCT(N22:N125,T22:T125,AB22:AB125),SUMPRODUCT(I22:I125,AB22:AB125))</f>
        <v>0</v>
      </c>
      <c r="AC139" s="291">
        <f>IF(AC21="kW",SUMPRODUCT(N22:N125,T22:T125,AC22:AC125),SUMPRODUCT(I22:I125, AC22:AC125))</f>
        <v>0</v>
      </c>
      <c r="AD139" s="291">
        <f>IF(AD21="kW",SUMPRODUCT(N22:N125,T22:T125,AD22:AD125),SUMPRODUCT(I22:I125, AD22:AD125))</f>
        <v>0</v>
      </c>
      <c r="AE139" s="291">
        <f>IF(AE21="kW",SUMPRODUCT(N22:N125,T22:T125,AE22:AE125),SUMPRODUCT(I22:I125,AE22:AE125))</f>
        <v>0</v>
      </c>
      <c r="AF139" s="291">
        <f>IF(AF21="kW",SUMPRODUCT(N22:N125,T22:T125,AF22:AF125),SUMPRODUCT(I22:I125,AF22:AF125))</f>
        <v>0</v>
      </c>
      <c r="AG139" s="291">
        <f>IF(AG21="kW",SUMPRODUCT(N22:N125,T22:T125,AG22:AG125),SUMPRODUCT(I22:I125,AG22:AG125))</f>
        <v>0</v>
      </c>
      <c r="AH139" s="291">
        <f>IF(AH21="kW",SUMPRODUCT(N22:N125,T22:T125,AH22:AH125),SUMPRODUCT(I22:I125,AH22:AH125))</f>
        <v>0</v>
      </c>
      <c r="AI139" s="291">
        <f>IF(AI21="kW",SUMPRODUCT(N22:N125,T22:T125,AI22:AI125),SUMPRODUCT(I22:I125,AI22:AI125))</f>
        <v>0</v>
      </c>
      <c r="AJ139" s="291">
        <f>IF(AJ21="kW",SUMPRODUCT(N22:N125,T22:T125,AJ22:AJ125),SUMPRODUCT(I22:I125,AJ22:AJ125))</f>
        <v>0</v>
      </c>
      <c r="AK139" s="291">
        <f>IF(AK21="kW",SUMPRODUCT(N22:N125,T22:T125,AK22:AK125),SUMPRODUCT(I22:I125,AK22:AK125))</f>
        <v>0</v>
      </c>
      <c r="AL139" s="291">
        <f>IF(AL21="kW",SUMPRODUCT(N22:N125,T22:T125,AL22:AL125),SUMPRODUCT(I22:I125,AL22:AL125))</f>
        <v>0</v>
      </c>
      <c r="AM139" s="337"/>
    </row>
    <row r="140" spans="1:40" s="283" customFormat="1" ht="15.5">
      <c r="A140" s="509"/>
      <c r="B140" s="355" t="s">
        <v>220</v>
      </c>
      <c r="C140" s="356"/>
      <c r="D140" s="309"/>
      <c r="E140" s="309"/>
      <c r="F140" s="309"/>
      <c r="G140" s="309"/>
      <c r="H140" s="309"/>
      <c r="I140" s="309"/>
      <c r="J140" s="309"/>
      <c r="K140" s="309"/>
      <c r="L140" s="309"/>
      <c r="M140" s="309"/>
      <c r="N140" s="309"/>
      <c r="O140" s="357"/>
      <c r="P140" s="309"/>
      <c r="Q140" s="309"/>
      <c r="R140" s="309"/>
      <c r="S140" s="304"/>
      <c r="T140" s="309"/>
      <c r="U140" s="309"/>
      <c r="V140" s="309"/>
      <c r="W140" s="309"/>
      <c r="X140" s="309"/>
      <c r="Y140" s="291">
        <f>SUMPRODUCT(J22:J125,Y22:Y125)</f>
        <v>1519958.5705224022</v>
      </c>
      <c r="Z140" s="291">
        <f>SUMPRODUCT(J22:J125,Z22:Z125)</f>
        <v>749070.99105943076</v>
      </c>
      <c r="AA140" s="291">
        <f>IF(AA21="kW",SUMPRODUCT(N22:N125,U22:U125,AA22:AA125),SUMPRODUCT(J22:J125,AA22:AA125))</f>
        <v>9920.0262505792125</v>
      </c>
      <c r="AB140" s="291">
        <f>IF(AB21="kW",SUMPRODUCT(N22:N125,U22:U125,AB22:AB125),SUMPRODUCT(J22:J125,AB22:AB125))</f>
        <v>0</v>
      </c>
      <c r="AC140" s="291">
        <f>IF(AC21="kW",SUMPRODUCT(N22:N125,U22:U125,AC22:AC125),SUMPRODUCT(J22:J125, AC22:AC125))</f>
        <v>0</v>
      </c>
      <c r="AD140" s="291">
        <f>IF(AD21="kW",SUMPRODUCT(N22:N125,U22:U125,AD22:AD125),SUMPRODUCT(J22:J125, AD22:AD125))</f>
        <v>0</v>
      </c>
      <c r="AE140" s="291">
        <f>IF(AE21="kW",SUMPRODUCT(N22:N125,U22:U125,AE22:AE125),SUMPRODUCT(J22:J125,AE22:AE125))</f>
        <v>0</v>
      </c>
      <c r="AF140" s="291">
        <f>IF(AF21="kW",SUMPRODUCT(N22:N125,U22:U125,AF22:AF125),SUMPRODUCT(J22:J125,AF22:AF125))</f>
        <v>0</v>
      </c>
      <c r="AG140" s="291">
        <f>IF(AG21="kW",SUMPRODUCT(N22:N125,U22:U125,AG22:AG125),SUMPRODUCT(J22:J125,AG22:AG125))</f>
        <v>0</v>
      </c>
      <c r="AH140" s="291">
        <f>IF(AH21="kW",SUMPRODUCT(N22:N125,U22:U125,AH22:AH125),SUMPRODUCT(J22:J125,AH22:AH125))</f>
        <v>0</v>
      </c>
      <c r="AI140" s="291">
        <f>IF(AI21="kW",SUMPRODUCT(N22:N125,U22:U125,AI22:AI125),SUMPRODUCT(J22:J125,AI22:AI125))</f>
        <v>0</v>
      </c>
      <c r="AJ140" s="291">
        <f>IF(AJ21="kW",SUMPRODUCT(N22:N125,U22:U125,AJ22:AJ125),SUMPRODUCT(J22:J125,AJ22:AJ125))</f>
        <v>0</v>
      </c>
      <c r="AK140" s="291">
        <f>IF(AK21="kW",SUMPRODUCT(N22:N125,U22:U125,AK22:AK125),SUMPRODUCT(J22:J125,AK22:AK125))</f>
        <v>0</v>
      </c>
      <c r="AL140" s="291">
        <f>IF(AL21="kW",SUMPRODUCT(N22:N125,U22:U125,AL22:AL125),SUMPRODUCT(J22:J125,AL22:AL125))</f>
        <v>0</v>
      </c>
      <c r="AM140" s="337"/>
    </row>
    <row r="141" spans="1:40" s="283" customFormat="1" ht="15.5">
      <c r="A141" s="509"/>
      <c r="B141" s="355" t="s">
        <v>221</v>
      </c>
      <c r="C141" s="356"/>
      <c r="D141" s="335"/>
      <c r="E141" s="335"/>
      <c r="F141" s="335"/>
      <c r="G141" s="335"/>
      <c r="H141" s="335"/>
      <c r="I141" s="335"/>
      <c r="J141" s="335"/>
      <c r="K141" s="335"/>
      <c r="L141" s="335"/>
      <c r="M141" s="335"/>
      <c r="N141" s="335"/>
      <c r="O141" s="309"/>
      <c r="P141" s="279"/>
      <c r="Q141" s="279"/>
      <c r="R141" s="309"/>
      <c r="S141" s="304"/>
      <c r="T141" s="309"/>
      <c r="U141" s="309"/>
      <c r="V141" s="357"/>
      <c r="W141" s="357"/>
      <c r="X141" s="309"/>
      <c r="Y141" s="291">
        <f>SUMPRODUCT(K22:K125,Y22:Y125)</f>
        <v>1517961.5568696046</v>
      </c>
      <c r="Z141" s="291">
        <f>SUMPRODUCT(K22:K125,Z22:Z125)</f>
        <v>749070.99105943076</v>
      </c>
      <c r="AA141" s="291">
        <f>IF(AA21="kW",SUMPRODUCT(N22:N125,V22:V125,AA22:AA125),SUMPRODUCT(K22:K125,AA22:AA125))</f>
        <v>9920.0262505792125</v>
      </c>
      <c r="AB141" s="291">
        <f>IF(AB21="kW",SUMPRODUCT(N22:N125,V22:V125,AB22:AB125),SUMPRODUCT(K22:K125,AB22:AB125))</f>
        <v>0</v>
      </c>
      <c r="AC141" s="291">
        <f>IF(AC21="kW",SUMPRODUCT(N22:N125,V22:V125,AC22:AC125),SUMPRODUCT(K22:K125, AC22:AC125))</f>
        <v>0</v>
      </c>
      <c r="AD141" s="291">
        <f>IF(AD21="kW",SUMPRODUCT(N22:N125,V22:V125,AD22:AD125),SUMPRODUCT(K22:K125, AD22:AD125))</f>
        <v>0</v>
      </c>
      <c r="AE141" s="291">
        <f>IF(AE21="kW",SUMPRODUCT(N22:N125,V22:V125,AE22:AE125),SUMPRODUCT(K22:K125,AE22:AE125))</f>
        <v>0</v>
      </c>
      <c r="AF141" s="291">
        <f>IF(AF21="kW",SUMPRODUCT(N22:N125,V22:V125,AF22:AF125),SUMPRODUCT(K22:K125,AF22:AF125))</f>
        <v>0</v>
      </c>
      <c r="AG141" s="291">
        <f>IF(AG21="kW",SUMPRODUCT(N22:N125,V22:V125,AG22:AG125),SUMPRODUCT(K22:K125,AG22:AG125))</f>
        <v>0</v>
      </c>
      <c r="AH141" s="291">
        <f>IF(AH21="kW",SUMPRODUCT(N22:N125,V22:V125,AH22:AH125),SUMPRODUCT(K22:K125,AH22:AH125))</f>
        <v>0</v>
      </c>
      <c r="AI141" s="291">
        <f>IF(AI21="kW",SUMPRODUCT(N22:N125,V22:V125,AI22:AI125),SUMPRODUCT(K22:K125,AI22:AI125))</f>
        <v>0</v>
      </c>
      <c r="AJ141" s="291">
        <f>IF(AJ21="kW",SUMPRODUCT(N22:N125,V22:V125,AJ22:AJ125),SUMPRODUCT(K22:K125,AJ22:AJ125))</f>
        <v>0</v>
      </c>
      <c r="AK141" s="291">
        <f>IF(AK21="kW",SUMPRODUCT(N22:N125,V22:V125,AK22:AK125),SUMPRODUCT(K22:K125,AK22:AK125))</f>
        <v>0</v>
      </c>
      <c r="AL141" s="291">
        <f>IF(AL21="kW",SUMPRODUCT(N22:N125,V22:V125,AL22:AL125),SUMPRODUCT(K22:K125,AL22:AL125))</f>
        <v>0</v>
      </c>
      <c r="AM141" s="337"/>
    </row>
    <row r="142" spans="1:40" s="283" customFormat="1" ht="15.5">
      <c r="A142" s="509"/>
      <c r="B142" s="355" t="s">
        <v>222</v>
      </c>
      <c r="C142" s="356"/>
      <c r="D142" s="335"/>
      <c r="E142" s="335"/>
      <c r="F142" s="335"/>
      <c r="G142" s="335"/>
      <c r="H142" s="335"/>
      <c r="I142" s="335"/>
      <c r="J142" s="335"/>
      <c r="K142" s="335"/>
      <c r="L142" s="335"/>
      <c r="M142" s="335"/>
      <c r="N142" s="335"/>
      <c r="O142" s="357"/>
      <c r="P142" s="279"/>
      <c r="Q142" s="279"/>
      <c r="R142" s="309"/>
      <c r="S142" s="304"/>
      <c r="T142" s="309"/>
      <c r="U142" s="309"/>
      <c r="V142" s="357"/>
      <c r="W142" s="357"/>
      <c r="X142" s="309"/>
      <c r="Y142" s="291">
        <f>SUMPRODUCT(L22:L125,Y22:Y125)</f>
        <v>1634760.4719205208</v>
      </c>
      <c r="Z142" s="291">
        <f>SUMPRODUCT(L22:L125,Z22:Z125)</f>
        <v>703480.40114250057</v>
      </c>
      <c r="AA142" s="291">
        <f>IF(AA21="kW",SUMPRODUCT(N22:N125,W22:W125,AA22:AA125),SUMPRODUCT(L22:L125,AA22:AA125))</f>
        <v>8156.6859748203651</v>
      </c>
      <c r="AB142" s="291">
        <f>IF(AB21="kW",SUMPRODUCT(N22:N125,W22:W125,AB22:AB125),SUMPRODUCT(L22:L125,AB22:AB125))</f>
        <v>0</v>
      </c>
      <c r="AC142" s="291">
        <f>IF(AC21="kW",SUMPRODUCT(N22:N125,W22:W125,AC22:AC125),SUMPRODUCT(L22:L125, AC22:AC125))</f>
        <v>0</v>
      </c>
      <c r="AD142" s="291">
        <f>IF(AD21="kW",SUMPRODUCT(N22:N125,W22:W125,AD22:AD125),SUMPRODUCT(L22:L125, AD22:AD125))</f>
        <v>0</v>
      </c>
      <c r="AE142" s="291">
        <f>IF(AE21="kW",SUMPRODUCT(N22:N125,W22:W125,AE22:AE125),SUMPRODUCT(L22:L125,AE22:AE125))</f>
        <v>0</v>
      </c>
      <c r="AF142" s="291">
        <f>IF(AF21="kW",SUMPRODUCT(N22:N125,W22:W125,AF22:AF125),SUMPRODUCT(L22:L125,AF22:AF125))</f>
        <v>0</v>
      </c>
      <c r="AG142" s="291">
        <f>IF(AG21="kW",SUMPRODUCT(N22:N125,W22:W125,AG22:AG125),SUMPRODUCT(L22:L125,AG22:AG125))</f>
        <v>0</v>
      </c>
      <c r="AH142" s="291">
        <f>IF(AH21="kW",SUMPRODUCT(N22:N125,W22:W125,AH22:AH125),SUMPRODUCT(L22:L125,AH22:AH125))</f>
        <v>0</v>
      </c>
      <c r="AI142" s="291">
        <f>IF(AI21="kW",SUMPRODUCT(N22:N125,W22:W125,AI22:AI125),SUMPRODUCT(L22:L125,AI22:AI125))</f>
        <v>0</v>
      </c>
      <c r="AJ142" s="291">
        <f>IF(AJ21="kW",SUMPRODUCT(N22:N125,W22:W125,AJ22:AJ125),SUMPRODUCT(L22:L125,AJ22:AJ125))</f>
        <v>0</v>
      </c>
      <c r="AK142" s="291">
        <f>IF(AK21="kW",SUMPRODUCT(N22:N125,W22:W125,AK22:AK125),SUMPRODUCT(L22:L125,AK22:AK125))</f>
        <v>0</v>
      </c>
      <c r="AL142" s="291">
        <f>IF(AL21="kW",SUMPRODUCT(N22:N125,W22:W125,AL22:AL125),SUMPRODUCT(L22:L125,AL22:AL125))</f>
        <v>0</v>
      </c>
      <c r="AM142" s="337"/>
    </row>
    <row r="143" spans="1:40" ht="15.5">
      <c r="B143" s="358" t="s">
        <v>223</v>
      </c>
      <c r="C143" s="359"/>
      <c r="D143" s="360"/>
      <c r="E143" s="360"/>
      <c r="F143" s="360"/>
      <c r="G143" s="360"/>
      <c r="H143" s="360"/>
      <c r="I143" s="360"/>
      <c r="J143" s="360"/>
      <c r="K143" s="360"/>
      <c r="L143" s="360"/>
      <c r="M143" s="360"/>
      <c r="N143" s="360"/>
      <c r="O143" s="361"/>
      <c r="P143" s="362"/>
      <c r="Q143" s="363"/>
      <c r="R143" s="361"/>
      <c r="S143" s="364"/>
      <c r="T143" s="365"/>
      <c r="U143" s="365"/>
      <c r="V143" s="361"/>
      <c r="W143" s="361"/>
      <c r="X143" s="365"/>
      <c r="Y143" s="326">
        <f>SUMPRODUCT(M22:M125,Y22:Y125)</f>
        <v>1271345.9715948922</v>
      </c>
      <c r="Z143" s="326">
        <f>SUMPRODUCT(M22:M125,Z22:Z125)</f>
        <v>703480.40114250057</v>
      </c>
      <c r="AA143" s="326">
        <f>IF(AA21="kW",SUMPRODUCT(N22:N125,X22:X125,AA22:AA125),SUMPRODUCT(M22:M125,AA22:AA125))</f>
        <v>8156.6859748203651</v>
      </c>
      <c r="AB143" s="326">
        <f>IF(AB21="kW",SUMPRODUCT(N22:N125,X22:X125,AB22:AB125),SUMPRODUCT(M22:M125, AB22:AB125))</f>
        <v>0</v>
      </c>
      <c r="AC143" s="326">
        <f>IF(AC21="kW",SUMPRODUCT(N22:N125,X22:X125,AC22:AC125),SUMPRODUCT(M22:M125, AC22:AC125))</f>
        <v>0</v>
      </c>
      <c r="AD143" s="326">
        <f>IF(AD21="kW",SUMPRODUCT(N22:N125,X22:X125,AD22:AD125),SUMPRODUCT(M22:M125, AD22:AD125))</f>
        <v>0</v>
      </c>
      <c r="AE143" s="326">
        <f>IF(AE21="kW",SUMPRODUCT(N22:N125,X22:X125, AE22:AE125),SUMPRODUCT(M22:M125,AE22:AE125))</f>
        <v>0</v>
      </c>
      <c r="AF143" s="326">
        <f>IF(AF21="kW",SUMPRODUCT(N22:N125,X22:X125, AF22:AF125),SUMPRODUCT(M22:M125,AF22:AF125))</f>
        <v>0</v>
      </c>
      <c r="AG143" s="326">
        <f>IF(AG21="kW",SUMPRODUCT(N22:N125,X22:X125, AG22:AG125),SUMPRODUCT(M22:M125,AG22:AG125))</f>
        <v>0</v>
      </c>
      <c r="AH143" s="326">
        <f>IF(AH21="kW",SUMPRODUCT(N22:N125,X22:X125, AH22:AH125),SUMPRODUCT(M22:M125,AH22:AH125))</f>
        <v>0</v>
      </c>
      <c r="AI143" s="326">
        <f>IF(AI21="kW",SUMPRODUCT(N22:N125,X22:X125, AI22:AI125),SUMPRODUCT(M22:M125,AI22:AI125))</f>
        <v>0</v>
      </c>
      <c r="AJ143" s="326">
        <f>IF(AJ21="kW",SUMPRODUCT(N22:N125,X22:X125, AJ22:AJ125),SUMPRODUCT(M22:M125,AJ22:AJ125))</f>
        <v>0</v>
      </c>
      <c r="AK143" s="326">
        <f>IF(AK21="kW",SUMPRODUCT(N22:N125,X22:X125, AK22:AK125),SUMPRODUCT(M22:M125,AK22:AK125))</f>
        <v>0</v>
      </c>
      <c r="AL143" s="326">
        <f>IF(AL21="kW",SUMPRODUCT(N22:N125,X22:X125, AL22:AL125),SUMPRODUCT(M22:M125,AL22:AL125))</f>
        <v>0</v>
      </c>
      <c r="AM143" s="366"/>
      <c r="AN143" s="367"/>
    </row>
    <row r="144" spans="1:40" ht="21.75" customHeight="1">
      <c r="B144" s="368" t="s">
        <v>587</v>
      </c>
      <c r="C144" s="369"/>
      <c r="D144" s="370"/>
      <c r="E144" s="370"/>
      <c r="F144" s="370"/>
      <c r="G144" s="370"/>
      <c r="H144" s="370"/>
      <c r="I144" s="370"/>
      <c r="J144" s="370"/>
      <c r="K144" s="370"/>
      <c r="L144" s="370"/>
      <c r="M144" s="370"/>
      <c r="N144" s="370"/>
      <c r="O144" s="370"/>
      <c r="P144" s="370"/>
      <c r="Q144" s="370"/>
      <c r="R144" s="370"/>
      <c r="S144" s="371"/>
      <c r="T144" s="372"/>
      <c r="U144" s="370"/>
      <c r="V144" s="370"/>
      <c r="W144" s="370"/>
      <c r="X144" s="370"/>
      <c r="Y144" s="373"/>
      <c r="Z144" s="373"/>
      <c r="AA144" s="373"/>
      <c r="AB144" s="373"/>
      <c r="AC144" s="373"/>
      <c r="AD144" s="373"/>
      <c r="AE144" s="373"/>
      <c r="AF144" s="373"/>
      <c r="AG144" s="373"/>
      <c r="AH144" s="373"/>
      <c r="AI144" s="373"/>
      <c r="AJ144" s="373"/>
      <c r="AK144" s="373"/>
      <c r="AL144" s="373"/>
      <c r="AM144" s="374"/>
      <c r="AN144" s="367"/>
    </row>
    <row r="146" spans="1:39" ht="15.5">
      <c r="B146" s="280" t="s">
        <v>242</v>
      </c>
      <c r="C146" s="281"/>
      <c r="D146" s="590" t="s">
        <v>527</v>
      </c>
      <c r="F146" s="590"/>
      <c r="O146" s="281"/>
      <c r="Y146" s="270"/>
      <c r="Z146" s="267"/>
      <c r="AA146" s="267"/>
      <c r="AB146" s="267"/>
      <c r="AC146" s="267"/>
      <c r="AD146" s="267"/>
      <c r="AE146" s="267"/>
      <c r="AF146" s="267"/>
      <c r="AG146" s="267"/>
      <c r="AH146" s="267"/>
      <c r="AI146" s="267"/>
      <c r="AJ146" s="267"/>
      <c r="AK146" s="267"/>
      <c r="AL146" s="267"/>
      <c r="AM146" s="282"/>
    </row>
    <row r="147" spans="1:39" ht="34.5" customHeight="1">
      <c r="B147" s="891" t="s">
        <v>211</v>
      </c>
      <c r="C147" s="893" t="s">
        <v>33</v>
      </c>
      <c r="D147" s="284" t="s">
        <v>422</v>
      </c>
      <c r="E147" s="895" t="s">
        <v>209</v>
      </c>
      <c r="F147" s="896"/>
      <c r="G147" s="896"/>
      <c r="H147" s="896"/>
      <c r="I147" s="896"/>
      <c r="J147" s="896"/>
      <c r="K147" s="896"/>
      <c r="L147" s="896"/>
      <c r="M147" s="897"/>
      <c r="N147" s="901" t="s">
        <v>213</v>
      </c>
      <c r="O147" s="284" t="s">
        <v>423</v>
      </c>
      <c r="P147" s="895" t="s">
        <v>212</v>
      </c>
      <c r="Q147" s="896"/>
      <c r="R147" s="896"/>
      <c r="S147" s="896"/>
      <c r="T147" s="896"/>
      <c r="U147" s="896"/>
      <c r="V147" s="896"/>
      <c r="W147" s="896"/>
      <c r="X147" s="897"/>
      <c r="Y147" s="898" t="s">
        <v>243</v>
      </c>
      <c r="Z147" s="899"/>
      <c r="AA147" s="899"/>
      <c r="AB147" s="899"/>
      <c r="AC147" s="899"/>
      <c r="AD147" s="899"/>
      <c r="AE147" s="899"/>
      <c r="AF147" s="899"/>
      <c r="AG147" s="899"/>
      <c r="AH147" s="899"/>
      <c r="AI147" s="899"/>
      <c r="AJ147" s="899"/>
      <c r="AK147" s="899"/>
      <c r="AL147" s="899"/>
      <c r="AM147" s="900"/>
    </row>
    <row r="148" spans="1:39" ht="60.75" customHeight="1">
      <c r="B148" s="892"/>
      <c r="C148" s="894"/>
      <c r="D148" s="285">
        <v>2012</v>
      </c>
      <c r="E148" s="285">
        <v>2013</v>
      </c>
      <c r="F148" s="285">
        <v>2014</v>
      </c>
      <c r="G148" s="285">
        <v>2015</v>
      </c>
      <c r="H148" s="285">
        <v>2016</v>
      </c>
      <c r="I148" s="285">
        <v>2017</v>
      </c>
      <c r="J148" s="285">
        <v>2018</v>
      </c>
      <c r="K148" s="285">
        <v>2019</v>
      </c>
      <c r="L148" s="285">
        <v>2020</v>
      </c>
      <c r="M148" s="285">
        <v>2021</v>
      </c>
      <c r="N148" s="902"/>
      <c r="O148" s="285">
        <v>2012</v>
      </c>
      <c r="P148" s="285">
        <v>2013</v>
      </c>
      <c r="Q148" s="285">
        <v>2014</v>
      </c>
      <c r="R148" s="285">
        <v>2015</v>
      </c>
      <c r="S148" s="285">
        <v>2016</v>
      </c>
      <c r="T148" s="285">
        <v>2017</v>
      </c>
      <c r="U148" s="285">
        <v>2018</v>
      </c>
      <c r="V148" s="285">
        <v>2019</v>
      </c>
      <c r="W148" s="285">
        <v>2020</v>
      </c>
      <c r="X148" s="285">
        <v>2021</v>
      </c>
      <c r="Y148" s="285" t="str">
        <f>'1.  LRAMVA Summary'!D52</f>
        <v>Residential</v>
      </c>
      <c r="Z148" s="285" t="str">
        <f>'1.  LRAMVA Summary'!E52</f>
        <v>GS&lt;50 kW</v>
      </c>
      <c r="AA148" s="285" t="str">
        <f>'1.  LRAMVA Summary'!F52</f>
        <v>GS&gt;50kW</v>
      </c>
      <c r="AB148" s="285" t="str">
        <f>'1.  LRAMVA Summary'!G52</f>
        <v>Unmetered Scattered Load</v>
      </c>
      <c r="AC148" s="285" t="str">
        <f>'1.  LRAMVA Summary'!H52</f>
        <v>Streetlighting</v>
      </c>
      <c r="AD148" s="285" t="str">
        <f>'1.  LRAMVA Summary'!I52</f>
        <v/>
      </c>
      <c r="AE148" s="285" t="str">
        <f>'1.  LRAMVA Summary'!J52</f>
        <v/>
      </c>
      <c r="AF148" s="285" t="str">
        <f>'1.  LRAMVA Summary'!K52</f>
        <v/>
      </c>
      <c r="AG148" s="285" t="str">
        <f>'1.  LRAMVA Summary'!L52</f>
        <v/>
      </c>
      <c r="AH148" s="285" t="str">
        <f>'1.  LRAMVA Summary'!M52</f>
        <v/>
      </c>
      <c r="AI148" s="285" t="str">
        <f>'1.  LRAMVA Summary'!N52</f>
        <v/>
      </c>
      <c r="AJ148" s="285" t="str">
        <f>'1.  LRAMVA Summary'!O52</f>
        <v/>
      </c>
      <c r="AK148" s="285" t="str">
        <f>'1.  LRAMVA Summary'!P52</f>
        <v/>
      </c>
      <c r="AL148" s="285" t="str">
        <f>'1.  LRAMVA Summary'!Q52</f>
        <v/>
      </c>
      <c r="AM148" s="287" t="str">
        <f>'1.  LRAMVA Summary'!R52</f>
        <v>Total</v>
      </c>
    </row>
    <row r="149" spans="1:39" ht="15.75" customHeight="1">
      <c r="A149" s="510"/>
      <c r="B149" s="288" t="s">
        <v>0</v>
      </c>
      <c r="C149" s="289"/>
      <c r="D149" s="289"/>
      <c r="E149" s="289"/>
      <c r="F149" s="289"/>
      <c r="G149" s="289"/>
      <c r="H149" s="289"/>
      <c r="I149" s="289"/>
      <c r="J149" s="289"/>
      <c r="K149" s="289"/>
      <c r="L149" s="289"/>
      <c r="M149" s="289"/>
      <c r="N149" s="290"/>
      <c r="O149" s="289"/>
      <c r="P149" s="289"/>
      <c r="Q149" s="289"/>
      <c r="R149" s="289"/>
      <c r="S149" s="289"/>
      <c r="T149" s="289"/>
      <c r="U149" s="289"/>
      <c r="V149" s="289"/>
      <c r="W149" s="289"/>
      <c r="X149" s="289"/>
      <c r="Y149" s="291" t="str">
        <f>'1.  LRAMVA Summary'!D53</f>
        <v>kWh</v>
      </c>
      <c r="Z149" s="291" t="str">
        <f>'1.  LRAMVA Summary'!E53</f>
        <v>kWh</v>
      </c>
      <c r="AA149" s="291" t="str">
        <f>'1.  LRAMVA Summary'!F53</f>
        <v>kW</v>
      </c>
      <c r="AB149" s="291" t="str">
        <f>'1.  LRAMVA Summary'!G53</f>
        <v>kWh</v>
      </c>
      <c r="AC149" s="291" t="str">
        <f>'1.  LRAMVA Summary'!H53</f>
        <v>kW</v>
      </c>
      <c r="AD149" s="291">
        <f>'1.  LRAMVA Summary'!I53</f>
        <v>0</v>
      </c>
      <c r="AE149" s="291">
        <f>'1.  LRAMVA Summary'!J53</f>
        <v>0</v>
      </c>
      <c r="AF149" s="291">
        <f>'1.  LRAMVA Summary'!K53</f>
        <v>0</v>
      </c>
      <c r="AG149" s="291">
        <f>'1.  LRAMVA Summary'!L53</f>
        <v>0</v>
      </c>
      <c r="AH149" s="291">
        <f>'1.  LRAMVA Summary'!M53</f>
        <v>0</v>
      </c>
      <c r="AI149" s="291">
        <f>'1.  LRAMVA Summary'!N53</f>
        <v>0</v>
      </c>
      <c r="AJ149" s="291">
        <f>'1.  LRAMVA Summary'!O53</f>
        <v>0</v>
      </c>
      <c r="AK149" s="291">
        <f>'1.  LRAMVA Summary'!P53</f>
        <v>0</v>
      </c>
      <c r="AL149" s="291">
        <f>'1.  LRAMVA Summary'!Q53</f>
        <v>0</v>
      </c>
      <c r="AM149" s="375"/>
    </row>
    <row r="150" spans="1:39" ht="15.5" outlineLevel="1">
      <c r="A150" s="509">
        <v>1</v>
      </c>
      <c r="B150" s="294" t="s">
        <v>1</v>
      </c>
      <c r="C150" s="291" t="s">
        <v>25</v>
      </c>
      <c r="D150" s="295">
        <f>+'7.  Persistence Report'!AR46</f>
        <v>228274.88540284295</v>
      </c>
      <c r="E150" s="295">
        <f>+'7.  Persistence Report'!AS46</f>
        <v>228274.88540284295</v>
      </c>
      <c r="F150" s="295">
        <f>+'7.  Persistence Report'!AT46</f>
        <v>228274.88540284295</v>
      </c>
      <c r="G150" s="295">
        <f>+'7.  Persistence Report'!AU46</f>
        <v>228069.91529284298</v>
      </c>
      <c r="H150" s="295">
        <f>+'7.  Persistence Report'!AV46</f>
        <v>126065.11377324053</v>
      </c>
      <c r="I150" s="295">
        <f>+'7.  Persistence Report'!AW46</f>
        <v>0</v>
      </c>
      <c r="J150" s="295">
        <f>+'7.  Persistence Report'!AX46</f>
        <v>0</v>
      </c>
      <c r="K150" s="295">
        <f>+'7.  Persistence Report'!AY46</f>
        <v>0</v>
      </c>
      <c r="L150" s="295">
        <f>+'7.  Persistence Report'!AZ46</f>
        <v>0</v>
      </c>
      <c r="M150" s="295">
        <f>+'7.  Persistence Report'!BA46</f>
        <v>0</v>
      </c>
      <c r="N150" s="291"/>
      <c r="O150" s="295">
        <f>+'7.  Persistence Report'!M46</f>
        <v>32.157648618932178</v>
      </c>
      <c r="P150" s="295">
        <f>+'7.  Persistence Report'!N46</f>
        <v>32.157648618932178</v>
      </c>
      <c r="Q150" s="295">
        <f>+'7.  Persistence Report'!O46</f>
        <v>32.157648618932178</v>
      </c>
      <c r="R150" s="295">
        <f>+'7.  Persistence Report'!P46</f>
        <v>31.928440794690601</v>
      </c>
      <c r="S150" s="295">
        <f>+'7.  Persistence Report'!Q46</f>
        <v>16.575006282726346</v>
      </c>
      <c r="T150" s="295">
        <f>+'7.  Persistence Report'!R46</f>
        <v>0</v>
      </c>
      <c r="U150" s="295">
        <f>+'7.  Persistence Report'!S46</f>
        <v>0</v>
      </c>
      <c r="V150" s="295">
        <f>+'7.  Persistence Report'!T46</f>
        <v>0</v>
      </c>
      <c r="W150" s="295">
        <f>+'7.  Persistence Report'!U46</f>
        <v>0</v>
      </c>
      <c r="X150" s="295">
        <f>+'7.  Persistence Report'!V46</f>
        <v>0</v>
      </c>
      <c r="Y150" s="410">
        <v>1</v>
      </c>
      <c r="Z150" s="410"/>
      <c r="AA150" s="410"/>
      <c r="AB150" s="410"/>
      <c r="AC150" s="410"/>
      <c r="AD150" s="410"/>
      <c r="AE150" s="410"/>
      <c r="AF150" s="410"/>
      <c r="AG150" s="410"/>
      <c r="AH150" s="410"/>
      <c r="AI150" s="410"/>
      <c r="AJ150" s="410"/>
      <c r="AK150" s="410"/>
      <c r="AL150" s="410"/>
      <c r="AM150" s="296">
        <f>SUM(Y150:AL150)</f>
        <v>1</v>
      </c>
    </row>
    <row r="151" spans="1:39" ht="15.5" outlineLevel="1">
      <c r="B151" s="294" t="s">
        <v>244</v>
      </c>
      <c r="C151" s="291" t="s">
        <v>163</v>
      </c>
      <c r="D151" s="295"/>
      <c r="E151" s="295"/>
      <c r="F151" s="295"/>
      <c r="G151" s="295"/>
      <c r="H151" s="295"/>
      <c r="I151" s="295"/>
      <c r="J151" s="295"/>
      <c r="K151" s="295"/>
      <c r="L151" s="295"/>
      <c r="M151" s="295"/>
      <c r="N151" s="468"/>
      <c r="O151" s="295"/>
      <c r="P151" s="295"/>
      <c r="Q151" s="295"/>
      <c r="R151" s="295"/>
      <c r="S151" s="295"/>
      <c r="T151" s="295"/>
      <c r="U151" s="295"/>
      <c r="V151" s="295"/>
      <c r="W151" s="295"/>
      <c r="X151" s="295"/>
      <c r="Y151" s="411">
        <f>Y150</f>
        <v>1</v>
      </c>
      <c r="Z151" s="411">
        <f>Z150</f>
        <v>0</v>
      </c>
      <c r="AA151" s="411">
        <f t="shared" ref="AA151:AL151" si="38">AA150</f>
        <v>0</v>
      </c>
      <c r="AB151" s="411">
        <f t="shared" si="38"/>
        <v>0</v>
      </c>
      <c r="AC151" s="411">
        <f t="shared" si="38"/>
        <v>0</v>
      </c>
      <c r="AD151" s="411">
        <f t="shared" si="38"/>
        <v>0</v>
      </c>
      <c r="AE151" s="411">
        <f t="shared" si="38"/>
        <v>0</v>
      </c>
      <c r="AF151" s="411">
        <f t="shared" si="38"/>
        <v>0</v>
      </c>
      <c r="AG151" s="411">
        <f t="shared" si="38"/>
        <v>0</v>
      </c>
      <c r="AH151" s="411">
        <f t="shared" si="38"/>
        <v>0</v>
      </c>
      <c r="AI151" s="411">
        <f t="shared" si="38"/>
        <v>0</v>
      </c>
      <c r="AJ151" s="411">
        <f t="shared" si="38"/>
        <v>0</v>
      </c>
      <c r="AK151" s="411">
        <f t="shared" si="38"/>
        <v>0</v>
      </c>
      <c r="AL151" s="411">
        <f t="shared" si="38"/>
        <v>0</v>
      </c>
      <c r="AM151" s="505"/>
    </row>
    <row r="152" spans="1:39" ht="15.5" outlineLevel="1">
      <c r="A152" s="511"/>
      <c r="B152" s="298"/>
      <c r="C152" s="299"/>
      <c r="D152" s="299"/>
      <c r="E152" s="299"/>
      <c r="F152" s="299"/>
      <c r="G152" s="299"/>
      <c r="H152" s="299"/>
      <c r="I152" s="299"/>
      <c r="J152" s="299"/>
      <c r="K152" s="299"/>
      <c r="L152" s="299"/>
      <c r="M152" s="299"/>
      <c r="N152" s="303"/>
      <c r="O152" s="299"/>
      <c r="P152" s="299"/>
      <c r="Q152" s="299"/>
      <c r="R152" s="299"/>
      <c r="S152" s="299"/>
      <c r="T152" s="299"/>
      <c r="U152" s="299"/>
      <c r="V152" s="299"/>
      <c r="W152" s="299"/>
      <c r="X152" s="299"/>
      <c r="Y152" s="412"/>
      <c r="Z152" s="413"/>
      <c r="AA152" s="413"/>
      <c r="AB152" s="413"/>
      <c r="AC152" s="413"/>
      <c r="AD152" s="413"/>
      <c r="AE152" s="413"/>
      <c r="AF152" s="413"/>
      <c r="AG152" s="413"/>
      <c r="AH152" s="413"/>
      <c r="AI152" s="413"/>
      <c r="AJ152" s="413"/>
      <c r="AK152" s="413"/>
      <c r="AL152" s="413"/>
      <c r="AM152" s="302"/>
    </row>
    <row r="153" spans="1:39" ht="15.5" outlineLevel="1">
      <c r="A153" s="509">
        <v>2</v>
      </c>
      <c r="B153" s="294" t="s">
        <v>2</v>
      </c>
      <c r="C153" s="291" t="s">
        <v>25</v>
      </c>
      <c r="D153" s="295">
        <f>+'7.  Persistence Report'!AR45</f>
        <v>16999.710664493523</v>
      </c>
      <c r="E153" s="295">
        <f>+'7.  Persistence Report'!AS45</f>
        <v>16999.710664493523</v>
      </c>
      <c r="F153" s="295">
        <f>+'7.  Persistence Report'!AT45</f>
        <v>16999.710664493523</v>
      </c>
      <c r="G153" s="295">
        <f>+'7.  Persistence Report'!AU45</f>
        <v>16669.382867183278</v>
      </c>
      <c r="H153" s="295">
        <f>+'7.  Persistence Report'!AV45</f>
        <v>0</v>
      </c>
      <c r="I153" s="295">
        <f>+'7.  Persistence Report'!AW45</f>
        <v>0</v>
      </c>
      <c r="J153" s="295">
        <f>+'7.  Persistence Report'!AX45</f>
        <v>0</v>
      </c>
      <c r="K153" s="295">
        <f>+'7.  Persistence Report'!AY45</f>
        <v>0</v>
      </c>
      <c r="L153" s="295">
        <f>+'7.  Persistence Report'!AZ45</f>
        <v>0</v>
      </c>
      <c r="M153" s="295">
        <f>+'7.  Persistence Report'!BA45</f>
        <v>0</v>
      </c>
      <c r="N153" s="291"/>
      <c r="O153" s="295">
        <f>+'7.  Persistence Report'!M45</f>
        <v>9.7181301401747291</v>
      </c>
      <c r="P153" s="295">
        <f>+'7.  Persistence Report'!N45</f>
        <v>9.7181301401747291</v>
      </c>
      <c r="Q153" s="295">
        <f>+'7.  Persistence Report'!O45</f>
        <v>9.7181301401747291</v>
      </c>
      <c r="R153" s="295">
        <f>+'7.  Persistence Report'!P45</f>
        <v>9.3487410828726905</v>
      </c>
      <c r="S153" s="295">
        <f>+'7.  Persistence Report'!Q45</f>
        <v>0</v>
      </c>
      <c r="T153" s="295">
        <f>+'7.  Persistence Report'!R45</f>
        <v>0</v>
      </c>
      <c r="U153" s="295">
        <f>+'7.  Persistence Report'!S45</f>
        <v>0</v>
      </c>
      <c r="V153" s="295">
        <f>+'7.  Persistence Report'!T45</f>
        <v>0</v>
      </c>
      <c r="W153" s="295">
        <f>+'7.  Persistence Report'!U45</f>
        <v>0</v>
      </c>
      <c r="X153" s="295">
        <f>+'7.  Persistence Report'!V45</f>
        <v>0</v>
      </c>
      <c r="Y153" s="410">
        <v>1</v>
      </c>
      <c r="Z153" s="410"/>
      <c r="AA153" s="410"/>
      <c r="AB153" s="410"/>
      <c r="AC153" s="410"/>
      <c r="AD153" s="410"/>
      <c r="AE153" s="410"/>
      <c r="AF153" s="410"/>
      <c r="AG153" s="410"/>
      <c r="AH153" s="410"/>
      <c r="AI153" s="410"/>
      <c r="AJ153" s="410"/>
      <c r="AK153" s="410"/>
      <c r="AL153" s="410"/>
      <c r="AM153" s="296">
        <f>SUM(Y153:AL153)</f>
        <v>1</v>
      </c>
    </row>
    <row r="154" spans="1:39" ht="15.5" outlineLevel="1">
      <c r="B154" s="294" t="s">
        <v>244</v>
      </c>
      <c r="C154" s="291" t="s">
        <v>163</v>
      </c>
      <c r="D154" s="295"/>
      <c r="E154" s="295"/>
      <c r="F154" s="295"/>
      <c r="G154" s="295"/>
      <c r="H154" s="295"/>
      <c r="I154" s="295"/>
      <c r="J154" s="295"/>
      <c r="K154" s="295"/>
      <c r="L154" s="295"/>
      <c r="M154" s="295"/>
      <c r="N154" s="468"/>
      <c r="O154" s="295"/>
      <c r="P154" s="295"/>
      <c r="Q154" s="295"/>
      <c r="R154" s="295"/>
      <c r="S154" s="295"/>
      <c r="T154" s="295"/>
      <c r="U154" s="295"/>
      <c r="V154" s="295"/>
      <c r="W154" s="295"/>
      <c r="X154" s="295"/>
      <c r="Y154" s="411">
        <f>Y153</f>
        <v>1</v>
      </c>
      <c r="Z154" s="411">
        <f>Z153</f>
        <v>0</v>
      </c>
      <c r="AA154" s="411">
        <f t="shared" ref="AA154:AL154" si="39">AA153</f>
        <v>0</v>
      </c>
      <c r="AB154" s="411">
        <f t="shared" si="39"/>
        <v>0</v>
      </c>
      <c r="AC154" s="411">
        <f t="shared" si="39"/>
        <v>0</v>
      </c>
      <c r="AD154" s="411">
        <f t="shared" si="39"/>
        <v>0</v>
      </c>
      <c r="AE154" s="411">
        <f t="shared" si="39"/>
        <v>0</v>
      </c>
      <c r="AF154" s="411">
        <f t="shared" si="39"/>
        <v>0</v>
      </c>
      <c r="AG154" s="411">
        <f t="shared" si="39"/>
        <v>0</v>
      </c>
      <c r="AH154" s="411">
        <f t="shared" si="39"/>
        <v>0</v>
      </c>
      <c r="AI154" s="411">
        <f t="shared" si="39"/>
        <v>0</v>
      </c>
      <c r="AJ154" s="411">
        <f t="shared" si="39"/>
        <v>0</v>
      </c>
      <c r="AK154" s="411">
        <f t="shared" si="39"/>
        <v>0</v>
      </c>
      <c r="AL154" s="411">
        <f t="shared" si="39"/>
        <v>0</v>
      </c>
      <c r="AM154" s="505"/>
    </row>
    <row r="155" spans="1:39" ht="15.5" outlineLevel="1">
      <c r="A155" s="511"/>
      <c r="B155" s="298"/>
      <c r="C155" s="299"/>
      <c r="D155" s="304"/>
      <c r="E155" s="304"/>
      <c r="F155" s="304"/>
      <c r="G155" s="304"/>
      <c r="H155" s="304"/>
      <c r="I155" s="304"/>
      <c r="J155" s="304"/>
      <c r="K155" s="304"/>
      <c r="L155" s="304"/>
      <c r="M155" s="304"/>
      <c r="N155" s="303"/>
      <c r="O155" s="304"/>
      <c r="P155" s="304"/>
      <c r="Q155" s="304"/>
      <c r="R155" s="304"/>
      <c r="S155" s="304"/>
      <c r="T155" s="304"/>
      <c r="U155" s="304"/>
      <c r="V155" s="304"/>
      <c r="W155" s="304"/>
      <c r="X155" s="304"/>
      <c r="Y155" s="412"/>
      <c r="Z155" s="413"/>
      <c r="AA155" s="413"/>
      <c r="AB155" s="413"/>
      <c r="AC155" s="413"/>
      <c r="AD155" s="413"/>
      <c r="AE155" s="413"/>
      <c r="AF155" s="413"/>
      <c r="AG155" s="413"/>
      <c r="AH155" s="413"/>
      <c r="AI155" s="413"/>
      <c r="AJ155" s="413"/>
      <c r="AK155" s="413"/>
      <c r="AL155" s="413"/>
      <c r="AM155" s="302"/>
    </row>
    <row r="156" spans="1:39" ht="15.5" outlineLevel="1">
      <c r="A156" s="509">
        <v>3</v>
      </c>
      <c r="B156" s="294" t="s">
        <v>3</v>
      </c>
      <c r="C156" s="291" t="s">
        <v>25</v>
      </c>
      <c r="D156" s="295">
        <f>+'7.  Persistence Report'!AR49</f>
        <v>787618.14285534748</v>
      </c>
      <c r="E156" s="295">
        <f>+'7.  Persistence Report'!AS49</f>
        <v>787618.14285534748</v>
      </c>
      <c r="F156" s="295">
        <f>+'7.  Persistence Report'!AT49</f>
        <v>787618.14285534748</v>
      </c>
      <c r="G156" s="295">
        <f>+'7.  Persistence Report'!AU49</f>
        <v>787618.14285534748</v>
      </c>
      <c r="H156" s="295">
        <f>+'7.  Persistence Report'!AV49</f>
        <v>787618.14285534748</v>
      </c>
      <c r="I156" s="295">
        <f>+'7.  Persistence Report'!AW49</f>
        <v>787618.14285534748</v>
      </c>
      <c r="J156" s="295">
        <f>+'7.  Persistence Report'!AX49</f>
        <v>787618.14285534748</v>
      </c>
      <c r="K156" s="295">
        <f>+'7.  Persistence Report'!AY49</f>
        <v>787618.14285534748</v>
      </c>
      <c r="L156" s="295">
        <f>+'7.  Persistence Report'!AZ49</f>
        <v>787618.14285534748</v>
      </c>
      <c r="M156" s="295">
        <f>+'7.  Persistence Report'!BA49</f>
        <v>787618.14285534748</v>
      </c>
      <c r="N156" s="291"/>
      <c r="O156" s="295">
        <f>+'7.  Persistence Report'!M49</f>
        <v>477.77766289318276</v>
      </c>
      <c r="P156" s="295">
        <f>+'7.  Persistence Report'!N49</f>
        <v>477.77766289318276</v>
      </c>
      <c r="Q156" s="295">
        <f>+'7.  Persistence Report'!O49</f>
        <v>477.77766289318276</v>
      </c>
      <c r="R156" s="295">
        <f>+'7.  Persistence Report'!P49</f>
        <v>477.77766289318276</v>
      </c>
      <c r="S156" s="295">
        <f>+'7.  Persistence Report'!Q49</f>
        <v>477.77766289318276</v>
      </c>
      <c r="T156" s="295">
        <f>+'7.  Persistence Report'!R49</f>
        <v>477.77766289318276</v>
      </c>
      <c r="U156" s="295">
        <f>+'7.  Persistence Report'!S49</f>
        <v>477.77766289318276</v>
      </c>
      <c r="V156" s="295">
        <f>+'7.  Persistence Report'!T49</f>
        <v>477.77766289318276</v>
      </c>
      <c r="W156" s="295">
        <f>+'7.  Persistence Report'!U49</f>
        <v>477.77766289318276</v>
      </c>
      <c r="X156" s="295">
        <f>+'7.  Persistence Report'!V49</f>
        <v>477.77766289318276</v>
      </c>
      <c r="Y156" s="410">
        <v>1</v>
      </c>
      <c r="Z156" s="410"/>
      <c r="AA156" s="410"/>
      <c r="AB156" s="410"/>
      <c r="AC156" s="410"/>
      <c r="AD156" s="410"/>
      <c r="AE156" s="410"/>
      <c r="AF156" s="410"/>
      <c r="AG156" s="410"/>
      <c r="AH156" s="410"/>
      <c r="AI156" s="410"/>
      <c r="AJ156" s="410"/>
      <c r="AK156" s="410"/>
      <c r="AL156" s="410"/>
      <c r="AM156" s="296">
        <f>SUM(Y156:AL156)</f>
        <v>1</v>
      </c>
    </row>
    <row r="157" spans="1:39" ht="15.5" outlineLevel="1">
      <c r="B157" s="294" t="s">
        <v>244</v>
      </c>
      <c r="C157" s="291" t="s">
        <v>163</v>
      </c>
      <c r="D157" s="295">
        <f>+'7.  Persistence Report'!AR78+'7.  Persistence Report'!AR99+'7.  Persistence Report'!AR123</f>
        <v>16237.698254739889</v>
      </c>
      <c r="E157" s="295">
        <f>+'7.  Persistence Report'!AS78+'7.  Persistence Report'!AS99+'7.  Persistence Report'!AS123</f>
        <v>16237.698254739889</v>
      </c>
      <c r="F157" s="295">
        <f>+'7.  Persistence Report'!AT78+'7.  Persistence Report'!AT99+'7.  Persistence Report'!AT123</f>
        <v>16237.698254739889</v>
      </c>
      <c r="G157" s="295">
        <f>+'7.  Persistence Report'!AU78+'7.  Persistence Report'!AU99+'7.  Persistence Report'!AU123</f>
        <v>16237.698254739889</v>
      </c>
      <c r="H157" s="295">
        <f>+'7.  Persistence Report'!AV78+'7.  Persistence Report'!AV99+'7.  Persistence Report'!AV123</f>
        <v>16237.698254739889</v>
      </c>
      <c r="I157" s="295">
        <f>+'7.  Persistence Report'!AW78+'7.  Persistence Report'!AW99+'7.  Persistence Report'!AW123</f>
        <v>16237.698254739889</v>
      </c>
      <c r="J157" s="295">
        <f>+'7.  Persistence Report'!AX78+'7.  Persistence Report'!AX99+'7.  Persistence Report'!AX123</f>
        <v>16237.698254739889</v>
      </c>
      <c r="K157" s="295">
        <f>+'7.  Persistence Report'!AY78+'7.  Persistence Report'!AY99+'7.  Persistence Report'!AY123</f>
        <v>16237.698254739889</v>
      </c>
      <c r="L157" s="295">
        <f>+'7.  Persistence Report'!AZ78+'7.  Persistence Report'!AZ99+'7.  Persistence Report'!AZ123</f>
        <v>16237.698254739889</v>
      </c>
      <c r="M157" s="295">
        <f>+'7.  Persistence Report'!BA78+'7.  Persistence Report'!BA99+'7.  Persistence Report'!BA123</f>
        <v>16237.698254739889</v>
      </c>
      <c r="N157" s="468"/>
      <c r="O157" s="295">
        <f>+'7.  Persistence Report'!M78+'7.  Persistence Report'!M99+'7.  Persistence Report'!M123</f>
        <v>8.402746419539092</v>
      </c>
      <c r="P157" s="295">
        <f>+'7.  Persistence Report'!N78+'7.  Persistence Report'!N99+'7.  Persistence Report'!N123</f>
        <v>8.402746419539092</v>
      </c>
      <c r="Q157" s="295">
        <f>+'7.  Persistence Report'!O78+'7.  Persistence Report'!O99+'7.  Persistence Report'!O123</f>
        <v>8.402746419539092</v>
      </c>
      <c r="R157" s="295">
        <f>+'7.  Persistence Report'!P78+'7.  Persistence Report'!P99+'7.  Persistence Report'!P123</f>
        <v>8.402746419539092</v>
      </c>
      <c r="S157" s="295">
        <f>+'7.  Persistence Report'!Q78+'7.  Persistence Report'!Q99+'7.  Persistence Report'!Q123</f>
        <v>8.402746419539092</v>
      </c>
      <c r="T157" s="295">
        <f>+'7.  Persistence Report'!R78+'7.  Persistence Report'!R99+'7.  Persistence Report'!R123</f>
        <v>8.402746419539092</v>
      </c>
      <c r="U157" s="295">
        <f>+'7.  Persistence Report'!S78+'7.  Persistence Report'!S99+'7.  Persistence Report'!S123</f>
        <v>8.402746419539092</v>
      </c>
      <c r="V157" s="295">
        <f>+'7.  Persistence Report'!T78+'7.  Persistence Report'!T99+'7.  Persistence Report'!T123</f>
        <v>8.402746419539092</v>
      </c>
      <c r="W157" s="295">
        <f>+'7.  Persistence Report'!U78+'7.  Persistence Report'!U99+'7.  Persistence Report'!U123</f>
        <v>8.402746419539092</v>
      </c>
      <c r="X157" s="295">
        <f>+'7.  Persistence Report'!V78+'7.  Persistence Report'!V99+'7.  Persistence Report'!V123</f>
        <v>8.402746419539092</v>
      </c>
      <c r="Y157" s="411">
        <f>Y156</f>
        <v>1</v>
      </c>
      <c r="Z157" s="411">
        <f>Z156</f>
        <v>0</v>
      </c>
      <c r="AA157" s="411">
        <f t="shared" ref="AA157:AL157" si="40">AA156</f>
        <v>0</v>
      </c>
      <c r="AB157" s="411">
        <f t="shared" si="40"/>
        <v>0</v>
      </c>
      <c r="AC157" s="411">
        <f t="shared" si="40"/>
        <v>0</v>
      </c>
      <c r="AD157" s="411">
        <f t="shared" si="40"/>
        <v>0</v>
      </c>
      <c r="AE157" s="411">
        <f t="shared" si="40"/>
        <v>0</v>
      </c>
      <c r="AF157" s="411">
        <f t="shared" si="40"/>
        <v>0</v>
      </c>
      <c r="AG157" s="411">
        <f t="shared" si="40"/>
        <v>0</v>
      </c>
      <c r="AH157" s="411">
        <f t="shared" si="40"/>
        <v>0</v>
      </c>
      <c r="AI157" s="411">
        <f t="shared" si="40"/>
        <v>0</v>
      </c>
      <c r="AJ157" s="411">
        <f t="shared" si="40"/>
        <v>0</v>
      </c>
      <c r="AK157" s="411">
        <f t="shared" si="40"/>
        <v>0</v>
      </c>
      <c r="AL157" s="411">
        <f t="shared" si="40"/>
        <v>0</v>
      </c>
      <c r="AM157" s="505"/>
    </row>
    <row r="158" spans="1:39" ht="15.5" outlineLevel="1">
      <c r="B158" s="294"/>
      <c r="C158" s="305"/>
      <c r="D158" s="291"/>
      <c r="E158" s="291"/>
      <c r="F158" s="291"/>
      <c r="G158" s="291"/>
      <c r="H158" s="291"/>
      <c r="I158" s="291"/>
      <c r="J158" s="291"/>
      <c r="K158" s="291"/>
      <c r="L158" s="291"/>
      <c r="M158" s="291"/>
      <c r="N158" s="283"/>
      <c r="O158" s="291"/>
      <c r="P158" s="291"/>
      <c r="Q158" s="291"/>
      <c r="R158" s="291"/>
      <c r="S158" s="291"/>
      <c r="T158" s="291"/>
      <c r="U158" s="291"/>
      <c r="V158" s="291"/>
      <c r="W158" s="291"/>
      <c r="X158" s="291"/>
      <c r="Y158" s="412"/>
      <c r="Z158" s="412"/>
      <c r="AA158" s="412"/>
      <c r="AB158" s="412"/>
      <c r="AC158" s="412"/>
      <c r="AD158" s="412"/>
      <c r="AE158" s="412"/>
      <c r="AF158" s="412"/>
      <c r="AG158" s="412"/>
      <c r="AH158" s="412"/>
      <c r="AI158" s="412"/>
      <c r="AJ158" s="412"/>
      <c r="AK158" s="412"/>
      <c r="AL158" s="412"/>
      <c r="AM158" s="306"/>
    </row>
    <row r="159" spans="1:39" ht="15.5" outlineLevel="1">
      <c r="A159" s="509">
        <v>4</v>
      </c>
      <c r="B159" s="294" t="s">
        <v>4</v>
      </c>
      <c r="C159" s="291" t="s">
        <v>25</v>
      </c>
      <c r="D159" s="295">
        <f>+'7.  Persistence Report'!AR48</f>
        <v>19234.638903268511</v>
      </c>
      <c r="E159" s="295">
        <f>+'7.  Persistence Report'!AS48</f>
        <v>19234.638903268511</v>
      </c>
      <c r="F159" s="295">
        <f>+'7.  Persistence Report'!AT48</f>
        <v>19234.638903268511</v>
      </c>
      <c r="G159" s="295">
        <f>+'7.  Persistence Report'!AU48</f>
        <v>19234.638903268511</v>
      </c>
      <c r="H159" s="295">
        <f>+'7.  Persistence Report'!AV48</f>
        <v>18945.667509006315</v>
      </c>
      <c r="I159" s="295">
        <f>+'7.  Persistence Report'!AW48</f>
        <v>18945.667509006315</v>
      </c>
      <c r="J159" s="295">
        <f>+'7.  Persistence Report'!AX48</f>
        <v>8921.4504257402677</v>
      </c>
      <c r="K159" s="295">
        <f>+'7.  Persistence Report'!AY48</f>
        <v>8872.2126703954837</v>
      </c>
      <c r="L159" s="295">
        <f>+'7.  Persistence Report'!AZ48</f>
        <v>8872.2126703954837</v>
      </c>
      <c r="M159" s="295">
        <f>+'7.  Persistence Report'!BA48</f>
        <v>8872.2126703954837</v>
      </c>
      <c r="N159" s="291"/>
      <c r="O159" s="295">
        <f>+'7.  Persistence Report'!M48</f>
        <v>3.169757064948969</v>
      </c>
      <c r="P159" s="295">
        <f>+'7.  Persistence Report'!N48</f>
        <v>3.169757064948969</v>
      </c>
      <c r="Q159" s="295">
        <f>+'7.  Persistence Report'!O48</f>
        <v>3.169757064948969</v>
      </c>
      <c r="R159" s="295">
        <f>+'7.  Persistence Report'!P48</f>
        <v>3.169757064948969</v>
      </c>
      <c r="S159" s="295">
        <f>+'7.  Persistence Report'!Q48</f>
        <v>3.1563768368992569</v>
      </c>
      <c r="T159" s="295">
        <f>+'7.  Persistence Report'!R48</f>
        <v>3.1563768368992569</v>
      </c>
      <c r="U159" s="295">
        <f>+'7.  Persistence Report'!S48</f>
        <v>2.6922260134713025</v>
      </c>
      <c r="V159" s="295">
        <f>+'7.  Persistence Report'!T48</f>
        <v>2.6866052651442729</v>
      </c>
      <c r="W159" s="295">
        <f>+'7.  Persistence Report'!U48</f>
        <v>2.6866052651442729</v>
      </c>
      <c r="X159" s="295">
        <f>+'7.  Persistence Report'!V48</f>
        <v>2.6866052651442729</v>
      </c>
      <c r="Y159" s="410">
        <v>1</v>
      </c>
      <c r="Z159" s="410"/>
      <c r="AA159" s="410"/>
      <c r="AB159" s="410"/>
      <c r="AC159" s="410"/>
      <c r="AD159" s="410"/>
      <c r="AE159" s="410"/>
      <c r="AF159" s="410"/>
      <c r="AG159" s="410"/>
      <c r="AH159" s="410"/>
      <c r="AI159" s="410"/>
      <c r="AJ159" s="410"/>
      <c r="AK159" s="410"/>
      <c r="AL159" s="410"/>
      <c r="AM159" s="296">
        <f>SUM(Y159:AL159)</f>
        <v>1</v>
      </c>
    </row>
    <row r="160" spans="1:39" ht="15.5" outlineLevel="1">
      <c r="B160" s="294" t="s">
        <v>244</v>
      </c>
      <c r="C160" s="291" t="s">
        <v>163</v>
      </c>
      <c r="D160" s="295"/>
      <c r="E160" s="295"/>
      <c r="F160" s="295"/>
      <c r="G160" s="295"/>
      <c r="H160" s="295"/>
      <c r="I160" s="295"/>
      <c r="J160" s="295"/>
      <c r="K160" s="295"/>
      <c r="L160" s="295"/>
      <c r="M160" s="295"/>
      <c r="N160" s="468"/>
      <c r="O160" s="295"/>
      <c r="P160" s="295"/>
      <c r="Q160" s="295"/>
      <c r="R160" s="295"/>
      <c r="S160" s="295"/>
      <c r="T160" s="295"/>
      <c r="U160" s="295"/>
      <c r="V160" s="295"/>
      <c r="W160" s="295"/>
      <c r="X160" s="295"/>
      <c r="Y160" s="411">
        <f>Y159</f>
        <v>1</v>
      </c>
      <c r="Z160" s="411">
        <f>Z159</f>
        <v>0</v>
      </c>
      <c r="AA160" s="411">
        <f t="shared" ref="AA160:AL160" si="41">AA159</f>
        <v>0</v>
      </c>
      <c r="AB160" s="411">
        <f t="shared" si="41"/>
        <v>0</v>
      </c>
      <c r="AC160" s="411">
        <f t="shared" si="41"/>
        <v>0</v>
      </c>
      <c r="AD160" s="411">
        <f t="shared" si="41"/>
        <v>0</v>
      </c>
      <c r="AE160" s="411">
        <f t="shared" si="41"/>
        <v>0</v>
      </c>
      <c r="AF160" s="411">
        <f t="shared" si="41"/>
        <v>0</v>
      </c>
      <c r="AG160" s="411">
        <f t="shared" si="41"/>
        <v>0</v>
      </c>
      <c r="AH160" s="411">
        <f t="shared" si="41"/>
        <v>0</v>
      </c>
      <c r="AI160" s="411">
        <f t="shared" si="41"/>
        <v>0</v>
      </c>
      <c r="AJ160" s="411">
        <f t="shared" si="41"/>
        <v>0</v>
      </c>
      <c r="AK160" s="411">
        <f t="shared" si="41"/>
        <v>0</v>
      </c>
      <c r="AL160" s="411">
        <f t="shared" si="41"/>
        <v>0</v>
      </c>
      <c r="AM160" s="505"/>
    </row>
    <row r="161" spans="1:39" ht="15.5" outlineLevel="1">
      <c r="B161" s="294"/>
      <c r="C161" s="305"/>
      <c r="D161" s="304"/>
      <c r="E161" s="304"/>
      <c r="F161" s="304"/>
      <c r="G161" s="304"/>
      <c r="H161" s="304"/>
      <c r="I161" s="304"/>
      <c r="J161" s="304"/>
      <c r="K161" s="304"/>
      <c r="L161" s="304"/>
      <c r="M161" s="304"/>
      <c r="N161" s="291"/>
      <c r="O161" s="304"/>
      <c r="P161" s="304"/>
      <c r="Q161" s="304"/>
      <c r="R161" s="304"/>
      <c r="S161" s="304"/>
      <c r="T161" s="304"/>
      <c r="U161" s="304"/>
      <c r="V161" s="304"/>
      <c r="W161" s="304"/>
      <c r="X161" s="304"/>
      <c r="Y161" s="412"/>
      <c r="Z161" s="412"/>
      <c r="AA161" s="412"/>
      <c r="AB161" s="412"/>
      <c r="AC161" s="412"/>
      <c r="AD161" s="412"/>
      <c r="AE161" s="412"/>
      <c r="AF161" s="412"/>
      <c r="AG161" s="412"/>
      <c r="AH161" s="412"/>
      <c r="AI161" s="412"/>
      <c r="AJ161" s="412"/>
      <c r="AK161" s="412"/>
      <c r="AL161" s="412"/>
      <c r="AM161" s="306"/>
    </row>
    <row r="162" spans="1:39" ht="15.5" outlineLevel="1">
      <c r="A162" s="509">
        <v>5</v>
      </c>
      <c r="B162" s="294" t="s">
        <v>5</v>
      </c>
      <c r="C162" s="291" t="s">
        <v>25</v>
      </c>
      <c r="D162" s="295">
        <f>+'7.  Persistence Report'!AR47</f>
        <v>368427.37150235538</v>
      </c>
      <c r="E162" s="295">
        <f>+'7.  Persistence Report'!AS47</f>
        <v>368427.37150235538</v>
      </c>
      <c r="F162" s="295">
        <f>+'7.  Persistence Report'!AT47</f>
        <v>368427.37150235538</v>
      </c>
      <c r="G162" s="295">
        <f>+'7.  Persistence Report'!AU47</f>
        <v>368427.37150235538</v>
      </c>
      <c r="H162" s="295">
        <f>+'7.  Persistence Report'!AV47</f>
        <v>331192.76926944696</v>
      </c>
      <c r="I162" s="295">
        <f>+'7.  Persistence Report'!AW47</f>
        <v>269307.02705706225</v>
      </c>
      <c r="J162" s="295">
        <f>+'7.  Persistence Report'!AX47</f>
        <v>183695.0135212148</v>
      </c>
      <c r="K162" s="295">
        <f>+'7.  Persistence Report'!AY47</f>
        <v>183313.16970425524</v>
      </c>
      <c r="L162" s="295">
        <f>+'7.  Persistence Report'!AZ47</f>
        <v>183313.16970425524</v>
      </c>
      <c r="M162" s="295">
        <f>+'7.  Persistence Report'!BA47</f>
        <v>93109.140640696613</v>
      </c>
      <c r="N162" s="291"/>
      <c r="O162" s="295">
        <f>+'7.  Persistence Report'!M47</f>
        <v>20.359682485227328</v>
      </c>
      <c r="P162" s="295">
        <f>+'7.  Persistence Report'!N47</f>
        <v>20.359682485227328</v>
      </c>
      <c r="Q162" s="295">
        <f>+'7.  Persistence Report'!O47</f>
        <v>20.359682485227328</v>
      </c>
      <c r="R162" s="295">
        <f>+'7.  Persistence Report'!P47</f>
        <v>20.359682485227328</v>
      </c>
      <c r="S162" s="295">
        <f>+'7.  Persistence Report'!Q47</f>
        <v>18.635610555932487</v>
      </c>
      <c r="T162" s="295">
        <f>+'7.  Persistence Report'!R47</f>
        <v>15.770118122186265</v>
      </c>
      <c r="U162" s="295">
        <f>+'7.  Persistence Report'!S47</f>
        <v>11.806029331219857</v>
      </c>
      <c r="V162" s="295">
        <f>+'7.  Persistence Report'!T47</f>
        <v>11.762439854397993</v>
      </c>
      <c r="W162" s="295">
        <f>+'7.  Persistence Report'!U47</f>
        <v>11.762439854397993</v>
      </c>
      <c r="X162" s="295">
        <f>+'7.  Persistence Report'!V47</f>
        <v>7.5857271975798604</v>
      </c>
      <c r="Y162" s="410">
        <v>1</v>
      </c>
      <c r="Z162" s="410"/>
      <c r="AA162" s="410"/>
      <c r="AB162" s="410"/>
      <c r="AC162" s="410"/>
      <c r="AD162" s="410"/>
      <c r="AE162" s="410"/>
      <c r="AF162" s="410"/>
      <c r="AG162" s="410"/>
      <c r="AH162" s="410"/>
      <c r="AI162" s="410"/>
      <c r="AJ162" s="410"/>
      <c r="AK162" s="410"/>
      <c r="AL162" s="410"/>
      <c r="AM162" s="296">
        <f>SUM(Y162:AL162)</f>
        <v>1</v>
      </c>
    </row>
    <row r="163" spans="1:39" ht="15.5" outlineLevel="1">
      <c r="B163" s="294" t="s">
        <v>244</v>
      </c>
      <c r="C163" s="291" t="s">
        <v>163</v>
      </c>
      <c r="D163" s="295"/>
      <c r="E163" s="295"/>
      <c r="F163" s="295"/>
      <c r="G163" s="295"/>
      <c r="H163" s="295"/>
      <c r="I163" s="295"/>
      <c r="J163" s="295"/>
      <c r="K163" s="295"/>
      <c r="L163" s="295"/>
      <c r="M163" s="295"/>
      <c r="N163" s="468"/>
      <c r="O163" s="295"/>
      <c r="P163" s="295"/>
      <c r="Q163" s="295"/>
      <c r="R163" s="295"/>
      <c r="S163" s="295"/>
      <c r="T163" s="295"/>
      <c r="U163" s="295"/>
      <c r="V163" s="295"/>
      <c r="W163" s="295"/>
      <c r="X163" s="295"/>
      <c r="Y163" s="411">
        <f>Y162</f>
        <v>1</v>
      </c>
      <c r="Z163" s="411">
        <f>Z162</f>
        <v>0</v>
      </c>
      <c r="AA163" s="411">
        <f t="shared" ref="AA163:AL163" si="42">AA162</f>
        <v>0</v>
      </c>
      <c r="AB163" s="411">
        <f t="shared" si="42"/>
        <v>0</v>
      </c>
      <c r="AC163" s="411">
        <f t="shared" si="42"/>
        <v>0</v>
      </c>
      <c r="AD163" s="411">
        <f t="shared" si="42"/>
        <v>0</v>
      </c>
      <c r="AE163" s="411">
        <f t="shared" si="42"/>
        <v>0</v>
      </c>
      <c r="AF163" s="411">
        <f t="shared" si="42"/>
        <v>0</v>
      </c>
      <c r="AG163" s="411">
        <f t="shared" si="42"/>
        <v>0</v>
      </c>
      <c r="AH163" s="411">
        <f t="shared" si="42"/>
        <v>0</v>
      </c>
      <c r="AI163" s="411">
        <f t="shared" si="42"/>
        <v>0</v>
      </c>
      <c r="AJ163" s="411">
        <f t="shared" si="42"/>
        <v>0</v>
      </c>
      <c r="AK163" s="411">
        <f t="shared" si="42"/>
        <v>0</v>
      </c>
      <c r="AL163" s="411">
        <f t="shared" si="42"/>
        <v>0</v>
      </c>
      <c r="AM163" s="505"/>
    </row>
    <row r="164" spans="1:39" ht="15.5" outlineLevel="1">
      <c r="B164" s="294"/>
      <c r="C164" s="305"/>
      <c r="D164" s="304"/>
      <c r="E164" s="304"/>
      <c r="F164" s="304"/>
      <c r="G164" s="304"/>
      <c r="H164" s="304"/>
      <c r="I164" s="304"/>
      <c r="J164" s="304"/>
      <c r="K164" s="304"/>
      <c r="L164" s="304"/>
      <c r="M164" s="304"/>
      <c r="N164" s="291"/>
      <c r="O164" s="304"/>
      <c r="P164" s="304"/>
      <c r="Q164" s="304"/>
      <c r="R164" s="304"/>
      <c r="S164" s="304"/>
      <c r="T164" s="304"/>
      <c r="U164" s="304"/>
      <c r="V164" s="304"/>
      <c r="W164" s="304"/>
      <c r="X164" s="304"/>
      <c r="Y164" s="412"/>
      <c r="Z164" s="412"/>
      <c r="AA164" s="412"/>
      <c r="AB164" s="412"/>
      <c r="AC164" s="412"/>
      <c r="AD164" s="412"/>
      <c r="AE164" s="412"/>
      <c r="AF164" s="412"/>
      <c r="AG164" s="412"/>
      <c r="AH164" s="412"/>
      <c r="AI164" s="412"/>
      <c r="AJ164" s="412"/>
      <c r="AK164" s="412"/>
      <c r="AL164" s="412"/>
      <c r="AM164" s="306"/>
    </row>
    <row r="165" spans="1:39" ht="15.5" outlineLevel="1">
      <c r="A165" s="509">
        <v>6</v>
      </c>
      <c r="B165" s="294" t="s">
        <v>6</v>
      </c>
      <c r="C165" s="291" t="s">
        <v>25</v>
      </c>
      <c r="D165" s="295"/>
      <c r="E165" s="295"/>
      <c r="F165" s="295"/>
      <c r="G165" s="295"/>
      <c r="H165" s="295"/>
      <c r="I165" s="295"/>
      <c r="J165" s="295"/>
      <c r="K165" s="295"/>
      <c r="L165" s="295"/>
      <c r="M165" s="295"/>
      <c r="N165" s="291"/>
      <c r="O165" s="295"/>
      <c r="P165" s="295"/>
      <c r="Q165" s="295"/>
      <c r="R165" s="295"/>
      <c r="S165" s="295"/>
      <c r="T165" s="295"/>
      <c r="U165" s="295"/>
      <c r="V165" s="295"/>
      <c r="W165" s="295"/>
      <c r="X165" s="295"/>
      <c r="Y165" s="410">
        <v>1</v>
      </c>
      <c r="Z165" s="410"/>
      <c r="AA165" s="410"/>
      <c r="AB165" s="410"/>
      <c r="AC165" s="410"/>
      <c r="AD165" s="410"/>
      <c r="AE165" s="410"/>
      <c r="AF165" s="410"/>
      <c r="AG165" s="410"/>
      <c r="AH165" s="410"/>
      <c r="AI165" s="410"/>
      <c r="AJ165" s="410"/>
      <c r="AK165" s="410"/>
      <c r="AL165" s="410"/>
      <c r="AM165" s="296">
        <f>SUM(Y165:AL165)</f>
        <v>1</v>
      </c>
    </row>
    <row r="166" spans="1:39" ht="15.5" outlineLevel="1">
      <c r="B166" s="294" t="s">
        <v>244</v>
      </c>
      <c r="C166" s="291" t="s">
        <v>163</v>
      </c>
      <c r="D166" s="295"/>
      <c r="E166" s="295"/>
      <c r="F166" s="295"/>
      <c r="G166" s="295"/>
      <c r="H166" s="295"/>
      <c r="I166" s="295"/>
      <c r="J166" s="295"/>
      <c r="K166" s="295"/>
      <c r="L166" s="295"/>
      <c r="M166" s="295"/>
      <c r="N166" s="468"/>
      <c r="O166" s="295"/>
      <c r="P166" s="295"/>
      <c r="Q166" s="295"/>
      <c r="R166" s="295"/>
      <c r="S166" s="295"/>
      <c r="T166" s="295"/>
      <c r="U166" s="295"/>
      <c r="V166" s="295"/>
      <c r="W166" s="295"/>
      <c r="X166" s="295"/>
      <c r="Y166" s="411">
        <f>Y165</f>
        <v>1</v>
      </c>
      <c r="Z166" s="411">
        <f>Z165</f>
        <v>0</v>
      </c>
      <c r="AA166" s="411">
        <f t="shared" ref="AA166:AL166" si="43">AA165</f>
        <v>0</v>
      </c>
      <c r="AB166" s="411">
        <f t="shared" si="43"/>
        <v>0</v>
      </c>
      <c r="AC166" s="411">
        <f t="shared" si="43"/>
        <v>0</v>
      </c>
      <c r="AD166" s="411">
        <f t="shared" si="43"/>
        <v>0</v>
      </c>
      <c r="AE166" s="411">
        <f t="shared" si="43"/>
        <v>0</v>
      </c>
      <c r="AF166" s="411">
        <f t="shared" si="43"/>
        <v>0</v>
      </c>
      <c r="AG166" s="411">
        <f t="shared" si="43"/>
        <v>0</v>
      </c>
      <c r="AH166" s="411">
        <f t="shared" si="43"/>
        <v>0</v>
      </c>
      <c r="AI166" s="411">
        <f t="shared" si="43"/>
        <v>0</v>
      </c>
      <c r="AJ166" s="411">
        <f t="shared" si="43"/>
        <v>0</v>
      </c>
      <c r="AK166" s="411">
        <f t="shared" si="43"/>
        <v>0</v>
      </c>
      <c r="AL166" s="411">
        <f t="shared" si="43"/>
        <v>0</v>
      </c>
      <c r="AM166" s="505"/>
    </row>
    <row r="167" spans="1:39" ht="15.5" outlineLevel="1">
      <c r="B167" s="294"/>
      <c r="C167" s="305"/>
      <c r="D167" s="304"/>
      <c r="E167" s="304"/>
      <c r="F167" s="304"/>
      <c r="G167" s="304"/>
      <c r="H167" s="304"/>
      <c r="I167" s="304"/>
      <c r="J167" s="304"/>
      <c r="K167" s="304"/>
      <c r="L167" s="304"/>
      <c r="M167" s="304"/>
      <c r="N167" s="291"/>
      <c r="O167" s="304"/>
      <c r="P167" s="304"/>
      <c r="Q167" s="304"/>
      <c r="R167" s="304"/>
      <c r="S167" s="304"/>
      <c r="T167" s="304"/>
      <c r="U167" s="304"/>
      <c r="V167" s="304"/>
      <c r="W167" s="304"/>
      <c r="X167" s="304"/>
      <c r="Y167" s="412"/>
      <c r="Z167" s="412"/>
      <c r="AA167" s="412"/>
      <c r="AB167" s="412"/>
      <c r="AC167" s="412"/>
      <c r="AD167" s="412"/>
      <c r="AE167" s="412"/>
      <c r="AF167" s="412"/>
      <c r="AG167" s="412"/>
      <c r="AH167" s="412"/>
      <c r="AI167" s="412"/>
      <c r="AJ167" s="412"/>
      <c r="AK167" s="412"/>
      <c r="AL167" s="412"/>
      <c r="AM167" s="306"/>
    </row>
    <row r="168" spans="1:39" ht="15.5" outlineLevel="1">
      <c r="A168" s="509">
        <v>7</v>
      </c>
      <c r="B168" s="294" t="s">
        <v>42</v>
      </c>
      <c r="C168" s="291" t="s">
        <v>25</v>
      </c>
      <c r="D168" s="295">
        <f>+'7.  Persistence Report'!AR50+'7.  Persistence Report'!AR84</f>
        <v>9589.1792130000013</v>
      </c>
      <c r="E168" s="295">
        <f>+'7.  Persistence Report'!AS50+'7.  Persistence Report'!AS84</f>
        <v>1604.403</v>
      </c>
      <c r="F168" s="295">
        <f>+'7.  Persistence Report'!AT50+'7.  Persistence Report'!AT84</f>
        <v>0</v>
      </c>
      <c r="G168" s="295">
        <f>+'7.  Persistence Report'!AU50+'7.  Persistence Report'!AU84</f>
        <v>0</v>
      </c>
      <c r="H168" s="295">
        <f>+'7.  Persistence Report'!AV50+'7.  Persistence Report'!AV84</f>
        <v>0</v>
      </c>
      <c r="I168" s="295">
        <f>+'7.  Persistence Report'!AW50+'7.  Persistence Report'!AW84</f>
        <v>0</v>
      </c>
      <c r="J168" s="295">
        <f>+'7.  Persistence Report'!AX50+'7.  Persistence Report'!AX84</f>
        <v>0</v>
      </c>
      <c r="K168" s="295">
        <f>+'7.  Persistence Report'!AY50+'7.  Persistence Report'!AY84</f>
        <v>0</v>
      </c>
      <c r="L168" s="295">
        <f>+'7.  Persistence Report'!AZ50+'7.  Persistence Report'!AZ84</f>
        <v>0</v>
      </c>
      <c r="M168" s="295">
        <f>+'7.  Persistence Report'!BA50+'7.  Persistence Report'!BA84</f>
        <v>0</v>
      </c>
      <c r="N168" s="291"/>
      <c r="O168" s="295">
        <f>+'7.  Persistence Report'!M50+'7.  Persistence Report'!M84+'7.  Persistence Report'!M143</f>
        <v>1274.5045798000001</v>
      </c>
      <c r="P168" s="295">
        <f>+'7.  Persistence Report'!N50+'7.  Persistence Report'!N84+'7.  Persistence Report'!N143</f>
        <v>364.21210000000002</v>
      </c>
      <c r="Q168" s="295">
        <f>+'7.  Persistence Report'!O50+'7.  Persistence Report'!O84+'7.  Persistence Report'!O143</f>
        <v>355.01760000000002</v>
      </c>
      <c r="R168" s="295">
        <f>+'7.  Persistence Report'!P50+'7.  Persistence Report'!P84+'7.  Persistence Report'!P143</f>
        <v>0</v>
      </c>
      <c r="S168" s="295">
        <f>+'7.  Persistence Report'!Q50+'7.  Persistence Report'!Q84+'7.  Persistence Report'!Q143</f>
        <v>0</v>
      </c>
      <c r="T168" s="295">
        <f>+'7.  Persistence Report'!R50+'7.  Persistence Report'!R84+'7.  Persistence Report'!R143</f>
        <v>0</v>
      </c>
      <c r="U168" s="295">
        <f>+'7.  Persistence Report'!S50+'7.  Persistence Report'!S84+'7.  Persistence Report'!S143</f>
        <v>0</v>
      </c>
      <c r="V168" s="295">
        <f>+'7.  Persistence Report'!T50+'7.  Persistence Report'!T84+'7.  Persistence Report'!T143</f>
        <v>0</v>
      </c>
      <c r="W168" s="295">
        <f>+'7.  Persistence Report'!U50+'7.  Persistence Report'!U84+'7.  Persistence Report'!U143</f>
        <v>0</v>
      </c>
      <c r="X168" s="295">
        <f>+'7.  Persistence Report'!V50+'7.  Persistence Report'!V84+'7.  Persistence Report'!V143</f>
        <v>0</v>
      </c>
      <c r="Y168" s="410">
        <v>1</v>
      </c>
      <c r="Z168" s="410"/>
      <c r="AA168" s="410"/>
      <c r="AB168" s="410"/>
      <c r="AC168" s="410"/>
      <c r="AD168" s="410"/>
      <c r="AE168" s="410"/>
      <c r="AF168" s="410"/>
      <c r="AG168" s="410"/>
      <c r="AH168" s="410"/>
      <c r="AI168" s="410"/>
      <c r="AJ168" s="410"/>
      <c r="AK168" s="410"/>
      <c r="AL168" s="410"/>
      <c r="AM168" s="296">
        <f>SUM(Y168:AL168)</f>
        <v>1</v>
      </c>
    </row>
    <row r="169" spans="1:39" ht="15.5" outlineLevel="1">
      <c r="B169" s="294" t="s">
        <v>244</v>
      </c>
      <c r="C169" s="291" t="s">
        <v>163</v>
      </c>
      <c r="D169" s="295"/>
      <c r="E169" s="295"/>
      <c r="F169" s="295"/>
      <c r="G169" s="295"/>
      <c r="H169" s="295"/>
      <c r="I169" s="295"/>
      <c r="J169" s="295"/>
      <c r="K169" s="295"/>
      <c r="L169" s="295"/>
      <c r="M169" s="295"/>
      <c r="N169" s="291"/>
      <c r="O169" s="295"/>
      <c r="P169" s="295"/>
      <c r="Q169" s="295"/>
      <c r="R169" s="295"/>
      <c r="S169" s="295"/>
      <c r="T169" s="295"/>
      <c r="U169" s="295"/>
      <c r="V169" s="295"/>
      <c r="W169" s="295"/>
      <c r="X169" s="295"/>
      <c r="Y169" s="411">
        <f>Y168</f>
        <v>1</v>
      </c>
      <c r="Z169" s="411">
        <f>Z168</f>
        <v>0</v>
      </c>
      <c r="AA169" s="411">
        <f t="shared" ref="AA169:AL169" si="44">AA168</f>
        <v>0</v>
      </c>
      <c r="AB169" s="411">
        <f t="shared" si="44"/>
        <v>0</v>
      </c>
      <c r="AC169" s="411">
        <f t="shared" si="44"/>
        <v>0</v>
      </c>
      <c r="AD169" s="411">
        <f t="shared" si="44"/>
        <v>0</v>
      </c>
      <c r="AE169" s="411">
        <f t="shared" si="44"/>
        <v>0</v>
      </c>
      <c r="AF169" s="411">
        <f t="shared" si="44"/>
        <v>0</v>
      </c>
      <c r="AG169" s="411">
        <f t="shared" si="44"/>
        <v>0</v>
      </c>
      <c r="AH169" s="411">
        <f t="shared" si="44"/>
        <v>0</v>
      </c>
      <c r="AI169" s="411">
        <f t="shared" si="44"/>
        <v>0</v>
      </c>
      <c r="AJ169" s="411">
        <f t="shared" si="44"/>
        <v>0</v>
      </c>
      <c r="AK169" s="411">
        <f t="shared" si="44"/>
        <v>0</v>
      </c>
      <c r="AL169" s="411">
        <f t="shared" si="44"/>
        <v>0</v>
      </c>
      <c r="AM169" s="505"/>
    </row>
    <row r="170" spans="1:39" ht="15.5" outlineLevel="1">
      <c r="B170" s="294"/>
      <c r="C170" s="305"/>
      <c r="D170" s="304"/>
      <c r="E170" s="304"/>
      <c r="F170" s="304"/>
      <c r="G170" s="304"/>
      <c r="H170" s="304"/>
      <c r="I170" s="304"/>
      <c r="J170" s="304"/>
      <c r="K170" s="304"/>
      <c r="L170" s="304"/>
      <c r="M170" s="304"/>
      <c r="N170" s="291"/>
      <c r="O170" s="304"/>
      <c r="P170" s="304"/>
      <c r="Q170" s="304"/>
      <c r="R170" s="304"/>
      <c r="S170" s="304"/>
      <c r="T170" s="304"/>
      <c r="U170" s="304"/>
      <c r="V170" s="304"/>
      <c r="W170" s="304"/>
      <c r="X170" s="304"/>
      <c r="Y170" s="412"/>
      <c r="Z170" s="412"/>
      <c r="AA170" s="412"/>
      <c r="AB170" s="412"/>
      <c r="AC170" s="412"/>
      <c r="AD170" s="412"/>
      <c r="AE170" s="412"/>
      <c r="AF170" s="412"/>
      <c r="AG170" s="412"/>
      <c r="AH170" s="412"/>
      <c r="AI170" s="412"/>
      <c r="AJ170" s="412"/>
      <c r="AK170" s="412"/>
      <c r="AL170" s="412"/>
      <c r="AM170" s="306"/>
    </row>
    <row r="171" spans="1:39" s="283" customFormat="1" ht="15.5" outlineLevel="1">
      <c r="A171" s="509">
        <v>8</v>
      </c>
      <c r="B171" s="294" t="s">
        <v>485</v>
      </c>
      <c r="C171" s="291" t="s">
        <v>25</v>
      </c>
      <c r="D171" s="295">
        <f>+'7.  Persistence Report'!AR53+'7.  Persistence Report'!AR54</f>
        <v>10655.05251</v>
      </c>
      <c r="E171" s="295">
        <f>+'7.  Persistence Report'!AS53+'7.  Persistence Report'!AS54</f>
        <v>0</v>
      </c>
      <c r="F171" s="295">
        <f>+'7.  Persistence Report'!AT53+'7.  Persistence Report'!AT54</f>
        <v>0</v>
      </c>
      <c r="G171" s="295">
        <f>+'7.  Persistence Report'!AU53+'7.  Persistence Report'!AU54</f>
        <v>0</v>
      </c>
      <c r="H171" s="295">
        <f>+'7.  Persistence Report'!AV53+'7.  Persistence Report'!AV54</f>
        <v>0</v>
      </c>
      <c r="I171" s="295">
        <f>+'7.  Persistence Report'!AW53+'7.  Persistence Report'!AW54</f>
        <v>0</v>
      </c>
      <c r="J171" s="295">
        <f>+'7.  Persistence Report'!AX53+'7.  Persistence Report'!AX54</f>
        <v>0</v>
      </c>
      <c r="K171" s="295">
        <f>+'7.  Persistence Report'!AY53+'7.  Persistence Report'!AY54</f>
        <v>0</v>
      </c>
      <c r="L171" s="295">
        <f>+'7.  Persistence Report'!AZ53+'7.  Persistence Report'!AZ54</f>
        <v>0</v>
      </c>
      <c r="M171" s="295">
        <f>+'7.  Persistence Report'!BA53+'7.  Persistence Report'!BA54</f>
        <v>0</v>
      </c>
      <c r="N171" s="291"/>
      <c r="O171" s="295">
        <f>+'7.  Persistence Report'!M53+'7.  Persistence Report'!M54</f>
        <v>1416.888739</v>
      </c>
      <c r="P171" s="295">
        <f>+'7.  Persistence Report'!N53+'7.  Persistence Report'!N54</f>
        <v>0</v>
      </c>
      <c r="Q171" s="295">
        <f>+'7.  Persistence Report'!O53+'7.  Persistence Report'!O54</f>
        <v>0</v>
      </c>
      <c r="R171" s="295">
        <f>+'7.  Persistence Report'!P53+'7.  Persistence Report'!P54</f>
        <v>0</v>
      </c>
      <c r="S171" s="295">
        <f>+'7.  Persistence Report'!Q53+'7.  Persistence Report'!Q54</f>
        <v>0</v>
      </c>
      <c r="T171" s="295">
        <f>+'7.  Persistence Report'!R53+'7.  Persistence Report'!R54</f>
        <v>0</v>
      </c>
      <c r="U171" s="295">
        <f>+'7.  Persistence Report'!S53+'7.  Persistence Report'!S54</f>
        <v>0</v>
      </c>
      <c r="V171" s="295">
        <f>+'7.  Persistence Report'!T53+'7.  Persistence Report'!T54</f>
        <v>0</v>
      </c>
      <c r="W171" s="295">
        <f>+'7.  Persistence Report'!U53+'7.  Persistence Report'!U54</f>
        <v>0</v>
      </c>
      <c r="X171" s="295">
        <f>+'7.  Persistence Report'!V53+'7.  Persistence Report'!V54</f>
        <v>0</v>
      </c>
      <c r="Y171" s="410">
        <v>1</v>
      </c>
      <c r="Z171" s="410"/>
      <c r="AA171" s="410"/>
      <c r="AB171" s="410"/>
      <c r="AC171" s="410"/>
      <c r="AD171" s="410"/>
      <c r="AE171" s="410"/>
      <c r="AF171" s="410"/>
      <c r="AG171" s="410"/>
      <c r="AH171" s="410"/>
      <c r="AI171" s="410"/>
      <c r="AJ171" s="410"/>
      <c r="AK171" s="410"/>
      <c r="AL171" s="410"/>
      <c r="AM171" s="296">
        <f>SUM(Y171:AL171)</f>
        <v>1</v>
      </c>
    </row>
    <row r="172" spans="1:39" s="283" customFormat="1" ht="15.5" outlineLevel="1">
      <c r="A172" s="509"/>
      <c r="B172" s="294" t="s">
        <v>244</v>
      </c>
      <c r="C172" s="291" t="s">
        <v>163</v>
      </c>
      <c r="D172" s="295"/>
      <c r="E172" s="295"/>
      <c r="F172" s="295"/>
      <c r="G172" s="295"/>
      <c r="H172" s="295"/>
      <c r="I172" s="295"/>
      <c r="J172" s="295"/>
      <c r="K172" s="295"/>
      <c r="L172" s="295"/>
      <c r="M172" s="295"/>
      <c r="N172" s="291"/>
      <c r="O172" s="295"/>
      <c r="P172" s="295"/>
      <c r="Q172" s="295"/>
      <c r="R172" s="295"/>
      <c r="S172" s="295"/>
      <c r="T172" s="295"/>
      <c r="U172" s="295"/>
      <c r="V172" s="295"/>
      <c r="W172" s="295"/>
      <c r="X172" s="295"/>
      <c r="Y172" s="411">
        <f>Y171</f>
        <v>1</v>
      </c>
      <c r="Z172" s="411">
        <f>Z171</f>
        <v>0</v>
      </c>
      <c r="AA172" s="411">
        <f t="shared" ref="AA172:AL172" si="45">AA171</f>
        <v>0</v>
      </c>
      <c r="AB172" s="411">
        <f t="shared" si="45"/>
        <v>0</v>
      </c>
      <c r="AC172" s="411">
        <f t="shared" si="45"/>
        <v>0</v>
      </c>
      <c r="AD172" s="411">
        <f t="shared" si="45"/>
        <v>0</v>
      </c>
      <c r="AE172" s="411">
        <f t="shared" si="45"/>
        <v>0</v>
      </c>
      <c r="AF172" s="411">
        <f t="shared" si="45"/>
        <v>0</v>
      </c>
      <c r="AG172" s="411">
        <f t="shared" si="45"/>
        <v>0</v>
      </c>
      <c r="AH172" s="411">
        <f t="shared" si="45"/>
        <v>0</v>
      </c>
      <c r="AI172" s="411">
        <f t="shared" si="45"/>
        <v>0</v>
      </c>
      <c r="AJ172" s="411">
        <f t="shared" si="45"/>
        <v>0</v>
      </c>
      <c r="AK172" s="411">
        <f t="shared" si="45"/>
        <v>0</v>
      </c>
      <c r="AL172" s="411">
        <f t="shared" si="45"/>
        <v>0</v>
      </c>
      <c r="AM172" s="505"/>
    </row>
    <row r="173" spans="1:39" s="283" customFormat="1" ht="15.5" outlineLevel="1">
      <c r="A173" s="509"/>
      <c r="B173" s="294"/>
      <c r="C173" s="305"/>
      <c r="D173" s="304"/>
      <c r="E173" s="304"/>
      <c r="F173" s="304"/>
      <c r="G173" s="304"/>
      <c r="H173" s="304"/>
      <c r="I173" s="304"/>
      <c r="J173" s="304"/>
      <c r="K173" s="304"/>
      <c r="L173" s="304"/>
      <c r="M173" s="304"/>
      <c r="N173" s="291"/>
      <c r="O173" s="304"/>
      <c r="P173" s="304"/>
      <c r="Q173" s="304"/>
      <c r="R173" s="304"/>
      <c r="S173" s="304"/>
      <c r="T173" s="304"/>
      <c r="U173" s="304"/>
      <c r="V173" s="304"/>
      <c r="W173" s="304"/>
      <c r="X173" s="304"/>
      <c r="Y173" s="412"/>
      <c r="Z173" s="412"/>
      <c r="AA173" s="412"/>
      <c r="AB173" s="412"/>
      <c r="AC173" s="412"/>
      <c r="AD173" s="412"/>
      <c r="AE173" s="412"/>
      <c r="AF173" s="412"/>
      <c r="AG173" s="412"/>
      <c r="AH173" s="412"/>
      <c r="AI173" s="412"/>
      <c r="AJ173" s="412"/>
      <c r="AK173" s="412"/>
      <c r="AL173" s="412"/>
      <c r="AM173" s="306"/>
    </row>
    <row r="174" spans="1:39" ht="15.5" outlineLevel="1">
      <c r="A174" s="509">
        <v>9</v>
      </c>
      <c r="B174" s="294" t="s">
        <v>7</v>
      </c>
      <c r="C174" s="291" t="s">
        <v>25</v>
      </c>
      <c r="D174" s="295"/>
      <c r="E174" s="295"/>
      <c r="F174" s="295"/>
      <c r="G174" s="295"/>
      <c r="H174" s="295"/>
      <c r="I174" s="295"/>
      <c r="J174" s="295"/>
      <c r="K174" s="295"/>
      <c r="L174" s="295"/>
      <c r="M174" s="295"/>
      <c r="N174" s="291"/>
      <c r="O174" s="295"/>
      <c r="P174" s="295"/>
      <c r="Q174" s="295"/>
      <c r="R174" s="295"/>
      <c r="S174" s="295"/>
      <c r="T174" s="295"/>
      <c r="U174" s="295"/>
      <c r="V174" s="295"/>
      <c r="W174" s="295"/>
      <c r="X174" s="295"/>
      <c r="Y174" s="410">
        <v>1</v>
      </c>
      <c r="Z174" s="410"/>
      <c r="AA174" s="410"/>
      <c r="AB174" s="410"/>
      <c r="AC174" s="410"/>
      <c r="AD174" s="410"/>
      <c r="AE174" s="410"/>
      <c r="AF174" s="410"/>
      <c r="AG174" s="410"/>
      <c r="AH174" s="410"/>
      <c r="AI174" s="410"/>
      <c r="AJ174" s="410"/>
      <c r="AK174" s="410"/>
      <c r="AL174" s="410"/>
      <c r="AM174" s="296">
        <f>SUM(Y174:AL174)</f>
        <v>1</v>
      </c>
    </row>
    <row r="175" spans="1:39" ht="15.5" outlineLevel="1">
      <c r="B175" s="294" t="s">
        <v>244</v>
      </c>
      <c r="C175" s="291" t="s">
        <v>163</v>
      </c>
      <c r="D175" s="295"/>
      <c r="E175" s="295"/>
      <c r="F175" s="295"/>
      <c r="G175" s="295"/>
      <c r="H175" s="295"/>
      <c r="I175" s="295"/>
      <c r="J175" s="295"/>
      <c r="K175" s="295"/>
      <c r="L175" s="295"/>
      <c r="M175" s="295"/>
      <c r="N175" s="291"/>
      <c r="O175" s="295"/>
      <c r="P175" s="295"/>
      <c r="Q175" s="295"/>
      <c r="R175" s="295"/>
      <c r="S175" s="295"/>
      <c r="T175" s="295"/>
      <c r="U175" s="295"/>
      <c r="V175" s="295"/>
      <c r="W175" s="295"/>
      <c r="X175" s="295"/>
      <c r="Y175" s="411">
        <f>Y174</f>
        <v>1</v>
      </c>
      <c r="Z175" s="411">
        <f>Z174</f>
        <v>0</v>
      </c>
      <c r="AA175" s="411">
        <f t="shared" ref="AA175:AL175" si="46">AA174</f>
        <v>0</v>
      </c>
      <c r="AB175" s="411">
        <f t="shared" si="46"/>
        <v>0</v>
      </c>
      <c r="AC175" s="411">
        <f t="shared" si="46"/>
        <v>0</v>
      </c>
      <c r="AD175" s="411">
        <f t="shared" si="46"/>
        <v>0</v>
      </c>
      <c r="AE175" s="411">
        <f t="shared" si="46"/>
        <v>0</v>
      </c>
      <c r="AF175" s="411">
        <f t="shared" si="46"/>
        <v>0</v>
      </c>
      <c r="AG175" s="411">
        <f t="shared" si="46"/>
        <v>0</v>
      </c>
      <c r="AH175" s="411">
        <f t="shared" si="46"/>
        <v>0</v>
      </c>
      <c r="AI175" s="411">
        <f t="shared" si="46"/>
        <v>0</v>
      </c>
      <c r="AJ175" s="411">
        <f t="shared" si="46"/>
        <v>0</v>
      </c>
      <c r="AK175" s="411">
        <f t="shared" si="46"/>
        <v>0</v>
      </c>
      <c r="AL175" s="411">
        <f t="shared" si="46"/>
        <v>0</v>
      </c>
      <c r="AM175" s="505"/>
    </row>
    <row r="176" spans="1:39" ht="15.5" outlineLevel="1">
      <c r="B176" s="307"/>
      <c r="C176" s="308"/>
      <c r="D176" s="291"/>
      <c r="E176" s="291"/>
      <c r="F176" s="291"/>
      <c r="G176" s="291"/>
      <c r="H176" s="291"/>
      <c r="I176" s="291"/>
      <c r="J176" s="291"/>
      <c r="K176" s="291"/>
      <c r="L176" s="291"/>
      <c r="M176" s="291"/>
      <c r="N176" s="291"/>
      <c r="O176" s="291"/>
      <c r="P176" s="291"/>
      <c r="Q176" s="291"/>
      <c r="R176" s="291"/>
      <c r="S176" s="291"/>
      <c r="T176" s="291"/>
      <c r="U176" s="291"/>
      <c r="V176" s="291"/>
      <c r="W176" s="291"/>
      <c r="X176" s="291"/>
      <c r="Y176" s="412"/>
      <c r="Z176" s="412"/>
      <c r="AA176" s="412"/>
      <c r="AB176" s="412"/>
      <c r="AC176" s="412"/>
      <c r="AD176" s="412"/>
      <c r="AE176" s="412"/>
      <c r="AF176" s="412"/>
      <c r="AG176" s="412"/>
      <c r="AH176" s="412"/>
      <c r="AI176" s="412"/>
      <c r="AJ176" s="412"/>
      <c r="AK176" s="412"/>
      <c r="AL176" s="412"/>
      <c r="AM176" s="306"/>
    </row>
    <row r="177" spans="1:39" ht="15.5" outlineLevel="1">
      <c r="A177" s="510"/>
      <c r="B177" s="288" t="s">
        <v>8</v>
      </c>
      <c r="C177" s="289"/>
      <c r="D177" s="289"/>
      <c r="E177" s="289"/>
      <c r="F177" s="289"/>
      <c r="G177" s="289"/>
      <c r="H177" s="289"/>
      <c r="I177" s="289"/>
      <c r="J177" s="289"/>
      <c r="K177" s="289"/>
      <c r="L177" s="289"/>
      <c r="M177" s="289"/>
      <c r="N177" s="291"/>
      <c r="O177" s="289"/>
      <c r="P177" s="289"/>
      <c r="Q177" s="289"/>
      <c r="R177" s="289"/>
      <c r="S177" s="289"/>
      <c r="T177" s="289"/>
      <c r="U177" s="289"/>
      <c r="V177" s="289"/>
      <c r="W177" s="289"/>
      <c r="X177" s="289"/>
      <c r="Y177" s="414"/>
      <c r="Z177" s="414"/>
      <c r="AA177" s="414"/>
      <c r="AB177" s="414"/>
      <c r="AC177" s="414"/>
      <c r="AD177" s="414"/>
      <c r="AE177" s="414"/>
      <c r="AF177" s="414"/>
      <c r="AG177" s="414"/>
      <c r="AH177" s="414"/>
      <c r="AI177" s="414"/>
      <c r="AJ177" s="414"/>
      <c r="AK177" s="414"/>
      <c r="AL177" s="414"/>
      <c r="AM177" s="292"/>
    </row>
    <row r="178" spans="1:39" ht="15.5" outlineLevel="1">
      <c r="A178" s="509">
        <v>10</v>
      </c>
      <c r="B178" s="310" t="s">
        <v>22</v>
      </c>
      <c r="C178" s="291" t="s">
        <v>25</v>
      </c>
      <c r="D178" s="295">
        <f>+'7.  Persistence Report'!AR43</f>
        <v>6454934.5118959397</v>
      </c>
      <c r="E178" s="295">
        <f>+'7.  Persistence Report'!AS43</f>
        <v>6328935.0561680831</v>
      </c>
      <c r="F178" s="295">
        <f>+'7.  Persistence Report'!AT43</f>
        <v>6213397.9355474198</v>
      </c>
      <c r="G178" s="295">
        <f>+'7.  Persistence Report'!AU43</f>
        <v>5801017.1442435328</v>
      </c>
      <c r="H178" s="295">
        <f>+'7.  Persistence Report'!AV43</f>
        <v>5801017.1442435328</v>
      </c>
      <c r="I178" s="295">
        <f>+'7.  Persistence Report'!AW43</f>
        <v>5637960.7534956206</v>
      </c>
      <c r="J178" s="295">
        <f>+'7.  Persistence Report'!AX43</f>
        <v>5522943.3671628423</v>
      </c>
      <c r="K178" s="295">
        <f>+'7.  Persistence Report'!AY43</f>
        <v>5522943.3671628423</v>
      </c>
      <c r="L178" s="295">
        <f>+'7.  Persistence Report'!AZ43</f>
        <v>5457424.4438540349</v>
      </c>
      <c r="M178" s="295">
        <f>+'7.  Persistence Report'!BA43</f>
        <v>3943310.6830618661</v>
      </c>
      <c r="N178" s="295">
        <v>12</v>
      </c>
      <c r="O178" s="295">
        <f>+'7.  Persistence Report'!M43</f>
        <v>1306.9119706703443</v>
      </c>
      <c r="P178" s="295">
        <f>+'7.  Persistence Report'!N43</f>
        <v>1268.2791544345539</v>
      </c>
      <c r="Q178" s="295">
        <f>+'7.  Persistence Report'!O43</f>
        <v>1232.8513281588066</v>
      </c>
      <c r="R178" s="295">
        <f>+'7.  Persistence Report'!P43</f>
        <v>1106.2573278576413</v>
      </c>
      <c r="S178" s="295">
        <f>+'7.  Persistence Report'!Q43</f>
        <v>1106.2573278576413</v>
      </c>
      <c r="T178" s="295">
        <f>+'7.  Persistence Report'!R43</f>
        <v>1056.7918873293509</v>
      </c>
      <c r="U178" s="295">
        <f>+'7.  Persistence Report'!S43</f>
        <v>1038.0275253406105</v>
      </c>
      <c r="V178" s="295">
        <f>+'7.  Persistence Report'!T43</f>
        <v>1038.0275253406105</v>
      </c>
      <c r="W178" s="295">
        <f>+'7.  Persistence Report'!U43</f>
        <v>1022.8125330422182</v>
      </c>
      <c r="X178" s="295">
        <f>+'7.  Persistence Report'!V43</f>
        <v>769.77740572923938</v>
      </c>
      <c r="Y178" s="467"/>
      <c r="Z178" s="795">
        <v>5.7984938200703044E-2</v>
      </c>
      <c r="AA178" s="795">
        <v>0.94855967078189296</v>
      </c>
      <c r="AB178" s="415"/>
      <c r="AC178" s="415"/>
      <c r="AD178" s="415"/>
      <c r="AE178" s="415"/>
      <c r="AF178" s="415"/>
      <c r="AG178" s="415"/>
      <c r="AH178" s="415"/>
      <c r="AI178" s="415"/>
      <c r="AJ178" s="415"/>
      <c r="AK178" s="415"/>
      <c r="AL178" s="415"/>
      <c r="AM178" s="296">
        <f>SUM(Y178:AL178)</f>
        <v>1.006544608982596</v>
      </c>
    </row>
    <row r="179" spans="1:39" ht="15.5" outlineLevel="1">
      <c r="B179" s="294" t="s">
        <v>244</v>
      </c>
      <c r="C179" s="291" t="s">
        <v>163</v>
      </c>
      <c r="D179" s="295">
        <f>+'7.  Persistence Report'!AR69+'7.  Persistence Report'!AR109</f>
        <v>223512.34290523001</v>
      </c>
      <c r="E179" s="295">
        <f>+'7.  Persistence Report'!AS69+'7.  Persistence Report'!AS109</f>
        <v>223512.34290523001</v>
      </c>
      <c r="F179" s="295">
        <f>+'7.  Persistence Report'!AT69+'7.  Persistence Report'!AT109</f>
        <v>223512.34290523001</v>
      </c>
      <c r="G179" s="295">
        <f>+'7.  Persistence Report'!AU69+'7.  Persistence Report'!AU109</f>
        <v>223512.34290523001</v>
      </c>
      <c r="H179" s="295">
        <f>+'7.  Persistence Report'!AV69+'7.  Persistence Report'!AV109</f>
        <v>223512.34290523001</v>
      </c>
      <c r="I179" s="295">
        <f>+'7.  Persistence Report'!AW69+'7.  Persistence Report'!AW109</f>
        <v>223512.34290523001</v>
      </c>
      <c r="J179" s="295">
        <f>+'7.  Persistence Report'!AX69+'7.  Persistence Report'!AX109</f>
        <v>222967.530219432</v>
      </c>
      <c r="K179" s="295">
        <f>+'7.  Persistence Report'!AY69+'7.  Persistence Report'!AY109</f>
        <v>222967.530219432</v>
      </c>
      <c r="L179" s="295">
        <f>+'7.  Persistence Report'!AZ69+'7.  Persistence Report'!AZ109</f>
        <v>206922.23292904301</v>
      </c>
      <c r="M179" s="295">
        <f>+'7.  Persistence Report'!BA69+'7.  Persistence Report'!BA109</f>
        <v>197565.32328303799</v>
      </c>
      <c r="N179" s="295">
        <f>N178</f>
        <v>12</v>
      </c>
      <c r="O179" s="295">
        <f>+'7.  Persistence Report'!M69+'7.  Persistence Report'!M109</f>
        <v>30.934798317999999</v>
      </c>
      <c r="P179" s="295">
        <f>+'7.  Persistence Report'!N69+'7.  Persistence Report'!N109</f>
        <v>30.934798317999999</v>
      </c>
      <c r="Q179" s="295">
        <f>+'7.  Persistence Report'!O69+'7.  Persistence Report'!O109</f>
        <v>30.934798317999999</v>
      </c>
      <c r="R179" s="295">
        <f>+'7.  Persistence Report'!P69+'7.  Persistence Report'!P109</f>
        <v>30.934798317999999</v>
      </c>
      <c r="S179" s="295">
        <f>+'7.  Persistence Report'!Q69+'7.  Persistence Report'!Q109</f>
        <v>30.934798317999999</v>
      </c>
      <c r="T179" s="295">
        <f>+'7.  Persistence Report'!R69+'7.  Persistence Report'!R109</f>
        <v>30.934798317999999</v>
      </c>
      <c r="U179" s="295">
        <f>+'7.  Persistence Report'!S69+'7.  Persistence Report'!S109</f>
        <v>30.443295576000001</v>
      </c>
      <c r="V179" s="295">
        <f>+'7.  Persistence Report'!T69+'7.  Persistence Report'!T109</f>
        <v>30.443295576000001</v>
      </c>
      <c r="W179" s="295">
        <f>+'7.  Persistence Report'!U69+'7.  Persistence Report'!U109</f>
        <v>30.443295576000001</v>
      </c>
      <c r="X179" s="295">
        <f>+'7.  Persistence Report'!V69+'7.  Persistence Report'!V109</f>
        <v>27.506262758999998</v>
      </c>
      <c r="Y179" s="411">
        <f>Y178</f>
        <v>0</v>
      </c>
      <c r="Z179" s="411">
        <f>Z178</f>
        <v>5.7984938200703044E-2</v>
      </c>
      <c r="AA179" s="411">
        <f t="shared" ref="AA179:AL179" si="47">AA178</f>
        <v>0.94855967078189296</v>
      </c>
      <c r="AB179" s="411">
        <f t="shared" si="47"/>
        <v>0</v>
      </c>
      <c r="AC179" s="411">
        <f t="shared" si="47"/>
        <v>0</v>
      </c>
      <c r="AD179" s="411">
        <f t="shared" si="47"/>
        <v>0</v>
      </c>
      <c r="AE179" s="411">
        <f t="shared" si="47"/>
        <v>0</v>
      </c>
      <c r="AF179" s="411">
        <f t="shared" si="47"/>
        <v>0</v>
      </c>
      <c r="AG179" s="411">
        <f t="shared" si="47"/>
        <v>0</v>
      </c>
      <c r="AH179" s="411">
        <f t="shared" si="47"/>
        <v>0</v>
      </c>
      <c r="AI179" s="411">
        <f t="shared" si="47"/>
        <v>0</v>
      </c>
      <c r="AJ179" s="411">
        <f t="shared" si="47"/>
        <v>0</v>
      </c>
      <c r="AK179" s="411">
        <f t="shared" si="47"/>
        <v>0</v>
      </c>
      <c r="AL179" s="411">
        <f t="shared" si="47"/>
        <v>0</v>
      </c>
      <c r="AM179" s="505"/>
    </row>
    <row r="180" spans="1:39" ht="15.5" outlineLevel="1">
      <c r="B180" s="310"/>
      <c r="C180" s="312"/>
      <c r="D180" s="291"/>
      <c r="E180" s="291"/>
      <c r="F180" s="291"/>
      <c r="G180" s="291"/>
      <c r="H180" s="291"/>
      <c r="I180" s="291"/>
      <c r="J180" s="291"/>
      <c r="K180" s="291"/>
      <c r="L180" s="291"/>
      <c r="M180" s="291"/>
      <c r="N180" s="291"/>
      <c r="O180" s="291"/>
      <c r="P180" s="291"/>
      <c r="Q180" s="291"/>
      <c r="R180" s="291"/>
      <c r="S180" s="291"/>
      <c r="T180" s="291"/>
      <c r="U180" s="291"/>
      <c r="V180" s="291"/>
      <c r="W180" s="291"/>
      <c r="X180" s="291"/>
      <c r="Y180" s="416"/>
      <c r="Z180" s="416"/>
      <c r="AA180" s="416"/>
      <c r="AB180" s="416"/>
      <c r="AC180" s="416"/>
      <c r="AD180" s="416"/>
      <c r="AE180" s="416"/>
      <c r="AF180" s="416"/>
      <c r="AG180" s="416"/>
      <c r="AH180" s="416"/>
      <c r="AI180" s="416"/>
      <c r="AJ180" s="416"/>
      <c r="AK180" s="416"/>
      <c r="AL180" s="416"/>
      <c r="AM180" s="313"/>
    </row>
    <row r="181" spans="1:39" ht="15.5" outlineLevel="1">
      <c r="A181" s="509">
        <v>11</v>
      </c>
      <c r="B181" s="314" t="s">
        <v>21</v>
      </c>
      <c r="C181" s="291" t="s">
        <v>25</v>
      </c>
      <c r="D181" s="295">
        <f>+'7.  Persistence Report'!AR42</f>
        <v>233972.45464763374</v>
      </c>
      <c r="E181" s="295">
        <f>+'7.  Persistence Report'!AS42</f>
        <v>233972.45464763374</v>
      </c>
      <c r="F181" s="295">
        <f>+'7.  Persistence Report'!AT42</f>
        <v>233972.45464763374</v>
      </c>
      <c r="G181" s="295">
        <f>+'7.  Persistence Report'!AU42</f>
        <v>208589.86179185897</v>
      </c>
      <c r="H181" s="295">
        <f>+'7.  Persistence Report'!AV42</f>
        <v>208589.86179185897</v>
      </c>
      <c r="I181" s="295">
        <f>+'7.  Persistence Report'!AW42</f>
        <v>79925.451563186973</v>
      </c>
      <c r="J181" s="295">
        <f>+'7.  Persistence Report'!AX42</f>
        <v>79925.451563186973</v>
      </c>
      <c r="K181" s="295">
        <f>+'7.  Persistence Report'!AY42</f>
        <v>79925.451563186973</v>
      </c>
      <c r="L181" s="295">
        <f>+'7.  Persistence Report'!AZ42</f>
        <v>79925.451563186973</v>
      </c>
      <c r="M181" s="295">
        <f>+'7.  Persistence Report'!BA42</f>
        <v>79925.451563186973</v>
      </c>
      <c r="N181" s="295">
        <v>12</v>
      </c>
      <c r="O181" s="295">
        <f>+'7.  Persistence Report'!M42</f>
        <v>61.235522908551943</v>
      </c>
      <c r="P181" s="295">
        <f>+'7.  Persistence Report'!N42</f>
        <v>61.235522908551943</v>
      </c>
      <c r="Q181" s="295">
        <f>+'7.  Persistence Report'!O42</f>
        <v>61.235522908551943</v>
      </c>
      <c r="R181" s="295">
        <f>+'7.  Persistence Report'!P42</f>
        <v>55.745518604239216</v>
      </c>
      <c r="S181" s="295">
        <f>+'7.  Persistence Report'!Q42</f>
        <v>55.745518604239216</v>
      </c>
      <c r="T181" s="295">
        <f>+'7.  Persistence Report'!R42</f>
        <v>20.685272483759345</v>
      </c>
      <c r="U181" s="295">
        <f>+'7.  Persistence Report'!S42</f>
        <v>20.685272483759345</v>
      </c>
      <c r="V181" s="295">
        <f>+'7.  Persistence Report'!T42</f>
        <v>20.685272483759345</v>
      </c>
      <c r="W181" s="295">
        <f>+'7.  Persistence Report'!U42</f>
        <v>20.685272483759345</v>
      </c>
      <c r="X181" s="295">
        <f>+'7.  Persistence Report'!V42</f>
        <v>20.685272483759345</v>
      </c>
      <c r="Y181" s="415"/>
      <c r="Z181" s="469">
        <v>1</v>
      </c>
      <c r="AA181" s="415"/>
      <c r="AB181" s="415"/>
      <c r="AC181" s="415"/>
      <c r="AD181" s="415"/>
      <c r="AE181" s="415"/>
      <c r="AF181" s="415"/>
      <c r="AG181" s="415"/>
      <c r="AH181" s="415"/>
      <c r="AI181" s="415"/>
      <c r="AJ181" s="415"/>
      <c r="AK181" s="415"/>
      <c r="AL181" s="415"/>
      <c r="AM181" s="296">
        <f>SUM(Y181:AL181)</f>
        <v>1</v>
      </c>
    </row>
    <row r="182" spans="1:39" ht="15.5" outlineLevel="1">
      <c r="B182" s="294" t="s">
        <v>244</v>
      </c>
      <c r="C182" s="291" t="s">
        <v>163</v>
      </c>
      <c r="D182" s="295"/>
      <c r="E182" s="295"/>
      <c r="F182" s="295"/>
      <c r="G182" s="295"/>
      <c r="H182" s="295"/>
      <c r="I182" s="295"/>
      <c r="J182" s="295"/>
      <c r="K182" s="295"/>
      <c r="L182" s="295"/>
      <c r="M182" s="295"/>
      <c r="N182" s="295">
        <f>N181</f>
        <v>12</v>
      </c>
      <c r="O182" s="295"/>
      <c r="P182" s="295"/>
      <c r="Q182" s="295"/>
      <c r="R182" s="295"/>
      <c r="S182" s="295"/>
      <c r="T182" s="295"/>
      <c r="U182" s="295"/>
      <c r="V182" s="295"/>
      <c r="W182" s="295"/>
      <c r="X182" s="295"/>
      <c r="Y182" s="411">
        <f>Y181</f>
        <v>0</v>
      </c>
      <c r="Z182" s="411">
        <f>Z181</f>
        <v>1</v>
      </c>
      <c r="AA182" s="411">
        <f t="shared" ref="AA182:AL182" si="48">AA181</f>
        <v>0</v>
      </c>
      <c r="AB182" s="411">
        <f t="shared" si="48"/>
        <v>0</v>
      </c>
      <c r="AC182" s="411">
        <f t="shared" si="48"/>
        <v>0</v>
      </c>
      <c r="AD182" s="411">
        <f t="shared" si="48"/>
        <v>0</v>
      </c>
      <c r="AE182" s="411">
        <f t="shared" si="48"/>
        <v>0</v>
      </c>
      <c r="AF182" s="411">
        <f t="shared" si="48"/>
        <v>0</v>
      </c>
      <c r="AG182" s="411">
        <f t="shared" si="48"/>
        <v>0</v>
      </c>
      <c r="AH182" s="411">
        <f t="shared" si="48"/>
        <v>0</v>
      </c>
      <c r="AI182" s="411">
        <f t="shared" si="48"/>
        <v>0</v>
      </c>
      <c r="AJ182" s="411">
        <f t="shared" si="48"/>
        <v>0</v>
      </c>
      <c r="AK182" s="411">
        <f t="shared" si="48"/>
        <v>0</v>
      </c>
      <c r="AL182" s="411">
        <f t="shared" si="48"/>
        <v>0</v>
      </c>
      <c r="AM182" s="505"/>
    </row>
    <row r="183" spans="1:39" ht="15.5" outlineLevel="1">
      <c r="B183" s="314"/>
      <c r="C183" s="312"/>
      <c r="D183" s="291"/>
      <c r="E183" s="291"/>
      <c r="F183" s="291"/>
      <c r="G183" s="291"/>
      <c r="H183" s="291"/>
      <c r="I183" s="291"/>
      <c r="J183" s="291"/>
      <c r="K183" s="291"/>
      <c r="L183" s="291"/>
      <c r="M183" s="291"/>
      <c r="N183" s="291"/>
      <c r="O183" s="291"/>
      <c r="P183" s="291"/>
      <c r="Q183" s="291"/>
      <c r="R183" s="291"/>
      <c r="S183" s="291"/>
      <c r="T183" s="291"/>
      <c r="U183" s="291"/>
      <c r="V183" s="291"/>
      <c r="W183" s="291"/>
      <c r="X183" s="291"/>
      <c r="Y183" s="416"/>
      <c r="Z183" s="417"/>
      <c r="AA183" s="416"/>
      <c r="AB183" s="416"/>
      <c r="AC183" s="416"/>
      <c r="AD183" s="416"/>
      <c r="AE183" s="416"/>
      <c r="AF183" s="416"/>
      <c r="AG183" s="416"/>
      <c r="AH183" s="416"/>
      <c r="AI183" s="416"/>
      <c r="AJ183" s="416"/>
      <c r="AK183" s="416"/>
      <c r="AL183" s="416"/>
      <c r="AM183" s="313"/>
    </row>
    <row r="184" spans="1:39" ht="15.5" outlineLevel="1">
      <c r="A184" s="509">
        <v>12</v>
      </c>
      <c r="B184" s="314" t="s">
        <v>23</v>
      </c>
      <c r="C184" s="291" t="s">
        <v>25</v>
      </c>
      <c r="D184" s="295"/>
      <c r="E184" s="295"/>
      <c r="F184" s="295"/>
      <c r="G184" s="295"/>
      <c r="H184" s="295"/>
      <c r="I184" s="295"/>
      <c r="J184" s="295"/>
      <c r="K184" s="295"/>
      <c r="L184" s="295"/>
      <c r="M184" s="295"/>
      <c r="N184" s="295">
        <v>3</v>
      </c>
      <c r="O184" s="295"/>
      <c r="P184" s="295"/>
      <c r="Q184" s="295"/>
      <c r="R184" s="295"/>
      <c r="S184" s="295"/>
      <c r="T184" s="295"/>
      <c r="U184" s="295"/>
      <c r="V184" s="295"/>
      <c r="W184" s="295"/>
      <c r="X184" s="295"/>
      <c r="Y184" s="415"/>
      <c r="Z184" s="415"/>
      <c r="AA184" s="415"/>
      <c r="AB184" s="415"/>
      <c r="AC184" s="415"/>
      <c r="AD184" s="415"/>
      <c r="AE184" s="415"/>
      <c r="AF184" s="415"/>
      <c r="AG184" s="415"/>
      <c r="AH184" s="415"/>
      <c r="AI184" s="415"/>
      <c r="AJ184" s="415"/>
      <c r="AK184" s="415"/>
      <c r="AL184" s="415"/>
      <c r="AM184" s="296">
        <f>SUM(Y184:AL184)</f>
        <v>0</v>
      </c>
    </row>
    <row r="185" spans="1:39" ht="15.5" outlineLevel="1">
      <c r="B185" s="294" t="s">
        <v>244</v>
      </c>
      <c r="C185" s="291" t="s">
        <v>163</v>
      </c>
      <c r="D185" s="295"/>
      <c r="E185" s="295"/>
      <c r="F185" s="295"/>
      <c r="G185" s="295"/>
      <c r="H185" s="295"/>
      <c r="I185" s="295"/>
      <c r="J185" s="295"/>
      <c r="K185" s="295"/>
      <c r="L185" s="295"/>
      <c r="M185" s="295"/>
      <c r="N185" s="295">
        <f>N184</f>
        <v>3</v>
      </c>
      <c r="O185" s="295"/>
      <c r="P185" s="295"/>
      <c r="Q185" s="295"/>
      <c r="R185" s="295"/>
      <c r="S185" s="295"/>
      <c r="T185" s="295"/>
      <c r="U185" s="295"/>
      <c r="V185" s="295"/>
      <c r="W185" s="295"/>
      <c r="X185" s="295"/>
      <c r="Y185" s="411">
        <f>Y184</f>
        <v>0</v>
      </c>
      <c r="Z185" s="411">
        <f>Z184</f>
        <v>0</v>
      </c>
      <c r="AA185" s="411">
        <f t="shared" ref="AA185:AL185" si="49">AA184</f>
        <v>0</v>
      </c>
      <c r="AB185" s="411">
        <f t="shared" si="49"/>
        <v>0</v>
      </c>
      <c r="AC185" s="411">
        <f t="shared" si="49"/>
        <v>0</v>
      </c>
      <c r="AD185" s="411">
        <f t="shared" si="49"/>
        <v>0</v>
      </c>
      <c r="AE185" s="411">
        <f t="shared" si="49"/>
        <v>0</v>
      </c>
      <c r="AF185" s="411">
        <f t="shared" si="49"/>
        <v>0</v>
      </c>
      <c r="AG185" s="411">
        <f t="shared" si="49"/>
        <v>0</v>
      </c>
      <c r="AH185" s="411">
        <f t="shared" si="49"/>
        <v>0</v>
      </c>
      <c r="AI185" s="411">
        <f t="shared" si="49"/>
        <v>0</v>
      </c>
      <c r="AJ185" s="411">
        <f t="shared" si="49"/>
        <v>0</v>
      </c>
      <c r="AK185" s="411">
        <f t="shared" si="49"/>
        <v>0</v>
      </c>
      <c r="AL185" s="411">
        <f t="shared" si="49"/>
        <v>0</v>
      </c>
      <c r="AM185" s="505"/>
    </row>
    <row r="186" spans="1:39" ht="15.5" outlineLevel="1">
      <c r="B186" s="314"/>
      <c r="C186" s="312"/>
      <c r="D186" s="316"/>
      <c r="E186" s="316"/>
      <c r="F186" s="316"/>
      <c r="G186" s="316"/>
      <c r="H186" s="316"/>
      <c r="I186" s="316"/>
      <c r="J186" s="316"/>
      <c r="K186" s="316"/>
      <c r="L186" s="316"/>
      <c r="M186" s="316"/>
      <c r="N186" s="291"/>
      <c r="O186" s="316"/>
      <c r="P186" s="316"/>
      <c r="Q186" s="316"/>
      <c r="R186" s="316"/>
      <c r="S186" s="316"/>
      <c r="T186" s="316"/>
      <c r="U186" s="316"/>
      <c r="V186" s="316"/>
      <c r="W186" s="316"/>
      <c r="X186" s="316"/>
      <c r="Y186" s="416"/>
      <c r="Z186" s="417"/>
      <c r="AA186" s="416"/>
      <c r="AB186" s="416"/>
      <c r="AC186" s="416"/>
      <c r="AD186" s="416"/>
      <c r="AE186" s="416"/>
      <c r="AF186" s="416"/>
      <c r="AG186" s="416"/>
      <c r="AH186" s="416"/>
      <c r="AI186" s="416"/>
      <c r="AJ186" s="416"/>
      <c r="AK186" s="416"/>
      <c r="AL186" s="416"/>
      <c r="AM186" s="313"/>
    </row>
    <row r="187" spans="1:39" ht="15.5" outlineLevel="1">
      <c r="A187" s="509">
        <v>13</v>
      </c>
      <c r="B187" s="314" t="s">
        <v>24</v>
      </c>
      <c r="C187" s="291" t="s">
        <v>25</v>
      </c>
      <c r="D187" s="295"/>
      <c r="E187" s="295"/>
      <c r="F187" s="295"/>
      <c r="G187" s="295"/>
      <c r="H187" s="295"/>
      <c r="I187" s="295"/>
      <c r="J187" s="295"/>
      <c r="K187" s="295"/>
      <c r="L187" s="295"/>
      <c r="M187" s="295"/>
      <c r="N187" s="295">
        <v>12</v>
      </c>
      <c r="O187" s="295"/>
      <c r="P187" s="295"/>
      <c r="Q187" s="295"/>
      <c r="R187" s="295"/>
      <c r="S187" s="295"/>
      <c r="T187" s="295"/>
      <c r="U187" s="295"/>
      <c r="V187" s="295"/>
      <c r="W187" s="295"/>
      <c r="X187" s="295"/>
      <c r="Y187" s="415"/>
      <c r="Z187" s="415"/>
      <c r="AA187" s="415"/>
      <c r="AB187" s="415"/>
      <c r="AC187" s="415"/>
      <c r="AD187" s="415"/>
      <c r="AE187" s="415"/>
      <c r="AF187" s="415"/>
      <c r="AG187" s="415"/>
      <c r="AH187" s="415"/>
      <c r="AI187" s="415"/>
      <c r="AJ187" s="415"/>
      <c r="AK187" s="415"/>
      <c r="AL187" s="415"/>
      <c r="AM187" s="296">
        <f>SUM(Y187:AL187)</f>
        <v>0</v>
      </c>
    </row>
    <row r="188" spans="1:39" ht="15.5" outlineLevel="1">
      <c r="B188" s="294" t="s">
        <v>244</v>
      </c>
      <c r="C188" s="291" t="s">
        <v>163</v>
      </c>
      <c r="D188" s="295"/>
      <c r="E188" s="295"/>
      <c r="F188" s="295"/>
      <c r="G188" s="295"/>
      <c r="H188" s="295"/>
      <c r="I188" s="295"/>
      <c r="J188" s="295"/>
      <c r="K188" s="295"/>
      <c r="L188" s="295"/>
      <c r="M188" s="295"/>
      <c r="N188" s="295">
        <f>N187</f>
        <v>12</v>
      </c>
      <c r="O188" s="295"/>
      <c r="P188" s="295"/>
      <c r="Q188" s="295"/>
      <c r="R188" s="295"/>
      <c r="S188" s="295"/>
      <c r="T188" s="295"/>
      <c r="U188" s="295"/>
      <c r="V188" s="295"/>
      <c r="W188" s="295"/>
      <c r="X188" s="295"/>
      <c r="Y188" s="411">
        <f>Y187</f>
        <v>0</v>
      </c>
      <c r="Z188" s="411">
        <f>Z187</f>
        <v>0</v>
      </c>
      <c r="AA188" s="411">
        <f t="shared" ref="AA188:AL188" si="50">AA187</f>
        <v>0</v>
      </c>
      <c r="AB188" s="411">
        <f t="shared" si="50"/>
        <v>0</v>
      </c>
      <c r="AC188" s="411">
        <f t="shared" si="50"/>
        <v>0</v>
      </c>
      <c r="AD188" s="411">
        <f t="shared" si="50"/>
        <v>0</v>
      </c>
      <c r="AE188" s="411">
        <f t="shared" si="50"/>
        <v>0</v>
      </c>
      <c r="AF188" s="411">
        <f t="shared" si="50"/>
        <v>0</v>
      </c>
      <c r="AG188" s="411">
        <f t="shared" si="50"/>
        <v>0</v>
      </c>
      <c r="AH188" s="411">
        <f t="shared" si="50"/>
        <v>0</v>
      </c>
      <c r="AI188" s="411">
        <f t="shared" si="50"/>
        <v>0</v>
      </c>
      <c r="AJ188" s="411">
        <f t="shared" si="50"/>
        <v>0</v>
      </c>
      <c r="AK188" s="411">
        <f t="shared" si="50"/>
        <v>0</v>
      </c>
      <c r="AL188" s="411">
        <f t="shared" si="50"/>
        <v>0</v>
      </c>
      <c r="AM188" s="505"/>
    </row>
    <row r="189" spans="1:39" ht="15.5" outlineLevel="1">
      <c r="B189" s="314"/>
      <c r="C189" s="312"/>
      <c r="D189" s="316"/>
      <c r="E189" s="316"/>
      <c r="F189" s="316"/>
      <c r="G189" s="316"/>
      <c r="H189" s="316"/>
      <c r="I189" s="316"/>
      <c r="J189" s="316"/>
      <c r="K189" s="316"/>
      <c r="L189" s="316"/>
      <c r="M189" s="316"/>
      <c r="N189" s="291"/>
      <c r="O189" s="316"/>
      <c r="P189" s="316"/>
      <c r="Q189" s="316"/>
      <c r="R189" s="316"/>
      <c r="S189" s="316"/>
      <c r="T189" s="316"/>
      <c r="U189" s="316"/>
      <c r="V189" s="316"/>
      <c r="W189" s="316"/>
      <c r="X189" s="316"/>
      <c r="Y189" s="416"/>
      <c r="Z189" s="416"/>
      <c r="AA189" s="416"/>
      <c r="AB189" s="416"/>
      <c r="AC189" s="416"/>
      <c r="AD189" s="416"/>
      <c r="AE189" s="416"/>
      <c r="AF189" s="416"/>
      <c r="AG189" s="416"/>
      <c r="AH189" s="416"/>
      <c r="AI189" s="416"/>
      <c r="AJ189" s="416"/>
      <c r="AK189" s="416"/>
      <c r="AL189" s="416"/>
      <c r="AM189" s="313"/>
    </row>
    <row r="190" spans="1:39" ht="15.5" outlineLevel="1">
      <c r="A190" s="509">
        <v>14</v>
      </c>
      <c r="B190" s="314" t="s">
        <v>20</v>
      </c>
      <c r="C190" s="291" t="s">
        <v>25</v>
      </c>
      <c r="D190" s="295">
        <f>+'7.  Persistence Report'!AR44</f>
        <v>75528.763387689221</v>
      </c>
      <c r="E190" s="295">
        <f>+'7.  Persistence Report'!AS44</f>
        <v>75528.763387689221</v>
      </c>
      <c r="F190" s="295">
        <f>+'7.  Persistence Report'!AT44</f>
        <v>75528.763387689221</v>
      </c>
      <c r="G190" s="295">
        <f>+'7.  Persistence Report'!AU44</f>
        <v>75528.763387689221</v>
      </c>
      <c r="H190" s="295">
        <f>+'7.  Persistence Report'!AV44</f>
        <v>0</v>
      </c>
      <c r="I190" s="295">
        <f>+'7.  Persistence Report'!AW44</f>
        <v>0</v>
      </c>
      <c r="J190" s="295">
        <f>+'7.  Persistence Report'!AX44</f>
        <v>0</v>
      </c>
      <c r="K190" s="295">
        <f>+'7.  Persistence Report'!AY44</f>
        <v>0</v>
      </c>
      <c r="L190" s="295">
        <f>+'7.  Persistence Report'!AZ44</f>
        <v>0</v>
      </c>
      <c r="M190" s="295">
        <f>+'7.  Persistence Report'!BA44</f>
        <v>0</v>
      </c>
      <c r="N190" s="295">
        <v>12</v>
      </c>
      <c r="O190" s="295">
        <f>+'7.  Persistence Report'!M44</f>
        <v>15.531523888694348</v>
      </c>
      <c r="P190" s="295">
        <f>+'7.  Persistence Report'!N44</f>
        <v>15.531523888694348</v>
      </c>
      <c r="Q190" s="295">
        <f>+'7.  Persistence Report'!O44</f>
        <v>15.531523888694348</v>
      </c>
      <c r="R190" s="295">
        <f>+'7.  Persistence Report'!P44</f>
        <v>15.531523888694348</v>
      </c>
      <c r="S190" s="295">
        <f>+'7.  Persistence Report'!Q44</f>
        <v>0</v>
      </c>
      <c r="T190" s="295">
        <f>+'7.  Persistence Report'!R44</f>
        <v>0</v>
      </c>
      <c r="U190" s="295">
        <f>+'7.  Persistence Report'!S44</f>
        <v>0</v>
      </c>
      <c r="V190" s="295">
        <f>+'7.  Persistence Report'!T44</f>
        <v>0</v>
      </c>
      <c r="W190" s="295">
        <f>+'7.  Persistence Report'!U44</f>
        <v>0</v>
      </c>
      <c r="X190" s="295">
        <f>+'7.  Persistence Report'!V44</f>
        <v>0</v>
      </c>
      <c r="Y190" s="415"/>
      <c r="Z190" s="415"/>
      <c r="AA190" s="415">
        <v>1</v>
      </c>
      <c r="AB190" s="415"/>
      <c r="AC190" s="415"/>
      <c r="AD190" s="415"/>
      <c r="AE190" s="415"/>
      <c r="AF190" s="415"/>
      <c r="AG190" s="415"/>
      <c r="AH190" s="415"/>
      <c r="AI190" s="415"/>
      <c r="AJ190" s="415"/>
      <c r="AK190" s="415"/>
      <c r="AL190" s="415"/>
      <c r="AM190" s="296">
        <f>SUM(Y190:AL190)</f>
        <v>1</v>
      </c>
    </row>
    <row r="191" spans="1:39" ht="15.5" outlineLevel="1">
      <c r="B191" s="294" t="s">
        <v>244</v>
      </c>
      <c r="C191" s="291" t="s">
        <v>163</v>
      </c>
      <c r="D191" s="295">
        <f>+'7.  Persistence Report'!AR64+'7.  Persistence Report'!AR103+'7.  Persistence Report'!AR104</f>
        <v>158744.06463937901</v>
      </c>
      <c r="E191" s="295">
        <f>+'7.  Persistence Report'!AS64+'7.  Persistence Report'!AS103+'7.  Persistence Report'!AS104</f>
        <v>158744.06463937901</v>
      </c>
      <c r="F191" s="295">
        <f>+'7.  Persistence Report'!AT64+'7.  Persistence Report'!AT103+'7.  Persistence Report'!AT104</f>
        <v>158744.06463937901</v>
      </c>
      <c r="G191" s="295">
        <f>+'7.  Persistence Report'!AU64+'7.  Persistence Report'!AU103+'7.  Persistence Report'!AU104</f>
        <v>158744.06463937901</v>
      </c>
      <c r="H191" s="295">
        <f>+'7.  Persistence Report'!AV64+'7.  Persistence Report'!AV103+'7.  Persistence Report'!AV104</f>
        <v>0</v>
      </c>
      <c r="I191" s="295">
        <f>+'7.  Persistence Report'!AW64+'7.  Persistence Report'!AW103+'7.  Persistence Report'!AW104</f>
        <v>0</v>
      </c>
      <c r="J191" s="295">
        <f>+'7.  Persistence Report'!AX64+'7.  Persistence Report'!AX103+'7.  Persistence Report'!AX104</f>
        <v>0</v>
      </c>
      <c r="K191" s="295">
        <f>+'7.  Persistence Report'!AY64+'7.  Persistence Report'!AY103+'7.  Persistence Report'!AY104</f>
        <v>0</v>
      </c>
      <c r="L191" s="295">
        <f>+'7.  Persistence Report'!AZ64+'7.  Persistence Report'!AZ103+'7.  Persistence Report'!AZ104</f>
        <v>0</v>
      </c>
      <c r="M191" s="295">
        <f>+'7.  Persistence Report'!BA64+'7.  Persistence Report'!BA103+'7.  Persistence Report'!BA104</f>
        <v>0</v>
      </c>
      <c r="N191" s="295">
        <f>N190</f>
        <v>12</v>
      </c>
      <c r="O191" s="295">
        <f>+'7.  Persistence Report'!M64+'7.  Persistence Report'!M103+'7.  Persistence Report'!M104</f>
        <v>32.615244229999995</v>
      </c>
      <c r="P191" s="295">
        <f>+'7.  Persistence Report'!N64+'7.  Persistence Report'!N103+'7.  Persistence Report'!N104</f>
        <v>32.615244229999995</v>
      </c>
      <c r="Q191" s="295">
        <f>+'7.  Persistence Report'!O64+'7.  Persistence Report'!O103+'7.  Persistence Report'!O104</f>
        <v>32.615244229999995</v>
      </c>
      <c r="R191" s="295">
        <f>+'7.  Persistence Report'!P64+'7.  Persistence Report'!P103+'7.  Persistence Report'!P104</f>
        <v>32.615244229999995</v>
      </c>
      <c r="S191" s="295">
        <f>+'7.  Persistence Report'!Q64+'7.  Persistence Report'!Q103+'7.  Persistence Report'!Q104</f>
        <v>0</v>
      </c>
      <c r="T191" s="295">
        <f>+'7.  Persistence Report'!R64+'7.  Persistence Report'!R103+'7.  Persistence Report'!R104</f>
        <v>0</v>
      </c>
      <c r="U191" s="295">
        <f>+'7.  Persistence Report'!S64+'7.  Persistence Report'!S103+'7.  Persistence Report'!S104</f>
        <v>0</v>
      </c>
      <c r="V191" s="295">
        <f>+'7.  Persistence Report'!T64+'7.  Persistence Report'!T103+'7.  Persistence Report'!T104</f>
        <v>0</v>
      </c>
      <c r="W191" s="295">
        <f>+'7.  Persistence Report'!U64+'7.  Persistence Report'!U103+'7.  Persistence Report'!U104</f>
        <v>0</v>
      </c>
      <c r="X191" s="295">
        <f>+'7.  Persistence Report'!V64+'7.  Persistence Report'!V103+'7.  Persistence Report'!V104</f>
        <v>0</v>
      </c>
      <c r="Y191" s="411">
        <f>Y190</f>
        <v>0</v>
      </c>
      <c r="Z191" s="411">
        <f>Z190</f>
        <v>0</v>
      </c>
      <c r="AA191" s="411">
        <f t="shared" ref="AA191:AL191" si="51">AA190</f>
        <v>1</v>
      </c>
      <c r="AB191" s="411">
        <f t="shared" si="51"/>
        <v>0</v>
      </c>
      <c r="AC191" s="411">
        <f t="shared" si="51"/>
        <v>0</v>
      </c>
      <c r="AD191" s="411">
        <f t="shared" si="51"/>
        <v>0</v>
      </c>
      <c r="AE191" s="411">
        <f t="shared" si="51"/>
        <v>0</v>
      </c>
      <c r="AF191" s="411">
        <f t="shared" si="51"/>
        <v>0</v>
      </c>
      <c r="AG191" s="411">
        <f t="shared" si="51"/>
        <v>0</v>
      </c>
      <c r="AH191" s="411">
        <f t="shared" si="51"/>
        <v>0</v>
      </c>
      <c r="AI191" s="411">
        <f t="shared" si="51"/>
        <v>0</v>
      </c>
      <c r="AJ191" s="411">
        <f t="shared" si="51"/>
        <v>0</v>
      </c>
      <c r="AK191" s="411">
        <f t="shared" si="51"/>
        <v>0</v>
      </c>
      <c r="AL191" s="411">
        <f t="shared" si="51"/>
        <v>0</v>
      </c>
      <c r="AM191" s="505"/>
    </row>
    <row r="192" spans="1:39" ht="15.5" outlineLevel="1">
      <c r="B192" s="314"/>
      <c r="C192" s="312"/>
      <c r="D192" s="316"/>
      <c r="E192" s="316"/>
      <c r="F192" s="316"/>
      <c r="G192" s="316"/>
      <c r="H192" s="316"/>
      <c r="I192" s="316"/>
      <c r="J192" s="316"/>
      <c r="K192" s="316"/>
      <c r="L192" s="316"/>
      <c r="M192" s="316"/>
      <c r="N192" s="291"/>
      <c r="O192" s="316"/>
      <c r="P192" s="316"/>
      <c r="Q192" s="316"/>
      <c r="R192" s="316"/>
      <c r="S192" s="316"/>
      <c r="T192" s="316"/>
      <c r="U192" s="316"/>
      <c r="V192" s="316"/>
      <c r="W192" s="316"/>
      <c r="X192" s="316"/>
      <c r="Y192" s="416"/>
      <c r="Z192" s="417"/>
      <c r="AA192" s="416"/>
      <c r="AB192" s="416"/>
      <c r="AC192" s="416"/>
      <c r="AD192" s="416"/>
      <c r="AE192" s="416"/>
      <c r="AF192" s="416"/>
      <c r="AG192" s="416"/>
      <c r="AH192" s="416"/>
      <c r="AI192" s="416"/>
      <c r="AJ192" s="416"/>
      <c r="AK192" s="416"/>
      <c r="AL192" s="416"/>
      <c r="AM192" s="313"/>
    </row>
    <row r="193" spans="1:39" s="283" customFormat="1" ht="15.5" outlineLevel="1">
      <c r="A193" s="509">
        <v>15</v>
      </c>
      <c r="B193" s="314" t="s">
        <v>486</v>
      </c>
      <c r="C193" s="291" t="s">
        <v>25</v>
      </c>
      <c r="D193" s="295"/>
      <c r="E193" s="295"/>
      <c r="F193" s="295"/>
      <c r="G193" s="295"/>
      <c r="H193" s="295"/>
      <c r="I193" s="295"/>
      <c r="J193" s="295"/>
      <c r="K193" s="295"/>
      <c r="L193" s="295"/>
      <c r="M193" s="295"/>
      <c r="N193" s="291"/>
      <c r="O193" s="295"/>
      <c r="P193" s="295"/>
      <c r="Q193" s="295"/>
      <c r="R193" s="295"/>
      <c r="S193" s="295"/>
      <c r="T193" s="295"/>
      <c r="U193" s="295"/>
      <c r="V193" s="295"/>
      <c r="W193" s="295"/>
      <c r="X193" s="295"/>
      <c r="Y193" s="415"/>
      <c r="Z193" s="415"/>
      <c r="AA193" s="415"/>
      <c r="AB193" s="415"/>
      <c r="AC193" s="415"/>
      <c r="AD193" s="415"/>
      <c r="AE193" s="415"/>
      <c r="AF193" s="415"/>
      <c r="AG193" s="415"/>
      <c r="AH193" s="415"/>
      <c r="AI193" s="415"/>
      <c r="AJ193" s="415"/>
      <c r="AK193" s="415"/>
      <c r="AL193" s="415"/>
      <c r="AM193" s="296">
        <f>SUM(Y193:AL193)</f>
        <v>0</v>
      </c>
    </row>
    <row r="194" spans="1:39" s="283" customFormat="1" ht="15.5" outlineLevel="1">
      <c r="A194" s="509"/>
      <c r="B194" s="315" t="s">
        <v>244</v>
      </c>
      <c r="C194" s="291" t="s">
        <v>163</v>
      </c>
      <c r="D194" s="295"/>
      <c r="E194" s="295"/>
      <c r="F194" s="295"/>
      <c r="G194" s="295"/>
      <c r="H194" s="295"/>
      <c r="I194" s="295"/>
      <c r="J194" s="295"/>
      <c r="K194" s="295"/>
      <c r="L194" s="295"/>
      <c r="M194" s="295"/>
      <c r="N194" s="291"/>
      <c r="O194" s="295"/>
      <c r="P194" s="295"/>
      <c r="Q194" s="295"/>
      <c r="R194" s="295"/>
      <c r="S194" s="295"/>
      <c r="T194" s="295"/>
      <c r="U194" s="295"/>
      <c r="V194" s="295"/>
      <c r="W194" s="295"/>
      <c r="X194" s="295"/>
      <c r="Y194" s="411">
        <f>Y193</f>
        <v>0</v>
      </c>
      <c r="Z194" s="411">
        <f>Z193</f>
        <v>0</v>
      </c>
      <c r="AA194" s="411">
        <f t="shared" ref="AA194:AL194" si="52">AA193</f>
        <v>0</v>
      </c>
      <c r="AB194" s="411">
        <f t="shared" si="52"/>
        <v>0</v>
      </c>
      <c r="AC194" s="411">
        <f t="shared" si="52"/>
        <v>0</v>
      </c>
      <c r="AD194" s="411">
        <f t="shared" si="52"/>
        <v>0</v>
      </c>
      <c r="AE194" s="411">
        <f t="shared" si="52"/>
        <v>0</v>
      </c>
      <c r="AF194" s="411">
        <f t="shared" si="52"/>
        <v>0</v>
      </c>
      <c r="AG194" s="411">
        <f t="shared" si="52"/>
        <v>0</v>
      </c>
      <c r="AH194" s="411">
        <f t="shared" si="52"/>
        <v>0</v>
      </c>
      <c r="AI194" s="411">
        <f t="shared" si="52"/>
        <v>0</v>
      </c>
      <c r="AJ194" s="411">
        <f t="shared" si="52"/>
        <v>0</v>
      </c>
      <c r="AK194" s="411">
        <f t="shared" si="52"/>
        <v>0</v>
      </c>
      <c r="AL194" s="411">
        <f t="shared" si="52"/>
        <v>0</v>
      </c>
      <c r="AM194" s="505"/>
    </row>
    <row r="195" spans="1:39" s="283" customFormat="1" ht="15.5" outlineLevel="1">
      <c r="A195" s="509"/>
      <c r="B195" s="314"/>
      <c r="C195" s="312"/>
      <c r="D195" s="316"/>
      <c r="E195" s="316"/>
      <c r="F195" s="316"/>
      <c r="G195" s="316"/>
      <c r="H195" s="316"/>
      <c r="I195" s="316"/>
      <c r="J195" s="316"/>
      <c r="K195" s="316"/>
      <c r="L195" s="316"/>
      <c r="M195" s="316"/>
      <c r="N195" s="291"/>
      <c r="O195" s="316"/>
      <c r="P195" s="316"/>
      <c r="Q195" s="316"/>
      <c r="R195" s="316"/>
      <c r="S195" s="316"/>
      <c r="T195" s="316"/>
      <c r="U195" s="316"/>
      <c r="V195" s="316"/>
      <c r="W195" s="316"/>
      <c r="X195" s="316"/>
      <c r="Y195" s="418"/>
      <c r="Z195" s="416"/>
      <c r="AA195" s="416"/>
      <c r="AB195" s="416"/>
      <c r="AC195" s="416"/>
      <c r="AD195" s="416"/>
      <c r="AE195" s="416"/>
      <c r="AF195" s="416"/>
      <c r="AG195" s="416"/>
      <c r="AH195" s="416"/>
      <c r="AI195" s="416"/>
      <c r="AJ195" s="416"/>
      <c r="AK195" s="416"/>
      <c r="AL195" s="416"/>
      <c r="AM195" s="313"/>
    </row>
    <row r="196" spans="1:39" s="283" customFormat="1" ht="31" outlineLevel="1">
      <c r="A196" s="509">
        <v>16</v>
      </c>
      <c r="B196" s="314" t="s">
        <v>487</v>
      </c>
      <c r="C196" s="291" t="s">
        <v>25</v>
      </c>
      <c r="D196" s="295"/>
      <c r="E196" s="295"/>
      <c r="F196" s="295"/>
      <c r="G196" s="295"/>
      <c r="H196" s="295"/>
      <c r="I196" s="295"/>
      <c r="J196" s="295"/>
      <c r="K196" s="295"/>
      <c r="L196" s="295"/>
      <c r="M196" s="295"/>
      <c r="N196" s="291"/>
      <c r="O196" s="295"/>
      <c r="P196" s="295"/>
      <c r="Q196" s="295"/>
      <c r="R196" s="295"/>
      <c r="S196" s="295"/>
      <c r="T196" s="295"/>
      <c r="U196" s="295"/>
      <c r="V196" s="295"/>
      <c r="W196" s="295"/>
      <c r="X196" s="295"/>
      <c r="Y196" s="415"/>
      <c r="Z196" s="415"/>
      <c r="AA196" s="415"/>
      <c r="AB196" s="415"/>
      <c r="AC196" s="415"/>
      <c r="AD196" s="415"/>
      <c r="AE196" s="415"/>
      <c r="AF196" s="415"/>
      <c r="AG196" s="415"/>
      <c r="AH196" s="415"/>
      <c r="AI196" s="415"/>
      <c r="AJ196" s="415"/>
      <c r="AK196" s="415"/>
      <c r="AL196" s="415"/>
      <c r="AM196" s="296">
        <f>SUM(Y196:AL196)</f>
        <v>0</v>
      </c>
    </row>
    <row r="197" spans="1:39" s="283" customFormat="1" ht="15.5" outlineLevel="1">
      <c r="A197" s="509"/>
      <c r="B197" s="315" t="s">
        <v>244</v>
      </c>
      <c r="C197" s="291" t="s">
        <v>163</v>
      </c>
      <c r="D197" s="295"/>
      <c r="E197" s="295"/>
      <c r="F197" s="295"/>
      <c r="G197" s="295"/>
      <c r="H197" s="295"/>
      <c r="I197" s="295"/>
      <c r="J197" s="295"/>
      <c r="K197" s="295"/>
      <c r="L197" s="295"/>
      <c r="M197" s="295"/>
      <c r="N197" s="291"/>
      <c r="O197" s="295"/>
      <c r="P197" s="295"/>
      <c r="Q197" s="295"/>
      <c r="R197" s="295"/>
      <c r="S197" s="295"/>
      <c r="T197" s="295"/>
      <c r="U197" s="295"/>
      <c r="V197" s="295"/>
      <c r="W197" s="295"/>
      <c r="X197" s="295"/>
      <c r="Y197" s="411">
        <f>Y196</f>
        <v>0</v>
      </c>
      <c r="Z197" s="411">
        <f>Z196</f>
        <v>0</v>
      </c>
      <c r="AA197" s="411">
        <f t="shared" ref="AA197:AL197" si="53">AA196</f>
        <v>0</v>
      </c>
      <c r="AB197" s="411">
        <f t="shared" si="53"/>
        <v>0</v>
      </c>
      <c r="AC197" s="411">
        <f t="shared" si="53"/>
        <v>0</v>
      </c>
      <c r="AD197" s="411">
        <f t="shared" si="53"/>
        <v>0</v>
      </c>
      <c r="AE197" s="411">
        <f t="shared" si="53"/>
        <v>0</v>
      </c>
      <c r="AF197" s="411">
        <f t="shared" si="53"/>
        <v>0</v>
      </c>
      <c r="AG197" s="411">
        <f t="shared" si="53"/>
        <v>0</v>
      </c>
      <c r="AH197" s="411">
        <f t="shared" si="53"/>
        <v>0</v>
      </c>
      <c r="AI197" s="411">
        <f t="shared" si="53"/>
        <v>0</v>
      </c>
      <c r="AJ197" s="411">
        <f t="shared" si="53"/>
        <v>0</v>
      </c>
      <c r="AK197" s="411">
        <f t="shared" si="53"/>
        <v>0</v>
      </c>
      <c r="AL197" s="411">
        <f t="shared" si="53"/>
        <v>0</v>
      </c>
      <c r="AM197" s="505"/>
    </row>
    <row r="198" spans="1:39" s="283" customFormat="1" ht="15.5" outlineLevel="1">
      <c r="A198" s="509"/>
      <c r="B198" s="314"/>
      <c r="C198" s="312"/>
      <c r="D198" s="316"/>
      <c r="E198" s="316"/>
      <c r="F198" s="316"/>
      <c r="G198" s="316"/>
      <c r="H198" s="316"/>
      <c r="I198" s="316"/>
      <c r="J198" s="316"/>
      <c r="K198" s="316"/>
      <c r="L198" s="316"/>
      <c r="M198" s="316"/>
      <c r="N198" s="291"/>
      <c r="O198" s="316"/>
      <c r="P198" s="316"/>
      <c r="Q198" s="316"/>
      <c r="R198" s="316"/>
      <c r="S198" s="316"/>
      <c r="T198" s="316"/>
      <c r="U198" s="316"/>
      <c r="V198" s="316"/>
      <c r="W198" s="316"/>
      <c r="X198" s="316"/>
      <c r="Y198" s="418"/>
      <c r="Z198" s="416"/>
      <c r="AA198" s="416"/>
      <c r="AB198" s="416"/>
      <c r="AC198" s="416"/>
      <c r="AD198" s="416"/>
      <c r="AE198" s="416"/>
      <c r="AF198" s="416"/>
      <c r="AG198" s="416"/>
      <c r="AH198" s="416"/>
      <c r="AI198" s="416"/>
      <c r="AJ198" s="416"/>
      <c r="AK198" s="416"/>
      <c r="AL198" s="416"/>
      <c r="AM198" s="313"/>
    </row>
    <row r="199" spans="1:39" ht="15.5" outlineLevel="1">
      <c r="A199" s="509">
        <v>17</v>
      </c>
      <c r="B199" s="314" t="s">
        <v>9</v>
      </c>
      <c r="C199" s="291" t="s">
        <v>25</v>
      </c>
      <c r="D199" s="295">
        <f>+'7.  Persistence Report'!AR56</f>
        <v>1934.992</v>
      </c>
      <c r="E199" s="295">
        <f>+'7.  Persistence Report'!AS56</f>
        <v>0</v>
      </c>
      <c r="F199" s="295">
        <f>+'7.  Persistence Report'!AT56</f>
        <v>0</v>
      </c>
      <c r="G199" s="295">
        <f>+'7.  Persistence Report'!AU56</f>
        <v>0</v>
      </c>
      <c r="H199" s="295">
        <f>+'7.  Persistence Report'!AV56</f>
        <v>0</v>
      </c>
      <c r="I199" s="295">
        <f>+'7.  Persistence Report'!AW56</f>
        <v>0</v>
      </c>
      <c r="J199" s="295">
        <f>+'7.  Persistence Report'!AX56</f>
        <v>0</v>
      </c>
      <c r="K199" s="295">
        <f>+'7.  Persistence Report'!AY56</f>
        <v>0</v>
      </c>
      <c r="L199" s="295">
        <f>+'7.  Persistence Report'!AZ56</f>
        <v>0</v>
      </c>
      <c r="M199" s="295">
        <f>+'7.  Persistence Report'!BA56</f>
        <v>0</v>
      </c>
      <c r="N199" s="291"/>
      <c r="O199" s="295">
        <f>+'7.  Persistence Report'!M56</f>
        <v>133.12346250000002</v>
      </c>
      <c r="P199" s="295">
        <f>+'7.  Persistence Report'!N56</f>
        <v>0</v>
      </c>
      <c r="Q199" s="295">
        <f>+'7.  Persistence Report'!O56</f>
        <v>0</v>
      </c>
      <c r="R199" s="295">
        <f>+'7.  Persistence Report'!P56</f>
        <v>0</v>
      </c>
      <c r="S199" s="295">
        <f>+'7.  Persistence Report'!Q56</f>
        <v>0</v>
      </c>
      <c r="T199" s="295">
        <f>+'7.  Persistence Report'!R56</f>
        <v>0</v>
      </c>
      <c r="U199" s="295">
        <f>+'7.  Persistence Report'!S56</f>
        <v>0</v>
      </c>
      <c r="V199" s="295">
        <f>+'7.  Persistence Report'!T56</f>
        <v>0</v>
      </c>
      <c r="W199" s="295">
        <f>+'7.  Persistence Report'!U56</f>
        <v>0</v>
      </c>
      <c r="X199" s="295">
        <f>+'7.  Persistence Report'!V56</f>
        <v>0</v>
      </c>
      <c r="Y199" s="415"/>
      <c r="Z199" s="415">
        <v>0</v>
      </c>
      <c r="AA199" s="415">
        <v>1</v>
      </c>
      <c r="AB199" s="415"/>
      <c r="AC199" s="415"/>
      <c r="AD199" s="415"/>
      <c r="AE199" s="415"/>
      <c r="AF199" s="415"/>
      <c r="AG199" s="415"/>
      <c r="AH199" s="415"/>
      <c r="AI199" s="415"/>
      <c r="AJ199" s="415"/>
      <c r="AK199" s="415"/>
      <c r="AL199" s="415"/>
      <c r="AM199" s="296">
        <f>SUM(Y199:AL199)</f>
        <v>1</v>
      </c>
    </row>
    <row r="200" spans="1:39" ht="15.5" outlineLevel="1">
      <c r="B200" s="294" t="s">
        <v>244</v>
      </c>
      <c r="C200" s="291" t="s">
        <v>163</v>
      </c>
      <c r="D200" s="295"/>
      <c r="E200" s="295"/>
      <c r="F200" s="295"/>
      <c r="G200" s="295"/>
      <c r="H200" s="295"/>
      <c r="I200" s="295"/>
      <c r="J200" s="295"/>
      <c r="K200" s="295"/>
      <c r="L200" s="295"/>
      <c r="M200" s="295"/>
      <c r="N200" s="291"/>
      <c r="O200" s="295"/>
      <c r="P200" s="295"/>
      <c r="Q200" s="295"/>
      <c r="R200" s="295"/>
      <c r="S200" s="295"/>
      <c r="T200" s="295"/>
      <c r="U200" s="295"/>
      <c r="V200" s="295"/>
      <c r="W200" s="295"/>
      <c r="X200" s="295"/>
      <c r="Y200" s="411">
        <f>Y199</f>
        <v>0</v>
      </c>
      <c r="Z200" s="411">
        <f>Z199</f>
        <v>0</v>
      </c>
      <c r="AA200" s="411">
        <f t="shared" ref="AA200:AL200" si="54">AA199</f>
        <v>1</v>
      </c>
      <c r="AB200" s="411">
        <f t="shared" si="54"/>
        <v>0</v>
      </c>
      <c r="AC200" s="411">
        <f t="shared" si="54"/>
        <v>0</v>
      </c>
      <c r="AD200" s="411">
        <f t="shared" si="54"/>
        <v>0</v>
      </c>
      <c r="AE200" s="411">
        <f t="shared" si="54"/>
        <v>0</v>
      </c>
      <c r="AF200" s="411">
        <f t="shared" si="54"/>
        <v>0</v>
      </c>
      <c r="AG200" s="411">
        <f t="shared" si="54"/>
        <v>0</v>
      </c>
      <c r="AH200" s="411">
        <f t="shared" si="54"/>
        <v>0</v>
      </c>
      <c r="AI200" s="411">
        <f t="shared" si="54"/>
        <v>0</v>
      </c>
      <c r="AJ200" s="411">
        <f t="shared" si="54"/>
        <v>0</v>
      </c>
      <c r="AK200" s="411">
        <f t="shared" si="54"/>
        <v>0</v>
      </c>
      <c r="AL200" s="411">
        <f t="shared" si="54"/>
        <v>0</v>
      </c>
      <c r="AM200" s="505"/>
    </row>
    <row r="201" spans="1:39" ht="15.5" outlineLevel="1">
      <c r="B201" s="315"/>
      <c r="C201" s="305"/>
      <c r="D201" s="291"/>
      <c r="E201" s="291"/>
      <c r="F201" s="291"/>
      <c r="G201" s="291"/>
      <c r="H201" s="291"/>
      <c r="I201" s="291"/>
      <c r="J201" s="291"/>
      <c r="K201" s="291"/>
      <c r="L201" s="291"/>
      <c r="M201" s="291"/>
      <c r="N201" s="291"/>
      <c r="O201" s="291"/>
      <c r="P201" s="291"/>
      <c r="Q201" s="291"/>
      <c r="R201" s="291"/>
      <c r="S201" s="291"/>
      <c r="T201" s="291"/>
      <c r="U201" s="291"/>
      <c r="V201" s="291"/>
      <c r="W201" s="291"/>
      <c r="X201" s="291"/>
      <c r="Y201" s="419"/>
      <c r="Z201" s="420"/>
      <c r="AA201" s="420"/>
      <c r="AB201" s="420"/>
      <c r="AC201" s="420"/>
      <c r="AD201" s="420"/>
      <c r="AE201" s="420"/>
      <c r="AF201" s="420"/>
      <c r="AG201" s="420"/>
      <c r="AH201" s="420"/>
      <c r="AI201" s="420"/>
      <c r="AJ201" s="420"/>
      <c r="AK201" s="420"/>
      <c r="AL201" s="420"/>
      <c r="AM201" s="317"/>
    </row>
    <row r="202" spans="1:39" ht="15.5" outlineLevel="1">
      <c r="A202" s="510"/>
      <c r="B202" s="288" t="s">
        <v>10</v>
      </c>
      <c r="C202" s="289"/>
      <c r="D202" s="289"/>
      <c r="E202" s="289"/>
      <c r="F202" s="289"/>
      <c r="G202" s="289"/>
      <c r="H202" s="289"/>
      <c r="I202" s="289"/>
      <c r="J202" s="289"/>
      <c r="K202" s="289"/>
      <c r="L202" s="289"/>
      <c r="M202" s="289"/>
      <c r="N202" s="290"/>
      <c r="O202" s="289"/>
      <c r="P202" s="289"/>
      <c r="Q202" s="289"/>
      <c r="R202" s="289"/>
      <c r="S202" s="289"/>
      <c r="T202" s="289"/>
      <c r="U202" s="289"/>
      <c r="V202" s="289"/>
      <c r="W202" s="289"/>
      <c r="X202" s="289"/>
      <c r="Y202" s="414"/>
      <c r="Z202" s="414"/>
      <c r="AA202" s="414"/>
      <c r="AB202" s="414"/>
      <c r="AC202" s="414"/>
      <c r="AD202" s="414"/>
      <c r="AE202" s="414"/>
      <c r="AF202" s="414"/>
      <c r="AG202" s="414"/>
      <c r="AH202" s="414"/>
      <c r="AI202" s="414"/>
      <c r="AJ202" s="414"/>
      <c r="AK202" s="414"/>
      <c r="AL202" s="414"/>
      <c r="AM202" s="292"/>
    </row>
    <row r="203" spans="1:39" ht="15.5" outlineLevel="1">
      <c r="A203" s="509">
        <v>18</v>
      </c>
      <c r="B203" s="315" t="s">
        <v>11</v>
      </c>
      <c r="C203" s="291" t="s">
        <v>25</v>
      </c>
      <c r="D203" s="295"/>
      <c r="E203" s="295"/>
      <c r="F203" s="295"/>
      <c r="G203" s="295"/>
      <c r="H203" s="295"/>
      <c r="I203" s="295"/>
      <c r="J203" s="295"/>
      <c r="K203" s="295"/>
      <c r="L203" s="295"/>
      <c r="M203" s="295"/>
      <c r="N203" s="295">
        <v>12</v>
      </c>
      <c r="O203" s="295"/>
      <c r="P203" s="295"/>
      <c r="Q203" s="295"/>
      <c r="R203" s="295"/>
      <c r="S203" s="295"/>
      <c r="T203" s="295"/>
      <c r="U203" s="295"/>
      <c r="V203" s="295"/>
      <c r="W203" s="295"/>
      <c r="X203" s="295"/>
      <c r="Y203" s="426"/>
      <c r="Z203" s="415"/>
      <c r="AA203" s="415">
        <v>1</v>
      </c>
      <c r="AB203" s="415"/>
      <c r="AC203" s="415"/>
      <c r="AD203" s="415"/>
      <c r="AE203" s="415"/>
      <c r="AF203" s="415"/>
      <c r="AG203" s="415"/>
      <c r="AH203" s="415"/>
      <c r="AI203" s="415"/>
      <c r="AJ203" s="415"/>
      <c r="AK203" s="415"/>
      <c r="AL203" s="415"/>
      <c r="AM203" s="296">
        <f>SUM(Y203:AL203)</f>
        <v>1</v>
      </c>
    </row>
    <row r="204" spans="1:39" ht="15.5" outlineLevel="1">
      <c r="B204" s="294" t="s">
        <v>244</v>
      </c>
      <c r="C204" s="291" t="s">
        <v>163</v>
      </c>
      <c r="D204" s="295"/>
      <c r="E204" s="295"/>
      <c r="F204" s="295"/>
      <c r="G204" s="295"/>
      <c r="H204" s="295"/>
      <c r="I204" s="295"/>
      <c r="J204" s="295"/>
      <c r="K204" s="295"/>
      <c r="L204" s="295"/>
      <c r="M204" s="295"/>
      <c r="N204" s="295">
        <f>N203</f>
        <v>12</v>
      </c>
      <c r="O204" s="295"/>
      <c r="P204" s="295"/>
      <c r="Q204" s="295"/>
      <c r="R204" s="295"/>
      <c r="S204" s="295"/>
      <c r="T204" s="295"/>
      <c r="U204" s="295"/>
      <c r="V204" s="295"/>
      <c r="W204" s="295"/>
      <c r="X204" s="295"/>
      <c r="Y204" s="411">
        <f>Y203</f>
        <v>0</v>
      </c>
      <c r="Z204" s="411">
        <f>Z203</f>
        <v>0</v>
      </c>
      <c r="AA204" s="411">
        <f t="shared" ref="AA204:AL204" si="55">AA203</f>
        <v>1</v>
      </c>
      <c r="AB204" s="411">
        <f t="shared" si="55"/>
        <v>0</v>
      </c>
      <c r="AC204" s="411">
        <f t="shared" si="55"/>
        <v>0</v>
      </c>
      <c r="AD204" s="411">
        <f t="shared" si="55"/>
        <v>0</v>
      </c>
      <c r="AE204" s="411">
        <f t="shared" si="55"/>
        <v>0</v>
      </c>
      <c r="AF204" s="411">
        <f t="shared" si="55"/>
        <v>0</v>
      </c>
      <c r="AG204" s="411">
        <f t="shared" si="55"/>
        <v>0</v>
      </c>
      <c r="AH204" s="411">
        <f t="shared" si="55"/>
        <v>0</v>
      </c>
      <c r="AI204" s="411">
        <f t="shared" si="55"/>
        <v>0</v>
      </c>
      <c r="AJ204" s="411">
        <f t="shared" si="55"/>
        <v>0</v>
      </c>
      <c r="AK204" s="411">
        <f t="shared" si="55"/>
        <v>0</v>
      </c>
      <c r="AL204" s="411">
        <f t="shared" si="55"/>
        <v>0</v>
      </c>
      <c r="AM204" s="505"/>
    </row>
    <row r="205" spans="1:39" ht="15.5" outlineLevel="1">
      <c r="A205" s="512"/>
      <c r="B205" s="315"/>
      <c r="C205" s="305"/>
      <c r="D205" s="291"/>
      <c r="E205" s="291"/>
      <c r="F205" s="291"/>
      <c r="G205" s="291"/>
      <c r="H205" s="291"/>
      <c r="I205" s="291"/>
      <c r="J205" s="291"/>
      <c r="K205" s="291"/>
      <c r="L205" s="291"/>
      <c r="M205" s="291"/>
      <c r="N205" s="291"/>
      <c r="O205" s="291"/>
      <c r="P205" s="291"/>
      <c r="Q205" s="291"/>
      <c r="R205" s="291"/>
      <c r="S205" s="291"/>
      <c r="T205" s="291"/>
      <c r="U205" s="291"/>
      <c r="V205" s="291"/>
      <c r="W205" s="291"/>
      <c r="X205" s="291"/>
      <c r="Y205" s="412"/>
      <c r="Z205" s="421"/>
      <c r="AA205" s="421"/>
      <c r="AB205" s="421"/>
      <c r="AC205" s="421"/>
      <c r="AD205" s="421"/>
      <c r="AE205" s="421"/>
      <c r="AF205" s="421"/>
      <c r="AG205" s="421"/>
      <c r="AH205" s="421"/>
      <c r="AI205" s="421"/>
      <c r="AJ205" s="421"/>
      <c r="AK205" s="421"/>
      <c r="AL205" s="421"/>
      <c r="AM205" s="306"/>
    </row>
    <row r="206" spans="1:39" ht="15.5" outlineLevel="1">
      <c r="A206" s="509">
        <v>19</v>
      </c>
      <c r="B206" s="315" t="s">
        <v>12</v>
      </c>
      <c r="C206" s="291" t="s">
        <v>25</v>
      </c>
      <c r="D206" s="295"/>
      <c r="E206" s="295"/>
      <c r="F206" s="295"/>
      <c r="G206" s="295"/>
      <c r="H206" s="295"/>
      <c r="I206" s="295"/>
      <c r="J206" s="295"/>
      <c r="K206" s="295"/>
      <c r="L206" s="295"/>
      <c r="M206" s="295"/>
      <c r="N206" s="295">
        <v>12</v>
      </c>
      <c r="O206" s="295"/>
      <c r="P206" s="295"/>
      <c r="Q206" s="295"/>
      <c r="R206" s="295"/>
      <c r="S206" s="295"/>
      <c r="T206" s="295"/>
      <c r="U206" s="295"/>
      <c r="V206" s="295"/>
      <c r="W206" s="295"/>
      <c r="X206" s="295"/>
      <c r="Y206" s="410"/>
      <c r="Z206" s="415"/>
      <c r="AA206" s="415"/>
      <c r="AB206" s="415"/>
      <c r="AC206" s="415"/>
      <c r="AD206" s="415"/>
      <c r="AE206" s="415"/>
      <c r="AF206" s="415"/>
      <c r="AG206" s="415"/>
      <c r="AH206" s="415"/>
      <c r="AI206" s="415"/>
      <c r="AJ206" s="415"/>
      <c r="AK206" s="415"/>
      <c r="AL206" s="415"/>
      <c r="AM206" s="296">
        <f>SUM(Y206:AL206)</f>
        <v>0</v>
      </c>
    </row>
    <row r="207" spans="1:39" ht="15.5" outlineLevel="1">
      <c r="B207" s="294" t="s">
        <v>244</v>
      </c>
      <c r="C207" s="291" t="s">
        <v>163</v>
      </c>
      <c r="D207" s="295"/>
      <c r="E207" s="295"/>
      <c r="F207" s="295"/>
      <c r="G207" s="295"/>
      <c r="H207" s="295"/>
      <c r="I207" s="295"/>
      <c r="J207" s="295"/>
      <c r="K207" s="295"/>
      <c r="L207" s="295"/>
      <c r="M207" s="295"/>
      <c r="N207" s="295">
        <f>N206</f>
        <v>12</v>
      </c>
      <c r="O207" s="295"/>
      <c r="P207" s="295"/>
      <c r="Q207" s="295"/>
      <c r="R207" s="295"/>
      <c r="S207" s="295"/>
      <c r="T207" s="295"/>
      <c r="U207" s="295"/>
      <c r="V207" s="295"/>
      <c r="W207" s="295"/>
      <c r="X207" s="295"/>
      <c r="Y207" s="411">
        <f>Y206</f>
        <v>0</v>
      </c>
      <c r="Z207" s="411">
        <f>Z206</f>
        <v>0</v>
      </c>
      <c r="AA207" s="411">
        <f t="shared" ref="AA207:AL207" si="56">AA206</f>
        <v>0</v>
      </c>
      <c r="AB207" s="411">
        <f t="shared" si="56"/>
        <v>0</v>
      </c>
      <c r="AC207" s="411">
        <f t="shared" si="56"/>
        <v>0</v>
      </c>
      <c r="AD207" s="411">
        <f t="shared" si="56"/>
        <v>0</v>
      </c>
      <c r="AE207" s="411">
        <f t="shared" si="56"/>
        <v>0</v>
      </c>
      <c r="AF207" s="411">
        <f t="shared" si="56"/>
        <v>0</v>
      </c>
      <c r="AG207" s="411">
        <f t="shared" si="56"/>
        <v>0</v>
      </c>
      <c r="AH207" s="411">
        <f t="shared" si="56"/>
        <v>0</v>
      </c>
      <c r="AI207" s="411">
        <f t="shared" si="56"/>
        <v>0</v>
      </c>
      <c r="AJ207" s="411">
        <f t="shared" si="56"/>
        <v>0</v>
      </c>
      <c r="AK207" s="411">
        <f t="shared" si="56"/>
        <v>0</v>
      </c>
      <c r="AL207" s="411">
        <f t="shared" si="56"/>
        <v>0</v>
      </c>
      <c r="AM207" s="505"/>
    </row>
    <row r="208" spans="1:39" ht="15.5" outlineLevel="1">
      <c r="B208" s="315"/>
      <c r="C208" s="305"/>
      <c r="D208" s="291"/>
      <c r="E208" s="291"/>
      <c r="F208" s="291"/>
      <c r="G208" s="291"/>
      <c r="H208" s="291"/>
      <c r="I208" s="291"/>
      <c r="J208" s="291"/>
      <c r="K208" s="291"/>
      <c r="L208" s="291"/>
      <c r="M208" s="291"/>
      <c r="N208" s="291"/>
      <c r="O208" s="291"/>
      <c r="P208" s="291"/>
      <c r="Q208" s="291"/>
      <c r="R208" s="291"/>
      <c r="S208" s="291"/>
      <c r="T208" s="291"/>
      <c r="U208" s="291"/>
      <c r="V208" s="291"/>
      <c r="W208" s="291"/>
      <c r="X208" s="291"/>
      <c r="Y208" s="422"/>
      <c r="Z208" s="422"/>
      <c r="AA208" s="412"/>
      <c r="AB208" s="412"/>
      <c r="AC208" s="412"/>
      <c r="AD208" s="412"/>
      <c r="AE208" s="412"/>
      <c r="AF208" s="412"/>
      <c r="AG208" s="412"/>
      <c r="AH208" s="412"/>
      <c r="AI208" s="412"/>
      <c r="AJ208" s="412"/>
      <c r="AK208" s="412"/>
      <c r="AL208" s="412"/>
      <c r="AM208" s="306"/>
    </row>
    <row r="209" spans="1:39" ht="15.5" outlineLevel="1">
      <c r="A209" s="509">
        <v>20</v>
      </c>
      <c r="B209" s="315" t="s">
        <v>13</v>
      </c>
      <c r="C209" s="291" t="s">
        <v>25</v>
      </c>
      <c r="D209" s="295"/>
      <c r="E209" s="295"/>
      <c r="F209" s="295"/>
      <c r="G209" s="295"/>
      <c r="H209" s="295"/>
      <c r="I209" s="295"/>
      <c r="J209" s="295"/>
      <c r="K209" s="295"/>
      <c r="L209" s="295"/>
      <c r="M209" s="295"/>
      <c r="N209" s="295">
        <v>12</v>
      </c>
      <c r="O209" s="295"/>
      <c r="P209" s="295"/>
      <c r="Q209" s="295"/>
      <c r="R209" s="295"/>
      <c r="S209" s="295"/>
      <c r="T209" s="295"/>
      <c r="U209" s="295"/>
      <c r="V209" s="295"/>
      <c r="W209" s="295"/>
      <c r="X209" s="295"/>
      <c r="Y209" s="410"/>
      <c r="Z209" s="415"/>
      <c r="AA209" s="415"/>
      <c r="AB209" s="415"/>
      <c r="AC209" s="415"/>
      <c r="AD209" s="415"/>
      <c r="AE209" s="415"/>
      <c r="AF209" s="415"/>
      <c r="AG209" s="415"/>
      <c r="AH209" s="415"/>
      <c r="AI209" s="415"/>
      <c r="AJ209" s="415"/>
      <c r="AK209" s="415"/>
      <c r="AL209" s="415"/>
      <c r="AM209" s="296">
        <f>SUM(Y209:AL209)</f>
        <v>0</v>
      </c>
    </row>
    <row r="210" spans="1:39" ht="15.5" outlineLevel="1">
      <c r="B210" s="294" t="s">
        <v>244</v>
      </c>
      <c r="C210" s="291" t="s">
        <v>163</v>
      </c>
      <c r="D210" s="295"/>
      <c r="E210" s="295"/>
      <c r="F210" s="295"/>
      <c r="G210" s="295"/>
      <c r="H210" s="295"/>
      <c r="I210" s="295"/>
      <c r="J210" s="295"/>
      <c r="K210" s="295"/>
      <c r="L210" s="295"/>
      <c r="M210" s="295"/>
      <c r="N210" s="295">
        <f>N209</f>
        <v>12</v>
      </c>
      <c r="O210" s="295"/>
      <c r="P210" s="295"/>
      <c r="Q210" s="295"/>
      <c r="R210" s="295"/>
      <c r="S210" s="295"/>
      <c r="T210" s="295"/>
      <c r="U210" s="295"/>
      <c r="V210" s="295"/>
      <c r="W210" s="295"/>
      <c r="X210" s="295"/>
      <c r="Y210" s="411">
        <f>Y209</f>
        <v>0</v>
      </c>
      <c r="Z210" s="411">
        <f>Z209</f>
        <v>0</v>
      </c>
      <c r="AA210" s="411">
        <f t="shared" ref="AA210:AL210" si="57">AA209</f>
        <v>0</v>
      </c>
      <c r="AB210" s="411">
        <f t="shared" si="57"/>
        <v>0</v>
      </c>
      <c r="AC210" s="411">
        <f t="shared" si="57"/>
        <v>0</v>
      </c>
      <c r="AD210" s="411">
        <f t="shared" si="57"/>
        <v>0</v>
      </c>
      <c r="AE210" s="411">
        <f t="shared" si="57"/>
        <v>0</v>
      </c>
      <c r="AF210" s="411">
        <f t="shared" si="57"/>
        <v>0</v>
      </c>
      <c r="AG210" s="411">
        <f t="shared" si="57"/>
        <v>0</v>
      </c>
      <c r="AH210" s="411">
        <f t="shared" si="57"/>
        <v>0</v>
      </c>
      <c r="AI210" s="411">
        <f t="shared" si="57"/>
        <v>0</v>
      </c>
      <c r="AJ210" s="411">
        <f t="shared" si="57"/>
        <v>0</v>
      </c>
      <c r="AK210" s="411">
        <f t="shared" si="57"/>
        <v>0</v>
      </c>
      <c r="AL210" s="411">
        <f t="shared" si="57"/>
        <v>0</v>
      </c>
      <c r="AM210" s="505"/>
    </row>
    <row r="211" spans="1:39" ht="15.5" outlineLevel="1">
      <c r="B211" s="315"/>
      <c r="C211" s="305"/>
      <c r="D211" s="291"/>
      <c r="E211" s="291"/>
      <c r="F211" s="291"/>
      <c r="G211" s="291"/>
      <c r="H211" s="291"/>
      <c r="I211" s="291"/>
      <c r="J211" s="291"/>
      <c r="K211" s="291"/>
      <c r="L211" s="291"/>
      <c r="M211" s="291"/>
      <c r="N211" s="318"/>
      <c r="O211" s="291"/>
      <c r="P211" s="291"/>
      <c r="Q211" s="291"/>
      <c r="R211" s="291"/>
      <c r="S211" s="291"/>
      <c r="T211" s="291"/>
      <c r="U211" s="291"/>
      <c r="V211" s="291"/>
      <c r="W211" s="291"/>
      <c r="X211" s="291"/>
      <c r="Y211" s="412"/>
      <c r="Z211" s="412"/>
      <c r="AA211" s="412"/>
      <c r="AB211" s="412"/>
      <c r="AC211" s="412"/>
      <c r="AD211" s="412"/>
      <c r="AE211" s="412"/>
      <c r="AF211" s="412"/>
      <c r="AG211" s="412"/>
      <c r="AH211" s="412"/>
      <c r="AI211" s="412"/>
      <c r="AJ211" s="412"/>
      <c r="AK211" s="412"/>
      <c r="AL211" s="412"/>
      <c r="AM211" s="306"/>
    </row>
    <row r="212" spans="1:39" ht="15.5" outlineLevel="1">
      <c r="A212" s="509">
        <v>21</v>
      </c>
      <c r="B212" s="315" t="s">
        <v>22</v>
      </c>
      <c r="C212" s="291" t="s">
        <v>25</v>
      </c>
      <c r="D212" s="295"/>
      <c r="E212" s="295"/>
      <c r="F212" s="295"/>
      <c r="G212" s="295"/>
      <c r="H212" s="295"/>
      <c r="I212" s="295"/>
      <c r="J212" s="295"/>
      <c r="K212" s="295"/>
      <c r="L212" s="295"/>
      <c r="M212" s="295"/>
      <c r="N212" s="295">
        <v>12</v>
      </c>
      <c r="O212" s="295"/>
      <c r="P212" s="295"/>
      <c r="Q212" s="295"/>
      <c r="R212" s="295"/>
      <c r="S212" s="295"/>
      <c r="T212" s="295"/>
      <c r="U212" s="295"/>
      <c r="V212" s="295"/>
      <c r="W212" s="295"/>
      <c r="X212" s="295"/>
      <c r="Y212" s="410"/>
      <c r="Z212" s="415"/>
      <c r="AA212" s="415"/>
      <c r="AB212" s="415"/>
      <c r="AC212" s="415"/>
      <c r="AD212" s="415"/>
      <c r="AE212" s="415"/>
      <c r="AF212" s="415"/>
      <c r="AG212" s="415"/>
      <c r="AH212" s="415"/>
      <c r="AI212" s="415"/>
      <c r="AJ212" s="415"/>
      <c r="AK212" s="415"/>
      <c r="AL212" s="415"/>
      <c r="AM212" s="296">
        <f>SUM(Y212:AL212)</f>
        <v>0</v>
      </c>
    </row>
    <row r="213" spans="1:39" ht="15.5" outlineLevel="1">
      <c r="B213" s="294" t="s">
        <v>244</v>
      </c>
      <c r="C213" s="291" t="s">
        <v>163</v>
      </c>
      <c r="D213" s="295"/>
      <c r="E213" s="295"/>
      <c r="F213" s="295"/>
      <c r="G213" s="295"/>
      <c r="H213" s="295"/>
      <c r="I213" s="295"/>
      <c r="J213" s="295"/>
      <c r="K213" s="295"/>
      <c r="L213" s="295"/>
      <c r="M213" s="295"/>
      <c r="N213" s="295">
        <f>N212</f>
        <v>12</v>
      </c>
      <c r="O213" s="295"/>
      <c r="P213" s="295"/>
      <c r="Q213" s="295"/>
      <c r="R213" s="295"/>
      <c r="S213" s="295"/>
      <c r="T213" s="295"/>
      <c r="U213" s="295"/>
      <c r="V213" s="295"/>
      <c r="W213" s="295"/>
      <c r="X213" s="295"/>
      <c r="Y213" s="411">
        <f>Y212</f>
        <v>0</v>
      </c>
      <c r="Z213" s="411">
        <f>Z212</f>
        <v>0</v>
      </c>
      <c r="AA213" s="411">
        <f t="shared" ref="AA213:AL213" si="58">AA212</f>
        <v>0</v>
      </c>
      <c r="AB213" s="411">
        <f t="shared" si="58"/>
        <v>0</v>
      </c>
      <c r="AC213" s="411">
        <f t="shared" si="58"/>
        <v>0</v>
      </c>
      <c r="AD213" s="411">
        <f t="shared" si="58"/>
        <v>0</v>
      </c>
      <c r="AE213" s="411">
        <f t="shared" si="58"/>
        <v>0</v>
      </c>
      <c r="AF213" s="411">
        <f t="shared" si="58"/>
        <v>0</v>
      </c>
      <c r="AG213" s="411">
        <f t="shared" si="58"/>
        <v>0</v>
      </c>
      <c r="AH213" s="411">
        <f t="shared" si="58"/>
        <v>0</v>
      </c>
      <c r="AI213" s="411">
        <f t="shared" si="58"/>
        <v>0</v>
      </c>
      <c r="AJ213" s="411">
        <f t="shared" si="58"/>
        <v>0</v>
      </c>
      <c r="AK213" s="411">
        <f t="shared" si="58"/>
        <v>0</v>
      </c>
      <c r="AL213" s="411">
        <f t="shared" si="58"/>
        <v>0</v>
      </c>
      <c r="AM213" s="505"/>
    </row>
    <row r="214" spans="1:39" ht="15.5" outlineLevel="1">
      <c r="B214" s="315"/>
      <c r="C214" s="305"/>
      <c r="D214" s="291"/>
      <c r="E214" s="291"/>
      <c r="F214" s="291"/>
      <c r="G214" s="291"/>
      <c r="H214" s="291"/>
      <c r="I214" s="291"/>
      <c r="J214" s="291"/>
      <c r="K214" s="291"/>
      <c r="L214" s="291"/>
      <c r="M214" s="291"/>
      <c r="N214" s="291"/>
      <c r="O214" s="291"/>
      <c r="P214" s="291"/>
      <c r="Q214" s="291"/>
      <c r="R214" s="291"/>
      <c r="S214" s="291"/>
      <c r="T214" s="291"/>
      <c r="U214" s="291"/>
      <c r="V214" s="291"/>
      <c r="W214" s="291"/>
      <c r="X214" s="291"/>
      <c r="Y214" s="422"/>
      <c r="Z214" s="412"/>
      <c r="AA214" s="412"/>
      <c r="AB214" s="412"/>
      <c r="AC214" s="412"/>
      <c r="AD214" s="412"/>
      <c r="AE214" s="412"/>
      <c r="AF214" s="412"/>
      <c r="AG214" s="412"/>
      <c r="AH214" s="412"/>
      <c r="AI214" s="412"/>
      <c r="AJ214" s="412"/>
      <c r="AK214" s="412"/>
      <c r="AL214" s="412"/>
      <c r="AM214" s="306"/>
    </row>
    <row r="215" spans="1:39" ht="15.5" outlineLevel="1">
      <c r="A215" s="509">
        <v>22</v>
      </c>
      <c r="B215" s="315" t="s">
        <v>9</v>
      </c>
      <c r="C215" s="291" t="s">
        <v>25</v>
      </c>
      <c r="D215" s="295">
        <f>+'7.  Persistence Report'!AR51+'7.  Persistence Report'!AR55</f>
        <v>57415.93</v>
      </c>
      <c r="E215" s="295">
        <f>+'7.  Persistence Report'!AS51+'7.  Persistence Report'!AS55</f>
        <v>0</v>
      </c>
      <c r="F215" s="295">
        <f>+'7.  Persistence Report'!AT51+'7.  Persistence Report'!AT55</f>
        <v>0</v>
      </c>
      <c r="G215" s="295">
        <f>+'7.  Persistence Report'!AU51+'7.  Persistence Report'!AU55</f>
        <v>0</v>
      </c>
      <c r="H215" s="295">
        <f>+'7.  Persistence Report'!AV51+'7.  Persistence Report'!AV55</f>
        <v>0</v>
      </c>
      <c r="I215" s="295">
        <f>+'7.  Persistence Report'!AW51+'7.  Persistence Report'!AW55</f>
        <v>0</v>
      </c>
      <c r="J215" s="295">
        <f>+'7.  Persistence Report'!AX51+'7.  Persistence Report'!AX55</f>
        <v>0</v>
      </c>
      <c r="K215" s="295">
        <f>+'7.  Persistence Report'!AY51+'7.  Persistence Report'!AY55</f>
        <v>0</v>
      </c>
      <c r="L215" s="295">
        <f>+'7.  Persistence Report'!AZ51+'7.  Persistence Report'!AZ55</f>
        <v>0</v>
      </c>
      <c r="M215" s="295">
        <f>+'7.  Persistence Report'!BA51+'7.  Persistence Report'!BA55</f>
        <v>0</v>
      </c>
      <c r="N215" s="291"/>
      <c r="O215" s="295">
        <f>+'7.  Persistence Report'!M51+'7.  Persistence Report'!M55</f>
        <v>2382.4467461000004</v>
      </c>
      <c r="P215" s="295">
        <f>+'7.  Persistence Report'!N51+'7.  Persistence Report'!N55</f>
        <v>0</v>
      </c>
      <c r="Q215" s="295">
        <f>+'7.  Persistence Report'!O51+'7.  Persistence Report'!O55</f>
        <v>0</v>
      </c>
      <c r="R215" s="295">
        <f>+'7.  Persistence Report'!P51+'7.  Persistence Report'!P55</f>
        <v>0</v>
      </c>
      <c r="S215" s="295">
        <f>+'7.  Persistence Report'!Q51+'7.  Persistence Report'!Q55</f>
        <v>0</v>
      </c>
      <c r="T215" s="295">
        <f>+'7.  Persistence Report'!R51+'7.  Persistence Report'!R55</f>
        <v>0</v>
      </c>
      <c r="U215" s="295">
        <f>+'7.  Persistence Report'!S51+'7.  Persistence Report'!S55</f>
        <v>0</v>
      </c>
      <c r="V215" s="295">
        <f>+'7.  Persistence Report'!T51+'7.  Persistence Report'!T55</f>
        <v>0</v>
      </c>
      <c r="W215" s="295">
        <f>+'7.  Persistence Report'!U51+'7.  Persistence Report'!U55</f>
        <v>0</v>
      </c>
      <c r="X215" s="295">
        <f>+'7.  Persistence Report'!V51+'7.  Persistence Report'!V55</f>
        <v>0</v>
      </c>
      <c r="Y215" s="410"/>
      <c r="Z215" s="415"/>
      <c r="AA215" s="415">
        <v>1</v>
      </c>
      <c r="AB215" s="415"/>
      <c r="AC215" s="415"/>
      <c r="AD215" s="415"/>
      <c r="AE215" s="415"/>
      <c r="AF215" s="415"/>
      <c r="AG215" s="415"/>
      <c r="AH215" s="415"/>
      <c r="AI215" s="415"/>
      <c r="AJ215" s="415"/>
      <c r="AK215" s="415"/>
      <c r="AL215" s="415"/>
      <c r="AM215" s="296">
        <f>SUM(Y215:AL215)</f>
        <v>1</v>
      </c>
    </row>
    <row r="216" spans="1:39" ht="15.5" outlineLevel="1">
      <c r="B216" s="294" t="s">
        <v>244</v>
      </c>
      <c r="C216" s="291" t="s">
        <v>163</v>
      </c>
      <c r="D216" s="295"/>
      <c r="E216" s="295"/>
      <c r="F216" s="295"/>
      <c r="G216" s="295"/>
      <c r="H216" s="295"/>
      <c r="I216" s="295"/>
      <c r="J216" s="295"/>
      <c r="K216" s="295"/>
      <c r="L216" s="295"/>
      <c r="M216" s="295"/>
      <c r="N216" s="291"/>
      <c r="O216" s="295"/>
      <c r="P216" s="295"/>
      <c r="Q216" s="295"/>
      <c r="R216" s="295"/>
      <c r="S216" s="295"/>
      <c r="T216" s="295"/>
      <c r="U216" s="295"/>
      <c r="V216" s="295"/>
      <c r="W216" s="295"/>
      <c r="X216" s="295"/>
      <c r="Y216" s="411">
        <f>Y215</f>
        <v>0</v>
      </c>
      <c r="Z216" s="411">
        <f>Z215</f>
        <v>0</v>
      </c>
      <c r="AA216" s="411">
        <f t="shared" ref="AA216:AL216" si="59">AA215</f>
        <v>1</v>
      </c>
      <c r="AB216" s="411">
        <f t="shared" si="59"/>
        <v>0</v>
      </c>
      <c r="AC216" s="411">
        <f t="shared" si="59"/>
        <v>0</v>
      </c>
      <c r="AD216" s="411">
        <f t="shared" si="59"/>
        <v>0</v>
      </c>
      <c r="AE216" s="411">
        <f t="shared" si="59"/>
        <v>0</v>
      </c>
      <c r="AF216" s="411">
        <f t="shared" si="59"/>
        <v>0</v>
      </c>
      <c r="AG216" s="411">
        <f t="shared" si="59"/>
        <v>0</v>
      </c>
      <c r="AH216" s="411">
        <f t="shared" si="59"/>
        <v>0</v>
      </c>
      <c r="AI216" s="411">
        <f t="shared" si="59"/>
        <v>0</v>
      </c>
      <c r="AJ216" s="411">
        <f t="shared" si="59"/>
        <v>0</v>
      </c>
      <c r="AK216" s="411">
        <f t="shared" si="59"/>
        <v>0</v>
      </c>
      <c r="AL216" s="411">
        <f t="shared" si="59"/>
        <v>0</v>
      </c>
      <c r="AM216" s="505"/>
    </row>
    <row r="217" spans="1:39" ht="15.5" outlineLevel="1">
      <c r="B217" s="315"/>
      <c r="C217" s="305"/>
      <c r="D217" s="291"/>
      <c r="E217" s="291"/>
      <c r="F217" s="291"/>
      <c r="G217" s="291"/>
      <c r="H217" s="291"/>
      <c r="I217" s="291"/>
      <c r="J217" s="291"/>
      <c r="K217" s="291"/>
      <c r="L217" s="291"/>
      <c r="M217" s="291"/>
      <c r="N217" s="291"/>
      <c r="O217" s="291"/>
      <c r="P217" s="291"/>
      <c r="Q217" s="291"/>
      <c r="R217" s="291"/>
      <c r="S217" s="291"/>
      <c r="T217" s="291"/>
      <c r="U217" s="291"/>
      <c r="V217" s="291"/>
      <c r="W217" s="291"/>
      <c r="X217" s="291"/>
      <c r="Y217" s="412"/>
      <c r="Z217" s="412"/>
      <c r="AA217" s="412"/>
      <c r="AB217" s="412"/>
      <c r="AC217" s="412"/>
      <c r="AD217" s="412"/>
      <c r="AE217" s="412"/>
      <c r="AF217" s="412"/>
      <c r="AG217" s="412"/>
      <c r="AH217" s="412"/>
      <c r="AI217" s="412"/>
      <c r="AJ217" s="412"/>
      <c r="AK217" s="412"/>
      <c r="AL217" s="412"/>
      <c r="AM217" s="306"/>
    </row>
    <row r="218" spans="1:39" ht="15.5" outlineLevel="1">
      <c r="A218" s="510"/>
      <c r="B218" s="288" t="s">
        <v>14</v>
      </c>
      <c r="C218" s="289"/>
      <c r="D218" s="290"/>
      <c r="E218" s="290"/>
      <c r="F218" s="290"/>
      <c r="G218" s="290"/>
      <c r="H218" s="290"/>
      <c r="I218" s="290"/>
      <c r="J218" s="290"/>
      <c r="K218" s="290"/>
      <c r="L218" s="290"/>
      <c r="M218" s="290"/>
      <c r="N218" s="290"/>
      <c r="O218" s="290"/>
      <c r="P218" s="290"/>
      <c r="Q218" s="290"/>
      <c r="R218" s="290"/>
      <c r="S218" s="290"/>
      <c r="T218" s="290"/>
      <c r="U218" s="290"/>
      <c r="V218" s="290"/>
      <c r="W218" s="290"/>
      <c r="X218" s="290"/>
      <c r="Y218" s="414"/>
      <c r="Z218" s="414"/>
      <c r="AA218" s="414"/>
      <c r="AB218" s="414"/>
      <c r="AC218" s="414"/>
      <c r="AD218" s="414"/>
      <c r="AE218" s="414"/>
      <c r="AF218" s="414"/>
      <c r="AG218" s="414"/>
      <c r="AH218" s="414"/>
      <c r="AI218" s="414"/>
      <c r="AJ218" s="414"/>
      <c r="AK218" s="414"/>
      <c r="AL218" s="414"/>
      <c r="AM218" s="292"/>
    </row>
    <row r="219" spans="1:39" ht="15.5" outlineLevel="1">
      <c r="A219" s="509">
        <v>23</v>
      </c>
      <c r="B219" s="315" t="s">
        <v>14</v>
      </c>
      <c r="C219" s="291" t="s">
        <v>25</v>
      </c>
      <c r="D219" s="295"/>
      <c r="E219" s="295"/>
      <c r="F219" s="295"/>
      <c r="G219" s="295"/>
      <c r="H219" s="295"/>
      <c r="I219" s="295"/>
      <c r="J219" s="295"/>
      <c r="K219" s="295"/>
      <c r="L219" s="295"/>
      <c r="M219" s="295"/>
      <c r="N219" s="291"/>
      <c r="O219" s="295"/>
      <c r="P219" s="295"/>
      <c r="Q219" s="295"/>
      <c r="R219" s="295"/>
      <c r="S219" s="295"/>
      <c r="T219" s="295"/>
      <c r="U219" s="295"/>
      <c r="V219" s="295"/>
      <c r="W219" s="295"/>
      <c r="X219" s="295"/>
      <c r="Y219" s="470">
        <v>1</v>
      </c>
      <c r="Z219" s="410"/>
      <c r="AA219" s="410"/>
      <c r="AB219" s="410"/>
      <c r="AC219" s="410"/>
      <c r="AD219" s="410"/>
      <c r="AE219" s="410"/>
      <c r="AF219" s="410"/>
      <c r="AG219" s="410"/>
      <c r="AH219" s="410"/>
      <c r="AI219" s="410"/>
      <c r="AJ219" s="410"/>
      <c r="AK219" s="410"/>
      <c r="AL219" s="410"/>
      <c r="AM219" s="296">
        <f>SUM(Y219:AL219)</f>
        <v>1</v>
      </c>
    </row>
    <row r="220" spans="1:39" ht="15.5" outlineLevel="1">
      <c r="B220" s="294" t="s">
        <v>244</v>
      </c>
      <c r="C220" s="291" t="s">
        <v>163</v>
      </c>
      <c r="D220" s="295"/>
      <c r="E220" s="295"/>
      <c r="F220" s="295"/>
      <c r="G220" s="295"/>
      <c r="H220" s="295"/>
      <c r="I220" s="295"/>
      <c r="J220" s="295"/>
      <c r="K220" s="295"/>
      <c r="L220" s="295"/>
      <c r="M220" s="295"/>
      <c r="N220" s="468"/>
      <c r="O220" s="295"/>
      <c r="P220" s="295"/>
      <c r="Q220" s="295"/>
      <c r="R220" s="295"/>
      <c r="S220" s="295"/>
      <c r="T220" s="295"/>
      <c r="U220" s="295"/>
      <c r="V220" s="295"/>
      <c r="W220" s="295"/>
      <c r="X220" s="295"/>
      <c r="Y220" s="411">
        <f>Y219</f>
        <v>1</v>
      </c>
      <c r="Z220" s="411">
        <f>Z219</f>
        <v>0</v>
      </c>
      <c r="AA220" s="411">
        <f t="shared" ref="AA220:AL220" si="60">AA219</f>
        <v>0</v>
      </c>
      <c r="AB220" s="411">
        <f t="shared" si="60"/>
        <v>0</v>
      </c>
      <c r="AC220" s="411">
        <f t="shared" si="60"/>
        <v>0</v>
      </c>
      <c r="AD220" s="411">
        <f t="shared" si="60"/>
        <v>0</v>
      </c>
      <c r="AE220" s="411">
        <f t="shared" si="60"/>
        <v>0</v>
      </c>
      <c r="AF220" s="411">
        <f t="shared" si="60"/>
        <v>0</v>
      </c>
      <c r="AG220" s="411">
        <f t="shared" si="60"/>
        <v>0</v>
      </c>
      <c r="AH220" s="411">
        <f t="shared" si="60"/>
        <v>0</v>
      </c>
      <c r="AI220" s="411">
        <f t="shared" si="60"/>
        <v>0</v>
      </c>
      <c r="AJ220" s="411">
        <f t="shared" si="60"/>
        <v>0</v>
      </c>
      <c r="AK220" s="411">
        <f t="shared" si="60"/>
        <v>0</v>
      </c>
      <c r="AL220" s="411">
        <f t="shared" si="60"/>
        <v>0</v>
      </c>
      <c r="AM220" s="505"/>
    </row>
    <row r="221" spans="1:39" ht="15.5" outlineLevel="1">
      <c r="B221" s="315"/>
      <c r="C221" s="305"/>
      <c r="D221" s="291"/>
      <c r="E221" s="291"/>
      <c r="F221" s="291"/>
      <c r="G221" s="291"/>
      <c r="H221" s="291"/>
      <c r="I221" s="291"/>
      <c r="J221" s="291"/>
      <c r="K221" s="291"/>
      <c r="L221" s="291"/>
      <c r="M221" s="291"/>
      <c r="N221" s="291"/>
      <c r="O221" s="291"/>
      <c r="P221" s="291"/>
      <c r="Q221" s="291"/>
      <c r="R221" s="291"/>
      <c r="S221" s="291"/>
      <c r="T221" s="291"/>
      <c r="U221" s="291"/>
      <c r="V221" s="291"/>
      <c r="W221" s="291"/>
      <c r="X221" s="291"/>
      <c r="Y221" s="412"/>
      <c r="Z221" s="412"/>
      <c r="AA221" s="412"/>
      <c r="AB221" s="412"/>
      <c r="AC221" s="412"/>
      <c r="AD221" s="412"/>
      <c r="AE221" s="412"/>
      <c r="AF221" s="412"/>
      <c r="AG221" s="412"/>
      <c r="AH221" s="412"/>
      <c r="AI221" s="412"/>
      <c r="AJ221" s="412"/>
      <c r="AK221" s="412"/>
      <c r="AL221" s="412"/>
      <c r="AM221" s="306"/>
    </row>
    <row r="222" spans="1:39" s="293" customFormat="1" ht="15.5" outlineLevel="1">
      <c r="A222" s="510"/>
      <c r="B222" s="288" t="s">
        <v>488</v>
      </c>
      <c r="C222" s="289"/>
      <c r="D222" s="290"/>
      <c r="E222" s="290"/>
      <c r="F222" s="290"/>
      <c r="G222" s="290"/>
      <c r="H222" s="290"/>
      <c r="I222" s="290"/>
      <c r="J222" s="290"/>
      <c r="K222" s="290"/>
      <c r="L222" s="290"/>
      <c r="M222" s="290"/>
      <c r="N222" s="290"/>
      <c r="O222" s="290"/>
      <c r="P222" s="290"/>
      <c r="Q222" s="290"/>
      <c r="R222" s="290"/>
      <c r="S222" s="290"/>
      <c r="T222" s="290"/>
      <c r="U222" s="290"/>
      <c r="V222" s="290"/>
      <c r="W222" s="290"/>
      <c r="X222" s="290"/>
      <c r="Y222" s="414"/>
      <c r="Z222" s="414"/>
      <c r="AA222" s="414"/>
      <c r="AB222" s="414"/>
      <c r="AC222" s="414"/>
      <c r="AD222" s="414"/>
      <c r="AE222" s="414"/>
      <c r="AF222" s="414"/>
      <c r="AG222" s="414"/>
      <c r="AH222" s="414"/>
      <c r="AI222" s="414"/>
      <c r="AJ222" s="414"/>
      <c r="AK222" s="414"/>
      <c r="AL222" s="414"/>
      <c r="AM222" s="292"/>
    </row>
    <row r="223" spans="1:39" s="283" customFormat="1" ht="15.5" outlineLevel="1">
      <c r="A223" s="509">
        <v>24</v>
      </c>
      <c r="B223" s="315" t="s">
        <v>14</v>
      </c>
      <c r="C223" s="291" t="s">
        <v>25</v>
      </c>
      <c r="D223" s="295"/>
      <c r="E223" s="295"/>
      <c r="F223" s="295"/>
      <c r="G223" s="295"/>
      <c r="H223" s="295"/>
      <c r="I223" s="295"/>
      <c r="J223" s="295"/>
      <c r="K223" s="295"/>
      <c r="L223" s="295"/>
      <c r="M223" s="295"/>
      <c r="N223" s="291"/>
      <c r="O223" s="295"/>
      <c r="P223" s="295"/>
      <c r="Q223" s="295"/>
      <c r="R223" s="295"/>
      <c r="S223" s="295"/>
      <c r="T223" s="295"/>
      <c r="U223" s="295"/>
      <c r="V223" s="295"/>
      <c r="W223" s="295"/>
      <c r="X223" s="295"/>
      <c r="Y223" s="410"/>
      <c r="Z223" s="410"/>
      <c r="AA223" s="410"/>
      <c r="AB223" s="410"/>
      <c r="AC223" s="410"/>
      <c r="AD223" s="410"/>
      <c r="AE223" s="410"/>
      <c r="AF223" s="410"/>
      <c r="AG223" s="410"/>
      <c r="AH223" s="410"/>
      <c r="AI223" s="410"/>
      <c r="AJ223" s="410"/>
      <c r="AK223" s="410"/>
      <c r="AL223" s="410"/>
      <c r="AM223" s="296">
        <f>SUM(Y223:AL223)</f>
        <v>0</v>
      </c>
    </row>
    <row r="224" spans="1:39" s="283" customFormat="1" ht="15.5" outlineLevel="1">
      <c r="A224" s="509"/>
      <c r="B224" s="315" t="s">
        <v>244</v>
      </c>
      <c r="C224" s="291" t="s">
        <v>163</v>
      </c>
      <c r="D224" s="295"/>
      <c r="E224" s="295"/>
      <c r="F224" s="295"/>
      <c r="G224" s="295"/>
      <c r="H224" s="295"/>
      <c r="I224" s="295"/>
      <c r="J224" s="295"/>
      <c r="K224" s="295"/>
      <c r="L224" s="295"/>
      <c r="M224" s="295"/>
      <c r="N224" s="468"/>
      <c r="O224" s="295"/>
      <c r="P224" s="295"/>
      <c r="Q224" s="295"/>
      <c r="R224" s="295"/>
      <c r="S224" s="295"/>
      <c r="T224" s="295"/>
      <c r="U224" s="295"/>
      <c r="V224" s="295"/>
      <c r="W224" s="295"/>
      <c r="X224" s="295"/>
      <c r="Y224" s="411">
        <f>Y223</f>
        <v>0</v>
      </c>
      <c r="Z224" s="411">
        <f>Z223</f>
        <v>0</v>
      </c>
      <c r="AA224" s="411">
        <f t="shared" ref="AA224:AL224" si="61">AA223</f>
        <v>0</v>
      </c>
      <c r="AB224" s="411">
        <f t="shared" si="61"/>
        <v>0</v>
      </c>
      <c r="AC224" s="411">
        <f t="shared" si="61"/>
        <v>0</v>
      </c>
      <c r="AD224" s="411">
        <f t="shared" si="61"/>
        <v>0</v>
      </c>
      <c r="AE224" s="411">
        <f t="shared" si="61"/>
        <v>0</v>
      </c>
      <c r="AF224" s="411">
        <f t="shared" si="61"/>
        <v>0</v>
      </c>
      <c r="AG224" s="411">
        <f t="shared" si="61"/>
        <v>0</v>
      </c>
      <c r="AH224" s="411">
        <f t="shared" si="61"/>
        <v>0</v>
      </c>
      <c r="AI224" s="411">
        <f t="shared" si="61"/>
        <v>0</v>
      </c>
      <c r="AJ224" s="411">
        <f t="shared" si="61"/>
        <v>0</v>
      </c>
      <c r="AK224" s="411">
        <f t="shared" si="61"/>
        <v>0</v>
      </c>
      <c r="AL224" s="411">
        <f t="shared" si="61"/>
        <v>0</v>
      </c>
      <c r="AM224" s="505"/>
    </row>
    <row r="225" spans="1:39" s="283" customFormat="1" ht="15.5" outlineLevel="1">
      <c r="A225" s="509"/>
      <c r="B225" s="315"/>
      <c r="C225" s="305"/>
      <c r="D225" s="291"/>
      <c r="E225" s="291"/>
      <c r="F225" s="291"/>
      <c r="G225" s="291"/>
      <c r="H225" s="291"/>
      <c r="I225" s="291"/>
      <c r="J225" s="291"/>
      <c r="K225" s="291"/>
      <c r="L225" s="291"/>
      <c r="M225" s="291"/>
      <c r="N225" s="291"/>
      <c r="O225" s="291"/>
      <c r="P225" s="291"/>
      <c r="Q225" s="291"/>
      <c r="R225" s="291"/>
      <c r="S225" s="291"/>
      <c r="T225" s="291"/>
      <c r="U225" s="291"/>
      <c r="V225" s="291"/>
      <c r="W225" s="291"/>
      <c r="X225" s="291"/>
      <c r="Y225" s="412"/>
      <c r="Z225" s="412"/>
      <c r="AA225" s="412"/>
      <c r="AB225" s="412"/>
      <c r="AC225" s="412"/>
      <c r="AD225" s="412"/>
      <c r="AE225" s="412"/>
      <c r="AF225" s="412"/>
      <c r="AG225" s="412"/>
      <c r="AH225" s="412"/>
      <c r="AI225" s="412"/>
      <c r="AJ225" s="412"/>
      <c r="AK225" s="412"/>
      <c r="AL225" s="412"/>
      <c r="AM225" s="306"/>
    </row>
    <row r="226" spans="1:39" s="283" customFormat="1" ht="15.5" outlineLevel="1">
      <c r="A226" s="509">
        <v>25</v>
      </c>
      <c r="B226" s="314" t="s">
        <v>21</v>
      </c>
      <c r="C226" s="291" t="s">
        <v>25</v>
      </c>
      <c r="D226" s="295"/>
      <c r="E226" s="295"/>
      <c r="F226" s="295"/>
      <c r="G226" s="295"/>
      <c r="H226" s="295"/>
      <c r="I226" s="295"/>
      <c r="J226" s="295"/>
      <c r="K226" s="295"/>
      <c r="L226" s="295"/>
      <c r="M226" s="295"/>
      <c r="N226" s="295">
        <v>0</v>
      </c>
      <c r="O226" s="295"/>
      <c r="P226" s="295"/>
      <c r="Q226" s="295"/>
      <c r="R226" s="295"/>
      <c r="S226" s="295"/>
      <c r="T226" s="295"/>
      <c r="U226" s="295"/>
      <c r="V226" s="295"/>
      <c r="W226" s="295"/>
      <c r="X226" s="295"/>
      <c r="Y226" s="415"/>
      <c r="Z226" s="415"/>
      <c r="AA226" s="415"/>
      <c r="AB226" s="415"/>
      <c r="AC226" s="415"/>
      <c r="AD226" s="415"/>
      <c r="AE226" s="415"/>
      <c r="AF226" s="415"/>
      <c r="AG226" s="415"/>
      <c r="AH226" s="415"/>
      <c r="AI226" s="415"/>
      <c r="AJ226" s="415"/>
      <c r="AK226" s="415"/>
      <c r="AL226" s="415"/>
      <c r="AM226" s="296">
        <f>SUM(Y226:AL226)</f>
        <v>0</v>
      </c>
    </row>
    <row r="227" spans="1:39" s="283" customFormat="1" ht="15.5" outlineLevel="1">
      <c r="A227" s="509"/>
      <c r="B227" s="315" t="s">
        <v>244</v>
      </c>
      <c r="C227" s="291" t="s">
        <v>163</v>
      </c>
      <c r="D227" s="295"/>
      <c r="E227" s="295"/>
      <c r="F227" s="295"/>
      <c r="G227" s="295"/>
      <c r="H227" s="295"/>
      <c r="I227" s="295"/>
      <c r="J227" s="295"/>
      <c r="K227" s="295"/>
      <c r="L227" s="295"/>
      <c r="M227" s="295"/>
      <c r="N227" s="295">
        <f>N226</f>
        <v>0</v>
      </c>
      <c r="O227" s="295"/>
      <c r="P227" s="295"/>
      <c r="Q227" s="295"/>
      <c r="R227" s="295"/>
      <c r="S227" s="295"/>
      <c r="T227" s="295"/>
      <c r="U227" s="295"/>
      <c r="V227" s="295"/>
      <c r="W227" s="295"/>
      <c r="X227" s="295"/>
      <c r="Y227" s="411">
        <f>Y226</f>
        <v>0</v>
      </c>
      <c r="Z227" s="411">
        <f>Z226</f>
        <v>0</v>
      </c>
      <c r="AA227" s="411">
        <f t="shared" ref="AA227:AL227" si="62">AA226</f>
        <v>0</v>
      </c>
      <c r="AB227" s="411">
        <f t="shared" si="62"/>
        <v>0</v>
      </c>
      <c r="AC227" s="411">
        <f t="shared" si="62"/>
        <v>0</v>
      </c>
      <c r="AD227" s="411">
        <f t="shared" si="62"/>
        <v>0</v>
      </c>
      <c r="AE227" s="411">
        <f t="shared" si="62"/>
        <v>0</v>
      </c>
      <c r="AF227" s="411">
        <f t="shared" si="62"/>
        <v>0</v>
      </c>
      <c r="AG227" s="411">
        <f t="shared" si="62"/>
        <v>0</v>
      </c>
      <c r="AH227" s="411">
        <f t="shared" si="62"/>
        <v>0</v>
      </c>
      <c r="AI227" s="411">
        <f t="shared" si="62"/>
        <v>0</v>
      </c>
      <c r="AJ227" s="411">
        <f t="shared" si="62"/>
        <v>0</v>
      </c>
      <c r="AK227" s="411">
        <f t="shared" si="62"/>
        <v>0</v>
      </c>
      <c r="AL227" s="411">
        <f t="shared" si="62"/>
        <v>0</v>
      </c>
      <c r="AM227" s="505"/>
    </row>
    <row r="228" spans="1:39" s="283" customFormat="1" ht="15.5" outlineLevel="1">
      <c r="A228" s="509"/>
      <c r="B228" s="314"/>
      <c r="C228" s="312"/>
      <c r="D228" s="291"/>
      <c r="E228" s="291"/>
      <c r="F228" s="291"/>
      <c r="G228" s="291"/>
      <c r="H228" s="291"/>
      <c r="I228" s="291"/>
      <c r="J228" s="291"/>
      <c r="K228" s="291"/>
      <c r="L228" s="291"/>
      <c r="M228" s="291"/>
      <c r="N228" s="291"/>
      <c r="O228" s="291"/>
      <c r="P228" s="291"/>
      <c r="Q228" s="291"/>
      <c r="R228" s="291"/>
      <c r="S228" s="291"/>
      <c r="T228" s="291"/>
      <c r="U228" s="291"/>
      <c r="V228" s="291"/>
      <c r="W228" s="291"/>
      <c r="X228" s="291"/>
      <c r="Y228" s="416"/>
      <c r="Z228" s="417"/>
      <c r="AA228" s="416"/>
      <c r="AB228" s="416"/>
      <c r="AC228" s="416"/>
      <c r="AD228" s="416"/>
      <c r="AE228" s="416"/>
      <c r="AF228" s="416"/>
      <c r="AG228" s="416"/>
      <c r="AH228" s="416"/>
      <c r="AI228" s="416"/>
      <c r="AJ228" s="416"/>
      <c r="AK228" s="416"/>
      <c r="AL228" s="416"/>
      <c r="AM228" s="313"/>
    </row>
    <row r="229" spans="1:39" ht="15.5" outlineLevel="1">
      <c r="A229" s="510"/>
      <c r="B229" s="288" t="s">
        <v>15</v>
      </c>
      <c r="C229" s="320"/>
      <c r="D229" s="290"/>
      <c r="E229" s="290"/>
      <c r="F229" s="290"/>
      <c r="G229" s="290"/>
      <c r="H229" s="290"/>
      <c r="I229" s="290"/>
      <c r="J229" s="290"/>
      <c r="K229" s="290"/>
      <c r="L229" s="290"/>
      <c r="M229" s="290"/>
      <c r="N229" s="291"/>
      <c r="O229" s="290"/>
      <c r="P229" s="290"/>
      <c r="Q229" s="290"/>
      <c r="R229" s="290"/>
      <c r="S229" s="290"/>
      <c r="T229" s="290"/>
      <c r="U229" s="290"/>
      <c r="V229" s="290"/>
      <c r="W229" s="290"/>
      <c r="X229" s="290"/>
      <c r="Y229" s="414"/>
      <c r="Z229" s="414"/>
      <c r="AA229" s="414"/>
      <c r="AB229" s="414"/>
      <c r="AC229" s="414"/>
      <c r="AD229" s="414"/>
      <c r="AE229" s="414"/>
      <c r="AF229" s="414"/>
      <c r="AG229" s="414"/>
      <c r="AH229" s="414"/>
      <c r="AI229" s="414"/>
      <c r="AJ229" s="414"/>
      <c r="AK229" s="414"/>
      <c r="AL229" s="414"/>
      <c r="AM229" s="292"/>
    </row>
    <row r="230" spans="1:39" ht="15.5" outlineLevel="1">
      <c r="A230" s="509">
        <v>26</v>
      </c>
      <c r="B230" s="321" t="s">
        <v>16</v>
      </c>
      <c r="C230" s="291" t="s">
        <v>25</v>
      </c>
      <c r="D230" s="295"/>
      <c r="E230" s="295"/>
      <c r="F230" s="295"/>
      <c r="G230" s="295"/>
      <c r="H230" s="295"/>
      <c r="I230" s="295"/>
      <c r="J230" s="295"/>
      <c r="K230" s="295"/>
      <c r="L230" s="295"/>
      <c r="M230" s="295"/>
      <c r="N230" s="295">
        <v>12</v>
      </c>
      <c r="O230" s="295"/>
      <c r="P230" s="295"/>
      <c r="Q230" s="295"/>
      <c r="R230" s="295"/>
      <c r="S230" s="295"/>
      <c r="T230" s="295"/>
      <c r="U230" s="295"/>
      <c r="V230" s="295"/>
      <c r="W230" s="295"/>
      <c r="X230" s="295"/>
      <c r="Y230" s="426"/>
      <c r="Z230" s="415">
        <v>5.7984938200703044E-2</v>
      </c>
      <c r="AA230" s="795">
        <v>0.94855967078189296</v>
      </c>
      <c r="AB230" s="415"/>
      <c r="AC230" s="415"/>
      <c r="AD230" s="415"/>
      <c r="AE230" s="415"/>
      <c r="AF230" s="415"/>
      <c r="AG230" s="415"/>
      <c r="AH230" s="415"/>
      <c r="AI230" s="415"/>
      <c r="AJ230" s="415"/>
      <c r="AK230" s="415"/>
      <c r="AL230" s="415"/>
      <c r="AM230" s="296">
        <f>SUM(Y230:AL230)</f>
        <v>1.006544608982596</v>
      </c>
    </row>
    <row r="231" spans="1:39" ht="15.5" outlineLevel="1">
      <c r="B231" s="294" t="s">
        <v>244</v>
      </c>
      <c r="C231" s="291" t="s">
        <v>163</v>
      </c>
      <c r="D231" s="295"/>
      <c r="E231" s="295"/>
      <c r="F231" s="295"/>
      <c r="G231" s="295"/>
      <c r="H231" s="295"/>
      <c r="I231" s="295"/>
      <c r="J231" s="295"/>
      <c r="K231" s="295"/>
      <c r="L231" s="295"/>
      <c r="M231" s="295"/>
      <c r="N231" s="295">
        <f>N230</f>
        <v>12</v>
      </c>
      <c r="O231" s="295"/>
      <c r="P231" s="295"/>
      <c r="Q231" s="295"/>
      <c r="R231" s="295"/>
      <c r="S231" s="295"/>
      <c r="T231" s="295"/>
      <c r="U231" s="295"/>
      <c r="V231" s="295"/>
      <c r="W231" s="295"/>
      <c r="X231" s="295"/>
      <c r="Y231" s="411">
        <f>Y230</f>
        <v>0</v>
      </c>
      <c r="Z231" s="411">
        <f>Z230</f>
        <v>5.7984938200703044E-2</v>
      </c>
      <c r="AA231" s="411">
        <f t="shared" ref="AA231:AL231" si="63">AA230</f>
        <v>0.94855967078189296</v>
      </c>
      <c r="AB231" s="411">
        <f t="shared" si="63"/>
        <v>0</v>
      </c>
      <c r="AC231" s="411">
        <f t="shared" si="63"/>
        <v>0</v>
      </c>
      <c r="AD231" s="411">
        <f t="shared" si="63"/>
        <v>0</v>
      </c>
      <c r="AE231" s="411">
        <f t="shared" si="63"/>
        <v>0</v>
      </c>
      <c r="AF231" s="411">
        <f t="shared" si="63"/>
        <v>0</v>
      </c>
      <c r="AG231" s="411">
        <f t="shared" si="63"/>
        <v>0</v>
      </c>
      <c r="AH231" s="411">
        <f t="shared" si="63"/>
        <v>0</v>
      </c>
      <c r="AI231" s="411">
        <f t="shared" si="63"/>
        <v>0</v>
      </c>
      <c r="AJ231" s="411">
        <f t="shared" si="63"/>
        <v>0</v>
      </c>
      <c r="AK231" s="411">
        <f t="shared" si="63"/>
        <v>0</v>
      </c>
      <c r="AL231" s="411">
        <f t="shared" si="63"/>
        <v>0</v>
      </c>
      <c r="AM231" s="505"/>
    </row>
    <row r="232" spans="1:39" ht="15.5" outlineLevel="1">
      <c r="A232" s="512"/>
      <c r="B232" s="322"/>
      <c r="C232" s="291"/>
      <c r="D232" s="291"/>
      <c r="E232" s="291"/>
      <c r="F232" s="291"/>
      <c r="G232" s="291"/>
      <c r="H232" s="291"/>
      <c r="I232" s="291"/>
      <c r="J232" s="291"/>
      <c r="K232" s="291"/>
      <c r="L232" s="291"/>
      <c r="M232" s="291"/>
      <c r="N232" s="291"/>
      <c r="O232" s="291"/>
      <c r="P232" s="291"/>
      <c r="Q232" s="291"/>
      <c r="R232" s="291"/>
      <c r="S232" s="291"/>
      <c r="T232" s="291"/>
      <c r="U232" s="291"/>
      <c r="V232" s="291"/>
      <c r="W232" s="291"/>
      <c r="X232" s="291"/>
      <c r="Y232" s="423"/>
      <c r="Z232" s="424"/>
      <c r="AA232" s="424"/>
      <c r="AB232" s="424"/>
      <c r="AC232" s="424"/>
      <c r="AD232" s="424"/>
      <c r="AE232" s="424"/>
      <c r="AF232" s="424"/>
      <c r="AG232" s="424"/>
      <c r="AH232" s="424"/>
      <c r="AI232" s="424"/>
      <c r="AJ232" s="424"/>
      <c r="AK232" s="424"/>
      <c r="AL232" s="424"/>
      <c r="AM232" s="297"/>
    </row>
    <row r="233" spans="1:39" ht="15.5" outlineLevel="1">
      <c r="A233" s="509">
        <v>27</v>
      </c>
      <c r="B233" s="321" t="s">
        <v>17</v>
      </c>
      <c r="C233" s="291" t="s">
        <v>25</v>
      </c>
      <c r="D233" s="295">
        <f>+'7.  Persistence Report'!AR52</f>
        <v>1506.0625244417799</v>
      </c>
      <c r="E233" s="295">
        <f>+'7.  Persistence Report'!AS52</f>
        <v>1506.0625244417799</v>
      </c>
      <c r="F233" s="295">
        <f>+'7.  Persistence Report'!AT52</f>
        <v>1506.0625244417799</v>
      </c>
      <c r="G233" s="295">
        <f>+'7.  Persistence Report'!AU52</f>
        <v>1506.0625244417799</v>
      </c>
      <c r="H233" s="295">
        <f>+'7.  Persistence Report'!AV52</f>
        <v>1506.0625244417799</v>
      </c>
      <c r="I233" s="295">
        <f>+'7.  Persistence Report'!AW52</f>
        <v>1506.0625244417799</v>
      </c>
      <c r="J233" s="295">
        <f>+'7.  Persistence Report'!AX52</f>
        <v>1506.0625244417799</v>
      </c>
      <c r="K233" s="295">
        <f>+'7.  Persistence Report'!AY52</f>
        <v>1506.0625244417799</v>
      </c>
      <c r="L233" s="295">
        <f>+'7.  Persistence Report'!AZ52</f>
        <v>1506.0625244417799</v>
      </c>
      <c r="M233" s="295">
        <f>+'7.  Persistence Report'!BA52</f>
        <v>1506.0625244417799</v>
      </c>
      <c r="N233" s="295">
        <v>12</v>
      </c>
      <c r="O233" s="295">
        <f>+'7.  Persistence Report'!M52</f>
        <v>20.104506732024291</v>
      </c>
      <c r="P233" s="295">
        <f>+'7.  Persistence Report'!N52</f>
        <v>20.104506732024291</v>
      </c>
      <c r="Q233" s="295">
        <f>+'7.  Persistence Report'!O52</f>
        <v>20.104506732024291</v>
      </c>
      <c r="R233" s="295">
        <f>+'7.  Persistence Report'!P52</f>
        <v>20.104506732024291</v>
      </c>
      <c r="S233" s="295">
        <f>+'7.  Persistence Report'!Q52</f>
        <v>20.104506732024291</v>
      </c>
      <c r="T233" s="295">
        <f>+'7.  Persistence Report'!R52</f>
        <v>20.104506732024291</v>
      </c>
      <c r="U233" s="295">
        <f>+'7.  Persistence Report'!S52</f>
        <v>20.104506732024291</v>
      </c>
      <c r="V233" s="295">
        <f>+'7.  Persistence Report'!T52</f>
        <v>20.104506732024291</v>
      </c>
      <c r="W233" s="295">
        <f>+'7.  Persistence Report'!U52</f>
        <v>20.104506732024291</v>
      </c>
      <c r="X233" s="295">
        <f>+'7.  Persistence Report'!V52</f>
        <v>20.104506732024291</v>
      </c>
      <c r="Y233" s="426"/>
      <c r="Z233" s="415"/>
      <c r="AA233" s="415">
        <v>1</v>
      </c>
      <c r="AB233" s="415"/>
      <c r="AC233" s="415"/>
      <c r="AD233" s="415"/>
      <c r="AE233" s="415"/>
      <c r="AF233" s="415"/>
      <c r="AG233" s="415"/>
      <c r="AH233" s="415"/>
      <c r="AI233" s="415"/>
      <c r="AJ233" s="415"/>
      <c r="AK233" s="415"/>
      <c r="AL233" s="415"/>
      <c r="AM233" s="296">
        <f>SUM(Y233:AL233)</f>
        <v>1</v>
      </c>
    </row>
    <row r="234" spans="1:39" ht="15.5" outlineLevel="1">
      <c r="B234" s="294" t="s">
        <v>244</v>
      </c>
      <c r="C234" s="291" t="s">
        <v>163</v>
      </c>
      <c r="D234" s="295">
        <f>+'7.  Persistence Report'!AR127</f>
        <v>95016</v>
      </c>
      <c r="E234" s="295">
        <f>+'7.  Persistence Report'!AS127</f>
        <v>95016</v>
      </c>
      <c r="F234" s="295">
        <f>+'7.  Persistence Report'!AT127</f>
        <v>95016</v>
      </c>
      <c r="G234" s="295">
        <f>+'7.  Persistence Report'!AU127</f>
        <v>95016</v>
      </c>
      <c r="H234" s="295">
        <f>+'7.  Persistence Report'!AV127</f>
        <v>95016</v>
      </c>
      <c r="I234" s="295">
        <f>+'7.  Persistence Report'!AW127</f>
        <v>95016</v>
      </c>
      <c r="J234" s="295">
        <f>+'7.  Persistence Report'!AX127</f>
        <v>95016</v>
      </c>
      <c r="K234" s="295">
        <f>+'7.  Persistence Report'!AY127</f>
        <v>95016</v>
      </c>
      <c r="L234" s="295">
        <f>+'7.  Persistence Report'!AZ127</f>
        <v>95016</v>
      </c>
      <c r="M234" s="295">
        <f>+'7.  Persistence Report'!BA127</f>
        <v>95016</v>
      </c>
      <c r="N234" s="295">
        <f>N233</f>
        <v>12</v>
      </c>
      <c r="O234" s="295">
        <f>+'7.  Persistence Report'!M127</f>
        <v>18.5</v>
      </c>
      <c r="P234" s="295">
        <f>+'7.  Persistence Report'!N127</f>
        <v>18.5</v>
      </c>
      <c r="Q234" s="295">
        <f>+'7.  Persistence Report'!O127</f>
        <v>18.5</v>
      </c>
      <c r="R234" s="295">
        <f>+'7.  Persistence Report'!P127</f>
        <v>18.5</v>
      </c>
      <c r="S234" s="295">
        <f>+'7.  Persistence Report'!Q127</f>
        <v>18.5</v>
      </c>
      <c r="T234" s="295">
        <f>+'7.  Persistence Report'!R127</f>
        <v>18.5</v>
      </c>
      <c r="U234" s="295">
        <f>+'7.  Persistence Report'!S127</f>
        <v>18.5</v>
      </c>
      <c r="V234" s="295">
        <f>+'7.  Persistence Report'!T127</f>
        <v>18.5</v>
      </c>
      <c r="W234" s="295">
        <f>+'7.  Persistence Report'!U127</f>
        <v>18.5</v>
      </c>
      <c r="X234" s="295">
        <f>+'7.  Persistence Report'!V127</f>
        <v>18.5</v>
      </c>
      <c r="Y234" s="411">
        <f>Y233</f>
        <v>0</v>
      </c>
      <c r="Z234" s="411">
        <f>Z233</f>
        <v>0</v>
      </c>
      <c r="AA234" s="411">
        <f t="shared" ref="AA234:AL234" si="64">AA233</f>
        <v>1</v>
      </c>
      <c r="AB234" s="411">
        <f t="shared" si="64"/>
        <v>0</v>
      </c>
      <c r="AC234" s="411">
        <f t="shared" si="64"/>
        <v>0</v>
      </c>
      <c r="AD234" s="411">
        <f t="shared" si="64"/>
        <v>0</v>
      </c>
      <c r="AE234" s="411">
        <f t="shared" si="64"/>
        <v>0</v>
      </c>
      <c r="AF234" s="411">
        <f t="shared" si="64"/>
        <v>0</v>
      </c>
      <c r="AG234" s="411">
        <f t="shared" si="64"/>
        <v>0</v>
      </c>
      <c r="AH234" s="411">
        <f t="shared" si="64"/>
        <v>0</v>
      </c>
      <c r="AI234" s="411">
        <f t="shared" si="64"/>
        <v>0</v>
      </c>
      <c r="AJ234" s="411">
        <f t="shared" si="64"/>
        <v>0</v>
      </c>
      <c r="AK234" s="411">
        <f t="shared" si="64"/>
        <v>0</v>
      </c>
      <c r="AL234" s="411">
        <f t="shared" si="64"/>
        <v>0</v>
      </c>
      <c r="AM234" s="505"/>
    </row>
    <row r="235" spans="1:39" ht="15.5" outlineLevel="1">
      <c r="A235" s="512"/>
      <c r="B235" s="323"/>
      <c r="C235" s="300"/>
      <c r="D235" s="291"/>
      <c r="E235" s="291"/>
      <c r="F235" s="291"/>
      <c r="G235" s="291"/>
      <c r="H235" s="291"/>
      <c r="I235" s="291"/>
      <c r="J235" s="291"/>
      <c r="K235" s="291"/>
      <c r="L235" s="291"/>
      <c r="M235" s="291"/>
      <c r="N235" s="300"/>
      <c r="O235" s="291"/>
      <c r="P235" s="291"/>
      <c r="Q235" s="291"/>
      <c r="R235" s="291"/>
      <c r="S235" s="291"/>
      <c r="T235" s="291"/>
      <c r="U235" s="291"/>
      <c r="V235" s="291"/>
      <c r="W235" s="291"/>
      <c r="X235" s="291"/>
      <c r="Y235" s="412"/>
      <c r="Z235" s="412"/>
      <c r="AA235" s="412"/>
      <c r="AB235" s="412"/>
      <c r="AC235" s="412"/>
      <c r="AD235" s="412"/>
      <c r="AE235" s="412"/>
      <c r="AF235" s="412"/>
      <c r="AG235" s="412"/>
      <c r="AH235" s="412"/>
      <c r="AI235" s="412"/>
      <c r="AJ235" s="412"/>
      <c r="AK235" s="412"/>
      <c r="AL235" s="412"/>
      <c r="AM235" s="306"/>
    </row>
    <row r="236" spans="1:39" ht="15.5" outlineLevel="1">
      <c r="A236" s="509">
        <v>28</v>
      </c>
      <c r="B236" s="321" t="s">
        <v>18</v>
      </c>
      <c r="C236" s="291" t="s">
        <v>25</v>
      </c>
      <c r="D236" s="295"/>
      <c r="E236" s="295"/>
      <c r="F236" s="295"/>
      <c r="G236" s="295"/>
      <c r="H236" s="295"/>
      <c r="I236" s="295"/>
      <c r="J236" s="295"/>
      <c r="K236" s="295"/>
      <c r="L236" s="295"/>
      <c r="M236" s="295"/>
      <c r="N236" s="295">
        <v>0</v>
      </c>
      <c r="O236" s="295"/>
      <c r="P236" s="295"/>
      <c r="Q236" s="295"/>
      <c r="R236" s="295"/>
      <c r="S236" s="295"/>
      <c r="T236" s="295"/>
      <c r="U236" s="295"/>
      <c r="V236" s="295"/>
      <c r="W236" s="295"/>
      <c r="X236" s="295"/>
      <c r="Y236" s="426"/>
      <c r="Z236" s="415"/>
      <c r="AA236" s="415"/>
      <c r="AB236" s="415"/>
      <c r="AC236" s="415"/>
      <c r="AD236" s="415"/>
      <c r="AE236" s="415"/>
      <c r="AF236" s="415"/>
      <c r="AG236" s="415"/>
      <c r="AH236" s="415"/>
      <c r="AI236" s="415"/>
      <c r="AJ236" s="415"/>
      <c r="AK236" s="415"/>
      <c r="AL236" s="415"/>
      <c r="AM236" s="296">
        <f>SUM(Y236:AL236)</f>
        <v>0</v>
      </c>
    </row>
    <row r="237" spans="1:39" ht="15.5" outlineLevel="1">
      <c r="B237" s="294" t="s">
        <v>244</v>
      </c>
      <c r="C237" s="291" t="s">
        <v>163</v>
      </c>
      <c r="D237" s="295"/>
      <c r="E237" s="295"/>
      <c r="F237" s="295"/>
      <c r="G237" s="295"/>
      <c r="H237" s="295"/>
      <c r="I237" s="295"/>
      <c r="J237" s="295"/>
      <c r="K237" s="295"/>
      <c r="L237" s="295"/>
      <c r="M237" s="295"/>
      <c r="N237" s="295">
        <f>N236</f>
        <v>0</v>
      </c>
      <c r="O237" s="295"/>
      <c r="P237" s="295"/>
      <c r="Q237" s="295"/>
      <c r="R237" s="295"/>
      <c r="S237" s="295"/>
      <c r="T237" s="295"/>
      <c r="U237" s="295"/>
      <c r="V237" s="295"/>
      <c r="W237" s="295"/>
      <c r="X237" s="295"/>
      <c r="Y237" s="411">
        <f>Y236</f>
        <v>0</v>
      </c>
      <c r="Z237" s="411">
        <f>Z236</f>
        <v>0</v>
      </c>
      <c r="AA237" s="411">
        <f t="shared" ref="AA237:AL237" si="65">AA236</f>
        <v>0</v>
      </c>
      <c r="AB237" s="411">
        <f t="shared" si="65"/>
        <v>0</v>
      </c>
      <c r="AC237" s="411">
        <f t="shared" si="65"/>
        <v>0</v>
      </c>
      <c r="AD237" s="411">
        <f t="shared" si="65"/>
        <v>0</v>
      </c>
      <c r="AE237" s="411">
        <f t="shared" si="65"/>
        <v>0</v>
      </c>
      <c r="AF237" s="411">
        <f t="shared" si="65"/>
        <v>0</v>
      </c>
      <c r="AG237" s="411">
        <f t="shared" si="65"/>
        <v>0</v>
      </c>
      <c r="AH237" s="411">
        <f t="shared" si="65"/>
        <v>0</v>
      </c>
      <c r="AI237" s="411">
        <f t="shared" si="65"/>
        <v>0</v>
      </c>
      <c r="AJ237" s="411">
        <f t="shared" si="65"/>
        <v>0</v>
      </c>
      <c r="AK237" s="411">
        <f t="shared" si="65"/>
        <v>0</v>
      </c>
      <c r="AL237" s="411">
        <f t="shared" si="65"/>
        <v>0</v>
      </c>
      <c r="AM237" s="505"/>
    </row>
    <row r="238" spans="1:39" ht="15.5" outlineLevel="1">
      <c r="A238" s="512"/>
      <c r="B238" s="322"/>
      <c r="C238" s="291"/>
      <c r="D238" s="291"/>
      <c r="E238" s="291"/>
      <c r="F238" s="291"/>
      <c r="G238" s="291"/>
      <c r="H238" s="291"/>
      <c r="I238" s="291"/>
      <c r="J238" s="291"/>
      <c r="K238" s="291"/>
      <c r="L238" s="291"/>
      <c r="M238" s="291"/>
      <c r="N238" s="291"/>
      <c r="O238" s="291"/>
      <c r="P238" s="291"/>
      <c r="Q238" s="291"/>
      <c r="R238" s="291"/>
      <c r="S238" s="291"/>
      <c r="T238" s="291"/>
      <c r="U238" s="291"/>
      <c r="V238" s="291"/>
      <c r="W238" s="291"/>
      <c r="X238" s="291"/>
      <c r="Y238" s="412"/>
      <c r="Z238" s="412"/>
      <c r="AA238" s="412"/>
      <c r="AB238" s="412"/>
      <c r="AC238" s="412"/>
      <c r="AD238" s="412"/>
      <c r="AE238" s="412"/>
      <c r="AF238" s="412"/>
      <c r="AG238" s="412"/>
      <c r="AH238" s="412"/>
      <c r="AI238" s="412"/>
      <c r="AJ238" s="412"/>
      <c r="AK238" s="412"/>
      <c r="AL238" s="412"/>
      <c r="AM238" s="306"/>
    </row>
    <row r="239" spans="1:39" ht="15.5" outlineLevel="1">
      <c r="A239" s="509">
        <v>29</v>
      </c>
      <c r="B239" s="324" t="s">
        <v>19</v>
      </c>
      <c r="C239" s="291" t="s">
        <v>25</v>
      </c>
      <c r="D239" s="295"/>
      <c r="E239" s="295"/>
      <c r="F239" s="295"/>
      <c r="G239" s="295"/>
      <c r="H239" s="295"/>
      <c r="I239" s="295"/>
      <c r="J239" s="295"/>
      <c r="K239" s="295"/>
      <c r="L239" s="295"/>
      <c r="M239" s="295"/>
      <c r="N239" s="295">
        <v>0</v>
      </c>
      <c r="O239" s="295"/>
      <c r="P239" s="295"/>
      <c r="Q239" s="295"/>
      <c r="R239" s="295"/>
      <c r="S239" s="295"/>
      <c r="T239" s="295"/>
      <c r="U239" s="295"/>
      <c r="V239" s="295"/>
      <c r="W239" s="295"/>
      <c r="X239" s="295"/>
      <c r="Y239" s="426"/>
      <c r="Z239" s="415"/>
      <c r="AA239" s="415"/>
      <c r="AB239" s="415"/>
      <c r="AC239" s="415"/>
      <c r="AD239" s="415"/>
      <c r="AE239" s="415"/>
      <c r="AF239" s="415"/>
      <c r="AG239" s="415"/>
      <c r="AH239" s="415"/>
      <c r="AI239" s="415"/>
      <c r="AJ239" s="415"/>
      <c r="AK239" s="415"/>
      <c r="AL239" s="415"/>
      <c r="AM239" s="296">
        <f>SUM(Y239:AL239)</f>
        <v>0</v>
      </c>
    </row>
    <row r="240" spans="1:39" ht="15.5" outlineLevel="1">
      <c r="B240" s="324" t="s">
        <v>244</v>
      </c>
      <c r="C240" s="291" t="s">
        <v>163</v>
      </c>
      <c r="D240" s="295"/>
      <c r="E240" s="295"/>
      <c r="F240" s="295"/>
      <c r="G240" s="295"/>
      <c r="H240" s="295"/>
      <c r="I240" s="295"/>
      <c r="J240" s="295"/>
      <c r="K240" s="295"/>
      <c r="L240" s="295"/>
      <c r="M240" s="295"/>
      <c r="N240" s="295">
        <f>N239</f>
        <v>0</v>
      </c>
      <c r="O240" s="295"/>
      <c r="P240" s="295"/>
      <c r="Q240" s="295"/>
      <c r="R240" s="295"/>
      <c r="S240" s="295"/>
      <c r="T240" s="295"/>
      <c r="U240" s="295"/>
      <c r="V240" s="295"/>
      <c r="W240" s="295"/>
      <c r="X240" s="295"/>
      <c r="Y240" s="411">
        <f>Y239</f>
        <v>0</v>
      </c>
      <c r="Z240" s="411">
        <f t="shared" ref="Z240:AL240" si="66">Z239</f>
        <v>0</v>
      </c>
      <c r="AA240" s="411">
        <f t="shared" si="66"/>
        <v>0</v>
      </c>
      <c r="AB240" s="411">
        <f t="shared" si="66"/>
        <v>0</v>
      </c>
      <c r="AC240" s="411">
        <f t="shared" si="66"/>
        <v>0</v>
      </c>
      <c r="AD240" s="411">
        <f t="shared" si="66"/>
        <v>0</v>
      </c>
      <c r="AE240" s="411">
        <f t="shared" si="66"/>
        <v>0</v>
      </c>
      <c r="AF240" s="411">
        <f t="shared" si="66"/>
        <v>0</v>
      </c>
      <c r="AG240" s="411">
        <f t="shared" si="66"/>
        <v>0</v>
      </c>
      <c r="AH240" s="411">
        <f t="shared" si="66"/>
        <v>0</v>
      </c>
      <c r="AI240" s="411">
        <f t="shared" si="66"/>
        <v>0</v>
      </c>
      <c r="AJ240" s="411">
        <f t="shared" si="66"/>
        <v>0</v>
      </c>
      <c r="AK240" s="411">
        <f t="shared" si="66"/>
        <v>0</v>
      </c>
      <c r="AL240" s="411">
        <f t="shared" si="66"/>
        <v>0</v>
      </c>
      <c r="AM240" s="505"/>
    </row>
    <row r="241" spans="1:39" ht="15.5" outlineLevel="1">
      <c r="B241" s="324"/>
      <c r="C241" s="291"/>
      <c r="D241" s="291"/>
      <c r="E241" s="291"/>
      <c r="F241" s="291"/>
      <c r="G241" s="291"/>
      <c r="H241" s="291"/>
      <c r="I241" s="291"/>
      <c r="J241" s="291"/>
      <c r="K241" s="291"/>
      <c r="L241" s="291"/>
      <c r="M241" s="291"/>
      <c r="N241" s="291"/>
      <c r="O241" s="291"/>
      <c r="P241" s="291"/>
      <c r="Q241" s="291"/>
      <c r="R241" s="291"/>
      <c r="S241" s="291"/>
      <c r="T241" s="291"/>
      <c r="U241" s="291"/>
      <c r="V241" s="291"/>
      <c r="W241" s="291"/>
      <c r="X241" s="291"/>
      <c r="Y241" s="423"/>
      <c r="Z241" s="423"/>
      <c r="AA241" s="423"/>
      <c r="AB241" s="423"/>
      <c r="AC241" s="423"/>
      <c r="AD241" s="423"/>
      <c r="AE241" s="423"/>
      <c r="AF241" s="423"/>
      <c r="AG241" s="423"/>
      <c r="AH241" s="423"/>
      <c r="AI241" s="423"/>
      <c r="AJ241" s="423"/>
      <c r="AK241" s="423"/>
      <c r="AL241" s="423"/>
      <c r="AM241" s="313"/>
    </row>
    <row r="242" spans="1:39" s="283" customFormat="1" ht="15.5" outlineLevel="1">
      <c r="A242" s="509">
        <v>30</v>
      </c>
      <c r="B242" s="324" t="s">
        <v>489</v>
      </c>
      <c r="C242" s="291" t="s">
        <v>25</v>
      </c>
      <c r="D242" s="295"/>
      <c r="E242" s="295"/>
      <c r="F242" s="295"/>
      <c r="G242" s="295"/>
      <c r="H242" s="295"/>
      <c r="I242" s="295"/>
      <c r="J242" s="295"/>
      <c r="K242" s="295"/>
      <c r="L242" s="295"/>
      <c r="M242" s="295"/>
      <c r="N242" s="295">
        <v>0</v>
      </c>
      <c r="O242" s="295"/>
      <c r="P242" s="295"/>
      <c r="Q242" s="295"/>
      <c r="R242" s="295"/>
      <c r="S242" s="295"/>
      <c r="T242" s="295"/>
      <c r="U242" s="295"/>
      <c r="V242" s="295"/>
      <c r="W242" s="295"/>
      <c r="X242" s="295"/>
      <c r="Y242" s="410"/>
      <c r="Z242" s="410"/>
      <c r="AA242" s="410"/>
      <c r="AB242" s="410"/>
      <c r="AC242" s="410"/>
      <c r="AD242" s="410"/>
      <c r="AE242" s="410"/>
      <c r="AF242" s="410"/>
      <c r="AG242" s="410"/>
      <c r="AH242" s="410"/>
      <c r="AI242" s="410"/>
      <c r="AJ242" s="410"/>
      <c r="AK242" s="410"/>
      <c r="AL242" s="410"/>
      <c r="AM242" s="296">
        <f>SUM(Y242:AL242)</f>
        <v>0</v>
      </c>
    </row>
    <row r="243" spans="1:39" s="283" customFormat="1" ht="15.5" outlineLevel="1">
      <c r="A243" s="509"/>
      <c r="B243" s="324" t="s">
        <v>244</v>
      </c>
      <c r="C243" s="291" t="s">
        <v>163</v>
      </c>
      <c r="D243" s="295"/>
      <c r="E243" s="295"/>
      <c r="F243" s="295"/>
      <c r="G243" s="295"/>
      <c r="H243" s="295"/>
      <c r="I243" s="295"/>
      <c r="J243" s="295"/>
      <c r="K243" s="295"/>
      <c r="L243" s="295"/>
      <c r="M243" s="295"/>
      <c r="N243" s="295">
        <f>N242</f>
        <v>0</v>
      </c>
      <c r="O243" s="295"/>
      <c r="P243" s="295"/>
      <c r="Q243" s="295"/>
      <c r="R243" s="295"/>
      <c r="S243" s="295"/>
      <c r="T243" s="295"/>
      <c r="U243" s="295"/>
      <c r="V243" s="295"/>
      <c r="W243" s="295"/>
      <c r="X243" s="295"/>
      <c r="Y243" s="411">
        <f>Y242</f>
        <v>0</v>
      </c>
      <c r="Z243" s="411">
        <f t="shared" ref="Z243:AL243" si="67">Z242</f>
        <v>0</v>
      </c>
      <c r="AA243" s="411">
        <f t="shared" si="67"/>
        <v>0</v>
      </c>
      <c r="AB243" s="411">
        <f t="shared" si="67"/>
        <v>0</v>
      </c>
      <c r="AC243" s="411">
        <f t="shared" si="67"/>
        <v>0</v>
      </c>
      <c r="AD243" s="411">
        <f t="shared" si="67"/>
        <v>0</v>
      </c>
      <c r="AE243" s="411">
        <f t="shared" si="67"/>
        <v>0</v>
      </c>
      <c r="AF243" s="411">
        <f t="shared" si="67"/>
        <v>0</v>
      </c>
      <c r="AG243" s="411">
        <f t="shared" si="67"/>
        <v>0</v>
      </c>
      <c r="AH243" s="411">
        <f t="shared" si="67"/>
        <v>0</v>
      </c>
      <c r="AI243" s="411">
        <f t="shared" si="67"/>
        <v>0</v>
      </c>
      <c r="AJ243" s="411">
        <f t="shared" si="67"/>
        <v>0</v>
      </c>
      <c r="AK243" s="411">
        <f t="shared" si="67"/>
        <v>0</v>
      </c>
      <c r="AL243" s="411">
        <f t="shared" si="67"/>
        <v>0</v>
      </c>
      <c r="AM243" s="505"/>
    </row>
    <row r="244" spans="1:39" s="283" customFormat="1" ht="15.5" outlineLevel="1">
      <c r="A244" s="509"/>
      <c r="B244" s="324"/>
      <c r="C244" s="291"/>
      <c r="D244" s="291"/>
      <c r="E244" s="291"/>
      <c r="F244" s="291"/>
      <c r="G244" s="291"/>
      <c r="H244" s="291"/>
      <c r="I244" s="291"/>
      <c r="J244" s="291"/>
      <c r="K244" s="291"/>
      <c r="L244" s="291"/>
      <c r="M244" s="291"/>
      <c r="N244" s="291"/>
      <c r="O244" s="291"/>
      <c r="P244" s="291"/>
      <c r="Q244" s="291"/>
      <c r="R244" s="291"/>
      <c r="S244" s="291"/>
      <c r="T244" s="291"/>
      <c r="U244" s="291"/>
      <c r="V244" s="291"/>
      <c r="W244" s="291"/>
      <c r="X244" s="291"/>
      <c r="Y244" s="412"/>
      <c r="Z244" s="412"/>
      <c r="AA244" s="412"/>
      <c r="AB244" s="412"/>
      <c r="AC244" s="412"/>
      <c r="AD244" s="412"/>
      <c r="AE244" s="412"/>
      <c r="AF244" s="412"/>
      <c r="AG244" s="412"/>
      <c r="AH244" s="412"/>
      <c r="AI244" s="412"/>
      <c r="AJ244" s="412"/>
      <c r="AK244" s="412"/>
      <c r="AL244" s="412"/>
      <c r="AM244" s="313"/>
    </row>
    <row r="245" spans="1:39" s="283" customFormat="1" ht="15.5" outlineLevel="1">
      <c r="A245" s="509"/>
      <c r="B245" s="288" t="s">
        <v>490</v>
      </c>
      <c r="C245" s="291"/>
      <c r="D245" s="291"/>
      <c r="E245" s="291"/>
      <c r="F245" s="291"/>
      <c r="G245" s="291"/>
      <c r="H245" s="291"/>
      <c r="I245" s="291"/>
      <c r="J245" s="291"/>
      <c r="K245" s="291"/>
      <c r="L245" s="291"/>
      <c r="M245" s="291"/>
      <c r="N245" s="291"/>
      <c r="O245" s="291"/>
      <c r="P245" s="291"/>
      <c r="Q245" s="291"/>
      <c r="R245" s="291"/>
      <c r="S245" s="291"/>
      <c r="T245" s="291"/>
      <c r="U245" s="291"/>
      <c r="V245" s="291"/>
      <c r="W245" s="291"/>
      <c r="X245" s="291"/>
      <c r="Y245" s="412"/>
      <c r="Z245" s="412"/>
      <c r="AA245" s="412"/>
      <c r="AB245" s="412"/>
      <c r="AC245" s="412"/>
      <c r="AD245" s="412"/>
      <c r="AE245" s="412"/>
      <c r="AF245" s="412"/>
      <c r="AG245" s="412"/>
      <c r="AH245" s="412"/>
      <c r="AI245" s="412"/>
      <c r="AJ245" s="412"/>
      <c r="AK245" s="412"/>
      <c r="AL245" s="412"/>
      <c r="AM245" s="313"/>
    </row>
    <row r="246" spans="1:39" s="283" customFormat="1" ht="15.5" outlineLevel="1">
      <c r="A246" s="509">
        <v>31</v>
      </c>
      <c r="B246" s="324" t="s">
        <v>491</v>
      </c>
      <c r="C246" s="291" t="s">
        <v>25</v>
      </c>
      <c r="D246" s="295"/>
      <c r="E246" s="295"/>
      <c r="F246" s="295"/>
      <c r="G246" s="295"/>
      <c r="H246" s="295"/>
      <c r="I246" s="295"/>
      <c r="J246" s="295"/>
      <c r="K246" s="295"/>
      <c r="L246" s="295"/>
      <c r="M246" s="295"/>
      <c r="N246" s="295">
        <v>0</v>
      </c>
      <c r="O246" s="295"/>
      <c r="P246" s="295"/>
      <c r="Q246" s="295"/>
      <c r="R246" s="295"/>
      <c r="S246" s="295"/>
      <c r="T246" s="295"/>
      <c r="U246" s="295"/>
      <c r="V246" s="295"/>
      <c r="W246" s="295"/>
      <c r="X246" s="295"/>
      <c r="Y246" s="410"/>
      <c r="Z246" s="410"/>
      <c r="AA246" s="410">
        <v>1</v>
      </c>
      <c r="AB246" s="410"/>
      <c r="AC246" s="410"/>
      <c r="AD246" s="410"/>
      <c r="AE246" s="410"/>
      <c r="AF246" s="410"/>
      <c r="AG246" s="410"/>
      <c r="AH246" s="410"/>
      <c r="AI246" s="410"/>
      <c r="AJ246" s="410"/>
      <c r="AK246" s="410"/>
      <c r="AL246" s="410"/>
      <c r="AM246" s="296">
        <f>SUM(Y246:AL246)</f>
        <v>1</v>
      </c>
    </row>
    <row r="247" spans="1:39" s="283" customFormat="1" ht="15.5" outlineLevel="1">
      <c r="A247" s="509"/>
      <c r="B247" s="324" t="s">
        <v>244</v>
      </c>
      <c r="C247" s="291" t="s">
        <v>163</v>
      </c>
      <c r="D247" s="295">
        <f>+'7.  Persistence Report'!AR91</f>
        <v>318179.32</v>
      </c>
      <c r="E247" s="295">
        <f>+'7.  Persistence Report'!AS91</f>
        <v>318179.32</v>
      </c>
      <c r="F247" s="295">
        <f>+'7.  Persistence Report'!AT91</f>
        <v>318179.32</v>
      </c>
      <c r="G247" s="295">
        <f>+'7.  Persistence Report'!AU91</f>
        <v>318179.32</v>
      </c>
      <c r="H247" s="295">
        <f>+'7.  Persistence Report'!AV91</f>
        <v>318179.32</v>
      </c>
      <c r="I247" s="295">
        <f>+'7.  Persistence Report'!AW91</f>
        <v>318179.32</v>
      </c>
      <c r="J247" s="295">
        <f>+'7.  Persistence Report'!AX91</f>
        <v>318179.32</v>
      </c>
      <c r="K247" s="295">
        <f>+'7.  Persistence Report'!AY91</f>
        <v>318179.32</v>
      </c>
      <c r="L247" s="295">
        <f>+'7.  Persistence Report'!AZ91</f>
        <v>318179.32</v>
      </c>
      <c r="M247" s="295">
        <f>+'7.  Persistence Report'!BA91</f>
        <v>318179.32</v>
      </c>
      <c r="N247" s="295">
        <f>N246</f>
        <v>0</v>
      </c>
      <c r="O247" s="295">
        <f>+'7.  Persistence Report'!M91</f>
        <v>67.908000000000001</v>
      </c>
      <c r="P247" s="295">
        <f>+'7.  Persistence Report'!N91</f>
        <v>67.908000000000001</v>
      </c>
      <c r="Q247" s="295">
        <f>+'7.  Persistence Report'!O91</f>
        <v>67.908000000000001</v>
      </c>
      <c r="R247" s="295">
        <f>+'7.  Persistence Report'!P91</f>
        <v>67.908000000000001</v>
      </c>
      <c r="S247" s="295">
        <f>+'7.  Persistence Report'!Q91</f>
        <v>67.908000000000001</v>
      </c>
      <c r="T247" s="295">
        <f>+'7.  Persistence Report'!R91</f>
        <v>67.908000000000001</v>
      </c>
      <c r="U247" s="295">
        <f>+'7.  Persistence Report'!S91</f>
        <v>67.908000000000001</v>
      </c>
      <c r="V247" s="295">
        <f>+'7.  Persistence Report'!T91</f>
        <v>67.908000000000001</v>
      </c>
      <c r="W247" s="295">
        <f>+'7.  Persistence Report'!U91</f>
        <v>67.908000000000001</v>
      </c>
      <c r="X247" s="295">
        <f>+'7.  Persistence Report'!V91</f>
        <v>67.908000000000001</v>
      </c>
      <c r="Y247" s="411">
        <f>Y246</f>
        <v>0</v>
      </c>
      <c r="Z247" s="411">
        <f t="shared" ref="Z247:AL247" si="68">Z246</f>
        <v>0</v>
      </c>
      <c r="AA247" s="411">
        <f t="shared" si="68"/>
        <v>1</v>
      </c>
      <c r="AB247" s="411">
        <f t="shared" si="68"/>
        <v>0</v>
      </c>
      <c r="AC247" s="411">
        <f t="shared" si="68"/>
        <v>0</v>
      </c>
      <c r="AD247" s="411">
        <f t="shared" si="68"/>
        <v>0</v>
      </c>
      <c r="AE247" s="411">
        <f t="shared" si="68"/>
        <v>0</v>
      </c>
      <c r="AF247" s="411">
        <f t="shared" si="68"/>
        <v>0</v>
      </c>
      <c r="AG247" s="411">
        <f t="shared" si="68"/>
        <v>0</v>
      </c>
      <c r="AH247" s="411">
        <f t="shared" si="68"/>
        <v>0</v>
      </c>
      <c r="AI247" s="411">
        <f t="shared" si="68"/>
        <v>0</v>
      </c>
      <c r="AJ247" s="411">
        <f t="shared" si="68"/>
        <v>0</v>
      </c>
      <c r="AK247" s="411">
        <f t="shared" si="68"/>
        <v>0</v>
      </c>
      <c r="AL247" s="411">
        <f t="shared" si="68"/>
        <v>0</v>
      </c>
      <c r="AM247" s="505"/>
    </row>
    <row r="248" spans="1:39" s="283" customFormat="1" ht="15.5" outlineLevel="1">
      <c r="A248" s="509"/>
      <c r="B248" s="324"/>
      <c r="C248" s="291"/>
      <c r="D248" s="291"/>
      <c r="E248" s="291"/>
      <c r="F248" s="291"/>
      <c r="G248" s="291"/>
      <c r="H248" s="291"/>
      <c r="I248" s="291"/>
      <c r="J248" s="291"/>
      <c r="K248" s="291"/>
      <c r="L248" s="291"/>
      <c r="M248" s="291"/>
      <c r="N248" s="291"/>
      <c r="O248" s="291"/>
      <c r="P248" s="291"/>
      <c r="Q248" s="291"/>
      <c r="R248" s="291"/>
      <c r="S248" s="291"/>
      <c r="T248" s="291"/>
      <c r="U248" s="291"/>
      <c r="V248" s="291"/>
      <c r="W248" s="291"/>
      <c r="X248" s="291"/>
      <c r="Y248" s="412"/>
      <c r="Z248" s="412"/>
      <c r="AA248" s="412"/>
      <c r="AB248" s="412"/>
      <c r="AC248" s="412"/>
      <c r="AD248" s="412"/>
      <c r="AE248" s="412"/>
      <c r="AF248" s="412"/>
      <c r="AG248" s="412"/>
      <c r="AH248" s="412"/>
      <c r="AI248" s="412"/>
      <c r="AJ248" s="412"/>
      <c r="AK248" s="412"/>
      <c r="AL248" s="412"/>
      <c r="AM248" s="313"/>
    </row>
    <row r="249" spans="1:39" s="283" customFormat="1" ht="15.5" outlineLevel="1">
      <c r="A249" s="509">
        <v>32</v>
      </c>
      <c r="B249" s="324" t="s">
        <v>492</v>
      </c>
      <c r="C249" s="291" t="s">
        <v>25</v>
      </c>
      <c r="D249" s="295"/>
      <c r="E249" s="295"/>
      <c r="F249" s="295"/>
      <c r="G249" s="295"/>
      <c r="H249" s="295"/>
      <c r="I249" s="295"/>
      <c r="J249" s="295"/>
      <c r="K249" s="295"/>
      <c r="L249" s="295"/>
      <c r="M249" s="295"/>
      <c r="N249" s="295">
        <v>0</v>
      </c>
      <c r="O249" s="295"/>
      <c r="P249" s="295"/>
      <c r="Q249" s="295"/>
      <c r="R249" s="295"/>
      <c r="S249" s="295"/>
      <c r="T249" s="295"/>
      <c r="U249" s="295"/>
      <c r="V249" s="295"/>
      <c r="W249" s="295"/>
      <c r="X249" s="295"/>
      <c r="Y249" s="410"/>
      <c r="Z249" s="410"/>
      <c r="AA249" s="410"/>
      <c r="AB249" s="410"/>
      <c r="AC249" s="410"/>
      <c r="AD249" s="410"/>
      <c r="AE249" s="410"/>
      <c r="AF249" s="410"/>
      <c r="AG249" s="410"/>
      <c r="AH249" s="410"/>
      <c r="AI249" s="410"/>
      <c r="AJ249" s="410"/>
      <c r="AK249" s="410"/>
      <c r="AL249" s="410"/>
      <c r="AM249" s="296">
        <f>SUM(Y249:AL249)</f>
        <v>0</v>
      </c>
    </row>
    <row r="250" spans="1:39" s="283" customFormat="1" ht="15.5" outlineLevel="1">
      <c r="A250" s="509"/>
      <c r="B250" s="324" t="s">
        <v>244</v>
      </c>
      <c r="C250" s="291" t="s">
        <v>163</v>
      </c>
      <c r="D250" s="295"/>
      <c r="E250" s="295"/>
      <c r="F250" s="295"/>
      <c r="G250" s="295"/>
      <c r="H250" s="295"/>
      <c r="I250" s="295"/>
      <c r="J250" s="295"/>
      <c r="K250" s="295"/>
      <c r="L250" s="295"/>
      <c r="M250" s="295"/>
      <c r="N250" s="295">
        <f>N249</f>
        <v>0</v>
      </c>
      <c r="O250" s="295"/>
      <c r="P250" s="295"/>
      <c r="Q250" s="295"/>
      <c r="R250" s="295"/>
      <c r="S250" s="295"/>
      <c r="T250" s="295"/>
      <c r="U250" s="295"/>
      <c r="V250" s="295"/>
      <c r="W250" s="295"/>
      <c r="X250" s="295"/>
      <c r="Y250" s="411">
        <f>Y249</f>
        <v>0</v>
      </c>
      <c r="Z250" s="411">
        <f t="shared" ref="Z250:AL250" si="69">Z249</f>
        <v>0</v>
      </c>
      <c r="AA250" s="411">
        <f t="shared" si="69"/>
        <v>0</v>
      </c>
      <c r="AB250" s="411">
        <f t="shared" si="69"/>
        <v>0</v>
      </c>
      <c r="AC250" s="411">
        <f t="shared" si="69"/>
        <v>0</v>
      </c>
      <c r="AD250" s="411">
        <f t="shared" si="69"/>
        <v>0</v>
      </c>
      <c r="AE250" s="411">
        <f t="shared" si="69"/>
        <v>0</v>
      </c>
      <c r="AF250" s="411">
        <f t="shared" si="69"/>
        <v>0</v>
      </c>
      <c r="AG250" s="411">
        <f t="shared" si="69"/>
        <v>0</v>
      </c>
      <c r="AH250" s="411">
        <f t="shared" si="69"/>
        <v>0</v>
      </c>
      <c r="AI250" s="411">
        <f t="shared" si="69"/>
        <v>0</v>
      </c>
      <c r="AJ250" s="411">
        <f t="shared" si="69"/>
        <v>0</v>
      </c>
      <c r="AK250" s="411">
        <f t="shared" si="69"/>
        <v>0</v>
      </c>
      <c r="AL250" s="411">
        <f t="shared" si="69"/>
        <v>0</v>
      </c>
      <c r="AM250" s="505"/>
    </row>
    <row r="251" spans="1:39" s="283" customFormat="1" ht="15.5" outlineLevel="1">
      <c r="A251" s="509"/>
      <c r="B251" s="324"/>
      <c r="C251" s="291"/>
      <c r="D251" s="291"/>
      <c r="E251" s="291"/>
      <c r="F251" s="291"/>
      <c r="G251" s="291"/>
      <c r="H251" s="291"/>
      <c r="I251" s="291"/>
      <c r="J251" s="291"/>
      <c r="K251" s="291"/>
      <c r="L251" s="291"/>
      <c r="M251" s="291"/>
      <c r="N251" s="291"/>
      <c r="O251" s="291"/>
      <c r="P251" s="291"/>
      <c r="Q251" s="291"/>
      <c r="R251" s="291"/>
      <c r="S251" s="291"/>
      <c r="T251" s="291"/>
      <c r="U251" s="291"/>
      <c r="V251" s="291"/>
      <c r="W251" s="291"/>
      <c r="X251" s="291"/>
      <c r="Y251" s="412"/>
      <c r="Z251" s="412"/>
      <c r="AA251" s="412"/>
      <c r="AB251" s="412"/>
      <c r="AC251" s="412"/>
      <c r="AD251" s="412"/>
      <c r="AE251" s="412"/>
      <c r="AF251" s="412"/>
      <c r="AG251" s="412"/>
      <c r="AH251" s="412"/>
      <c r="AI251" s="412"/>
      <c r="AJ251" s="412"/>
      <c r="AK251" s="412"/>
      <c r="AL251" s="412"/>
      <c r="AM251" s="313"/>
    </row>
    <row r="252" spans="1:39" s="283" customFormat="1" ht="15.5" outlineLevel="1">
      <c r="A252" s="509">
        <v>33</v>
      </c>
      <c r="B252" s="324" t="s">
        <v>493</v>
      </c>
      <c r="C252" s="291" t="s">
        <v>25</v>
      </c>
      <c r="D252" s="295"/>
      <c r="E252" s="295"/>
      <c r="F252" s="295"/>
      <c r="G252" s="295"/>
      <c r="H252" s="295"/>
      <c r="I252" s="295"/>
      <c r="J252" s="295"/>
      <c r="K252" s="295"/>
      <c r="L252" s="295"/>
      <c r="M252" s="295"/>
      <c r="N252" s="295">
        <v>12</v>
      </c>
      <c r="O252" s="295"/>
      <c r="P252" s="295"/>
      <c r="Q252" s="295"/>
      <c r="R252" s="295"/>
      <c r="S252" s="295"/>
      <c r="T252" s="295"/>
      <c r="U252" s="295"/>
      <c r="V252" s="295"/>
      <c r="W252" s="295"/>
      <c r="X252" s="295"/>
      <c r="Y252" s="410"/>
      <c r="Z252" s="410"/>
      <c r="AA252" s="410"/>
      <c r="AB252" s="410"/>
      <c r="AC252" s="410"/>
      <c r="AD252" s="410"/>
      <c r="AE252" s="410"/>
      <c r="AF252" s="410"/>
      <c r="AG252" s="410"/>
      <c r="AH252" s="410"/>
      <c r="AI252" s="410"/>
      <c r="AJ252" s="410"/>
      <c r="AK252" s="410"/>
      <c r="AL252" s="410"/>
      <c r="AM252" s="296">
        <f>SUM(Y252:AL252)</f>
        <v>0</v>
      </c>
    </row>
    <row r="253" spans="1:39" s="283" customFormat="1" ht="15.5" outlineLevel="1">
      <c r="A253" s="509"/>
      <c r="B253" s="324" t="s">
        <v>244</v>
      </c>
      <c r="C253" s="291" t="s">
        <v>163</v>
      </c>
      <c r="D253" s="295"/>
      <c r="E253" s="295"/>
      <c r="F253" s="295"/>
      <c r="G253" s="295"/>
      <c r="H253" s="295"/>
      <c r="I253" s="295"/>
      <c r="J253" s="295"/>
      <c r="K253" s="295"/>
      <c r="L253" s="295"/>
      <c r="M253" s="295"/>
      <c r="N253" s="295">
        <f>N252</f>
        <v>12</v>
      </c>
      <c r="O253" s="295"/>
      <c r="P253" s="295"/>
      <c r="Q253" s="295"/>
      <c r="R253" s="295"/>
      <c r="S253" s="295"/>
      <c r="T253" s="295"/>
      <c r="U253" s="295"/>
      <c r="V253" s="295"/>
      <c r="W253" s="295"/>
      <c r="X253" s="295"/>
      <c r="Y253" s="411">
        <f>Y252</f>
        <v>0</v>
      </c>
      <c r="Z253" s="411">
        <f t="shared" ref="Z253:AL253" si="70">Z252</f>
        <v>0</v>
      </c>
      <c r="AA253" s="411">
        <f t="shared" si="70"/>
        <v>0</v>
      </c>
      <c r="AB253" s="411">
        <f t="shared" si="70"/>
        <v>0</v>
      </c>
      <c r="AC253" s="411">
        <f t="shared" si="70"/>
        <v>0</v>
      </c>
      <c r="AD253" s="411">
        <f t="shared" si="70"/>
        <v>0</v>
      </c>
      <c r="AE253" s="411">
        <f t="shared" si="70"/>
        <v>0</v>
      </c>
      <c r="AF253" s="411">
        <f t="shared" si="70"/>
        <v>0</v>
      </c>
      <c r="AG253" s="411">
        <f t="shared" si="70"/>
        <v>0</v>
      </c>
      <c r="AH253" s="411">
        <f t="shared" si="70"/>
        <v>0</v>
      </c>
      <c r="AI253" s="411">
        <f t="shared" si="70"/>
        <v>0</v>
      </c>
      <c r="AJ253" s="411">
        <f t="shared" si="70"/>
        <v>0</v>
      </c>
      <c r="AK253" s="411">
        <f t="shared" si="70"/>
        <v>0</v>
      </c>
      <c r="AL253" s="411">
        <f t="shared" si="70"/>
        <v>0</v>
      </c>
      <c r="AM253" s="505"/>
    </row>
    <row r="254" spans="1:39" ht="15.5" outlineLevel="1">
      <c r="B254" s="315"/>
      <c r="C254" s="325"/>
      <c r="D254" s="326"/>
      <c r="E254" s="326"/>
      <c r="F254" s="326"/>
      <c r="G254" s="326"/>
      <c r="H254" s="326"/>
      <c r="I254" s="326"/>
      <c r="J254" s="326"/>
      <c r="K254" s="326"/>
      <c r="L254" s="326"/>
      <c r="M254" s="326"/>
      <c r="N254" s="326"/>
      <c r="O254" s="326"/>
      <c r="P254" s="326"/>
      <c r="Q254" s="326"/>
      <c r="R254" s="326"/>
      <c r="S254" s="326"/>
      <c r="T254" s="326"/>
      <c r="U254" s="326"/>
      <c r="V254" s="326"/>
      <c r="W254" s="326"/>
      <c r="X254" s="326"/>
      <c r="Y254" s="301"/>
      <c r="Z254" s="301"/>
      <c r="AA254" s="301"/>
      <c r="AB254" s="301"/>
      <c r="AC254" s="301"/>
      <c r="AD254" s="301"/>
      <c r="AE254" s="301"/>
      <c r="AF254" s="301"/>
      <c r="AG254" s="301"/>
      <c r="AH254" s="301"/>
      <c r="AI254" s="301"/>
      <c r="AJ254" s="301"/>
      <c r="AK254" s="301"/>
      <c r="AL254" s="301"/>
      <c r="AM254" s="306"/>
    </row>
    <row r="255" spans="1:39" ht="15.5">
      <c r="B255" s="327" t="s">
        <v>245</v>
      </c>
      <c r="C255" s="329"/>
      <c r="D255" s="329">
        <f>SUM(D150:D253)</f>
        <v>9077781.1213063616</v>
      </c>
      <c r="E255" s="329">
        <f t="shared" ref="E255:M255" si="71">SUM(E150:E253)</f>
        <v>8873790.9148555044</v>
      </c>
      <c r="F255" s="329">
        <f t="shared" si="71"/>
        <v>8756649.3912348412</v>
      </c>
      <c r="G255" s="329">
        <f t="shared" si="71"/>
        <v>8318350.7091678707</v>
      </c>
      <c r="H255" s="329">
        <f t="shared" si="71"/>
        <v>7927880.1231268458</v>
      </c>
      <c r="I255" s="329">
        <f t="shared" si="71"/>
        <v>7448208.4661646355</v>
      </c>
      <c r="J255" s="329">
        <f t="shared" si="71"/>
        <v>7237010.0365269454</v>
      </c>
      <c r="K255" s="329">
        <f t="shared" si="71"/>
        <v>7236578.9549546409</v>
      </c>
      <c r="L255" s="329">
        <f t="shared" si="71"/>
        <v>7155014.7343554441</v>
      </c>
      <c r="M255" s="329">
        <f t="shared" si="71"/>
        <v>5541340.0348537127</v>
      </c>
      <c r="N255" s="329"/>
      <c r="O255" s="329">
        <f>SUM(O150:O253)</f>
        <v>7312.2907217696202</v>
      </c>
      <c r="P255" s="329">
        <f t="shared" ref="P255:X255" si="72">SUM(P150:P253)</f>
        <v>2430.9064781338293</v>
      </c>
      <c r="Q255" s="329">
        <f t="shared" si="72"/>
        <v>2386.2841518580817</v>
      </c>
      <c r="R255" s="329">
        <f t="shared" si="72"/>
        <v>1898.5839503710604</v>
      </c>
      <c r="S255" s="329">
        <f t="shared" si="72"/>
        <v>1823.9975545001846</v>
      </c>
      <c r="T255" s="329">
        <f t="shared" si="72"/>
        <v>1720.0313691349418</v>
      </c>
      <c r="U255" s="329">
        <f t="shared" si="72"/>
        <v>1696.347264789807</v>
      </c>
      <c r="V255" s="329">
        <f t="shared" si="72"/>
        <v>1696.2980545646581</v>
      </c>
      <c r="W255" s="329">
        <f t="shared" si="72"/>
        <v>1681.0830622662659</v>
      </c>
      <c r="X255" s="329">
        <f t="shared" si="72"/>
        <v>1420.9341894794688</v>
      </c>
      <c r="Y255" s="329">
        <f>IF(Y149="kWh",SUMPRODUCT(D150:D253,Y150:Y253))</f>
        <v>1457036.679306048</v>
      </c>
      <c r="Z255" s="329">
        <f>IF(Z149="kWh",SUMPRODUCT(D150:D253,Z150:Z253))</f>
        <v>621221.78279995918</v>
      </c>
      <c r="AA255" s="329">
        <f>IF(AA149="kW",SUMPRODUCT(N150:N253,O150:O253,AA150:AA253),SUMPRODUCT(D150:D253,AA150:AA253))</f>
        <v>16269.345187187062</v>
      </c>
      <c r="AB255" s="329">
        <f>IF(AB149="kW",SUMPRODUCT(N150:N253,O150:O253,AB150:AB253),SUMPRODUCT(D150:D253,AB150:AB253))</f>
        <v>0</v>
      </c>
      <c r="AC255" s="329">
        <f>IF(AC149="kW",SUMPRODUCT(N150:N253,O150:O253,AC150:AC253),SUMPRODUCT(D150:D253,AC150:AC253))</f>
        <v>0</v>
      </c>
      <c r="AD255" s="329">
        <f>IF(AD149="kW",SUMPRODUCT(N150:N253,O150:O253,AD150:AD253),SUMPRODUCT(D150:D253,AD150:AD253))</f>
        <v>0</v>
      </c>
      <c r="AE255" s="329">
        <f>IF(AE149="kW",SUMPRODUCT(N150:N253,O150:O253,AE150:AE253),SUMPRODUCT(D150:D253,AE150:AE253))</f>
        <v>0</v>
      </c>
      <c r="AF255" s="329">
        <f>IF(AF149="kW",SUMPRODUCT(N150:N253,O150:O253,AF150:AF253),SUMPRODUCT(D150:D253,AF150:AF253))</f>
        <v>0</v>
      </c>
      <c r="AG255" s="329">
        <f>IF(AG149="kW",SUMPRODUCT(N150:N253,O150:O253,AG150:AG253),SUMPRODUCT(D150:D253,AG150:AG253))</f>
        <v>0</v>
      </c>
      <c r="AH255" s="329">
        <f>IF(AH149="kW",SUMPRODUCT(N150:N253,O150:O253,AH150:AH253),SUMPRODUCT(D150:D253,AH150:AH253))</f>
        <v>0</v>
      </c>
      <c r="AI255" s="329">
        <f>IF(AI149="kW",SUMPRODUCT(N150:N253,O150:O253,AI150:AI253),SUMPRODUCT(D150:D253,AI150:AI253))</f>
        <v>0</v>
      </c>
      <c r="AJ255" s="329">
        <f>IF(AJ149="kW",SUMPRODUCT(N150:N253,O150:O253,AJ150:AJ253),SUMPRODUCT(D150:D253,AJ150:AJ253))</f>
        <v>0</v>
      </c>
      <c r="AK255" s="329">
        <f>IF(AK149="kW",SUMPRODUCT(N150:N253,O150:O253,AK150:AK253),SUMPRODUCT(D150:D253,AK150:AK253))</f>
        <v>0</v>
      </c>
      <c r="AL255" s="329">
        <f>IF(AL149="kW",SUMPRODUCT(N150:N253,O150:O253,AL150:AL253),SUMPRODUCT(D150:D253,AL150:AL253))</f>
        <v>0</v>
      </c>
      <c r="AM255" s="330"/>
    </row>
    <row r="256" spans="1:39" ht="15.5">
      <c r="B256" s="331" t="s">
        <v>246</v>
      </c>
      <c r="C256" s="328"/>
      <c r="D256" s="328"/>
      <c r="E256" s="328"/>
      <c r="F256" s="328"/>
      <c r="G256" s="328"/>
      <c r="H256" s="328"/>
      <c r="I256" s="328"/>
      <c r="J256" s="328"/>
      <c r="K256" s="328"/>
      <c r="L256" s="328"/>
      <c r="M256" s="328"/>
      <c r="N256" s="328"/>
      <c r="O256" s="328"/>
      <c r="P256" s="328"/>
      <c r="Q256" s="328"/>
      <c r="R256" s="328"/>
      <c r="S256" s="328"/>
      <c r="T256" s="328"/>
      <c r="U256" s="328"/>
      <c r="V256" s="328"/>
      <c r="W256" s="328"/>
      <c r="X256" s="328"/>
      <c r="Y256" s="328">
        <f>HLOOKUP(Y148,'2. LRAMVA Threshold'!$B$42:$Q$53,4,FALSE)</f>
        <v>0</v>
      </c>
      <c r="Z256" s="328">
        <f>HLOOKUP(Z148,'2. LRAMVA Threshold'!$B$42:$Q$53,4,FALSE)</f>
        <v>0</v>
      </c>
      <c r="AA256" s="328">
        <f>HLOOKUP(AA148,'2. LRAMVA Threshold'!$B$42:$Q$53,4,FALSE)</f>
        <v>0</v>
      </c>
      <c r="AB256" s="328">
        <f>HLOOKUP(AB148,'2. LRAMVA Threshold'!$B$42:$Q$53,4,FALSE)</f>
        <v>0</v>
      </c>
      <c r="AC256" s="328">
        <f>HLOOKUP(AC148,'2. LRAMVA Threshold'!$B$42:$Q$53,4,FALSE)</f>
        <v>0</v>
      </c>
      <c r="AD256" s="328">
        <f>HLOOKUP(AD148,'2. LRAMVA Threshold'!$B$42:$Q$53,4,FALSE)</f>
        <v>0</v>
      </c>
      <c r="AE256" s="328">
        <f>HLOOKUP(AE148,'2. LRAMVA Threshold'!$B$42:$Q$53,4,FALSE)</f>
        <v>0</v>
      </c>
      <c r="AF256" s="328">
        <f>HLOOKUP(AF148,'2. LRAMVA Threshold'!$B$42:$Q$53,4,FALSE)</f>
        <v>0</v>
      </c>
      <c r="AG256" s="328">
        <f>HLOOKUP(AG148,'2. LRAMVA Threshold'!$B$42:$Q$53,4,FALSE)</f>
        <v>0</v>
      </c>
      <c r="AH256" s="328">
        <f>HLOOKUP(AH148,'2. LRAMVA Threshold'!$B$42:$Q$53,4,FALSE)</f>
        <v>0</v>
      </c>
      <c r="AI256" s="328">
        <f>HLOOKUP(AI148,'2. LRAMVA Threshold'!$B$42:$Q$53,4,FALSE)</f>
        <v>0</v>
      </c>
      <c r="AJ256" s="328">
        <f>HLOOKUP(AJ148,'2. LRAMVA Threshold'!$B$42:$Q$53,4,FALSE)</f>
        <v>0</v>
      </c>
      <c r="AK256" s="328">
        <f>HLOOKUP(AK148,'2. LRAMVA Threshold'!$B$42:$Q$53,4,FALSE)</f>
        <v>0</v>
      </c>
      <c r="AL256" s="328">
        <f>HLOOKUP(AL148,'2. LRAMVA Threshold'!$B$42:$Q$53,4,FALSE)</f>
        <v>0</v>
      </c>
      <c r="AM256" s="332"/>
    </row>
    <row r="257" spans="1:41" ht="15.5">
      <c r="B257" s="324"/>
      <c r="C257" s="333"/>
      <c r="D257" s="334"/>
      <c r="E257" s="334"/>
      <c r="F257" s="334"/>
      <c r="G257" s="334"/>
      <c r="H257" s="334"/>
      <c r="I257" s="334"/>
      <c r="J257" s="334"/>
      <c r="K257" s="334"/>
      <c r="L257" s="334"/>
      <c r="M257" s="334"/>
      <c r="N257" s="334"/>
      <c r="O257" s="335"/>
      <c r="P257" s="334"/>
      <c r="Q257" s="334"/>
      <c r="R257" s="334"/>
      <c r="S257" s="336"/>
      <c r="T257" s="336"/>
      <c r="U257" s="336"/>
      <c r="V257" s="336"/>
      <c r="W257" s="334"/>
      <c r="X257" s="334"/>
      <c r="Y257" s="300"/>
      <c r="Z257" s="300"/>
      <c r="AA257" s="300"/>
      <c r="AB257" s="300"/>
      <c r="AC257" s="300"/>
      <c r="AD257" s="300"/>
      <c r="AE257" s="300"/>
      <c r="AF257" s="300"/>
      <c r="AG257" s="300"/>
      <c r="AH257" s="300"/>
      <c r="AI257" s="300"/>
      <c r="AJ257" s="300"/>
      <c r="AK257" s="300"/>
      <c r="AL257" s="300"/>
      <c r="AM257" s="337"/>
    </row>
    <row r="258" spans="1:41" ht="15.5">
      <c r="B258" s="324" t="s">
        <v>165</v>
      </c>
      <c r="C258" s="338"/>
      <c r="D258" s="338"/>
      <c r="E258" s="376"/>
      <c r="F258" s="376"/>
      <c r="G258" s="376"/>
      <c r="H258" s="376"/>
      <c r="I258" s="376"/>
      <c r="J258" s="376"/>
      <c r="K258" s="376"/>
      <c r="L258" s="376"/>
      <c r="M258" s="376"/>
      <c r="N258" s="376"/>
      <c r="O258" s="291"/>
      <c r="P258" s="340"/>
      <c r="Q258" s="340"/>
      <c r="R258" s="340"/>
      <c r="S258" s="339"/>
      <c r="T258" s="339"/>
      <c r="U258" s="339"/>
      <c r="V258" s="339"/>
      <c r="W258" s="340"/>
      <c r="X258" s="340"/>
      <c r="Y258" s="341">
        <f>HLOOKUP(Y$20,'3.  Distribution Rates'!$C$122:$P$133,4,FALSE)</f>
        <v>1.6299999999999999E-2</v>
      </c>
      <c r="Z258" s="341">
        <f>HLOOKUP(Z$20,'3.  Distribution Rates'!$C$122:$P$133,4,FALSE)</f>
        <v>1.34E-2</v>
      </c>
      <c r="AA258" s="341">
        <f>HLOOKUP(AA$20,'3.  Distribution Rates'!$C$122:$P$133,4,FALSE)</f>
        <v>2.8250999999999999</v>
      </c>
      <c r="AB258" s="341">
        <f>HLOOKUP(AB$20,'3.  Distribution Rates'!$C$122:$P$133,4,FALSE)</f>
        <v>1.7500000000000002E-2</v>
      </c>
      <c r="AC258" s="341">
        <f>HLOOKUP(AC$20,'3.  Distribution Rates'!$C$122:$P$133,4,FALSE)</f>
        <v>4.3296000000000001</v>
      </c>
      <c r="AD258" s="341">
        <f>HLOOKUP(AD$20,'3.  Distribution Rates'!$C$122:$P$133,4,FALSE)</f>
        <v>0</v>
      </c>
      <c r="AE258" s="341">
        <f>HLOOKUP(AE$20,'3.  Distribution Rates'!$C$122:$P$133,4,FALSE)</f>
        <v>0</v>
      </c>
      <c r="AF258" s="341">
        <f>HLOOKUP(AF$20,'3.  Distribution Rates'!$C$122:$P$133,4,FALSE)</f>
        <v>0</v>
      </c>
      <c r="AG258" s="341">
        <f>HLOOKUP(AG$20,'3.  Distribution Rates'!$C$122:$P$133,4,FALSE)</f>
        <v>0</v>
      </c>
      <c r="AH258" s="341">
        <f>HLOOKUP(AH$20,'3.  Distribution Rates'!$C$122:$P$133,4,FALSE)</f>
        <v>0</v>
      </c>
      <c r="AI258" s="341">
        <f>HLOOKUP(AI$20,'3.  Distribution Rates'!$C$122:$P$133,4,FALSE)</f>
        <v>0</v>
      </c>
      <c r="AJ258" s="341">
        <f>HLOOKUP(AJ$20,'3.  Distribution Rates'!$C$122:$P$133,4,FALSE)</f>
        <v>0</v>
      </c>
      <c r="AK258" s="341">
        <f>HLOOKUP(AK$20,'3.  Distribution Rates'!$C$122:$P$133,4,FALSE)</f>
        <v>0</v>
      </c>
      <c r="AL258" s="341">
        <f>HLOOKUP(AL$20,'3.  Distribution Rates'!$C$122:$P$133,4,FALSE)</f>
        <v>0</v>
      </c>
      <c r="AM258" s="377"/>
    </row>
    <row r="259" spans="1:41" ht="15.5">
      <c r="B259" s="294" t="s">
        <v>154</v>
      </c>
      <c r="C259" s="345"/>
      <c r="D259" s="309"/>
      <c r="E259" s="279"/>
      <c r="F259" s="279"/>
      <c r="G259" s="279"/>
      <c r="H259" s="279"/>
      <c r="I259" s="279"/>
      <c r="J259" s="279"/>
      <c r="K259" s="279"/>
      <c r="L259" s="279"/>
      <c r="M259" s="279"/>
      <c r="N259" s="279"/>
      <c r="O259" s="291"/>
      <c r="P259" s="279"/>
      <c r="Q259" s="279"/>
      <c r="R259" s="279"/>
      <c r="S259" s="309"/>
      <c r="T259" s="309"/>
      <c r="U259" s="309"/>
      <c r="V259" s="309"/>
      <c r="W259" s="279"/>
      <c r="X259" s="279"/>
      <c r="Y259" s="378">
        <f t="shared" ref="Y259:AL259" si="73">Y135*Y258</f>
        <v>35483.802968830809</v>
      </c>
      <c r="Z259" s="378">
        <f t="shared" si="73"/>
        <v>14226.304145720685</v>
      </c>
      <c r="AA259" s="378">
        <f t="shared" si="73"/>
        <v>28025.066160511331</v>
      </c>
      <c r="AB259" s="378">
        <f t="shared" si="73"/>
        <v>0</v>
      </c>
      <c r="AC259" s="378">
        <f t="shared" si="73"/>
        <v>0</v>
      </c>
      <c r="AD259" s="378">
        <f t="shared" si="73"/>
        <v>0</v>
      </c>
      <c r="AE259" s="378">
        <f t="shared" si="73"/>
        <v>0</v>
      </c>
      <c r="AF259" s="378">
        <f t="shared" si="73"/>
        <v>0</v>
      </c>
      <c r="AG259" s="378">
        <f t="shared" si="73"/>
        <v>0</v>
      </c>
      <c r="AH259" s="378">
        <f t="shared" si="73"/>
        <v>0</v>
      </c>
      <c r="AI259" s="378">
        <f t="shared" si="73"/>
        <v>0</v>
      </c>
      <c r="AJ259" s="378">
        <f t="shared" si="73"/>
        <v>0</v>
      </c>
      <c r="AK259" s="378">
        <f t="shared" si="73"/>
        <v>0</v>
      </c>
      <c r="AL259" s="378">
        <f t="shared" si="73"/>
        <v>0</v>
      </c>
      <c r="AM259" s="629">
        <f>SUM(Y259:AL259)</f>
        <v>77735.173275062829</v>
      </c>
    </row>
    <row r="260" spans="1:41" ht="15.5">
      <c r="B260" s="294" t="s">
        <v>155</v>
      </c>
      <c r="C260" s="345"/>
      <c r="D260" s="309"/>
      <c r="E260" s="279"/>
      <c r="F260" s="279"/>
      <c r="G260" s="279"/>
      <c r="H260" s="279"/>
      <c r="I260" s="279"/>
      <c r="J260" s="279"/>
      <c r="K260" s="279"/>
      <c r="L260" s="279"/>
      <c r="M260" s="279"/>
      <c r="N260" s="279"/>
      <c r="O260" s="291"/>
      <c r="P260" s="279"/>
      <c r="Q260" s="279"/>
      <c r="R260" s="279"/>
      <c r="S260" s="309"/>
      <c r="T260" s="309"/>
      <c r="U260" s="309"/>
      <c r="V260" s="309"/>
      <c r="W260" s="279"/>
      <c r="X260" s="279"/>
      <c r="Y260" s="378">
        <f t="shared" ref="Y260:AE260" si="74">Y255*Y258</f>
        <v>23749.697872688579</v>
      </c>
      <c r="Z260" s="378">
        <f t="shared" si="74"/>
        <v>8324.3718895194525</v>
      </c>
      <c r="AA260" s="379">
        <f t="shared" si="74"/>
        <v>45962.527088322167</v>
      </c>
      <c r="AB260" s="379">
        <f t="shared" si="74"/>
        <v>0</v>
      </c>
      <c r="AC260" s="379">
        <f t="shared" si="74"/>
        <v>0</v>
      </c>
      <c r="AD260" s="379">
        <f t="shared" si="74"/>
        <v>0</v>
      </c>
      <c r="AE260" s="379">
        <f t="shared" si="74"/>
        <v>0</v>
      </c>
      <c r="AF260" s="379">
        <f t="shared" ref="AF260:AL260" si="75">AF255*AF258</f>
        <v>0</v>
      </c>
      <c r="AG260" s="379">
        <f t="shared" si="75"/>
        <v>0</v>
      </c>
      <c r="AH260" s="379">
        <f t="shared" si="75"/>
        <v>0</v>
      </c>
      <c r="AI260" s="379">
        <f t="shared" si="75"/>
        <v>0</v>
      </c>
      <c r="AJ260" s="379">
        <f t="shared" si="75"/>
        <v>0</v>
      </c>
      <c r="AK260" s="379">
        <f t="shared" si="75"/>
        <v>0</v>
      </c>
      <c r="AL260" s="379">
        <f t="shared" si="75"/>
        <v>0</v>
      </c>
      <c r="AM260" s="629">
        <f>SUM(Y260:AL260)</f>
        <v>78036.596850530201</v>
      </c>
    </row>
    <row r="261" spans="1:41" s="380" customFormat="1" ht="15.5">
      <c r="A261" s="511"/>
      <c r="B261" s="349" t="s">
        <v>254</v>
      </c>
      <c r="C261" s="345"/>
      <c r="D261" s="336"/>
      <c r="E261" s="334"/>
      <c r="F261" s="334"/>
      <c r="G261" s="334"/>
      <c r="H261" s="334"/>
      <c r="I261" s="334"/>
      <c r="J261" s="334"/>
      <c r="K261" s="334"/>
      <c r="L261" s="334"/>
      <c r="M261" s="334"/>
      <c r="N261" s="334"/>
      <c r="O261" s="300"/>
      <c r="P261" s="334"/>
      <c r="Q261" s="334"/>
      <c r="R261" s="334"/>
      <c r="S261" s="336"/>
      <c r="T261" s="336"/>
      <c r="U261" s="336"/>
      <c r="V261" s="336"/>
      <c r="W261" s="334"/>
      <c r="X261" s="334"/>
      <c r="Y261" s="346">
        <f>SUM(Y259:Y260)</f>
        <v>59233.500841519388</v>
      </c>
      <c r="Z261" s="346">
        <f t="shared" ref="Z261:AE261" si="76">SUM(Z259:Z260)</f>
        <v>22550.67603524014</v>
      </c>
      <c r="AA261" s="346">
        <f t="shared" si="76"/>
        <v>73987.593248833495</v>
      </c>
      <c r="AB261" s="346">
        <f t="shared" si="76"/>
        <v>0</v>
      </c>
      <c r="AC261" s="346">
        <f t="shared" si="76"/>
        <v>0</v>
      </c>
      <c r="AD261" s="346">
        <f t="shared" si="76"/>
        <v>0</v>
      </c>
      <c r="AE261" s="346">
        <f t="shared" si="76"/>
        <v>0</v>
      </c>
      <c r="AF261" s="346">
        <f t="shared" ref="AF261:AL261" si="77">SUM(AF259:AF260)</f>
        <v>0</v>
      </c>
      <c r="AG261" s="346">
        <f t="shared" si="77"/>
        <v>0</v>
      </c>
      <c r="AH261" s="346">
        <f t="shared" si="77"/>
        <v>0</v>
      </c>
      <c r="AI261" s="346">
        <f t="shared" si="77"/>
        <v>0</v>
      </c>
      <c r="AJ261" s="346">
        <f t="shared" si="77"/>
        <v>0</v>
      </c>
      <c r="AK261" s="346">
        <f t="shared" si="77"/>
        <v>0</v>
      </c>
      <c r="AL261" s="346">
        <f t="shared" si="77"/>
        <v>0</v>
      </c>
      <c r="AM261" s="407">
        <f>SUM(AM259:AM260)</f>
        <v>155771.77012559303</v>
      </c>
    </row>
    <row r="262" spans="1:41" s="380" customFormat="1" ht="15.5">
      <c r="A262" s="511"/>
      <c r="B262" s="349" t="s">
        <v>247</v>
      </c>
      <c r="C262" s="345"/>
      <c r="D262" s="350"/>
      <c r="E262" s="334"/>
      <c r="F262" s="334"/>
      <c r="G262" s="334"/>
      <c r="H262" s="334"/>
      <c r="I262" s="334"/>
      <c r="J262" s="334"/>
      <c r="K262" s="334"/>
      <c r="L262" s="334"/>
      <c r="M262" s="334"/>
      <c r="N262" s="334"/>
      <c r="O262" s="300"/>
      <c r="P262" s="334"/>
      <c r="Q262" s="334"/>
      <c r="R262" s="334"/>
      <c r="S262" s="336"/>
      <c r="T262" s="336"/>
      <c r="U262" s="336"/>
      <c r="V262" s="336"/>
      <c r="W262" s="334"/>
      <c r="X262" s="334"/>
      <c r="Y262" s="347">
        <f t="shared" ref="Y262:AE262" si="78">Y256*Y258</f>
        <v>0</v>
      </c>
      <c r="Z262" s="347">
        <f t="shared" si="78"/>
        <v>0</v>
      </c>
      <c r="AA262" s="347">
        <f t="shared" si="78"/>
        <v>0</v>
      </c>
      <c r="AB262" s="347">
        <f t="shared" si="78"/>
        <v>0</v>
      </c>
      <c r="AC262" s="347">
        <f t="shared" si="78"/>
        <v>0</v>
      </c>
      <c r="AD262" s="347">
        <f t="shared" si="78"/>
        <v>0</v>
      </c>
      <c r="AE262" s="347">
        <f t="shared" si="78"/>
        <v>0</v>
      </c>
      <c r="AF262" s="347">
        <f t="shared" ref="AF262:AL262" si="79">AF256*AF258</f>
        <v>0</v>
      </c>
      <c r="AG262" s="347">
        <f t="shared" si="79"/>
        <v>0</v>
      </c>
      <c r="AH262" s="347">
        <f t="shared" si="79"/>
        <v>0</v>
      </c>
      <c r="AI262" s="347">
        <f t="shared" si="79"/>
        <v>0</v>
      </c>
      <c r="AJ262" s="347">
        <f t="shared" si="79"/>
        <v>0</v>
      </c>
      <c r="AK262" s="347">
        <f t="shared" si="79"/>
        <v>0</v>
      </c>
      <c r="AL262" s="347">
        <f t="shared" si="79"/>
        <v>0</v>
      </c>
      <c r="AM262" s="407">
        <f>SUM(Y262:AL262)</f>
        <v>0</v>
      </c>
    </row>
    <row r="263" spans="1:41" s="380" customFormat="1" ht="15.5">
      <c r="A263" s="511"/>
      <c r="B263" s="349" t="s">
        <v>255</v>
      </c>
      <c r="C263" s="345"/>
      <c r="D263" s="350"/>
      <c r="E263" s="334"/>
      <c r="F263" s="334"/>
      <c r="G263" s="334"/>
      <c r="H263" s="334"/>
      <c r="I263" s="334"/>
      <c r="J263" s="334"/>
      <c r="K263" s="334"/>
      <c r="L263" s="334"/>
      <c r="M263" s="334"/>
      <c r="N263" s="334"/>
      <c r="O263" s="300"/>
      <c r="P263" s="334"/>
      <c r="Q263" s="334"/>
      <c r="R263" s="334"/>
      <c r="S263" s="350"/>
      <c r="T263" s="350"/>
      <c r="U263" s="350"/>
      <c r="V263" s="350"/>
      <c r="W263" s="334"/>
      <c r="X263" s="334"/>
      <c r="AM263" s="407">
        <f>AM261-AM262</f>
        <v>155771.77012559303</v>
      </c>
    </row>
    <row r="264" spans="1:41" ht="15.5">
      <c r="B264" s="324"/>
      <c r="C264" s="350"/>
      <c r="D264" s="350"/>
      <c r="E264" s="334"/>
      <c r="F264" s="334"/>
      <c r="G264" s="334"/>
      <c r="H264" s="334"/>
      <c r="I264" s="334"/>
      <c r="J264" s="334"/>
      <c r="K264" s="334"/>
      <c r="L264" s="334"/>
      <c r="M264" s="334"/>
      <c r="N264" s="334"/>
      <c r="O264" s="300"/>
      <c r="P264" s="334"/>
      <c r="Q264" s="334"/>
      <c r="R264" s="334"/>
      <c r="S264" s="350"/>
      <c r="T264" s="345"/>
      <c r="U264" s="350"/>
      <c r="V264" s="350"/>
      <c r="W264" s="334"/>
      <c r="X264" s="334"/>
      <c r="AM264" s="348"/>
    </row>
    <row r="265" spans="1:41" ht="15.5">
      <c r="B265" s="294" t="s">
        <v>70</v>
      </c>
      <c r="C265" s="356"/>
      <c r="D265" s="279"/>
      <c r="E265" s="279"/>
      <c r="F265" s="279"/>
      <c r="G265" s="279"/>
      <c r="H265" s="279"/>
      <c r="I265" s="279"/>
      <c r="J265" s="279"/>
      <c r="K265" s="279"/>
      <c r="L265" s="279"/>
      <c r="M265" s="279"/>
      <c r="N265" s="279"/>
      <c r="O265" s="357"/>
      <c r="P265" s="279"/>
      <c r="Q265" s="279"/>
      <c r="R265" s="279"/>
      <c r="S265" s="304"/>
      <c r="T265" s="309"/>
      <c r="U265" s="309"/>
      <c r="V265" s="279"/>
      <c r="W265" s="279"/>
      <c r="X265" s="309"/>
      <c r="Y265" s="291">
        <f>SUMPRODUCT(E150:E253,Y150:Y253)</f>
        <v>1438396.8505830478</v>
      </c>
      <c r="Z265" s="291">
        <f>SUMPRODUCT(E150:E253,Z150:Z253)</f>
        <v>613915.71214625717</v>
      </c>
      <c r="AA265" s="291">
        <f>IF(AA149="kW",SUMPRODUCT(N150:N253,P150:P253,AA150:AA253),SUMPRODUCT(E150:E253,AA150:AA253))</f>
        <v>15829.598809787078</v>
      </c>
      <c r="AB265" s="291">
        <f>IF(AB149="kW",SUMPRODUCT(N150:N253,P150:P253,AB150:AB253),SUMPRODUCT(E150:E253,AB150:AB253))</f>
        <v>0</v>
      </c>
      <c r="AC265" s="291">
        <f>IF(AC149="kW",SUMPRODUCT(N150:N253,P150:P253,AC150:AC253),SUMPRODUCT(E150:E253,AC150:AC253))</f>
        <v>0</v>
      </c>
      <c r="AD265" s="291">
        <f>IF(AD149="kW",SUMPRODUCT(N150:N253,P150:P253,AD150:AD253),SUMPRODUCT(E150:E253, AD150:AD253))</f>
        <v>0</v>
      </c>
      <c r="AE265" s="291">
        <f>IF(AE149="kW",SUMPRODUCT(N150:N253,P150:P253,AE150:AE253),SUMPRODUCT(E150:E253,AE150:AE253))</f>
        <v>0</v>
      </c>
      <c r="AF265" s="291">
        <f>IF(AF149="kW",SUMPRODUCT(N150:N253,P150:P253,AF150:AF253),SUMPRODUCT(E150:E253,AF150:AF253))</f>
        <v>0</v>
      </c>
      <c r="AG265" s="291">
        <f>IF(AG149="kW",SUMPRODUCT(N150:N253,P150:P253,AG150:AG253),SUMPRODUCT(E150:E253,AG150:AG253))</f>
        <v>0</v>
      </c>
      <c r="AH265" s="291">
        <f>IF(AH149="kW",SUMPRODUCT(N150:N253,P150:P253,AH150:AH253),SUMPRODUCT(E150:E253,AH150:AH253))</f>
        <v>0</v>
      </c>
      <c r="AI265" s="291">
        <f>IF(AI149="kW",SUMPRODUCT(N150:N253,P150:P253,AI150:AI253),SUMPRODUCT(E150:E253,AI150:AI253))</f>
        <v>0</v>
      </c>
      <c r="AJ265" s="291">
        <f>IF(AJ149="kW",SUMPRODUCT(N150:N253,P150:P253,AJ150:AJ253),SUMPRODUCT(E150:E253,AJ150:AJ253))</f>
        <v>0</v>
      </c>
      <c r="AK265" s="291">
        <f>IF(AK149="kW",SUMPRODUCT(N150:N253,P150:P253,AK150:AK253),SUMPRODUCT(E150:E253,AK150:AK253))</f>
        <v>0</v>
      </c>
      <c r="AL265" s="291">
        <f>IF(AL149="kW",SUMPRODUCT(N150:N253,P150:P253,AL150:AL253),SUMPRODUCT(E150:E253,AL150:AL253))</f>
        <v>0</v>
      </c>
      <c r="AM265" s="348"/>
      <c r="AO265" s="283"/>
    </row>
    <row r="266" spans="1:41" ht="15.5">
      <c r="B266" s="294" t="s">
        <v>71</v>
      </c>
      <c r="C266" s="356"/>
      <c r="D266" s="279"/>
      <c r="E266" s="279"/>
      <c r="F266" s="279"/>
      <c r="G266" s="279"/>
      <c r="H266" s="279"/>
      <c r="I266" s="279"/>
      <c r="J266" s="279"/>
      <c r="K266" s="279"/>
      <c r="L266" s="279"/>
      <c r="M266" s="279"/>
      <c r="N266" s="279"/>
      <c r="O266" s="357"/>
      <c r="P266" s="279"/>
      <c r="Q266" s="279"/>
      <c r="R266" s="279"/>
      <c r="S266" s="304"/>
      <c r="T266" s="309"/>
      <c r="U266" s="309"/>
      <c r="V266" s="279"/>
      <c r="W266" s="279"/>
      <c r="X266" s="309"/>
      <c r="Y266" s="291">
        <f>SUMPRODUCT(F150:F253,Y150:Y253)</f>
        <v>1436792.4475830479</v>
      </c>
      <c r="Z266" s="291">
        <f>SUMPRODUCT(F150:F253,Z150:Z253)</f>
        <v>607216.29934718087</v>
      </c>
      <c r="AA266" s="291">
        <f>IF(AA149="kW",SUMPRODUCT(N150:N253,Q150:Q253,AA150:AA253),SUMPRODUCT(F150:F253,AA150:AA253))</f>
        <v>15426.333923043383</v>
      </c>
      <c r="AB266" s="291">
        <f>IF(AB149="kW",SUMPRODUCT(N150:N253,Q150:Q253,AB150:AB253),SUMPRODUCT(F150:F253,AB150:AB253))</f>
        <v>0</v>
      </c>
      <c r="AC266" s="291">
        <f>IF(AC149="kW",SUMPRODUCT(N150:N253,Q150:Q253,AC150:AC253),SUMPRODUCT(F150:F253, AC150:AC253))</f>
        <v>0</v>
      </c>
      <c r="AD266" s="291">
        <f>IF(AD149="kW",SUMPRODUCT(N150:N253,Q150:Q253,AD150:AD253),SUMPRODUCT(F150:F253, AD150:AD253))</f>
        <v>0</v>
      </c>
      <c r="AE266" s="291">
        <f>IF(AE149="kW",SUMPRODUCT(N150:N253,Q150:Q253,AE150:AE253),SUMPRODUCT(F150:F253,AE150:AE253))</f>
        <v>0</v>
      </c>
      <c r="AF266" s="291">
        <f>IF(AF149="kW",SUMPRODUCT(N150:N253,Q150:Q253,AF150:AF253),SUMPRODUCT(F150:F253,AF150:AF253))</f>
        <v>0</v>
      </c>
      <c r="AG266" s="291">
        <f>IF(AG149="kW",SUMPRODUCT(N150:N253,Q150:Q253,AG150:AG253),SUMPRODUCT(F150:F253,AG150:AG253))</f>
        <v>0</v>
      </c>
      <c r="AH266" s="291">
        <f>IF(AH149="kW",SUMPRODUCT(N150:N253,Q150:Q253,AH150:AH253),SUMPRODUCT(F150:F253,AH150:AH253))</f>
        <v>0</v>
      </c>
      <c r="AI266" s="291">
        <f>IF(AI149="kW",SUMPRODUCT(N150:N253,Q150:Q253,AI150:AI253),SUMPRODUCT(F150:F253,AI150:AI253))</f>
        <v>0</v>
      </c>
      <c r="AJ266" s="291">
        <f>IF(AJ149="kW",SUMPRODUCT(N150:N253,Q150:Q253,AJ150:AJ253),SUMPRODUCT(F150:F253,AJ150:AJ253))</f>
        <v>0</v>
      </c>
      <c r="AK266" s="291">
        <f>IF(AK149="kW",SUMPRODUCT(N150:N253,Q150:Q253,AK150:AK253),SUMPRODUCT(F150:F253,AK150:AK253))</f>
        <v>0</v>
      </c>
      <c r="AL266" s="291">
        <f>IF(AL149="kW",SUMPRODUCT(N150:N253,Q150:Q253,AL150:AL253),SUMPRODUCT(F150:F253,AL150:AL253))</f>
        <v>0</v>
      </c>
      <c r="AM266" s="337"/>
    </row>
    <row r="267" spans="1:41" ht="15.5">
      <c r="B267" s="324" t="s">
        <v>189</v>
      </c>
      <c r="C267" s="356"/>
      <c r="D267" s="279"/>
      <c r="E267" s="279"/>
      <c r="F267" s="279"/>
      <c r="G267" s="279"/>
      <c r="H267" s="279"/>
      <c r="I267" s="279"/>
      <c r="J267" s="279"/>
      <c r="K267" s="279"/>
      <c r="L267" s="279"/>
      <c r="M267" s="279"/>
      <c r="N267" s="279"/>
      <c r="O267" s="357"/>
      <c r="P267" s="279"/>
      <c r="Q267" s="279"/>
      <c r="R267" s="279"/>
      <c r="S267" s="304"/>
      <c r="T267" s="309"/>
      <c r="U267" s="309"/>
      <c r="V267" s="279"/>
      <c r="W267" s="279"/>
      <c r="X267" s="309"/>
      <c r="Y267" s="291">
        <f>SUMPRODUCT(G150:G253,Y150:Y253)</f>
        <v>1436257.1496757376</v>
      </c>
      <c r="Z267" s="291">
        <f>SUMPRODUCT(G150:G253,Z150:Z253)</f>
        <v>557921.83179249312</v>
      </c>
      <c r="AA267" s="291">
        <f>IF(AA149="kW",SUMPRODUCT(N150:N253,R150:R253,AA150:AA253),SUMPRODUCT(G150:G253,AA150:AA253))</f>
        <v>13985.35036405975</v>
      </c>
      <c r="AB267" s="291">
        <f>IF(AB149="kW",SUMPRODUCT(N150:N253,R150:R253,AB150:AB253),SUMPRODUCT(G150:G253,AB150:AB253))</f>
        <v>0</v>
      </c>
      <c r="AC267" s="291">
        <f>IF(AC149="kW",SUMPRODUCT(N150:N253,R150:R253,AC150:AC253),SUMPRODUCT(G150:G253, AC150:AC253))</f>
        <v>0</v>
      </c>
      <c r="AD267" s="291">
        <f>IF(AD149="kW",SUMPRODUCT(N150:N253,R150:R253,AD150:AD253),SUMPRODUCT(G150:G253, AD150:AD253))</f>
        <v>0</v>
      </c>
      <c r="AE267" s="291">
        <f>IF(AE149="kW",SUMPRODUCT(N150:N253,R150:R253,AE150:AE253),SUMPRODUCT(G150:G253,AE150:AE253))</f>
        <v>0</v>
      </c>
      <c r="AF267" s="291">
        <f>IF(AF149="kW",SUMPRODUCT(N150:N253,R150:R253,AF150:AF253),SUMPRODUCT(G150:G253,AF150:AF253))</f>
        <v>0</v>
      </c>
      <c r="AG267" s="291">
        <f>IF(AG149="kW",SUMPRODUCT(N150:N253,R150:R253,AG150:AG253),SUMPRODUCT(G150:G253,AG150:AG253))</f>
        <v>0</v>
      </c>
      <c r="AH267" s="291">
        <f>IF(AH149="kW",SUMPRODUCT(N150:N253,R150:R253,AH150:AH253),SUMPRODUCT(G150:G253,AH150:AH253))</f>
        <v>0</v>
      </c>
      <c r="AI267" s="291">
        <f>IF(AI149="kW",SUMPRODUCT(N150:N253,R150:R253,AI150:AI253),SUMPRODUCT(G150:G253,AI150:AI253))</f>
        <v>0</v>
      </c>
      <c r="AJ267" s="291">
        <f>IF(AJ149="kW",SUMPRODUCT(N150:N253,R150:R253,AJ150:AJ253),SUMPRODUCT(G150:G253,AJ150:AJ253))</f>
        <v>0</v>
      </c>
      <c r="AK267" s="291">
        <f>IF(AK149="kW",SUMPRODUCT(N150:N253,R150:R253,AK150:AK253),SUMPRODUCT(G150:G253,AK150:AK253))</f>
        <v>0</v>
      </c>
      <c r="AL267" s="291">
        <f>IF(AL149="kW",SUMPRODUCT(N150:N253,R150:R253,AL150:AL253),SUMPRODUCT(G150:G253,AL150:AL253))</f>
        <v>0</v>
      </c>
      <c r="AM267" s="337"/>
    </row>
    <row r="268" spans="1:41" ht="15.5">
      <c r="B268" s="324" t="s">
        <v>190</v>
      </c>
      <c r="C268" s="356"/>
      <c r="D268" s="279"/>
      <c r="E268" s="279"/>
      <c r="F268" s="279"/>
      <c r="G268" s="279"/>
      <c r="H268" s="279"/>
      <c r="I268" s="279"/>
      <c r="J268" s="279"/>
      <c r="K268" s="279"/>
      <c r="L268" s="279"/>
      <c r="M268" s="279"/>
      <c r="N268" s="279"/>
      <c r="O268" s="357"/>
      <c r="P268" s="279"/>
      <c r="Q268" s="279"/>
      <c r="R268" s="279"/>
      <c r="S268" s="304"/>
      <c r="T268" s="309"/>
      <c r="U268" s="309"/>
      <c r="V268" s="279"/>
      <c r="W268" s="279"/>
      <c r="X268" s="309"/>
      <c r="Y268" s="291">
        <f>SUMPRODUCT(H150:H253,Y150:Y253)</f>
        <v>1280059.3916617814</v>
      </c>
      <c r="Z268" s="291">
        <f>SUMPRODUCT(H150:H253,Z150:Z253)</f>
        <v>557921.83179249312</v>
      </c>
      <c r="AA268" s="291">
        <f>IF(AA149="kW",SUMPRODUCT(N150:N253,S150:S253,AA150:AA253),SUMPRODUCT(H150:H253,AA150:AA253))</f>
        <v>13407.589146635419</v>
      </c>
      <c r="AB268" s="291">
        <f>IF(AB149="kW",SUMPRODUCT(N150:N253,S150:S253,AB150:AB253),SUMPRODUCT(H150:H253,AB150:AB253))</f>
        <v>0</v>
      </c>
      <c r="AC268" s="291">
        <f>IF(AC149="kW",SUMPRODUCT(N150:N253,S150:S253,AC150:AC253),SUMPRODUCT(H150:H253, AC150:AC253))</f>
        <v>0</v>
      </c>
      <c r="AD268" s="291">
        <f>IF(AD149="kW",SUMPRODUCT(N150:N253,S150:S253,AD150:AD253),SUMPRODUCT(H150:H253, AD150:AD253))</f>
        <v>0</v>
      </c>
      <c r="AE268" s="291">
        <f>IF(AE149="kW",SUMPRODUCT(N150:N253,S150:S253,AE150:AE253),SUMPRODUCT(H150:H253,AE150:AE253))</f>
        <v>0</v>
      </c>
      <c r="AF268" s="291">
        <f>IF(AF149="kW",SUMPRODUCT(N150:N253,S150:S253,AF150:AF253),SUMPRODUCT(H150:H253,AF150:AF253))</f>
        <v>0</v>
      </c>
      <c r="AG268" s="291">
        <f>IF(AG149="kW",SUMPRODUCT(N150:N253,S150:S253,AG150:AG253),SUMPRODUCT(H150:H253,AG150:AG253))</f>
        <v>0</v>
      </c>
      <c r="AH268" s="291">
        <f>IF(AH149="kW",SUMPRODUCT(N150:N253,S150:S253,AH150:AH253),SUMPRODUCT(H150:H253,AH150:AH253))</f>
        <v>0</v>
      </c>
      <c r="AI268" s="291">
        <f>IF(AI149="kW",SUMPRODUCT(N150:N253,S150:S253,AI150:AI253),SUMPRODUCT(H150:H253,AI150:AI253))</f>
        <v>0</v>
      </c>
      <c r="AJ268" s="291">
        <f>IF(AJ149="kW",SUMPRODUCT(N150:N253,S150:S253,AJ150:AJ253),SUMPRODUCT(H150:H253,AJ150:AJ253))</f>
        <v>0</v>
      </c>
      <c r="AK268" s="291">
        <f>IF(AK149="kW",SUMPRODUCT(N150:N253,S150:S253,AK150:AK253),SUMPRODUCT(H150:H253,AK150:AK253))</f>
        <v>0</v>
      </c>
      <c r="AL268" s="291">
        <f>IF(AL149="kW",SUMPRODUCT(N150:N253,S150:S253,AL150:AL253),SUMPRODUCT(H150:H253,AL150:AL253))</f>
        <v>0</v>
      </c>
      <c r="AM268" s="337"/>
    </row>
    <row r="269" spans="1:41" ht="15.5">
      <c r="B269" s="324" t="s">
        <v>191</v>
      </c>
      <c r="C269" s="356"/>
      <c r="D269" s="279"/>
      <c r="E269" s="279"/>
      <c r="F269" s="279"/>
      <c r="G269" s="279"/>
      <c r="H269" s="279"/>
      <c r="I269" s="279"/>
      <c r="J269" s="279"/>
      <c r="K269" s="279"/>
      <c r="L269" s="279"/>
      <c r="M269" s="279"/>
      <c r="N269" s="279"/>
      <c r="O269" s="357"/>
      <c r="P269" s="279"/>
      <c r="Q269" s="279"/>
      <c r="R269" s="279"/>
      <c r="S269" s="304"/>
      <c r="T269" s="309"/>
      <c r="U269" s="309"/>
      <c r="V269" s="279"/>
      <c r="W269" s="279"/>
      <c r="X269" s="309"/>
      <c r="Y269" s="291">
        <f>SUMPRODUCT(I150:I253,Y150:Y253)</f>
        <v>1092108.5356761559</v>
      </c>
      <c r="Z269" s="291">
        <f>SUMPRODUCT(I150:I253,Z150:Z253)</f>
        <v>419802.60682307382</v>
      </c>
      <c r="AA269" s="291">
        <f>IF(AA149="kW",SUMPRODUCT(N150:N253,T150:T253,AA150:AA253),SUMPRODUCT(I150:I253,AA150:AA253))</f>
        <v>12844.538082844259</v>
      </c>
      <c r="AB269" s="291">
        <f>IF(AB149="kW",SUMPRODUCT(N150:N253,T150:T253,AB150:AB253),SUMPRODUCT(I150:I253,AB150:AB253))</f>
        <v>0</v>
      </c>
      <c r="AC269" s="291">
        <f>IF(AC149="kW",SUMPRODUCT(N150:N253,T150:T253,AC150:AC253),SUMPRODUCT(I150:I253, AC150:AC253))</f>
        <v>0</v>
      </c>
      <c r="AD269" s="291">
        <f>IF(AD149="kW",SUMPRODUCT(N150:N253,T150:T253,AD150:AD253),SUMPRODUCT(I150:I253, AD150:AD253))</f>
        <v>0</v>
      </c>
      <c r="AE269" s="291">
        <f>IF(AE149="kW",SUMPRODUCT(N150:N253,T150:T253,AE150:AE253),SUMPRODUCT(I150:I253,AE150:AE253))</f>
        <v>0</v>
      </c>
      <c r="AF269" s="291">
        <f>IF(AF149="kW",SUMPRODUCT(N150:N253,T150:T253,AF150:AF253),SUMPRODUCT(I150:I253,AF150:AF253))</f>
        <v>0</v>
      </c>
      <c r="AG269" s="291">
        <f>IF(AG149="kW",SUMPRODUCT(N150:N253,T150:T253,AG150:AG253),SUMPRODUCT(I150:I253,AG150:AG253))</f>
        <v>0</v>
      </c>
      <c r="AH269" s="291">
        <f>IF(AH149="kW",SUMPRODUCT(N150:N253,T150:T253,AH150:AH253),SUMPRODUCT(I150:I253,AH150:AH253))</f>
        <v>0</v>
      </c>
      <c r="AI269" s="291">
        <f>IF(AI149="kW",SUMPRODUCT(N150:N253,T150:T253,AI150:AI253),SUMPRODUCT(I150:I253,AI150:AI253))</f>
        <v>0</v>
      </c>
      <c r="AJ269" s="291">
        <f>IF(AJ149="kW",SUMPRODUCT(N150:N253,T150:T253,AJ150:AJ253),SUMPRODUCT(I150:I253,AJ150:AJ253))</f>
        <v>0</v>
      </c>
      <c r="AK269" s="291">
        <f>IF(AK149="kW",SUMPRODUCT(N150:N253,T150:T253,AK150:AK253),SUMPRODUCT(I150:I253,AK150:AK253))</f>
        <v>0</v>
      </c>
      <c r="AL269" s="291">
        <f>IF(AL149="kW",SUMPRODUCT(N150:N253,T150:T253,AL150:AL253),SUMPRODUCT(I150:I253,AL150:AL253))</f>
        <v>0</v>
      </c>
      <c r="AM269" s="337"/>
    </row>
    <row r="270" spans="1:41" ht="15.5">
      <c r="B270" s="324" t="s">
        <v>192</v>
      </c>
      <c r="C270" s="356"/>
      <c r="D270" s="309"/>
      <c r="E270" s="309"/>
      <c r="F270" s="309"/>
      <c r="G270" s="309"/>
      <c r="H270" s="309"/>
      <c r="I270" s="309"/>
      <c r="J270" s="309"/>
      <c r="K270" s="309"/>
      <c r="L270" s="309"/>
      <c r="M270" s="309"/>
      <c r="N270" s="309"/>
      <c r="O270" s="357"/>
      <c r="P270" s="309"/>
      <c r="Q270" s="309"/>
      <c r="R270" s="309"/>
      <c r="S270" s="304"/>
      <c r="T270" s="309"/>
      <c r="U270" s="309"/>
      <c r="V270" s="309"/>
      <c r="W270" s="309"/>
      <c r="X270" s="309"/>
      <c r="Y270" s="291">
        <f>SUMPRODUCT(J150:J253,Y150:Y253)</f>
        <v>996472.30505704239</v>
      </c>
      <c r="Z270" s="291">
        <f>SUMPRODUCT(J150:J253,Z150:Z253)</f>
        <v>413101.73985464429</v>
      </c>
      <c r="AA270" s="291">
        <f>IF(AA149="kW",SUMPRODUCT(N150:N253,U150:U253,AA150:AA253),SUMPRODUCT(J150:J253,AA150:AA253))</f>
        <v>12625.354042328918</v>
      </c>
      <c r="AB270" s="291">
        <f>IF(AB149="kW",SUMPRODUCT(N150:N253,U150:U253,AB150:AB253),SUMPRODUCT(J150:J253,AB150:AB253))</f>
        <v>0</v>
      </c>
      <c r="AC270" s="291">
        <f>IF(AC149="kW",SUMPRODUCT(N150:N253,U150:U253,AC150:AC253),SUMPRODUCT(J150:J253, AC150:AC253))</f>
        <v>0</v>
      </c>
      <c r="AD270" s="291">
        <f>IF(AD149="kW",SUMPRODUCT(N150:N253,U150:U253,AD150:AD253),SUMPRODUCT(J150:J253, AD150:AD253))</f>
        <v>0</v>
      </c>
      <c r="AE270" s="291">
        <f>IF(AE149="kW",SUMPRODUCT(N150:N253,U150:U253,AE150:AE253),SUMPRODUCT(J150:J253,AE150:AE253))</f>
        <v>0</v>
      </c>
      <c r="AF270" s="291">
        <f>IF(AF149="kW",SUMPRODUCT(N150:N253,U150:U253,AF150:AF253),SUMPRODUCT(J150:J253,AF150:AF253))</f>
        <v>0</v>
      </c>
      <c r="AG270" s="291">
        <f>IF(AG149="kW",SUMPRODUCT(N150:N253,U150:U253,AG150:AG253),SUMPRODUCT(J150:J253,AG150:AG253))</f>
        <v>0</v>
      </c>
      <c r="AH270" s="291">
        <f>IF(AH149="kW",SUMPRODUCT(N150:N253,U150:U253,AH150:AH253),SUMPRODUCT(J150:J253,AH150:AH253))</f>
        <v>0</v>
      </c>
      <c r="AI270" s="291">
        <f>IF(AI149="kW",SUMPRODUCT(N150:N253,U150:U253,AI150:AI253),SUMPRODUCT(J150:J253,AI150:AI253))</f>
        <v>0</v>
      </c>
      <c r="AJ270" s="291">
        <f>IF(AJ149="kW",SUMPRODUCT(N150:N253,U150:U253,AJ150:AJ253),SUMPRODUCT(J150:J253,AJ150:AJ253))</f>
        <v>0</v>
      </c>
      <c r="AK270" s="291">
        <f>IF(AK149="kW",SUMPRODUCT(N150:N253,U150:U253,AK150:AK253),SUMPRODUCT(J150:J253,AK150:AK253))</f>
        <v>0</v>
      </c>
      <c r="AL270" s="291">
        <f>IF(AL149="kW",SUMPRODUCT(N150:N253,U150:U253,AL150:AL253),SUMPRODUCT(J150:J253,AL150:AL253))</f>
        <v>0</v>
      </c>
      <c r="AM270" s="337"/>
    </row>
    <row r="271" spans="1:41" ht="15.5">
      <c r="B271" s="324" t="s">
        <v>193</v>
      </c>
      <c r="C271" s="356"/>
      <c r="D271" s="335"/>
      <c r="E271" s="335"/>
      <c r="F271" s="335"/>
      <c r="G271" s="335"/>
      <c r="H271" s="335"/>
      <c r="I271" s="335"/>
      <c r="J271" s="335"/>
      <c r="K271" s="335"/>
      <c r="L271" s="335"/>
      <c r="M271" s="335"/>
      <c r="N271" s="335"/>
      <c r="O271" s="309"/>
      <c r="P271" s="279"/>
      <c r="Q271" s="279"/>
      <c r="R271" s="309"/>
      <c r="S271" s="304"/>
      <c r="T271" s="309"/>
      <c r="U271" s="309"/>
      <c r="V271" s="357"/>
      <c r="W271" s="357"/>
      <c r="X271" s="309"/>
      <c r="Y271" s="291">
        <f>SUMPRODUCT(K150:K253,Y150:Y253)</f>
        <v>996041.22348473803</v>
      </c>
      <c r="Z271" s="291">
        <f>SUMPRODUCT(K150:K253,Z150:Z253)</f>
        <v>413101.73985464429</v>
      </c>
      <c r="AA271" s="291">
        <f>IF(AA149="kW",SUMPRODUCT(N150:N253,V150:V253,AA150:AA253),SUMPRODUCT(K150:K253,AA150:AA253))</f>
        <v>12625.354042328918</v>
      </c>
      <c r="AB271" s="291">
        <f>IF(AB149="kW",SUMPRODUCT(N150:N253,V150:V253,AB150:AB253),SUMPRODUCT(K150:K253,AB150:AB253))</f>
        <v>0</v>
      </c>
      <c r="AC271" s="291">
        <f>IF(AC149="kW",SUMPRODUCT(N150:N253,V150:V253,AC150:AC253),SUMPRODUCT(K150:K253, AC150:AC253))</f>
        <v>0</v>
      </c>
      <c r="AD271" s="291">
        <f>IF(AD149="kW",SUMPRODUCT(N150:N253,V150:V253,AD150:AD253),SUMPRODUCT(K150:K253, AD150:AD253))</f>
        <v>0</v>
      </c>
      <c r="AE271" s="291">
        <f>IF(AE149="kW",SUMPRODUCT(N150:N253,V150:V253,AE150:AE253),SUMPRODUCT(K150:K253,AE150:AE253))</f>
        <v>0</v>
      </c>
      <c r="AF271" s="291">
        <f>IF(AF149="kW",SUMPRODUCT(N150:N253,V150:V253,AF150:AF253),SUMPRODUCT(K150:K253,AF150:AF253))</f>
        <v>0</v>
      </c>
      <c r="AG271" s="291">
        <f>IF(AG149="kW",SUMPRODUCT(N150:N253,V150:V253,AG150:AG253),SUMPRODUCT(K150:K253,AG150:AG253))</f>
        <v>0</v>
      </c>
      <c r="AH271" s="291">
        <f>IF(AH149="kW",SUMPRODUCT(N150:N253,V150:V253,AH150:AH253),SUMPRODUCT(K150:K253,AH150:AH253))</f>
        <v>0</v>
      </c>
      <c r="AI271" s="291">
        <f>IF(AI149="kW",SUMPRODUCT(N150:N253,V150:V253,AI150:AI253),SUMPRODUCT(K150:K253,AI150:AI253))</f>
        <v>0</v>
      </c>
      <c r="AJ271" s="291">
        <f>IF(AJ149="kW",SUMPRODUCT(N150:N253,V150:V253,AJ150:AJ253),SUMPRODUCT(K150:K253,AJ150:AJ253))</f>
        <v>0</v>
      </c>
      <c r="AK271" s="291">
        <f>IF(AK149="kW",SUMPRODUCT(N150:N253,V150:V253,AK150:AK253),SUMPRODUCT(K150:K253,AK150:AK253))</f>
        <v>0</v>
      </c>
      <c r="AL271" s="291">
        <f>IF(AL149="kW",SUMPRODUCT(N150:N253,V150:V253,AL150:AL253),SUMPRODUCT(K150:K253,AL150:AL253))</f>
        <v>0</v>
      </c>
      <c r="AM271" s="337"/>
    </row>
    <row r="272" spans="1:41" ht="15.5">
      <c r="B272" s="381" t="s">
        <v>194</v>
      </c>
      <c r="C272" s="359"/>
      <c r="D272" s="382"/>
      <c r="E272" s="382"/>
      <c r="F272" s="382"/>
      <c r="G272" s="382"/>
      <c r="H272" s="382"/>
      <c r="I272" s="382"/>
      <c r="J272" s="382"/>
      <c r="K272" s="382"/>
      <c r="L272" s="382"/>
      <c r="M272" s="382"/>
      <c r="N272" s="382"/>
      <c r="O272" s="383"/>
      <c r="P272" s="384"/>
      <c r="Q272" s="384"/>
      <c r="R272" s="385"/>
      <c r="S272" s="364"/>
      <c r="T272" s="385"/>
      <c r="U272" s="385"/>
      <c r="V272" s="383"/>
      <c r="W272" s="383"/>
      <c r="X272" s="385"/>
      <c r="Y272" s="326">
        <f>SUMPRODUCT(L150:L253,Y150:Y253)</f>
        <v>996041.22348473803</v>
      </c>
      <c r="Z272" s="326">
        <f>SUMPRODUCT(L150:L253,Z150:Z253)</f>
        <v>408372.24356381141</v>
      </c>
      <c r="AA272" s="326">
        <f>IF(AA149="kW",SUMPRODUCT(N150:N253,W150:W253,AA150:AA253),SUMPRODUCT(L150:L253,AA150:AA253))</f>
        <v>12452.166105302775</v>
      </c>
      <c r="AB272" s="326">
        <f>IF(AB149="kW",SUMPRODUCT(N150:N253,W150:W253,AB150:AB253),SUMPRODUCT(L150:L253,AB150:AB253))</f>
        <v>0</v>
      </c>
      <c r="AC272" s="326">
        <f>IF(AC149="kW",SUMPRODUCT(N150:N253,W150:W253,AC150:AC253),SUMPRODUCT(L150:L253, AC150:AC253))</f>
        <v>0</v>
      </c>
      <c r="AD272" s="326">
        <f>IF(AD149="kW",SUMPRODUCT(N150:N253,W150:W253,AD150:AD253),SUMPRODUCT(L150:L253, AD150:AD253))</f>
        <v>0</v>
      </c>
      <c r="AE272" s="326">
        <f>IF(AE149="kW",SUMPRODUCT(N150:N253,W150:W253,AE150:AE253),SUMPRODUCT(L150:L253,AE150:AE253))</f>
        <v>0</v>
      </c>
      <c r="AF272" s="326">
        <f>IF(AF149="kW",SUMPRODUCT(N150:N253,W150:W253,AF150:AF253),SUMPRODUCT(L150:L253,AF150:AF253))</f>
        <v>0</v>
      </c>
      <c r="AG272" s="326">
        <f>IF(AG149="kW",SUMPRODUCT(N150:N253,W150:W253,AG150:AG253),SUMPRODUCT(L150:L253,AG150:AG253))</f>
        <v>0</v>
      </c>
      <c r="AH272" s="326">
        <f>IF(AH149="kW",SUMPRODUCT(N150:N253,W150:W253,AH150:AH253),SUMPRODUCT(L150:L253,AH150:AH253))</f>
        <v>0</v>
      </c>
      <c r="AI272" s="326">
        <f>IF(AI149="kW",SUMPRODUCT(N150:N253,W150:W253,AI150:AI253),SUMPRODUCT(L150:L253,AI150:AI253))</f>
        <v>0</v>
      </c>
      <c r="AJ272" s="326">
        <f>IF(AJ149="kW",SUMPRODUCT(N150:N253,W150:W253,AJ150:AJ253),SUMPRODUCT(L150:L253,AJ150:AJ253))</f>
        <v>0</v>
      </c>
      <c r="AK272" s="326">
        <f>IF(AK149="kW",SUMPRODUCT(N150:N253,W150:W253,AK150:AK253),SUMPRODUCT(L150:L253,AK150:AK253))</f>
        <v>0</v>
      </c>
      <c r="AL272" s="326">
        <f>IF(AL149="kW",SUMPRODUCT(N150:N253,W150:W253,AL150:AL253),SUMPRODUCT(L150:L253,AL150:AL253))</f>
        <v>0</v>
      </c>
      <c r="AM272" s="386"/>
    </row>
    <row r="273" spans="1:39" ht="18.75" customHeight="1">
      <c r="B273" s="368" t="s">
        <v>587</v>
      </c>
      <c r="C273" s="387"/>
      <c r="D273" s="388"/>
      <c r="E273" s="388"/>
      <c r="F273" s="388"/>
      <c r="G273" s="388"/>
      <c r="H273" s="388"/>
      <c r="I273" s="388"/>
      <c r="J273" s="388"/>
      <c r="K273" s="388"/>
      <c r="L273" s="388"/>
      <c r="M273" s="388"/>
      <c r="N273" s="388"/>
      <c r="O273" s="388"/>
      <c r="P273" s="388"/>
      <c r="Q273" s="388"/>
      <c r="R273" s="388"/>
      <c r="S273" s="371"/>
      <c r="T273" s="372"/>
      <c r="U273" s="388"/>
      <c r="V273" s="388"/>
      <c r="W273" s="388"/>
      <c r="X273" s="388"/>
      <c r="Y273" s="389"/>
      <c r="Z273" s="389"/>
      <c r="AA273" s="389"/>
      <c r="AB273" s="389"/>
      <c r="AC273" s="389"/>
      <c r="AD273" s="389"/>
      <c r="AE273" s="389"/>
      <c r="AF273" s="389"/>
      <c r="AG273" s="389"/>
      <c r="AH273" s="389"/>
      <c r="AI273" s="389"/>
      <c r="AJ273" s="389"/>
      <c r="AK273" s="389"/>
      <c r="AL273" s="389"/>
      <c r="AM273" s="389"/>
    </row>
    <row r="274" spans="1:39">
      <c r="E274" s="390"/>
      <c r="F274" s="390"/>
      <c r="G274" s="390"/>
      <c r="H274" s="390"/>
      <c r="I274" s="390"/>
      <c r="J274" s="390"/>
      <c r="K274" s="390"/>
      <c r="L274" s="390"/>
      <c r="M274" s="390"/>
      <c r="N274" s="390"/>
      <c r="O274" s="390"/>
      <c r="P274" s="390"/>
      <c r="Q274" s="390"/>
      <c r="R274" s="390"/>
      <c r="S274" s="390"/>
      <c r="T274" s="390"/>
      <c r="U274" s="390"/>
      <c r="V274" s="390"/>
      <c r="W274" s="390"/>
      <c r="X274" s="390"/>
      <c r="Y274" s="256"/>
      <c r="Z274" s="256"/>
      <c r="AA274" s="256"/>
      <c r="AB274" s="256"/>
      <c r="AC274" s="256"/>
      <c r="AD274" s="256"/>
      <c r="AE274" s="256"/>
      <c r="AF274" s="256"/>
      <c r="AG274" s="256"/>
      <c r="AH274" s="256"/>
      <c r="AI274" s="256"/>
      <c r="AJ274" s="256"/>
      <c r="AK274" s="256"/>
      <c r="AL274" s="256"/>
    </row>
    <row r="275" spans="1:39" ht="15.5">
      <c r="B275" s="280" t="s">
        <v>248</v>
      </c>
      <c r="C275" s="281"/>
      <c r="D275" s="592" t="s">
        <v>527</v>
      </c>
      <c r="E275" s="590"/>
      <c r="O275" s="281"/>
      <c r="Y275" s="270"/>
      <c r="Z275" s="267"/>
      <c r="AA275" s="267"/>
      <c r="AB275" s="267"/>
      <c r="AC275" s="267"/>
      <c r="AD275" s="267"/>
      <c r="AE275" s="267"/>
      <c r="AF275" s="267"/>
      <c r="AG275" s="267"/>
      <c r="AH275" s="267"/>
      <c r="AI275" s="267"/>
      <c r="AJ275" s="267"/>
      <c r="AK275" s="267"/>
      <c r="AL275" s="267"/>
      <c r="AM275" s="282"/>
    </row>
    <row r="276" spans="1:39" ht="33" customHeight="1">
      <c r="B276" s="891" t="s">
        <v>211</v>
      </c>
      <c r="C276" s="893" t="s">
        <v>33</v>
      </c>
      <c r="D276" s="284" t="s">
        <v>422</v>
      </c>
      <c r="E276" s="895" t="s">
        <v>209</v>
      </c>
      <c r="F276" s="896"/>
      <c r="G276" s="896"/>
      <c r="H276" s="896"/>
      <c r="I276" s="896"/>
      <c r="J276" s="896"/>
      <c r="K276" s="896"/>
      <c r="L276" s="896"/>
      <c r="M276" s="897"/>
      <c r="N276" s="901" t="s">
        <v>213</v>
      </c>
      <c r="O276" s="284" t="s">
        <v>423</v>
      </c>
      <c r="P276" s="895" t="s">
        <v>212</v>
      </c>
      <c r="Q276" s="896"/>
      <c r="R276" s="896"/>
      <c r="S276" s="896"/>
      <c r="T276" s="896"/>
      <c r="U276" s="896"/>
      <c r="V276" s="896"/>
      <c r="W276" s="896"/>
      <c r="X276" s="897"/>
      <c r="Y276" s="898" t="s">
        <v>243</v>
      </c>
      <c r="Z276" s="899"/>
      <c r="AA276" s="899"/>
      <c r="AB276" s="899"/>
      <c r="AC276" s="899"/>
      <c r="AD276" s="899"/>
      <c r="AE276" s="899"/>
      <c r="AF276" s="899"/>
      <c r="AG276" s="899"/>
      <c r="AH276" s="899"/>
      <c r="AI276" s="899"/>
      <c r="AJ276" s="899"/>
      <c r="AK276" s="899"/>
      <c r="AL276" s="899"/>
      <c r="AM276" s="900"/>
    </row>
    <row r="277" spans="1:39" ht="60.75" customHeight="1">
      <c r="B277" s="892"/>
      <c r="C277" s="894"/>
      <c r="D277" s="285">
        <v>2013</v>
      </c>
      <c r="E277" s="285">
        <v>2014</v>
      </c>
      <c r="F277" s="285">
        <v>2015</v>
      </c>
      <c r="G277" s="285">
        <v>2016</v>
      </c>
      <c r="H277" s="285">
        <v>2017</v>
      </c>
      <c r="I277" s="285">
        <v>2018</v>
      </c>
      <c r="J277" s="285">
        <v>2019</v>
      </c>
      <c r="K277" s="285">
        <v>2020</v>
      </c>
      <c r="L277" s="285">
        <v>2021</v>
      </c>
      <c r="M277" s="285">
        <v>2022</v>
      </c>
      <c r="N277" s="902"/>
      <c r="O277" s="285">
        <v>2013</v>
      </c>
      <c r="P277" s="285">
        <v>2014</v>
      </c>
      <c r="Q277" s="285">
        <v>2015</v>
      </c>
      <c r="R277" s="285">
        <v>2016</v>
      </c>
      <c r="S277" s="285">
        <v>2017</v>
      </c>
      <c r="T277" s="285">
        <v>2018</v>
      </c>
      <c r="U277" s="285">
        <v>2019</v>
      </c>
      <c r="V277" s="285">
        <v>2020</v>
      </c>
      <c r="W277" s="285">
        <v>2021</v>
      </c>
      <c r="X277" s="285">
        <v>2022</v>
      </c>
      <c r="Y277" s="285" t="str">
        <f>'1.  LRAMVA Summary'!D52</f>
        <v>Residential</v>
      </c>
      <c r="Z277" s="285" t="str">
        <f>'1.  LRAMVA Summary'!E52</f>
        <v>GS&lt;50 kW</v>
      </c>
      <c r="AA277" s="285" t="str">
        <f>'1.  LRAMVA Summary'!F52</f>
        <v>GS&gt;50kW</v>
      </c>
      <c r="AB277" s="285" t="str">
        <f>'1.  LRAMVA Summary'!G52</f>
        <v>Unmetered Scattered Load</v>
      </c>
      <c r="AC277" s="285" t="str">
        <f>'1.  LRAMVA Summary'!H52</f>
        <v>Streetlighting</v>
      </c>
      <c r="AD277" s="285" t="str">
        <f>'1.  LRAMVA Summary'!I52</f>
        <v/>
      </c>
      <c r="AE277" s="285" t="str">
        <f>'1.  LRAMVA Summary'!J52</f>
        <v/>
      </c>
      <c r="AF277" s="285" t="str">
        <f>'1.  LRAMVA Summary'!K52</f>
        <v/>
      </c>
      <c r="AG277" s="285" t="str">
        <f>'1.  LRAMVA Summary'!L52</f>
        <v/>
      </c>
      <c r="AH277" s="285" t="str">
        <f>'1.  LRAMVA Summary'!M52</f>
        <v/>
      </c>
      <c r="AI277" s="285" t="str">
        <f>'1.  LRAMVA Summary'!N52</f>
        <v/>
      </c>
      <c r="AJ277" s="285" t="str">
        <f>'1.  LRAMVA Summary'!O52</f>
        <v/>
      </c>
      <c r="AK277" s="285" t="str">
        <f>'1.  LRAMVA Summary'!P52</f>
        <v/>
      </c>
      <c r="AL277" s="285" t="str">
        <f>'1.  LRAMVA Summary'!Q52</f>
        <v/>
      </c>
      <c r="AM277" s="287" t="str">
        <f>'1.  LRAMVA Summary'!R52</f>
        <v>Total</v>
      </c>
    </row>
    <row r="278" spans="1:39" ht="15" customHeight="1">
      <c r="A278" s="510"/>
      <c r="B278" s="288" t="s">
        <v>0</v>
      </c>
      <c r="C278" s="289"/>
      <c r="D278" s="289"/>
      <c r="E278" s="289"/>
      <c r="F278" s="289"/>
      <c r="G278" s="289"/>
      <c r="H278" s="289"/>
      <c r="I278" s="289"/>
      <c r="J278" s="289"/>
      <c r="K278" s="289"/>
      <c r="L278" s="289"/>
      <c r="M278" s="289"/>
      <c r="N278" s="290"/>
      <c r="O278" s="289"/>
      <c r="P278" s="289"/>
      <c r="Q278" s="289"/>
      <c r="R278" s="289"/>
      <c r="S278" s="289"/>
      <c r="T278" s="289"/>
      <c r="U278" s="289"/>
      <c r="V278" s="289"/>
      <c r="W278" s="289"/>
      <c r="X278" s="289"/>
      <c r="Y278" s="291" t="str">
        <f>'1.  LRAMVA Summary'!D53</f>
        <v>kWh</v>
      </c>
      <c r="Z278" s="291" t="str">
        <f>'1.  LRAMVA Summary'!E53</f>
        <v>kWh</v>
      </c>
      <c r="AA278" s="291" t="str">
        <f>'1.  LRAMVA Summary'!F53</f>
        <v>kW</v>
      </c>
      <c r="AB278" s="291" t="str">
        <f>'1.  LRAMVA Summary'!G53</f>
        <v>kWh</v>
      </c>
      <c r="AC278" s="291" t="str">
        <f>'1.  LRAMVA Summary'!H53</f>
        <v>kW</v>
      </c>
      <c r="AD278" s="291">
        <f>'1.  LRAMVA Summary'!I53</f>
        <v>0</v>
      </c>
      <c r="AE278" s="291">
        <f>'1.  LRAMVA Summary'!J53</f>
        <v>0</v>
      </c>
      <c r="AF278" s="291">
        <f>'1.  LRAMVA Summary'!K53</f>
        <v>0</v>
      </c>
      <c r="AG278" s="291">
        <f>'1.  LRAMVA Summary'!L53</f>
        <v>0</v>
      </c>
      <c r="AH278" s="291">
        <f>'1.  LRAMVA Summary'!M53</f>
        <v>0</v>
      </c>
      <c r="AI278" s="291">
        <f>'1.  LRAMVA Summary'!N53</f>
        <v>0</v>
      </c>
      <c r="AJ278" s="291">
        <f>'1.  LRAMVA Summary'!O53</f>
        <v>0</v>
      </c>
      <c r="AK278" s="291">
        <f>'1.  LRAMVA Summary'!P53</f>
        <v>0</v>
      </c>
      <c r="AL278" s="291">
        <f>'1.  LRAMVA Summary'!Q53</f>
        <v>0</v>
      </c>
      <c r="AM278" s="292"/>
    </row>
    <row r="279" spans="1:39" ht="15.5" outlineLevel="1">
      <c r="A279" s="509">
        <v>1</v>
      </c>
      <c r="B279" s="294" t="s">
        <v>1</v>
      </c>
      <c r="C279" s="291" t="s">
        <v>25</v>
      </c>
      <c r="D279" s="295">
        <f>+'7.  Persistence Report'!AS74+'7.  Persistence Report'!AS98</f>
        <v>122740.53851566774</v>
      </c>
      <c r="E279" s="295">
        <f>+'7.  Persistence Report'!AT74+'7.  Persistence Report'!AT98</f>
        <v>122740.53851566774</v>
      </c>
      <c r="F279" s="295">
        <f>+'7.  Persistence Report'!AU74+'7.  Persistence Report'!AU98</f>
        <v>122740.53851566774</v>
      </c>
      <c r="G279" s="295">
        <f>+'7.  Persistence Report'!AV74+'7.  Persistence Report'!AV98</f>
        <v>122740.53851566774</v>
      </c>
      <c r="H279" s="295">
        <f>+'7.  Persistence Report'!AW74+'7.  Persistence Report'!AW98</f>
        <v>69415.890386929867</v>
      </c>
      <c r="I279" s="295">
        <f>+'7.  Persistence Report'!AX74+'7.  Persistence Report'!AX98</f>
        <v>0</v>
      </c>
      <c r="J279" s="295">
        <f>+'7.  Persistence Report'!AY74+'7.  Persistence Report'!AY98</f>
        <v>0</v>
      </c>
      <c r="K279" s="295">
        <f>+'7.  Persistence Report'!AZ74+'7.  Persistence Report'!AZ98</f>
        <v>0</v>
      </c>
      <c r="L279" s="295">
        <f>+'7.  Persistence Report'!BA74+'7.  Persistence Report'!BA98</f>
        <v>0</v>
      </c>
      <c r="M279" s="295">
        <f>+'7.  Persistence Report'!BB74+'7.  Persistence Report'!BB98</f>
        <v>0</v>
      </c>
      <c r="N279" s="291"/>
      <c r="O279" s="295">
        <f>+'7.  Persistence Report'!N74+'7.  Persistence Report'!N98</f>
        <v>18.069476880856289</v>
      </c>
      <c r="P279" s="295">
        <f>+'7.  Persistence Report'!O74+'7.  Persistence Report'!O98</f>
        <v>18.069476880856289</v>
      </c>
      <c r="Q279" s="295">
        <f>+'7.  Persistence Report'!P74+'7.  Persistence Report'!P98</f>
        <v>18.069476880856289</v>
      </c>
      <c r="R279" s="295">
        <f>+'7.  Persistence Report'!Q74+'7.  Persistence Report'!Q98</f>
        <v>18.069476880856289</v>
      </c>
      <c r="S279" s="295">
        <f>+'7.  Persistence Report'!R74+'7.  Persistence Report'!R98</f>
        <v>10.20197014162374</v>
      </c>
      <c r="T279" s="295">
        <f>+'7.  Persistence Report'!S74+'7.  Persistence Report'!S98</f>
        <v>0</v>
      </c>
      <c r="U279" s="295">
        <f>+'7.  Persistence Report'!T74+'7.  Persistence Report'!T98</f>
        <v>0</v>
      </c>
      <c r="V279" s="295">
        <f>+'7.  Persistence Report'!U74+'7.  Persistence Report'!U98</f>
        <v>0</v>
      </c>
      <c r="W279" s="295">
        <f>+'7.  Persistence Report'!V74+'7.  Persistence Report'!V98</f>
        <v>0</v>
      </c>
      <c r="X279" s="295">
        <f>+'7.  Persistence Report'!W74+'7.  Persistence Report'!W98</f>
        <v>0</v>
      </c>
      <c r="Y279" s="410">
        <v>1</v>
      </c>
      <c r="Z279" s="410"/>
      <c r="AA279" s="410"/>
      <c r="AB279" s="410"/>
      <c r="AC279" s="410"/>
      <c r="AD279" s="410"/>
      <c r="AE279" s="410"/>
      <c r="AF279" s="410"/>
      <c r="AG279" s="410"/>
      <c r="AH279" s="410"/>
      <c r="AI279" s="410"/>
      <c r="AJ279" s="410"/>
      <c r="AK279" s="410"/>
      <c r="AL279" s="410"/>
      <c r="AM279" s="296">
        <f>SUM(Y279:AL279)</f>
        <v>1</v>
      </c>
    </row>
    <row r="280" spans="1:39" ht="15.5" outlineLevel="1">
      <c r="B280" s="294" t="s">
        <v>249</v>
      </c>
      <c r="C280" s="291" t="s">
        <v>163</v>
      </c>
      <c r="D280" s="295"/>
      <c r="E280" s="295"/>
      <c r="F280" s="295"/>
      <c r="G280" s="295"/>
      <c r="H280" s="295"/>
      <c r="I280" s="295"/>
      <c r="J280" s="295"/>
      <c r="K280" s="295"/>
      <c r="L280" s="295"/>
      <c r="M280" s="295"/>
      <c r="N280" s="468"/>
      <c r="O280" s="295"/>
      <c r="P280" s="295"/>
      <c r="Q280" s="295"/>
      <c r="R280" s="295"/>
      <c r="S280" s="295"/>
      <c r="T280" s="295"/>
      <c r="U280" s="295"/>
      <c r="V280" s="295"/>
      <c r="W280" s="295"/>
      <c r="X280" s="295"/>
      <c r="Y280" s="411">
        <f>Y279</f>
        <v>1</v>
      </c>
      <c r="Z280" s="411">
        <f>Z279</f>
        <v>0</v>
      </c>
      <c r="AA280" s="411">
        <f t="shared" ref="AA280:AL280" si="80">AA279</f>
        <v>0</v>
      </c>
      <c r="AB280" s="411">
        <f t="shared" si="80"/>
        <v>0</v>
      </c>
      <c r="AC280" s="411">
        <f t="shared" si="80"/>
        <v>0</v>
      </c>
      <c r="AD280" s="411">
        <f t="shared" si="80"/>
        <v>0</v>
      </c>
      <c r="AE280" s="411">
        <f t="shared" si="80"/>
        <v>0</v>
      </c>
      <c r="AF280" s="411">
        <f t="shared" si="80"/>
        <v>0</v>
      </c>
      <c r="AG280" s="411">
        <f t="shared" si="80"/>
        <v>0</v>
      </c>
      <c r="AH280" s="411">
        <f t="shared" si="80"/>
        <v>0</v>
      </c>
      <c r="AI280" s="411">
        <f t="shared" si="80"/>
        <v>0</v>
      </c>
      <c r="AJ280" s="411">
        <f t="shared" si="80"/>
        <v>0</v>
      </c>
      <c r="AK280" s="411">
        <f t="shared" si="80"/>
        <v>0</v>
      </c>
      <c r="AL280" s="411">
        <f t="shared" si="80"/>
        <v>0</v>
      </c>
      <c r="AM280" s="297"/>
    </row>
    <row r="281" spans="1:39" ht="15.5" outlineLevel="1">
      <c r="A281" s="511"/>
      <c r="B281" s="298"/>
      <c r="C281" s="299"/>
      <c r="D281" s="299"/>
      <c r="E281" s="299"/>
      <c r="F281" s="299"/>
      <c r="G281" s="299"/>
      <c r="H281" s="299"/>
      <c r="I281" s="299"/>
      <c r="J281" s="299"/>
      <c r="K281" s="299"/>
      <c r="L281" s="299"/>
      <c r="M281" s="299"/>
      <c r="N281" s="303"/>
      <c r="O281" s="299"/>
      <c r="P281" s="299"/>
      <c r="Q281" s="299"/>
      <c r="R281" s="299"/>
      <c r="S281" s="299"/>
      <c r="T281" s="299"/>
      <c r="U281" s="299"/>
      <c r="V281" s="299"/>
      <c r="W281" s="299"/>
      <c r="X281" s="299"/>
      <c r="Y281" s="412"/>
      <c r="Z281" s="413"/>
      <c r="AA281" s="413"/>
      <c r="AB281" s="413"/>
      <c r="AC281" s="413"/>
      <c r="AD281" s="413"/>
      <c r="AE281" s="413"/>
      <c r="AF281" s="413"/>
      <c r="AG281" s="413"/>
      <c r="AH281" s="413"/>
      <c r="AI281" s="413"/>
      <c r="AJ281" s="413"/>
      <c r="AK281" s="413"/>
      <c r="AL281" s="413"/>
      <c r="AM281" s="302"/>
    </row>
    <row r="282" spans="1:39" ht="15.5" outlineLevel="1">
      <c r="A282" s="509">
        <v>2</v>
      </c>
      <c r="B282" s="294" t="s">
        <v>2</v>
      </c>
      <c r="C282" s="291" t="s">
        <v>25</v>
      </c>
      <c r="D282" s="295">
        <f>+'7.  Persistence Report'!AS73</f>
        <v>23644.152190000001</v>
      </c>
      <c r="E282" s="295">
        <f>+'7.  Persistence Report'!AT73</f>
        <v>23644.152190000001</v>
      </c>
      <c r="F282" s="295">
        <f>+'7.  Persistence Report'!AU73</f>
        <v>23644.152190000001</v>
      </c>
      <c r="G282" s="295">
        <f>+'7.  Persistence Report'!AV73</f>
        <v>23644.152190000001</v>
      </c>
      <c r="H282" s="295">
        <f>+'7.  Persistence Report'!AW73</f>
        <v>0</v>
      </c>
      <c r="I282" s="295">
        <f>+'7.  Persistence Report'!AX73</f>
        <v>0</v>
      </c>
      <c r="J282" s="295">
        <f>+'7.  Persistence Report'!AY73</f>
        <v>0</v>
      </c>
      <c r="K282" s="295">
        <f>+'7.  Persistence Report'!AZ73</f>
        <v>0</v>
      </c>
      <c r="L282" s="295">
        <f>+'7.  Persistence Report'!BA73</f>
        <v>0</v>
      </c>
      <c r="M282" s="295">
        <f>+'7.  Persistence Report'!BB73</f>
        <v>0</v>
      </c>
      <c r="N282" s="291"/>
      <c r="O282" s="295">
        <f>+'7.  Persistence Report'!N73</f>
        <v>13.26042234</v>
      </c>
      <c r="P282" s="295">
        <f>+'7.  Persistence Report'!O73</f>
        <v>13.26042234</v>
      </c>
      <c r="Q282" s="295">
        <f>+'7.  Persistence Report'!P73</f>
        <v>13.26042234</v>
      </c>
      <c r="R282" s="295">
        <f>+'7.  Persistence Report'!Q73</f>
        <v>13.26042234</v>
      </c>
      <c r="S282" s="295">
        <f>+'7.  Persistence Report'!R73</f>
        <v>0</v>
      </c>
      <c r="T282" s="295">
        <f>+'7.  Persistence Report'!S73</f>
        <v>0</v>
      </c>
      <c r="U282" s="295">
        <f>+'7.  Persistence Report'!T73</f>
        <v>0</v>
      </c>
      <c r="V282" s="295">
        <f>+'7.  Persistence Report'!U73</f>
        <v>0</v>
      </c>
      <c r="W282" s="295">
        <f>+'7.  Persistence Report'!V73</f>
        <v>0</v>
      </c>
      <c r="X282" s="295">
        <f>+'7.  Persistence Report'!W73</f>
        <v>0</v>
      </c>
      <c r="Y282" s="410">
        <v>1</v>
      </c>
      <c r="Z282" s="410"/>
      <c r="AA282" s="410"/>
      <c r="AB282" s="410"/>
      <c r="AC282" s="410"/>
      <c r="AD282" s="410"/>
      <c r="AE282" s="410"/>
      <c r="AF282" s="410"/>
      <c r="AG282" s="410"/>
      <c r="AH282" s="410"/>
      <c r="AI282" s="410"/>
      <c r="AJ282" s="410"/>
      <c r="AK282" s="410"/>
      <c r="AL282" s="410"/>
      <c r="AM282" s="296">
        <f>SUM(Y282:AL282)</f>
        <v>1</v>
      </c>
    </row>
    <row r="283" spans="1:39" ht="15.5" outlineLevel="1">
      <c r="B283" s="294" t="s">
        <v>249</v>
      </c>
      <c r="C283" s="291" t="s">
        <v>163</v>
      </c>
      <c r="D283" s="295"/>
      <c r="E283" s="295"/>
      <c r="F283" s="295"/>
      <c r="G283" s="295"/>
      <c r="H283" s="295"/>
      <c r="I283" s="295"/>
      <c r="J283" s="295"/>
      <c r="K283" s="295"/>
      <c r="L283" s="295"/>
      <c r="M283" s="295"/>
      <c r="N283" s="468"/>
      <c r="O283" s="295"/>
      <c r="P283" s="295"/>
      <c r="Q283" s="295"/>
      <c r="R283" s="295"/>
      <c r="S283" s="295"/>
      <c r="T283" s="295"/>
      <c r="U283" s="295"/>
      <c r="V283" s="295"/>
      <c r="W283" s="295"/>
      <c r="X283" s="295"/>
      <c r="Y283" s="411">
        <f>Y282</f>
        <v>1</v>
      </c>
      <c r="Z283" s="411">
        <f>Z282</f>
        <v>0</v>
      </c>
      <c r="AA283" s="411">
        <f t="shared" ref="AA283:AL283" si="81">AA282</f>
        <v>0</v>
      </c>
      <c r="AB283" s="411">
        <f t="shared" si="81"/>
        <v>0</v>
      </c>
      <c r="AC283" s="411">
        <f t="shared" si="81"/>
        <v>0</v>
      </c>
      <c r="AD283" s="411">
        <f t="shared" si="81"/>
        <v>0</v>
      </c>
      <c r="AE283" s="411">
        <f t="shared" si="81"/>
        <v>0</v>
      </c>
      <c r="AF283" s="411">
        <f t="shared" si="81"/>
        <v>0</v>
      </c>
      <c r="AG283" s="411">
        <f t="shared" si="81"/>
        <v>0</v>
      </c>
      <c r="AH283" s="411">
        <f t="shared" si="81"/>
        <v>0</v>
      </c>
      <c r="AI283" s="411">
        <f t="shared" si="81"/>
        <v>0</v>
      </c>
      <c r="AJ283" s="411">
        <f t="shared" si="81"/>
        <v>0</v>
      </c>
      <c r="AK283" s="411">
        <f t="shared" si="81"/>
        <v>0</v>
      </c>
      <c r="AL283" s="411">
        <f t="shared" si="81"/>
        <v>0</v>
      </c>
      <c r="AM283" s="297"/>
    </row>
    <row r="284" spans="1:39" ht="15.5" outlineLevel="1">
      <c r="A284" s="511"/>
      <c r="B284" s="298"/>
      <c r="C284" s="299"/>
      <c r="D284" s="304"/>
      <c r="E284" s="304"/>
      <c r="F284" s="304"/>
      <c r="G284" s="304"/>
      <c r="H284" s="304"/>
      <c r="I284" s="304"/>
      <c r="J284" s="304"/>
      <c r="K284" s="304"/>
      <c r="L284" s="304"/>
      <c r="M284" s="304"/>
      <c r="N284" s="303"/>
      <c r="O284" s="304"/>
      <c r="P284" s="304"/>
      <c r="Q284" s="304"/>
      <c r="R284" s="304"/>
      <c r="S284" s="304"/>
      <c r="T284" s="304"/>
      <c r="U284" s="304"/>
      <c r="V284" s="304"/>
      <c r="W284" s="304"/>
      <c r="X284" s="304"/>
      <c r="Y284" s="412"/>
      <c r="Z284" s="413"/>
      <c r="AA284" s="413"/>
      <c r="AB284" s="413"/>
      <c r="AC284" s="413"/>
      <c r="AD284" s="413"/>
      <c r="AE284" s="413"/>
      <c r="AF284" s="413"/>
      <c r="AG284" s="413"/>
      <c r="AH284" s="413"/>
      <c r="AI284" s="413"/>
      <c r="AJ284" s="413"/>
      <c r="AK284" s="413"/>
      <c r="AL284" s="413"/>
      <c r="AM284" s="302"/>
    </row>
    <row r="285" spans="1:39" ht="15.5" outlineLevel="1">
      <c r="A285" s="509">
        <v>3</v>
      </c>
      <c r="B285" s="294" t="s">
        <v>3</v>
      </c>
      <c r="C285" s="291" t="s">
        <v>25</v>
      </c>
      <c r="D285" s="295">
        <f>+'7.  Persistence Report'!AS77</f>
        <v>710486.86025485804</v>
      </c>
      <c r="E285" s="295">
        <f>+'7.  Persistence Report'!AT77</f>
        <v>710486.86025485804</v>
      </c>
      <c r="F285" s="295">
        <f>+'7.  Persistence Report'!AU77</f>
        <v>710486.86025485804</v>
      </c>
      <c r="G285" s="295">
        <f>+'7.  Persistence Report'!AV77</f>
        <v>710486.86025485804</v>
      </c>
      <c r="H285" s="295">
        <f>+'7.  Persistence Report'!AW77</f>
        <v>710486.86025485804</v>
      </c>
      <c r="I285" s="295">
        <f>+'7.  Persistence Report'!AX77</f>
        <v>710486.86025485804</v>
      </c>
      <c r="J285" s="295">
        <f>+'7.  Persistence Report'!AY77</f>
        <v>710486.86025485804</v>
      </c>
      <c r="K285" s="295">
        <f>+'7.  Persistence Report'!AZ77</f>
        <v>710486.86025485804</v>
      </c>
      <c r="L285" s="295">
        <f>+'7.  Persistence Report'!BA77</f>
        <v>710486.86025485804</v>
      </c>
      <c r="M285" s="295">
        <f>+'7.  Persistence Report'!BB77</f>
        <v>710486.86025485804</v>
      </c>
      <c r="N285" s="291"/>
      <c r="O285" s="295">
        <f>+'7.  Persistence Report'!N77</f>
        <v>428.61200184799998</v>
      </c>
      <c r="P285" s="295">
        <f>+'7.  Persistence Report'!O77</f>
        <v>428.61200184799998</v>
      </c>
      <c r="Q285" s="295">
        <f>+'7.  Persistence Report'!P77</f>
        <v>428.61200184799998</v>
      </c>
      <c r="R285" s="295">
        <f>+'7.  Persistence Report'!Q77</f>
        <v>428.61200184799998</v>
      </c>
      <c r="S285" s="295">
        <f>+'7.  Persistence Report'!R77</f>
        <v>428.61200184799998</v>
      </c>
      <c r="T285" s="295">
        <f>+'7.  Persistence Report'!S77</f>
        <v>428.61200184799998</v>
      </c>
      <c r="U285" s="295">
        <f>+'7.  Persistence Report'!T77</f>
        <v>428.61200184799998</v>
      </c>
      <c r="V285" s="295">
        <f>+'7.  Persistence Report'!U77</f>
        <v>428.61200184799998</v>
      </c>
      <c r="W285" s="295">
        <f>+'7.  Persistence Report'!V77</f>
        <v>428.61200184799998</v>
      </c>
      <c r="X285" s="295">
        <f>+'7.  Persistence Report'!W77</f>
        <v>428.61200184799998</v>
      </c>
      <c r="Y285" s="410">
        <v>1</v>
      </c>
      <c r="Z285" s="410"/>
      <c r="AA285" s="410"/>
      <c r="AB285" s="410"/>
      <c r="AC285" s="410"/>
      <c r="AD285" s="410"/>
      <c r="AE285" s="410"/>
      <c r="AF285" s="410"/>
      <c r="AG285" s="410"/>
      <c r="AH285" s="410"/>
      <c r="AI285" s="410"/>
      <c r="AJ285" s="410"/>
      <c r="AK285" s="410"/>
      <c r="AL285" s="410"/>
      <c r="AM285" s="296">
        <f>SUM(Y285:AL285)</f>
        <v>1</v>
      </c>
    </row>
    <row r="286" spans="1:39" ht="15.5" outlineLevel="1">
      <c r="B286" s="294" t="s">
        <v>249</v>
      </c>
      <c r="C286" s="291" t="s">
        <v>163</v>
      </c>
      <c r="D286" s="295">
        <f>+'7.  Persistence Report'!AS122</f>
        <v>37589.325436400002</v>
      </c>
      <c r="E286" s="295">
        <f>+'7.  Persistence Report'!AT122</f>
        <v>37589.325436400002</v>
      </c>
      <c r="F286" s="295">
        <f>+'7.  Persistence Report'!AU122</f>
        <v>37589.325436400002</v>
      </c>
      <c r="G286" s="295">
        <f>+'7.  Persistence Report'!AV122</f>
        <v>37589.325436400002</v>
      </c>
      <c r="H286" s="295">
        <f>+'7.  Persistence Report'!AW122</f>
        <v>37589.325436400002</v>
      </c>
      <c r="I286" s="295">
        <f>+'7.  Persistence Report'!AX122</f>
        <v>37589.325436400002</v>
      </c>
      <c r="J286" s="295">
        <f>+'7.  Persistence Report'!AY122</f>
        <v>37589.325436400002</v>
      </c>
      <c r="K286" s="295">
        <f>+'7.  Persistence Report'!AZ122</f>
        <v>37589.325436400002</v>
      </c>
      <c r="L286" s="295">
        <f>+'7.  Persistence Report'!BA122</f>
        <v>37589.325436400002</v>
      </c>
      <c r="M286" s="295">
        <f>+'7.  Persistence Report'!BB122</f>
        <v>37589.325436400002</v>
      </c>
      <c r="N286" s="468"/>
      <c r="O286" s="295">
        <f>+'7.  Persistence Report'!N122</f>
        <v>22.631009331999998</v>
      </c>
      <c r="P286" s="295">
        <f>+'7.  Persistence Report'!O122</f>
        <v>22.631009331999998</v>
      </c>
      <c r="Q286" s="295">
        <f>+'7.  Persistence Report'!P122</f>
        <v>22.631009331999998</v>
      </c>
      <c r="R286" s="295">
        <f>+'7.  Persistence Report'!Q122</f>
        <v>22.631009331999998</v>
      </c>
      <c r="S286" s="295">
        <f>+'7.  Persistence Report'!R122</f>
        <v>22.631009331999998</v>
      </c>
      <c r="T286" s="295">
        <f>+'7.  Persistence Report'!S122</f>
        <v>22.631009331999998</v>
      </c>
      <c r="U286" s="295">
        <f>+'7.  Persistence Report'!T122</f>
        <v>22.631009331999998</v>
      </c>
      <c r="V286" s="295">
        <f>+'7.  Persistence Report'!U122</f>
        <v>22.631009331999998</v>
      </c>
      <c r="W286" s="295">
        <f>+'7.  Persistence Report'!V122</f>
        <v>22.631009331999998</v>
      </c>
      <c r="X286" s="295">
        <f>+'7.  Persistence Report'!W122</f>
        <v>22.631009331999998</v>
      </c>
      <c r="Y286" s="411">
        <f>Y285</f>
        <v>1</v>
      </c>
      <c r="Z286" s="411">
        <f>Z285</f>
        <v>0</v>
      </c>
      <c r="AA286" s="411">
        <f t="shared" ref="AA286:AL286" si="82">AA285</f>
        <v>0</v>
      </c>
      <c r="AB286" s="411">
        <f t="shared" si="82"/>
        <v>0</v>
      </c>
      <c r="AC286" s="411">
        <f t="shared" si="82"/>
        <v>0</v>
      </c>
      <c r="AD286" s="411">
        <f t="shared" si="82"/>
        <v>0</v>
      </c>
      <c r="AE286" s="411">
        <f t="shared" si="82"/>
        <v>0</v>
      </c>
      <c r="AF286" s="411">
        <f t="shared" si="82"/>
        <v>0</v>
      </c>
      <c r="AG286" s="411">
        <f t="shared" si="82"/>
        <v>0</v>
      </c>
      <c r="AH286" s="411">
        <f t="shared" si="82"/>
        <v>0</v>
      </c>
      <c r="AI286" s="411">
        <f t="shared" si="82"/>
        <v>0</v>
      </c>
      <c r="AJ286" s="411">
        <f t="shared" si="82"/>
        <v>0</v>
      </c>
      <c r="AK286" s="411">
        <f t="shared" si="82"/>
        <v>0</v>
      </c>
      <c r="AL286" s="411">
        <f t="shared" si="82"/>
        <v>0</v>
      </c>
      <c r="AM286" s="297"/>
    </row>
    <row r="287" spans="1:39" ht="15.5" outlineLevel="1">
      <c r="B287" s="294"/>
      <c r="C287" s="305"/>
      <c r="D287" s="291"/>
      <c r="E287" s="291"/>
      <c r="F287" s="291"/>
      <c r="G287" s="291"/>
      <c r="H287" s="291"/>
      <c r="I287" s="291"/>
      <c r="J287" s="291"/>
      <c r="K287" s="291"/>
      <c r="L287" s="291"/>
      <c r="M287" s="291"/>
      <c r="N287" s="283"/>
      <c r="O287" s="291"/>
      <c r="P287" s="291"/>
      <c r="Q287" s="291"/>
      <c r="R287" s="291"/>
      <c r="S287" s="291"/>
      <c r="T287" s="291"/>
      <c r="U287" s="291"/>
      <c r="V287" s="291"/>
      <c r="W287" s="291"/>
      <c r="X287" s="291"/>
      <c r="Y287" s="412"/>
      <c r="Z287" s="412"/>
      <c r="AA287" s="412"/>
      <c r="AB287" s="412"/>
      <c r="AC287" s="412"/>
      <c r="AD287" s="412"/>
      <c r="AE287" s="412"/>
      <c r="AF287" s="412"/>
      <c r="AG287" s="412"/>
      <c r="AH287" s="412"/>
      <c r="AI287" s="412"/>
      <c r="AJ287" s="412"/>
      <c r="AK287" s="412"/>
      <c r="AL287" s="412"/>
      <c r="AM287" s="306"/>
    </row>
    <row r="288" spans="1:39" ht="15.5" outlineLevel="1">
      <c r="A288" s="509">
        <v>4</v>
      </c>
      <c r="B288" s="294" t="s">
        <v>4</v>
      </c>
      <c r="C288" s="291" t="s">
        <v>25</v>
      </c>
      <c r="D288" s="295">
        <f>+'7.  Persistence Report'!AS72</f>
        <v>106030.743654594</v>
      </c>
      <c r="E288" s="295">
        <f>+'7.  Persistence Report'!AT72</f>
        <v>106030.743654594</v>
      </c>
      <c r="F288" s="295">
        <f>+'7.  Persistence Report'!AU72</f>
        <v>101944.755892756</v>
      </c>
      <c r="G288" s="295">
        <f>+'7.  Persistence Report'!AV72</f>
        <v>86368.245663377995</v>
      </c>
      <c r="H288" s="295">
        <f>+'7.  Persistence Report'!AW72</f>
        <v>86368.245663377995</v>
      </c>
      <c r="I288" s="295">
        <f>+'7.  Persistence Report'!AX72</f>
        <v>86368.245663377995</v>
      </c>
      <c r="J288" s="295">
        <f>+'7.  Persistence Report'!AY72</f>
        <v>86368.245663377995</v>
      </c>
      <c r="K288" s="295">
        <f>+'7.  Persistence Report'!AZ72</f>
        <v>86296.266795456002</v>
      </c>
      <c r="L288" s="295">
        <f>+'7.  Persistence Report'!BA72</f>
        <v>62751.890811382</v>
      </c>
      <c r="M288" s="295">
        <f>+'7.  Persistence Report'!BB72</f>
        <v>62751.890811382</v>
      </c>
      <c r="N288" s="291"/>
      <c r="O288" s="295">
        <f>+'7.  Persistence Report'!N72</f>
        <v>7.1065146600000002</v>
      </c>
      <c r="P288" s="295">
        <f>+'7.  Persistence Report'!O72</f>
        <v>7.1065146600000002</v>
      </c>
      <c r="Q288" s="295">
        <f>+'7.  Persistence Report'!P72</f>
        <v>6.8500073840000004</v>
      </c>
      <c r="R288" s="295">
        <f>+'7.  Persistence Report'!Q72</f>
        <v>5.8721561429999998</v>
      </c>
      <c r="S288" s="295">
        <f>+'7.  Persistence Report'!R72</f>
        <v>5.8721561429999998</v>
      </c>
      <c r="T288" s="295">
        <f>+'7.  Persistence Report'!S72</f>
        <v>5.8721561429999998</v>
      </c>
      <c r="U288" s="295">
        <f>+'7.  Persistence Report'!T72</f>
        <v>5.8721561429999998</v>
      </c>
      <c r="V288" s="295">
        <f>+'7.  Persistence Report'!U72</f>
        <v>5.8639393780000004</v>
      </c>
      <c r="W288" s="295">
        <f>+'7.  Persistence Report'!V72</f>
        <v>4.3858870459999997</v>
      </c>
      <c r="X288" s="295">
        <f>+'7.  Persistence Report'!W72</f>
        <v>4.3858870459999997</v>
      </c>
      <c r="Y288" s="410">
        <v>1</v>
      </c>
      <c r="Z288" s="410"/>
      <c r="AA288" s="410"/>
      <c r="AB288" s="410"/>
      <c r="AC288" s="410"/>
      <c r="AD288" s="410"/>
      <c r="AE288" s="410"/>
      <c r="AF288" s="410"/>
      <c r="AG288" s="410"/>
      <c r="AH288" s="410"/>
      <c r="AI288" s="410"/>
      <c r="AJ288" s="410"/>
      <c r="AK288" s="410"/>
      <c r="AL288" s="410"/>
      <c r="AM288" s="296">
        <f>SUM(Y288:AL288)</f>
        <v>1</v>
      </c>
    </row>
    <row r="289" spans="1:39" ht="15.5" outlineLevel="1">
      <c r="B289" s="294" t="s">
        <v>249</v>
      </c>
      <c r="C289" s="291" t="s">
        <v>163</v>
      </c>
      <c r="D289" s="295">
        <f>+'7.  Persistence Report'!AS118</f>
        <v>324</v>
      </c>
      <c r="E289" s="295">
        <f>+'7.  Persistence Report'!AT118</f>
        <v>324</v>
      </c>
      <c r="F289" s="295">
        <f>+'7.  Persistence Report'!AU118</f>
        <v>308</v>
      </c>
      <c r="G289" s="295">
        <f>+'7.  Persistence Report'!AV118</f>
        <v>267</v>
      </c>
      <c r="H289" s="295">
        <f>+'7.  Persistence Report'!AW118</f>
        <v>267</v>
      </c>
      <c r="I289" s="295">
        <f>+'7.  Persistence Report'!AX118</f>
        <v>267</v>
      </c>
      <c r="J289" s="295">
        <f>+'7.  Persistence Report'!AY118</f>
        <v>267</v>
      </c>
      <c r="K289" s="295">
        <f>+'7.  Persistence Report'!AZ118</f>
        <v>267</v>
      </c>
      <c r="L289" s="295">
        <f>+'7.  Persistence Report'!BA118</f>
        <v>224</v>
      </c>
      <c r="M289" s="295">
        <f>+'7.  Persistence Report'!BB118</f>
        <v>224</v>
      </c>
      <c r="N289" s="468"/>
      <c r="O289" s="295">
        <f>+'7.  Persistence Report'!N118</f>
        <v>2.3E-2</v>
      </c>
      <c r="P289" s="295">
        <f>+'7.  Persistence Report'!O118</f>
        <v>2.3E-2</v>
      </c>
      <c r="Q289" s="295">
        <f>+'7.  Persistence Report'!P118</f>
        <v>2.1999999999999999E-2</v>
      </c>
      <c r="R289" s="295">
        <f>+'7.  Persistence Report'!Q118</f>
        <v>1.9E-2</v>
      </c>
      <c r="S289" s="295">
        <f>+'7.  Persistence Report'!R118</f>
        <v>1.9E-2</v>
      </c>
      <c r="T289" s="295">
        <f>+'7.  Persistence Report'!S118</f>
        <v>1.9E-2</v>
      </c>
      <c r="U289" s="295">
        <f>+'7.  Persistence Report'!T118</f>
        <v>1.9E-2</v>
      </c>
      <c r="V289" s="295">
        <f>+'7.  Persistence Report'!U118</f>
        <v>1.9E-2</v>
      </c>
      <c r="W289" s="295">
        <f>+'7.  Persistence Report'!V118</f>
        <v>1.7000000000000001E-2</v>
      </c>
      <c r="X289" s="295">
        <f>+'7.  Persistence Report'!W118</f>
        <v>1.7000000000000001E-2</v>
      </c>
      <c r="Y289" s="411">
        <f>Y288</f>
        <v>1</v>
      </c>
      <c r="Z289" s="411">
        <f>Z288</f>
        <v>0</v>
      </c>
      <c r="AA289" s="411">
        <f t="shared" ref="AA289:AL289" si="83">AA288</f>
        <v>0</v>
      </c>
      <c r="AB289" s="411">
        <f t="shared" si="83"/>
        <v>0</v>
      </c>
      <c r="AC289" s="411">
        <f t="shared" si="83"/>
        <v>0</v>
      </c>
      <c r="AD289" s="411">
        <f t="shared" si="83"/>
        <v>0</v>
      </c>
      <c r="AE289" s="411">
        <f t="shared" si="83"/>
        <v>0</v>
      </c>
      <c r="AF289" s="411">
        <f t="shared" si="83"/>
        <v>0</v>
      </c>
      <c r="AG289" s="411">
        <f t="shared" si="83"/>
        <v>0</v>
      </c>
      <c r="AH289" s="411">
        <f t="shared" si="83"/>
        <v>0</v>
      </c>
      <c r="AI289" s="411">
        <f t="shared" si="83"/>
        <v>0</v>
      </c>
      <c r="AJ289" s="411">
        <f t="shared" si="83"/>
        <v>0</v>
      </c>
      <c r="AK289" s="411">
        <f t="shared" si="83"/>
        <v>0</v>
      </c>
      <c r="AL289" s="411">
        <f t="shared" si="83"/>
        <v>0</v>
      </c>
      <c r="AM289" s="297"/>
    </row>
    <row r="290" spans="1:39" ht="15.5" outlineLevel="1">
      <c r="B290" s="294"/>
      <c r="C290" s="305"/>
      <c r="D290" s="304"/>
      <c r="E290" s="304"/>
      <c r="F290" s="304"/>
      <c r="G290" s="304"/>
      <c r="H290" s="304"/>
      <c r="I290" s="304"/>
      <c r="J290" s="304"/>
      <c r="K290" s="304"/>
      <c r="L290" s="304"/>
      <c r="M290" s="304"/>
      <c r="N290" s="291"/>
      <c r="O290" s="304"/>
      <c r="P290" s="304"/>
      <c r="Q290" s="304"/>
      <c r="R290" s="304"/>
      <c r="S290" s="304"/>
      <c r="T290" s="304"/>
      <c r="U290" s="304"/>
      <c r="V290" s="304"/>
      <c r="W290" s="304"/>
      <c r="X290" s="304"/>
      <c r="Y290" s="412"/>
      <c r="Z290" s="412"/>
      <c r="AA290" s="412"/>
      <c r="AB290" s="412"/>
      <c r="AC290" s="412"/>
      <c r="AD290" s="412"/>
      <c r="AE290" s="412"/>
      <c r="AF290" s="412"/>
      <c r="AG290" s="412"/>
      <c r="AH290" s="412"/>
      <c r="AI290" s="412"/>
      <c r="AJ290" s="412"/>
      <c r="AK290" s="412"/>
      <c r="AL290" s="412"/>
      <c r="AM290" s="306"/>
    </row>
    <row r="291" spans="1:39" ht="15.5" outlineLevel="1">
      <c r="A291" s="509">
        <v>5</v>
      </c>
      <c r="B291" s="294" t="s">
        <v>5</v>
      </c>
      <c r="C291" s="291" t="s">
        <v>25</v>
      </c>
      <c r="D291" s="295">
        <f>+'7.  Persistence Report'!AS75</f>
        <v>236337.86213073501</v>
      </c>
      <c r="E291" s="295">
        <f>+'7.  Persistence Report'!AT75</f>
        <v>236337.86213073501</v>
      </c>
      <c r="F291" s="295">
        <f>+'7.  Persistence Report'!AU75</f>
        <v>222097.93688329699</v>
      </c>
      <c r="G291" s="295">
        <f>+'7.  Persistence Report'!AV75</f>
        <v>173500.68654316099</v>
      </c>
      <c r="H291" s="295">
        <f>+'7.  Persistence Report'!AW75</f>
        <v>173500.68654316099</v>
      </c>
      <c r="I291" s="295">
        <f>+'7.  Persistence Report'!AX75</f>
        <v>173500.68654316099</v>
      </c>
      <c r="J291" s="295">
        <f>+'7.  Persistence Report'!AY75</f>
        <v>173500.68654316099</v>
      </c>
      <c r="K291" s="295">
        <f>+'7.  Persistence Report'!AZ75</f>
        <v>173296.22483138301</v>
      </c>
      <c r="L291" s="295">
        <f>+'7.  Persistence Report'!BA75</f>
        <v>145732.05672041301</v>
      </c>
      <c r="M291" s="295">
        <f>+'7.  Persistence Report'!BB75</f>
        <v>145732.05672041301</v>
      </c>
      <c r="N291" s="291"/>
      <c r="O291" s="295">
        <f>+'7.  Persistence Report'!N75</f>
        <v>16.283273202</v>
      </c>
      <c r="P291" s="295">
        <f>+'7.  Persistence Report'!O75</f>
        <v>16.283273202</v>
      </c>
      <c r="Q291" s="295">
        <f>+'7.  Persistence Report'!P75</f>
        <v>15.389329156000001</v>
      </c>
      <c r="R291" s="295">
        <f>+'7.  Persistence Report'!Q75</f>
        <v>12.338525039</v>
      </c>
      <c r="S291" s="295">
        <f>+'7.  Persistence Report'!R75</f>
        <v>12.338525039</v>
      </c>
      <c r="T291" s="295">
        <f>+'7.  Persistence Report'!S75</f>
        <v>12.338525039</v>
      </c>
      <c r="U291" s="295">
        <f>+'7.  Persistence Report'!T75</f>
        <v>12.338525039</v>
      </c>
      <c r="V291" s="295">
        <f>+'7.  Persistence Report'!U75</f>
        <v>12.315184661</v>
      </c>
      <c r="W291" s="295">
        <f>+'7.  Persistence Report'!V75</f>
        <v>10.584780636</v>
      </c>
      <c r="X291" s="295">
        <f>+'7.  Persistence Report'!W75</f>
        <v>10.584780636</v>
      </c>
      <c r="Y291" s="410">
        <v>1</v>
      </c>
      <c r="Z291" s="410"/>
      <c r="AA291" s="410"/>
      <c r="AB291" s="410"/>
      <c r="AC291" s="410"/>
      <c r="AD291" s="410"/>
      <c r="AE291" s="410"/>
      <c r="AF291" s="410"/>
      <c r="AG291" s="410"/>
      <c r="AH291" s="410"/>
      <c r="AI291" s="410"/>
      <c r="AJ291" s="410"/>
      <c r="AK291" s="410"/>
      <c r="AL291" s="410"/>
      <c r="AM291" s="296">
        <f>SUM(Y291:AL291)</f>
        <v>1</v>
      </c>
    </row>
    <row r="292" spans="1:39" ht="15.5" outlineLevel="1">
      <c r="B292" s="294" t="s">
        <v>249</v>
      </c>
      <c r="C292" s="291" t="s">
        <v>163</v>
      </c>
      <c r="D292" s="295"/>
      <c r="E292" s="295"/>
      <c r="F292" s="295"/>
      <c r="G292" s="295"/>
      <c r="H292" s="295"/>
      <c r="I292" s="295"/>
      <c r="J292" s="295"/>
      <c r="K292" s="295"/>
      <c r="L292" s="295"/>
      <c r="M292" s="295"/>
      <c r="N292" s="468"/>
      <c r="O292" s="295"/>
      <c r="P292" s="295"/>
      <c r="Q292" s="295"/>
      <c r="R292" s="295"/>
      <c r="S292" s="295"/>
      <c r="T292" s="295"/>
      <c r="U292" s="295"/>
      <c r="V292" s="295"/>
      <c r="W292" s="295"/>
      <c r="X292" s="295"/>
      <c r="Y292" s="411">
        <f>Y291</f>
        <v>1</v>
      </c>
      <c r="Z292" s="411">
        <f>Z291</f>
        <v>0</v>
      </c>
      <c r="AA292" s="411">
        <f t="shared" ref="AA292:AL292" si="84">AA291</f>
        <v>0</v>
      </c>
      <c r="AB292" s="411">
        <f t="shared" si="84"/>
        <v>0</v>
      </c>
      <c r="AC292" s="411">
        <f t="shared" si="84"/>
        <v>0</v>
      </c>
      <c r="AD292" s="411">
        <f t="shared" si="84"/>
        <v>0</v>
      </c>
      <c r="AE292" s="411">
        <f t="shared" si="84"/>
        <v>0</v>
      </c>
      <c r="AF292" s="411">
        <f t="shared" si="84"/>
        <v>0</v>
      </c>
      <c r="AG292" s="411">
        <f t="shared" si="84"/>
        <v>0</v>
      </c>
      <c r="AH292" s="411">
        <f t="shared" si="84"/>
        <v>0</v>
      </c>
      <c r="AI292" s="411">
        <f t="shared" si="84"/>
        <v>0</v>
      </c>
      <c r="AJ292" s="411">
        <f t="shared" si="84"/>
        <v>0</v>
      </c>
      <c r="AK292" s="411">
        <f t="shared" si="84"/>
        <v>0</v>
      </c>
      <c r="AL292" s="411">
        <f t="shared" si="84"/>
        <v>0</v>
      </c>
      <c r="AM292" s="297"/>
    </row>
    <row r="293" spans="1:39" ht="15.5" outlineLevel="1">
      <c r="B293" s="294"/>
      <c r="C293" s="305"/>
      <c r="D293" s="304"/>
      <c r="E293" s="304"/>
      <c r="F293" s="304"/>
      <c r="G293" s="304"/>
      <c r="H293" s="304"/>
      <c r="I293" s="304"/>
      <c r="J293" s="304"/>
      <c r="K293" s="304"/>
      <c r="L293" s="304"/>
      <c r="M293" s="304"/>
      <c r="N293" s="291"/>
      <c r="O293" s="304"/>
      <c r="P293" s="304"/>
      <c r="Q293" s="304"/>
      <c r="R293" s="304"/>
      <c r="S293" s="304"/>
      <c r="T293" s="304"/>
      <c r="U293" s="304"/>
      <c r="V293" s="304"/>
      <c r="W293" s="304"/>
      <c r="X293" s="304"/>
      <c r="Y293" s="412"/>
      <c r="Z293" s="412"/>
      <c r="AA293" s="412"/>
      <c r="AB293" s="412"/>
      <c r="AC293" s="412"/>
      <c r="AD293" s="412"/>
      <c r="AE293" s="412"/>
      <c r="AF293" s="412"/>
      <c r="AG293" s="412"/>
      <c r="AH293" s="412"/>
      <c r="AI293" s="412"/>
      <c r="AJ293" s="412"/>
      <c r="AK293" s="412"/>
      <c r="AL293" s="412"/>
      <c r="AM293" s="306"/>
    </row>
    <row r="294" spans="1:39" ht="15.5" outlineLevel="1">
      <c r="A294" s="509">
        <v>6</v>
      </c>
      <c r="B294" s="294" t="s">
        <v>6</v>
      </c>
      <c r="C294" s="291" t="s">
        <v>25</v>
      </c>
      <c r="D294" s="295"/>
      <c r="E294" s="295"/>
      <c r="F294" s="295"/>
      <c r="G294" s="295"/>
      <c r="H294" s="295"/>
      <c r="I294" s="295"/>
      <c r="J294" s="295"/>
      <c r="K294" s="295"/>
      <c r="L294" s="295"/>
      <c r="M294" s="295"/>
      <c r="N294" s="291"/>
      <c r="O294" s="295"/>
      <c r="P294" s="295"/>
      <c r="Q294" s="295"/>
      <c r="R294" s="295"/>
      <c r="S294" s="295"/>
      <c r="T294" s="295"/>
      <c r="U294" s="295"/>
      <c r="V294" s="295"/>
      <c r="W294" s="295"/>
      <c r="X294" s="295"/>
      <c r="Y294" s="410">
        <v>1</v>
      </c>
      <c r="Z294" s="410"/>
      <c r="AA294" s="410"/>
      <c r="AB294" s="410"/>
      <c r="AC294" s="410"/>
      <c r="AD294" s="410"/>
      <c r="AE294" s="410"/>
      <c r="AF294" s="410"/>
      <c r="AG294" s="410"/>
      <c r="AH294" s="410"/>
      <c r="AI294" s="410"/>
      <c r="AJ294" s="410"/>
      <c r="AK294" s="410"/>
      <c r="AL294" s="410"/>
      <c r="AM294" s="296">
        <f>SUM(Y294:AL294)</f>
        <v>1</v>
      </c>
    </row>
    <row r="295" spans="1:39" ht="15.5" outlineLevel="1">
      <c r="B295" s="294" t="s">
        <v>249</v>
      </c>
      <c r="C295" s="291" t="s">
        <v>163</v>
      </c>
      <c r="D295" s="295"/>
      <c r="E295" s="295"/>
      <c r="F295" s="295"/>
      <c r="G295" s="295"/>
      <c r="H295" s="295"/>
      <c r="I295" s="295"/>
      <c r="J295" s="295"/>
      <c r="K295" s="295"/>
      <c r="L295" s="295"/>
      <c r="M295" s="295"/>
      <c r="N295" s="468"/>
      <c r="O295" s="295"/>
      <c r="P295" s="295"/>
      <c r="Q295" s="295"/>
      <c r="R295" s="295"/>
      <c r="S295" s="295"/>
      <c r="T295" s="295"/>
      <c r="U295" s="295"/>
      <c r="V295" s="295"/>
      <c r="W295" s="295"/>
      <c r="X295" s="295"/>
      <c r="Y295" s="411">
        <f>Y294</f>
        <v>1</v>
      </c>
      <c r="Z295" s="411">
        <f>Z294</f>
        <v>0</v>
      </c>
      <c r="AA295" s="411">
        <f t="shared" ref="AA295:AL295" si="85">AA294</f>
        <v>0</v>
      </c>
      <c r="AB295" s="411">
        <f t="shared" si="85"/>
        <v>0</v>
      </c>
      <c r="AC295" s="411">
        <f t="shared" si="85"/>
        <v>0</v>
      </c>
      <c r="AD295" s="411">
        <f t="shared" si="85"/>
        <v>0</v>
      </c>
      <c r="AE295" s="411">
        <f t="shared" si="85"/>
        <v>0</v>
      </c>
      <c r="AF295" s="411">
        <f t="shared" si="85"/>
        <v>0</v>
      </c>
      <c r="AG295" s="411">
        <f t="shared" si="85"/>
        <v>0</v>
      </c>
      <c r="AH295" s="411">
        <f t="shared" si="85"/>
        <v>0</v>
      </c>
      <c r="AI295" s="411">
        <f t="shared" si="85"/>
        <v>0</v>
      </c>
      <c r="AJ295" s="411">
        <f t="shared" si="85"/>
        <v>0</v>
      </c>
      <c r="AK295" s="411">
        <f t="shared" si="85"/>
        <v>0</v>
      </c>
      <c r="AL295" s="411">
        <f t="shared" si="85"/>
        <v>0</v>
      </c>
      <c r="AM295" s="297"/>
    </row>
    <row r="296" spans="1:39" ht="15.5" outlineLevel="1">
      <c r="B296" s="294"/>
      <c r="C296" s="305"/>
      <c r="D296" s="304"/>
      <c r="E296" s="304"/>
      <c r="F296" s="304"/>
      <c r="G296" s="304"/>
      <c r="H296" s="304"/>
      <c r="I296" s="304"/>
      <c r="J296" s="304"/>
      <c r="K296" s="304"/>
      <c r="L296" s="304"/>
      <c r="M296" s="304"/>
      <c r="N296" s="291"/>
      <c r="O296" s="304"/>
      <c r="P296" s="304"/>
      <c r="Q296" s="304"/>
      <c r="R296" s="304"/>
      <c r="S296" s="304"/>
      <c r="T296" s="304"/>
      <c r="U296" s="304"/>
      <c r="V296" s="304"/>
      <c r="W296" s="304"/>
      <c r="X296" s="304"/>
      <c r="Y296" s="412"/>
      <c r="Z296" s="412"/>
      <c r="AA296" s="412"/>
      <c r="AB296" s="412"/>
      <c r="AC296" s="412"/>
      <c r="AD296" s="412"/>
      <c r="AE296" s="412"/>
      <c r="AF296" s="412"/>
      <c r="AG296" s="412"/>
      <c r="AH296" s="412"/>
      <c r="AI296" s="412"/>
      <c r="AJ296" s="412"/>
      <c r="AK296" s="412"/>
      <c r="AL296" s="412"/>
      <c r="AM296" s="306"/>
    </row>
    <row r="297" spans="1:39" ht="15.5" outlineLevel="1">
      <c r="A297" s="509">
        <v>7</v>
      </c>
      <c r="B297" s="294" t="s">
        <v>42</v>
      </c>
      <c r="C297" s="291" t="s">
        <v>25</v>
      </c>
      <c r="D297" s="295">
        <f>+'7.  Persistence Report'!AS85+'7.  Persistence Report'!AS87</f>
        <v>388.6651</v>
      </c>
      <c r="E297" s="295">
        <f>+'7.  Persistence Report'!AT85+'7.  Persistence Report'!AT87</f>
        <v>0</v>
      </c>
      <c r="F297" s="295">
        <f>+'7.  Persistence Report'!AU85+'7.  Persistence Report'!AU87</f>
        <v>0</v>
      </c>
      <c r="G297" s="295">
        <f>+'7.  Persistence Report'!AV85+'7.  Persistence Report'!AV87</f>
        <v>0</v>
      </c>
      <c r="H297" s="295">
        <f>+'7.  Persistence Report'!AW85+'7.  Persistence Report'!AW87</f>
        <v>0</v>
      </c>
      <c r="I297" s="295">
        <f>+'7.  Persistence Report'!AX85+'7.  Persistence Report'!AX87</f>
        <v>0</v>
      </c>
      <c r="J297" s="295">
        <f>+'7.  Persistence Report'!AY85+'7.  Persistence Report'!AY87</f>
        <v>0</v>
      </c>
      <c r="K297" s="295">
        <f>+'7.  Persistence Report'!AZ85+'7.  Persistence Report'!AZ87</f>
        <v>0</v>
      </c>
      <c r="L297" s="295">
        <f>+'7.  Persistence Report'!BA85+'7.  Persistence Report'!BA87</f>
        <v>0</v>
      </c>
      <c r="M297" s="295">
        <f>+'7.  Persistence Report'!BB85+'7.  Persistence Report'!BB87</f>
        <v>0</v>
      </c>
      <c r="N297" s="291"/>
      <c r="O297" s="295">
        <f>+'7.  Persistence Report'!N85+'7.  Persistence Report'!N87+'7.  Persistence Report'!N144</f>
        <v>299.28539999999998</v>
      </c>
      <c r="P297" s="295">
        <f>+'7.  Persistence Report'!O85+'7.  Persistence Report'!O87+'7.  Persistence Report'!O144</f>
        <v>301.73390000000001</v>
      </c>
      <c r="Q297" s="295">
        <f>+'7.  Persistence Report'!P85+'7.  Persistence Report'!P87+'7.  Persistence Report'!P144</f>
        <v>0</v>
      </c>
      <c r="R297" s="295">
        <f>+'7.  Persistence Report'!Q85+'7.  Persistence Report'!Q87+'7.  Persistence Report'!Q144</f>
        <v>0</v>
      </c>
      <c r="S297" s="295">
        <f>+'7.  Persistence Report'!R85+'7.  Persistence Report'!R87+'7.  Persistence Report'!R144</f>
        <v>0</v>
      </c>
      <c r="T297" s="295">
        <f>+'7.  Persistence Report'!S85+'7.  Persistence Report'!S87+'7.  Persistence Report'!S144</f>
        <v>0</v>
      </c>
      <c r="U297" s="295">
        <f>+'7.  Persistence Report'!T85+'7.  Persistence Report'!T87+'7.  Persistence Report'!T144</f>
        <v>0</v>
      </c>
      <c r="V297" s="295">
        <f>+'7.  Persistence Report'!U85+'7.  Persistence Report'!U87+'7.  Persistence Report'!U144</f>
        <v>0</v>
      </c>
      <c r="W297" s="295">
        <f>+'7.  Persistence Report'!V85+'7.  Persistence Report'!V87+'7.  Persistence Report'!V144</f>
        <v>0</v>
      </c>
      <c r="X297" s="295">
        <f>+'7.  Persistence Report'!W85+'7.  Persistence Report'!W87+'7.  Persistence Report'!W144</f>
        <v>0</v>
      </c>
      <c r="Y297" s="410">
        <v>1</v>
      </c>
      <c r="Z297" s="410"/>
      <c r="AA297" s="410"/>
      <c r="AB297" s="410"/>
      <c r="AC297" s="410"/>
      <c r="AD297" s="410"/>
      <c r="AE297" s="410"/>
      <c r="AF297" s="410"/>
      <c r="AG297" s="410"/>
      <c r="AH297" s="410"/>
      <c r="AI297" s="410"/>
      <c r="AJ297" s="410"/>
      <c r="AK297" s="410"/>
      <c r="AL297" s="410"/>
      <c r="AM297" s="296">
        <f>SUM(Y297:AL297)</f>
        <v>1</v>
      </c>
    </row>
    <row r="298" spans="1:39" ht="15.5" outlineLevel="1">
      <c r="B298" s="294" t="s">
        <v>249</v>
      </c>
      <c r="C298" s="291" t="s">
        <v>163</v>
      </c>
      <c r="D298" s="295"/>
      <c r="E298" s="295"/>
      <c r="F298" s="295"/>
      <c r="G298" s="295"/>
      <c r="H298" s="295"/>
      <c r="I298" s="295"/>
      <c r="J298" s="295"/>
      <c r="K298" s="295"/>
      <c r="L298" s="295"/>
      <c r="M298" s="295"/>
      <c r="N298" s="291"/>
      <c r="O298" s="295"/>
      <c r="P298" s="295"/>
      <c r="Q298" s="295"/>
      <c r="R298" s="295"/>
      <c r="S298" s="295"/>
      <c r="T298" s="295"/>
      <c r="U298" s="295"/>
      <c r="V298" s="295"/>
      <c r="W298" s="295"/>
      <c r="X298" s="295"/>
      <c r="Y298" s="411">
        <f>Y297</f>
        <v>1</v>
      </c>
      <c r="Z298" s="411">
        <f>Z297</f>
        <v>0</v>
      </c>
      <c r="AA298" s="411">
        <f t="shared" ref="AA298:AL298" si="86">AA297</f>
        <v>0</v>
      </c>
      <c r="AB298" s="411">
        <f t="shared" si="86"/>
        <v>0</v>
      </c>
      <c r="AC298" s="411">
        <f t="shared" si="86"/>
        <v>0</v>
      </c>
      <c r="AD298" s="411">
        <f t="shared" si="86"/>
        <v>0</v>
      </c>
      <c r="AE298" s="411">
        <f t="shared" si="86"/>
        <v>0</v>
      </c>
      <c r="AF298" s="411">
        <f t="shared" si="86"/>
        <v>0</v>
      </c>
      <c r="AG298" s="411">
        <f t="shared" si="86"/>
        <v>0</v>
      </c>
      <c r="AH298" s="411">
        <f t="shared" si="86"/>
        <v>0</v>
      </c>
      <c r="AI298" s="411">
        <f t="shared" si="86"/>
        <v>0</v>
      </c>
      <c r="AJ298" s="411">
        <f t="shared" si="86"/>
        <v>0</v>
      </c>
      <c r="AK298" s="411">
        <f t="shared" si="86"/>
        <v>0</v>
      </c>
      <c r="AL298" s="411">
        <f t="shared" si="86"/>
        <v>0</v>
      </c>
      <c r="AM298" s="297"/>
    </row>
    <row r="299" spans="1:39" ht="15.5" outlineLevel="1">
      <c r="B299" s="294"/>
      <c r="C299" s="305"/>
      <c r="D299" s="304"/>
      <c r="E299" s="304"/>
      <c r="F299" s="304"/>
      <c r="G299" s="304"/>
      <c r="H299" s="304"/>
      <c r="I299" s="304"/>
      <c r="J299" s="304"/>
      <c r="K299" s="304"/>
      <c r="L299" s="304"/>
      <c r="M299" s="304"/>
      <c r="N299" s="291"/>
      <c r="O299" s="304"/>
      <c r="P299" s="304"/>
      <c r="Q299" s="304"/>
      <c r="R299" s="304"/>
      <c r="S299" s="304"/>
      <c r="T299" s="304"/>
      <c r="U299" s="304"/>
      <c r="V299" s="304"/>
      <c r="W299" s="304"/>
      <c r="X299" s="304"/>
      <c r="Y299" s="412"/>
      <c r="Z299" s="412"/>
      <c r="AA299" s="412"/>
      <c r="AB299" s="412"/>
      <c r="AC299" s="412"/>
      <c r="AD299" s="412"/>
      <c r="AE299" s="412"/>
      <c r="AF299" s="412"/>
      <c r="AG299" s="412"/>
      <c r="AH299" s="412"/>
      <c r="AI299" s="412"/>
      <c r="AJ299" s="412"/>
      <c r="AK299" s="412"/>
      <c r="AL299" s="412"/>
      <c r="AM299" s="306"/>
    </row>
    <row r="300" spans="1:39" s="283" customFormat="1" ht="15.5" outlineLevel="1">
      <c r="A300" s="509">
        <v>8</v>
      </c>
      <c r="B300" s="294" t="s">
        <v>485</v>
      </c>
      <c r="C300" s="291" t="s">
        <v>25</v>
      </c>
      <c r="D300" s="295"/>
      <c r="E300" s="295"/>
      <c r="F300" s="295"/>
      <c r="G300" s="295"/>
      <c r="H300" s="295"/>
      <c r="I300" s="295"/>
      <c r="J300" s="295"/>
      <c r="K300" s="295"/>
      <c r="L300" s="295"/>
      <c r="M300" s="295"/>
      <c r="N300" s="291"/>
      <c r="O300" s="295"/>
      <c r="P300" s="295"/>
      <c r="Q300" s="295"/>
      <c r="R300" s="295"/>
      <c r="S300" s="295"/>
      <c r="T300" s="295"/>
      <c r="U300" s="295"/>
      <c r="V300" s="295"/>
      <c r="W300" s="295"/>
      <c r="X300" s="295"/>
      <c r="Y300" s="410">
        <v>1</v>
      </c>
      <c r="Z300" s="410"/>
      <c r="AA300" s="410"/>
      <c r="AB300" s="410"/>
      <c r="AC300" s="410"/>
      <c r="AD300" s="410"/>
      <c r="AE300" s="410"/>
      <c r="AF300" s="410"/>
      <c r="AG300" s="410"/>
      <c r="AH300" s="410"/>
      <c r="AI300" s="410"/>
      <c r="AJ300" s="410"/>
      <c r="AK300" s="410"/>
      <c r="AL300" s="410"/>
      <c r="AM300" s="296">
        <f>SUM(Y300:AL300)</f>
        <v>1</v>
      </c>
    </row>
    <row r="301" spans="1:39" s="283" customFormat="1" ht="15.5" outlineLevel="1">
      <c r="A301" s="509"/>
      <c r="B301" s="294" t="s">
        <v>249</v>
      </c>
      <c r="C301" s="291" t="s">
        <v>163</v>
      </c>
      <c r="D301" s="295"/>
      <c r="E301" s="295"/>
      <c r="F301" s="295"/>
      <c r="G301" s="295"/>
      <c r="H301" s="295"/>
      <c r="I301" s="295"/>
      <c r="J301" s="295"/>
      <c r="K301" s="295"/>
      <c r="L301" s="295"/>
      <c r="M301" s="295"/>
      <c r="N301" s="291"/>
      <c r="O301" s="295"/>
      <c r="P301" s="295"/>
      <c r="Q301" s="295"/>
      <c r="R301" s="295"/>
      <c r="S301" s="295"/>
      <c r="T301" s="295"/>
      <c r="U301" s="295"/>
      <c r="V301" s="295"/>
      <c r="W301" s="295"/>
      <c r="X301" s="295"/>
      <c r="Y301" s="411">
        <f>Y300</f>
        <v>1</v>
      </c>
      <c r="Z301" s="411">
        <f>Z300</f>
        <v>0</v>
      </c>
      <c r="AA301" s="411">
        <f t="shared" ref="AA301:AL301" si="87">AA300</f>
        <v>0</v>
      </c>
      <c r="AB301" s="411">
        <f t="shared" si="87"/>
        <v>0</v>
      </c>
      <c r="AC301" s="411">
        <f t="shared" si="87"/>
        <v>0</v>
      </c>
      <c r="AD301" s="411">
        <f t="shared" si="87"/>
        <v>0</v>
      </c>
      <c r="AE301" s="411">
        <f t="shared" si="87"/>
        <v>0</v>
      </c>
      <c r="AF301" s="411">
        <f t="shared" si="87"/>
        <v>0</v>
      </c>
      <c r="AG301" s="411">
        <f t="shared" si="87"/>
        <v>0</v>
      </c>
      <c r="AH301" s="411">
        <f t="shared" si="87"/>
        <v>0</v>
      </c>
      <c r="AI301" s="411">
        <f t="shared" si="87"/>
        <v>0</v>
      </c>
      <c r="AJ301" s="411">
        <f t="shared" si="87"/>
        <v>0</v>
      </c>
      <c r="AK301" s="411">
        <f t="shared" si="87"/>
        <v>0</v>
      </c>
      <c r="AL301" s="411">
        <f t="shared" si="87"/>
        <v>0</v>
      </c>
      <c r="AM301" s="297"/>
    </row>
    <row r="302" spans="1:39" s="283" customFormat="1" ht="15.5" outlineLevel="1">
      <c r="A302" s="509"/>
      <c r="B302" s="294"/>
      <c r="C302" s="305"/>
      <c r="D302" s="304"/>
      <c r="E302" s="304"/>
      <c r="F302" s="304"/>
      <c r="G302" s="304"/>
      <c r="H302" s="304"/>
      <c r="I302" s="304"/>
      <c r="J302" s="304"/>
      <c r="K302" s="304"/>
      <c r="L302" s="304"/>
      <c r="M302" s="304"/>
      <c r="N302" s="291"/>
      <c r="O302" s="304"/>
      <c r="P302" s="304"/>
      <c r="Q302" s="304"/>
      <c r="R302" s="304"/>
      <c r="S302" s="304"/>
      <c r="T302" s="304"/>
      <c r="U302" s="304"/>
      <c r="V302" s="304"/>
      <c r="W302" s="304"/>
      <c r="X302" s="304"/>
      <c r="Y302" s="412"/>
      <c r="Z302" s="412"/>
      <c r="AA302" s="412"/>
      <c r="AB302" s="412"/>
      <c r="AC302" s="412"/>
      <c r="AD302" s="412"/>
      <c r="AE302" s="412"/>
      <c r="AF302" s="412"/>
      <c r="AG302" s="412"/>
      <c r="AH302" s="412"/>
      <c r="AI302" s="412"/>
      <c r="AJ302" s="412"/>
      <c r="AK302" s="412"/>
      <c r="AL302" s="412"/>
      <c r="AM302" s="306"/>
    </row>
    <row r="303" spans="1:39" ht="15.5" outlineLevel="1">
      <c r="A303" s="509">
        <v>9</v>
      </c>
      <c r="B303" s="294" t="s">
        <v>7</v>
      </c>
      <c r="C303" s="291" t="s">
        <v>25</v>
      </c>
      <c r="D303" s="295"/>
      <c r="E303" s="295"/>
      <c r="F303" s="295"/>
      <c r="G303" s="295"/>
      <c r="H303" s="295"/>
      <c r="I303" s="295"/>
      <c r="J303" s="295"/>
      <c r="K303" s="295"/>
      <c r="L303" s="295"/>
      <c r="M303" s="295"/>
      <c r="N303" s="291"/>
      <c r="O303" s="295"/>
      <c r="P303" s="295"/>
      <c r="Q303" s="295"/>
      <c r="R303" s="295"/>
      <c r="S303" s="295"/>
      <c r="T303" s="295"/>
      <c r="U303" s="295"/>
      <c r="V303" s="295"/>
      <c r="W303" s="295"/>
      <c r="X303" s="295"/>
      <c r="Y303" s="410">
        <v>1</v>
      </c>
      <c r="Z303" s="410"/>
      <c r="AA303" s="410"/>
      <c r="AB303" s="410"/>
      <c r="AC303" s="410"/>
      <c r="AD303" s="410"/>
      <c r="AE303" s="410"/>
      <c r="AF303" s="410"/>
      <c r="AG303" s="410"/>
      <c r="AH303" s="410"/>
      <c r="AI303" s="410"/>
      <c r="AJ303" s="410"/>
      <c r="AK303" s="410"/>
      <c r="AL303" s="410"/>
      <c r="AM303" s="296">
        <f>SUM(Y303:AL303)</f>
        <v>1</v>
      </c>
    </row>
    <row r="304" spans="1:39" ht="15.5" outlineLevel="1">
      <c r="B304" s="294" t="s">
        <v>249</v>
      </c>
      <c r="C304" s="291" t="s">
        <v>163</v>
      </c>
      <c r="D304" s="295"/>
      <c r="E304" s="295"/>
      <c r="F304" s="295"/>
      <c r="G304" s="295"/>
      <c r="H304" s="295"/>
      <c r="I304" s="295"/>
      <c r="J304" s="295"/>
      <c r="K304" s="295"/>
      <c r="L304" s="295"/>
      <c r="M304" s="295"/>
      <c r="N304" s="291"/>
      <c r="O304" s="295"/>
      <c r="P304" s="295"/>
      <c r="Q304" s="295"/>
      <c r="R304" s="295"/>
      <c r="S304" s="295"/>
      <c r="T304" s="295"/>
      <c r="U304" s="295"/>
      <c r="V304" s="295"/>
      <c r="W304" s="295"/>
      <c r="X304" s="295"/>
      <c r="Y304" s="411">
        <f>Y303</f>
        <v>1</v>
      </c>
      <c r="Z304" s="411">
        <f>Z303</f>
        <v>0</v>
      </c>
      <c r="AA304" s="411">
        <f t="shared" ref="AA304:AL304" si="88">AA303</f>
        <v>0</v>
      </c>
      <c r="AB304" s="411">
        <f t="shared" si="88"/>
        <v>0</v>
      </c>
      <c r="AC304" s="411">
        <f t="shared" si="88"/>
        <v>0</v>
      </c>
      <c r="AD304" s="411">
        <f t="shared" si="88"/>
        <v>0</v>
      </c>
      <c r="AE304" s="411">
        <f t="shared" si="88"/>
        <v>0</v>
      </c>
      <c r="AF304" s="411">
        <f t="shared" si="88"/>
        <v>0</v>
      </c>
      <c r="AG304" s="411">
        <f t="shared" si="88"/>
        <v>0</v>
      </c>
      <c r="AH304" s="411">
        <f t="shared" si="88"/>
        <v>0</v>
      </c>
      <c r="AI304" s="411">
        <f t="shared" si="88"/>
        <v>0</v>
      </c>
      <c r="AJ304" s="411">
        <f t="shared" si="88"/>
        <v>0</v>
      </c>
      <c r="AK304" s="411">
        <f t="shared" si="88"/>
        <v>0</v>
      </c>
      <c r="AL304" s="411">
        <f t="shared" si="88"/>
        <v>0</v>
      </c>
      <c r="AM304" s="297"/>
    </row>
    <row r="305" spans="1:39" ht="15.5" outlineLevel="1">
      <c r="B305" s="307"/>
      <c r="C305" s="308"/>
      <c r="D305" s="291"/>
      <c r="E305" s="291"/>
      <c r="F305" s="291"/>
      <c r="G305" s="291"/>
      <c r="H305" s="291"/>
      <c r="I305" s="291"/>
      <c r="J305" s="291"/>
      <c r="K305" s="291"/>
      <c r="L305" s="291"/>
      <c r="M305" s="291"/>
      <c r="N305" s="291"/>
      <c r="O305" s="291"/>
      <c r="P305" s="291"/>
      <c r="Q305" s="291"/>
      <c r="R305" s="291"/>
      <c r="S305" s="291"/>
      <c r="T305" s="291"/>
      <c r="U305" s="291"/>
      <c r="V305" s="291"/>
      <c r="W305" s="291"/>
      <c r="X305" s="291"/>
      <c r="Y305" s="412"/>
      <c r="Z305" s="412"/>
      <c r="AA305" s="412"/>
      <c r="AB305" s="412"/>
      <c r="AC305" s="412"/>
      <c r="AD305" s="412"/>
      <c r="AE305" s="412"/>
      <c r="AF305" s="412"/>
      <c r="AG305" s="412"/>
      <c r="AH305" s="412"/>
      <c r="AI305" s="412"/>
      <c r="AJ305" s="412"/>
      <c r="AK305" s="412"/>
      <c r="AL305" s="412"/>
      <c r="AM305" s="306"/>
    </row>
    <row r="306" spans="1:39" ht="15.5" outlineLevel="1">
      <c r="A306" s="510"/>
      <c r="B306" s="288" t="s">
        <v>8</v>
      </c>
      <c r="C306" s="289"/>
      <c r="D306" s="289"/>
      <c r="E306" s="289"/>
      <c r="F306" s="289"/>
      <c r="G306" s="289"/>
      <c r="H306" s="289"/>
      <c r="I306" s="289"/>
      <c r="J306" s="289"/>
      <c r="K306" s="289"/>
      <c r="L306" s="289"/>
      <c r="M306" s="289"/>
      <c r="N306" s="291"/>
      <c r="O306" s="289"/>
      <c r="P306" s="289"/>
      <c r="Q306" s="289"/>
      <c r="R306" s="289"/>
      <c r="S306" s="289"/>
      <c r="T306" s="289"/>
      <c r="U306" s="289"/>
      <c r="V306" s="289"/>
      <c r="W306" s="289"/>
      <c r="X306" s="289"/>
      <c r="Y306" s="414"/>
      <c r="Z306" s="414"/>
      <c r="AA306" s="414"/>
      <c r="AB306" s="414"/>
      <c r="AC306" s="414"/>
      <c r="AD306" s="414"/>
      <c r="AE306" s="414"/>
      <c r="AF306" s="414"/>
      <c r="AG306" s="414"/>
      <c r="AH306" s="414"/>
      <c r="AI306" s="414"/>
      <c r="AJ306" s="414"/>
      <c r="AK306" s="414"/>
      <c r="AL306" s="414"/>
      <c r="AM306" s="292"/>
    </row>
    <row r="307" spans="1:39" ht="15.5" outlineLevel="1">
      <c r="A307" s="509">
        <v>10</v>
      </c>
      <c r="B307" s="310" t="s">
        <v>22</v>
      </c>
      <c r="C307" s="291" t="s">
        <v>25</v>
      </c>
      <c r="D307" s="295">
        <f>+'7.  Persistence Report'!AS70</f>
        <v>3750879.8904593899</v>
      </c>
      <c r="E307" s="295">
        <f>+'7.  Persistence Report'!AT70</f>
        <v>3708900.4321034201</v>
      </c>
      <c r="F307" s="295">
        <f>+'7.  Persistence Report'!AU70</f>
        <v>3708900.4321034201</v>
      </c>
      <c r="G307" s="295">
        <f>+'7.  Persistence Report'!AV70</f>
        <v>3708900.4321034201</v>
      </c>
      <c r="H307" s="295">
        <f>+'7.  Persistence Report'!AW70</f>
        <v>3557668.0848874901</v>
      </c>
      <c r="I307" s="295">
        <f>+'7.  Persistence Report'!AX70</f>
        <v>3478536.7439360302</v>
      </c>
      <c r="J307" s="295">
        <f>+'7.  Persistence Report'!AY70</f>
        <v>3478536.7439360302</v>
      </c>
      <c r="K307" s="295">
        <f>+'7.  Persistence Report'!AZ70</f>
        <v>3476219.9686537199</v>
      </c>
      <c r="L307" s="295">
        <f>+'7.  Persistence Report'!BA70</f>
        <v>3402664.8960621799</v>
      </c>
      <c r="M307" s="295">
        <f>+'7.  Persistence Report'!BB70</f>
        <v>2893058.9946702202</v>
      </c>
      <c r="N307" s="295">
        <v>12</v>
      </c>
      <c r="O307" s="295">
        <f>+'7.  Persistence Report'!N70</f>
        <v>910.73324238600003</v>
      </c>
      <c r="P307" s="295">
        <f>+'7.  Persistence Report'!O70</f>
        <v>897.23053817100003</v>
      </c>
      <c r="Q307" s="295">
        <f>+'7.  Persistence Report'!P70</f>
        <v>897.23053817100003</v>
      </c>
      <c r="R307" s="295">
        <f>+'7.  Persistence Report'!Q70</f>
        <v>897.23053817100003</v>
      </c>
      <c r="S307" s="295">
        <f>+'7.  Persistence Report'!R70</f>
        <v>848.81978802799995</v>
      </c>
      <c r="T307" s="295">
        <f>+'7.  Persistence Report'!S70</f>
        <v>828.65830773699997</v>
      </c>
      <c r="U307" s="295">
        <f>+'7.  Persistence Report'!T70</f>
        <v>828.65830773699997</v>
      </c>
      <c r="V307" s="295">
        <f>+'7.  Persistence Report'!U70</f>
        <v>828.59930884400001</v>
      </c>
      <c r="W307" s="295">
        <f>+'7.  Persistence Report'!V70</f>
        <v>807.95863143099996</v>
      </c>
      <c r="X307" s="295">
        <f>+'7.  Persistence Report'!W70</f>
        <v>682.45063871900004</v>
      </c>
      <c r="Y307" s="415"/>
      <c r="Z307" s="415">
        <v>0.10320146478372504</v>
      </c>
      <c r="AA307" s="415">
        <v>0.89381348107109881</v>
      </c>
      <c r="AB307" s="503"/>
      <c r="AC307" s="415"/>
      <c r="AD307" s="415"/>
      <c r="AE307" s="415"/>
      <c r="AF307" s="415"/>
      <c r="AG307" s="415"/>
      <c r="AH307" s="415"/>
      <c r="AI307" s="415"/>
      <c r="AJ307" s="415"/>
      <c r="AK307" s="415"/>
      <c r="AL307" s="415"/>
      <c r="AM307" s="296">
        <f>SUM(Y307:AL307)</f>
        <v>0.99701494585482386</v>
      </c>
    </row>
    <row r="308" spans="1:39" ht="15.5" outlineLevel="1">
      <c r="B308" s="294" t="s">
        <v>249</v>
      </c>
      <c r="C308" s="291" t="s">
        <v>163</v>
      </c>
      <c r="D308" s="295">
        <f>+'7.  Persistence Report'!AS110</f>
        <v>1127716.5109999999</v>
      </c>
      <c r="E308" s="295">
        <f>+'7.  Persistence Report'!AT110</f>
        <v>1121204.5060000001</v>
      </c>
      <c r="F308" s="295">
        <f>+'7.  Persistence Report'!AU110</f>
        <v>1120871.3160000001</v>
      </c>
      <c r="G308" s="295">
        <f>+'7.  Persistence Report'!AV110</f>
        <v>1120871.3160000001</v>
      </c>
      <c r="H308" s="295">
        <f>+'7.  Persistence Report'!AW110</f>
        <v>1120084.22</v>
      </c>
      <c r="I308" s="295">
        <f>+'7.  Persistence Report'!AX110</f>
        <v>1101223.6869999999</v>
      </c>
      <c r="J308" s="295">
        <f>+'7.  Persistence Report'!AY110</f>
        <v>1101223.6869999999</v>
      </c>
      <c r="K308" s="295">
        <f>+'7.  Persistence Report'!AZ110</f>
        <v>1099492.0549999999</v>
      </c>
      <c r="L308" s="295">
        <f>+'7.  Persistence Report'!BA110</f>
        <v>1071121.861</v>
      </c>
      <c r="M308" s="295">
        <f>+'7.  Persistence Report'!BB110</f>
        <v>933633.17870000005</v>
      </c>
      <c r="N308" s="295">
        <f>N307</f>
        <v>12</v>
      </c>
      <c r="O308" s="295">
        <f>+'7.  Persistence Report'!N110</f>
        <v>158.80442300000001</v>
      </c>
      <c r="P308" s="295">
        <f>+'7.  Persistence Report'!O110</f>
        <v>157.18614049999999</v>
      </c>
      <c r="Q308" s="295">
        <f>+'7.  Persistence Report'!P110</f>
        <v>157.09049200000001</v>
      </c>
      <c r="R308" s="295">
        <f>+'7.  Persistence Report'!Q110</f>
        <v>157.09049200000001</v>
      </c>
      <c r="S308" s="295">
        <f>+'7.  Persistence Report'!R110</f>
        <v>156.8645415</v>
      </c>
      <c r="T308" s="295">
        <f>+'7.  Persistence Report'!S110</f>
        <v>154.59364099999999</v>
      </c>
      <c r="U308" s="295">
        <f>+'7.  Persistence Report'!T110</f>
        <v>154.59364099999999</v>
      </c>
      <c r="V308" s="295">
        <f>+'7.  Persistence Report'!U110</f>
        <v>154.59364099999999</v>
      </c>
      <c r="W308" s="295">
        <f>+'7.  Persistence Report'!V110</f>
        <v>147.94953559999999</v>
      </c>
      <c r="X308" s="295">
        <f>+'7.  Persistence Report'!W110</f>
        <v>131.39522550000001</v>
      </c>
      <c r="Y308" s="411">
        <f>Y307</f>
        <v>0</v>
      </c>
      <c r="Z308" s="411">
        <f>Z307</f>
        <v>0.10320146478372504</v>
      </c>
      <c r="AA308" s="411">
        <f t="shared" ref="AA308:AL308" si="89">AA307</f>
        <v>0.89381348107109881</v>
      </c>
      <c r="AB308" s="411">
        <f t="shared" si="89"/>
        <v>0</v>
      </c>
      <c r="AC308" s="411">
        <f t="shared" si="89"/>
        <v>0</v>
      </c>
      <c r="AD308" s="411">
        <f t="shared" si="89"/>
        <v>0</v>
      </c>
      <c r="AE308" s="411">
        <f t="shared" si="89"/>
        <v>0</v>
      </c>
      <c r="AF308" s="411">
        <f t="shared" si="89"/>
        <v>0</v>
      </c>
      <c r="AG308" s="411">
        <f t="shared" si="89"/>
        <v>0</v>
      </c>
      <c r="AH308" s="411">
        <f t="shared" si="89"/>
        <v>0</v>
      </c>
      <c r="AI308" s="411">
        <f t="shared" si="89"/>
        <v>0</v>
      </c>
      <c r="AJ308" s="411">
        <f t="shared" si="89"/>
        <v>0</v>
      </c>
      <c r="AK308" s="411">
        <f t="shared" si="89"/>
        <v>0</v>
      </c>
      <c r="AL308" s="411">
        <f t="shared" si="89"/>
        <v>0</v>
      </c>
      <c r="AM308" s="311"/>
    </row>
    <row r="309" spans="1:39" ht="15.5" outlineLevel="1">
      <c r="B309" s="310"/>
      <c r="C309" s="312"/>
      <c r="D309" s="291"/>
      <c r="E309" s="291"/>
      <c r="F309" s="291"/>
      <c r="G309" s="291"/>
      <c r="H309" s="291"/>
      <c r="I309" s="291"/>
      <c r="J309" s="291"/>
      <c r="K309" s="291"/>
      <c r="L309" s="291"/>
      <c r="M309" s="291"/>
      <c r="N309" s="291"/>
      <c r="O309" s="291"/>
      <c r="P309" s="291"/>
      <c r="Q309" s="291"/>
      <c r="R309" s="291"/>
      <c r="S309" s="291"/>
      <c r="T309" s="291"/>
      <c r="U309" s="291"/>
      <c r="V309" s="291"/>
      <c r="W309" s="291"/>
      <c r="X309" s="291"/>
      <c r="Y309" s="416"/>
      <c r="Z309" s="416"/>
      <c r="AA309" s="416"/>
      <c r="AB309" s="416"/>
      <c r="AC309" s="416"/>
      <c r="AD309" s="416"/>
      <c r="AE309" s="416"/>
      <c r="AF309" s="416"/>
      <c r="AG309" s="416"/>
      <c r="AH309" s="416"/>
      <c r="AI309" s="416"/>
      <c r="AJ309" s="416"/>
      <c r="AK309" s="416"/>
      <c r="AL309" s="416"/>
      <c r="AM309" s="313"/>
    </row>
    <row r="310" spans="1:39" ht="15.5" outlineLevel="1">
      <c r="A310" s="509">
        <v>11</v>
      </c>
      <c r="B310" s="314" t="s">
        <v>21</v>
      </c>
      <c r="C310" s="291" t="s">
        <v>25</v>
      </c>
      <c r="D310" s="295">
        <f>+'7.  Persistence Report'!AS71</f>
        <v>104958.73816425601</v>
      </c>
      <c r="E310" s="295">
        <f>+'7.  Persistence Report'!AT71</f>
        <v>104958.73816425601</v>
      </c>
      <c r="F310" s="295">
        <f>+'7.  Persistence Report'!AU71</f>
        <v>104958.73816425601</v>
      </c>
      <c r="G310" s="295">
        <f>+'7.  Persistence Report'!AV71</f>
        <v>104123.28422163099</v>
      </c>
      <c r="H310" s="295">
        <f>+'7.  Persistence Report'!AW71</f>
        <v>86540.521033960002</v>
      </c>
      <c r="I310" s="295">
        <f>+'7.  Persistence Report'!AX71</f>
        <v>86540.521033960002</v>
      </c>
      <c r="J310" s="295">
        <f>+'7.  Persistence Report'!AY71</f>
        <v>86540.521033960002</v>
      </c>
      <c r="K310" s="295">
        <f>+'7.  Persistence Report'!AZ71</f>
        <v>86540.521033960002</v>
      </c>
      <c r="L310" s="295">
        <f>+'7.  Persistence Report'!BA71</f>
        <v>86540.521033960002</v>
      </c>
      <c r="M310" s="295">
        <f>+'7.  Persistence Report'!BB71</f>
        <v>86540.521033960002</v>
      </c>
      <c r="N310" s="295">
        <v>12</v>
      </c>
      <c r="O310" s="295">
        <f>+'7.  Persistence Report'!N71</f>
        <v>30.834787971000001</v>
      </c>
      <c r="P310" s="295">
        <f>+'7.  Persistence Report'!O71</f>
        <v>30.834787971000001</v>
      </c>
      <c r="Q310" s="295">
        <f>+'7.  Persistence Report'!P71</f>
        <v>30.834787971000001</v>
      </c>
      <c r="R310" s="295">
        <f>+'7.  Persistence Report'!Q71</f>
        <v>30.61798267</v>
      </c>
      <c r="S310" s="295">
        <f>+'7.  Persistence Report'!R71</f>
        <v>25.079452923000002</v>
      </c>
      <c r="T310" s="295">
        <f>+'7.  Persistence Report'!S71</f>
        <v>25.079452923000002</v>
      </c>
      <c r="U310" s="295">
        <f>+'7.  Persistence Report'!T71</f>
        <v>25.079452923000002</v>
      </c>
      <c r="V310" s="295">
        <f>+'7.  Persistence Report'!U71</f>
        <v>25.079452923000002</v>
      </c>
      <c r="W310" s="295">
        <f>+'7.  Persistence Report'!V71</f>
        <v>25.079452923000002</v>
      </c>
      <c r="X310" s="295">
        <f>+'7.  Persistence Report'!W71</f>
        <v>25.079452923000002</v>
      </c>
      <c r="Y310" s="415"/>
      <c r="Z310" s="415">
        <v>1</v>
      </c>
      <c r="AA310" s="415"/>
      <c r="AB310" s="415"/>
      <c r="AC310" s="415"/>
      <c r="AD310" s="415"/>
      <c r="AE310" s="415"/>
      <c r="AF310" s="415"/>
      <c r="AG310" s="415"/>
      <c r="AH310" s="415"/>
      <c r="AI310" s="415"/>
      <c r="AJ310" s="415"/>
      <c r="AK310" s="415"/>
      <c r="AL310" s="415"/>
      <c r="AM310" s="296">
        <f>SUM(Y310:AL310)</f>
        <v>1</v>
      </c>
    </row>
    <row r="311" spans="1:39" ht="15.5" outlineLevel="1">
      <c r="B311" s="294" t="s">
        <v>249</v>
      </c>
      <c r="C311" s="291" t="s">
        <v>163</v>
      </c>
      <c r="D311" s="295">
        <f>+'7.  Persistence Report'!AS100</f>
        <v>14282.023370000001</v>
      </c>
      <c r="E311" s="295">
        <f>+'7.  Persistence Report'!AT100</f>
        <v>14282.023370000001</v>
      </c>
      <c r="F311" s="295">
        <f>+'7.  Persistence Report'!AU100</f>
        <v>14282.023370000001</v>
      </c>
      <c r="G311" s="295">
        <f>+'7.  Persistence Report'!AV100</f>
        <v>4804.8812770000004</v>
      </c>
      <c r="H311" s="295">
        <f>+'7.  Persistence Report'!AW100</f>
        <v>1233.60194</v>
      </c>
      <c r="I311" s="295">
        <f>+'7.  Persistence Report'!AX100</f>
        <v>1233.60194</v>
      </c>
      <c r="J311" s="295">
        <f>+'7.  Persistence Report'!AY100</f>
        <v>1233.60194</v>
      </c>
      <c r="K311" s="295">
        <f>+'7.  Persistence Report'!AZ100</f>
        <v>1233.60194</v>
      </c>
      <c r="L311" s="295">
        <f>+'7.  Persistence Report'!BA100</f>
        <v>1233.60194</v>
      </c>
      <c r="M311" s="295">
        <f>+'7.  Persistence Report'!BB100</f>
        <v>1233.60194</v>
      </c>
      <c r="N311" s="295">
        <f>N310</f>
        <v>12</v>
      </c>
      <c r="O311" s="295">
        <f>+'7.  Persistence Report'!N100</f>
        <v>3.2490042629999998</v>
      </c>
      <c r="P311" s="295">
        <f>+'7.  Persistence Report'!O100</f>
        <v>3.2490042629999998</v>
      </c>
      <c r="Q311" s="295">
        <f>+'7.  Persistence Report'!P100</f>
        <v>3.2490042629999998</v>
      </c>
      <c r="R311" s="295">
        <f>+'7.  Persistence Report'!Q100</f>
        <v>1.3192833209999999</v>
      </c>
      <c r="S311" s="295">
        <f>+'7.  Persistence Report'!R100</f>
        <v>0.350578785</v>
      </c>
      <c r="T311" s="295">
        <f>+'7.  Persistence Report'!S100</f>
        <v>0.350578785</v>
      </c>
      <c r="U311" s="295">
        <f>+'7.  Persistence Report'!T100</f>
        <v>0.350578785</v>
      </c>
      <c r="V311" s="295">
        <f>+'7.  Persistence Report'!U100</f>
        <v>0.350578785</v>
      </c>
      <c r="W311" s="295">
        <f>+'7.  Persistence Report'!V100</f>
        <v>0.350578785</v>
      </c>
      <c r="X311" s="295">
        <f>+'7.  Persistence Report'!W100</f>
        <v>0.350578785</v>
      </c>
      <c r="Y311" s="411">
        <f>Y310</f>
        <v>0</v>
      </c>
      <c r="Z311" s="411">
        <f>Z310</f>
        <v>1</v>
      </c>
      <c r="AA311" s="411">
        <f t="shared" ref="AA311:AL311" si="90">AA310</f>
        <v>0</v>
      </c>
      <c r="AB311" s="411">
        <f t="shared" si="90"/>
        <v>0</v>
      </c>
      <c r="AC311" s="411">
        <f t="shared" si="90"/>
        <v>0</v>
      </c>
      <c r="AD311" s="411">
        <f t="shared" si="90"/>
        <v>0</v>
      </c>
      <c r="AE311" s="411">
        <f t="shared" si="90"/>
        <v>0</v>
      </c>
      <c r="AF311" s="411">
        <f t="shared" si="90"/>
        <v>0</v>
      </c>
      <c r="AG311" s="411">
        <f t="shared" si="90"/>
        <v>0</v>
      </c>
      <c r="AH311" s="411">
        <f t="shared" si="90"/>
        <v>0</v>
      </c>
      <c r="AI311" s="411">
        <f t="shared" si="90"/>
        <v>0</v>
      </c>
      <c r="AJ311" s="411">
        <f t="shared" si="90"/>
        <v>0</v>
      </c>
      <c r="AK311" s="411">
        <f t="shared" si="90"/>
        <v>0</v>
      </c>
      <c r="AL311" s="411">
        <f t="shared" si="90"/>
        <v>0</v>
      </c>
      <c r="AM311" s="311"/>
    </row>
    <row r="312" spans="1:39" ht="15.5" outlineLevel="1">
      <c r="B312" s="314"/>
      <c r="C312" s="312"/>
      <c r="D312" s="291"/>
      <c r="E312" s="291"/>
      <c r="F312" s="291"/>
      <c r="G312" s="291"/>
      <c r="H312" s="291"/>
      <c r="I312" s="291"/>
      <c r="J312" s="291"/>
      <c r="K312" s="291"/>
      <c r="L312" s="291"/>
      <c r="M312" s="291"/>
      <c r="N312" s="291"/>
      <c r="O312" s="291"/>
      <c r="P312" s="291"/>
      <c r="Q312" s="291"/>
      <c r="R312" s="291"/>
      <c r="S312" s="291"/>
      <c r="T312" s="291"/>
      <c r="U312" s="291"/>
      <c r="V312" s="291"/>
      <c r="W312" s="291"/>
      <c r="X312" s="291"/>
      <c r="Y312" s="416"/>
      <c r="Z312" s="417"/>
      <c r="AA312" s="416"/>
      <c r="AB312" s="416"/>
      <c r="AC312" s="416"/>
      <c r="AD312" s="416"/>
      <c r="AE312" s="416"/>
      <c r="AF312" s="416"/>
      <c r="AG312" s="416"/>
      <c r="AH312" s="416"/>
      <c r="AI312" s="416"/>
      <c r="AJ312" s="416"/>
      <c r="AK312" s="416"/>
      <c r="AL312" s="416"/>
      <c r="AM312" s="313"/>
    </row>
    <row r="313" spans="1:39" ht="15.5" outlineLevel="1">
      <c r="A313" s="509">
        <v>12</v>
      </c>
      <c r="B313" s="314" t="s">
        <v>23</v>
      </c>
      <c r="C313" s="291" t="s">
        <v>25</v>
      </c>
      <c r="D313" s="295"/>
      <c r="E313" s="295"/>
      <c r="F313" s="295"/>
      <c r="G313" s="295"/>
      <c r="H313" s="295"/>
      <c r="I313" s="295"/>
      <c r="J313" s="295"/>
      <c r="K313" s="295"/>
      <c r="L313" s="295"/>
      <c r="M313" s="295"/>
      <c r="N313" s="295">
        <v>3</v>
      </c>
      <c r="O313" s="295"/>
      <c r="P313" s="295"/>
      <c r="Q313" s="295"/>
      <c r="R313" s="295"/>
      <c r="S313" s="295"/>
      <c r="T313" s="295"/>
      <c r="U313" s="295"/>
      <c r="V313" s="295"/>
      <c r="W313" s="295"/>
      <c r="X313" s="295"/>
      <c r="Y313" s="415"/>
      <c r="Z313" s="415"/>
      <c r="AA313" s="415"/>
      <c r="AB313" s="415"/>
      <c r="AC313" s="415"/>
      <c r="AD313" s="415"/>
      <c r="AE313" s="415"/>
      <c r="AF313" s="415"/>
      <c r="AG313" s="415"/>
      <c r="AH313" s="415"/>
      <c r="AI313" s="415"/>
      <c r="AJ313" s="415"/>
      <c r="AK313" s="415"/>
      <c r="AL313" s="415"/>
      <c r="AM313" s="296">
        <f>SUM(Y313:AL313)</f>
        <v>0</v>
      </c>
    </row>
    <row r="314" spans="1:39" ht="15.5" outlineLevel="1">
      <c r="B314" s="294" t="s">
        <v>249</v>
      </c>
      <c r="C314" s="291" t="s">
        <v>163</v>
      </c>
      <c r="D314" s="295"/>
      <c r="E314" s="295"/>
      <c r="F314" s="295"/>
      <c r="G314" s="295"/>
      <c r="H314" s="295"/>
      <c r="I314" s="295"/>
      <c r="J314" s="295"/>
      <c r="K314" s="295"/>
      <c r="L314" s="295"/>
      <c r="M314" s="295"/>
      <c r="N314" s="295">
        <f>N313</f>
        <v>3</v>
      </c>
      <c r="O314" s="295"/>
      <c r="P314" s="295"/>
      <c r="Q314" s="295"/>
      <c r="R314" s="295"/>
      <c r="S314" s="295"/>
      <c r="T314" s="295"/>
      <c r="U314" s="295"/>
      <c r="V314" s="295"/>
      <c r="W314" s="295"/>
      <c r="X314" s="295"/>
      <c r="Y314" s="411">
        <f>Y313</f>
        <v>0</v>
      </c>
      <c r="Z314" s="411">
        <f>Z313</f>
        <v>0</v>
      </c>
      <c r="AA314" s="411">
        <f t="shared" ref="AA314:AL314" si="91">AA313</f>
        <v>0</v>
      </c>
      <c r="AB314" s="411">
        <f t="shared" si="91"/>
        <v>0</v>
      </c>
      <c r="AC314" s="411">
        <f t="shared" si="91"/>
        <v>0</v>
      </c>
      <c r="AD314" s="411">
        <f t="shared" si="91"/>
        <v>0</v>
      </c>
      <c r="AE314" s="411">
        <f t="shared" si="91"/>
        <v>0</v>
      </c>
      <c r="AF314" s="411">
        <f t="shared" si="91"/>
        <v>0</v>
      </c>
      <c r="AG314" s="411">
        <f t="shared" si="91"/>
        <v>0</v>
      </c>
      <c r="AH314" s="411">
        <f t="shared" si="91"/>
        <v>0</v>
      </c>
      <c r="AI314" s="411">
        <f t="shared" si="91"/>
        <v>0</v>
      </c>
      <c r="AJ314" s="411">
        <f t="shared" si="91"/>
        <v>0</v>
      </c>
      <c r="AK314" s="411">
        <f t="shared" si="91"/>
        <v>0</v>
      </c>
      <c r="AL314" s="411">
        <f t="shared" si="91"/>
        <v>0</v>
      </c>
      <c r="AM314" s="311"/>
    </row>
    <row r="315" spans="1:39" ht="15.5" outlineLevel="1">
      <c r="B315" s="314"/>
      <c r="C315" s="312"/>
      <c r="D315" s="316"/>
      <c r="E315" s="316"/>
      <c r="F315" s="316"/>
      <c r="G315" s="316"/>
      <c r="H315" s="316"/>
      <c r="I315" s="316"/>
      <c r="J315" s="316"/>
      <c r="K315" s="316"/>
      <c r="L315" s="316"/>
      <c r="M315" s="316"/>
      <c r="N315" s="291"/>
      <c r="O315" s="316"/>
      <c r="P315" s="316"/>
      <c r="Q315" s="316"/>
      <c r="R315" s="316"/>
      <c r="S315" s="316"/>
      <c r="T315" s="316"/>
      <c r="U315" s="316"/>
      <c r="V315" s="316"/>
      <c r="W315" s="316"/>
      <c r="X315" s="316"/>
      <c r="Y315" s="416"/>
      <c r="Z315" s="417"/>
      <c r="AA315" s="416"/>
      <c r="AB315" s="416"/>
      <c r="AC315" s="416"/>
      <c r="AD315" s="416"/>
      <c r="AE315" s="416"/>
      <c r="AF315" s="416"/>
      <c r="AG315" s="416"/>
      <c r="AH315" s="416"/>
      <c r="AI315" s="416"/>
      <c r="AJ315" s="416"/>
      <c r="AK315" s="416"/>
      <c r="AL315" s="416"/>
      <c r="AM315" s="313"/>
    </row>
    <row r="316" spans="1:39" ht="15.5" outlineLevel="1">
      <c r="A316" s="509">
        <v>13</v>
      </c>
      <c r="B316" s="314" t="s">
        <v>24</v>
      </c>
      <c r="C316" s="291" t="s">
        <v>25</v>
      </c>
      <c r="D316" s="295"/>
      <c r="E316" s="295"/>
      <c r="F316" s="295"/>
      <c r="G316" s="295"/>
      <c r="H316" s="295"/>
      <c r="I316" s="295"/>
      <c r="J316" s="295"/>
      <c r="K316" s="295"/>
      <c r="L316" s="295"/>
      <c r="M316" s="295"/>
      <c r="N316" s="295">
        <v>12</v>
      </c>
      <c r="O316" s="295"/>
      <c r="P316" s="295"/>
      <c r="Q316" s="295"/>
      <c r="R316" s="295"/>
      <c r="S316" s="295"/>
      <c r="T316" s="295"/>
      <c r="U316" s="295"/>
      <c r="V316" s="295"/>
      <c r="W316" s="295"/>
      <c r="X316" s="295"/>
      <c r="Y316" s="415"/>
      <c r="Z316" s="415"/>
      <c r="AA316" s="415">
        <v>1</v>
      </c>
      <c r="AB316" s="415"/>
      <c r="AC316" s="415"/>
      <c r="AD316" s="415"/>
      <c r="AE316" s="415"/>
      <c r="AF316" s="415"/>
      <c r="AG316" s="415"/>
      <c r="AH316" s="415"/>
      <c r="AI316" s="415"/>
      <c r="AJ316" s="415"/>
      <c r="AK316" s="415"/>
      <c r="AL316" s="415"/>
      <c r="AM316" s="296">
        <f>SUM(Y316:AL316)</f>
        <v>1</v>
      </c>
    </row>
    <row r="317" spans="1:39" ht="15.5" outlineLevel="1">
      <c r="B317" s="294" t="s">
        <v>249</v>
      </c>
      <c r="C317" s="291" t="s">
        <v>163</v>
      </c>
      <c r="D317" s="295">
        <f>+'7.  Persistence Report'!AS108</f>
        <v>390891.44709999999</v>
      </c>
      <c r="E317" s="295">
        <f>+'7.  Persistence Report'!AT108</f>
        <v>390891.44709999999</v>
      </c>
      <c r="F317" s="295">
        <f>+'7.  Persistence Report'!AU108</f>
        <v>390891.44709999999</v>
      </c>
      <c r="G317" s="295">
        <f>+'7.  Persistence Report'!AV108</f>
        <v>390891.44709999999</v>
      </c>
      <c r="H317" s="295">
        <f>+'7.  Persistence Report'!AW108</f>
        <v>390891.44709999999</v>
      </c>
      <c r="I317" s="295">
        <f>+'7.  Persistence Report'!AX108</f>
        <v>390891.44709999999</v>
      </c>
      <c r="J317" s="295">
        <f>+'7.  Persistence Report'!AY108</f>
        <v>390891.44709999999</v>
      </c>
      <c r="K317" s="295">
        <f>+'7.  Persistence Report'!AZ108</f>
        <v>390891.44709999999</v>
      </c>
      <c r="L317" s="295">
        <f>+'7.  Persistence Report'!BA108</f>
        <v>390891.44709999999</v>
      </c>
      <c r="M317" s="295">
        <f>+'7.  Persistence Report'!BB108</f>
        <v>390891.44709999999</v>
      </c>
      <c r="N317" s="295">
        <f>N316</f>
        <v>12</v>
      </c>
      <c r="O317" s="295">
        <f>+'7.  Persistence Report'!N108</f>
        <v>69.312791660000002</v>
      </c>
      <c r="P317" s="295">
        <f>+'7.  Persistence Report'!O108</f>
        <v>69.312791660000002</v>
      </c>
      <c r="Q317" s="295">
        <f>+'7.  Persistence Report'!P108</f>
        <v>69.312791660000002</v>
      </c>
      <c r="R317" s="295">
        <f>+'7.  Persistence Report'!Q108</f>
        <v>69.312791660000002</v>
      </c>
      <c r="S317" s="295">
        <f>+'7.  Persistence Report'!R108</f>
        <v>69.312791660000002</v>
      </c>
      <c r="T317" s="295">
        <f>+'7.  Persistence Report'!S108</f>
        <v>69.312791660000002</v>
      </c>
      <c r="U317" s="295">
        <f>+'7.  Persistence Report'!T108</f>
        <v>69.312791660000002</v>
      </c>
      <c r="V317" s="295">
        <f>+'7.  Persistence Report'!U108</f>
        <v>69.312791660000002</v>
      </c>
      <c r="W317" s="295">
        <f>+'7.  Persistence Report'!V108</f>
        <v>69.312791660000002</v>
      </c>
      <c r="X317" s="295">
        <f>+'7.  Persistence Report'!W108</f>
        <v>69.312791660000002</v>
      </c>
      <c r="Y317" s="411">
        <f>Y316</f>
        <v>0</v>
      </c>
      <c r="Z317" s="411">
        <f>Z316</f>
        <v>0</v>
      </c>
      <c r="AA317" s="411">
        <f t="shared" ref="AA317:AL317" si="92">AA316</f>
        <v>1</v>
      </c>
      <c r="AB317" s="411">
        <f t="shared" si="92"/>
        <v>0</v>
      </c>
      <c r="AC317" s="411">
        <f t="shared" si="92"/>
        <v>0</v>
      </c>
      <c r="AD317" s="411">
        <f t="shared" si="92"/>
        <v>0</v>
      </c>
      <c r="AE317" s="411">
        <f t="shared" si="92"/>
        <v>0</v>
      </c>
      <c r="AF317" s="411">
        <f t="shared" si="92"/>
        <v>0</v>
      </c>
      <c r="AG317" s="411">
        <f t="shared" si="92"/>
        <v>0</v>
      </c>
      <c r="AH317" s="411">
        <f t="shared" si="92"/>
        <v>0</v>
      </c>
      <c r="AI317" s="411">
        <f t="shared" si="92"/>
        <v>0</v>
      </c>
      <c r="AJ317" s="411">
        <f t="shared" si="92"/>
        <v>0</v>
      </c>
      <c r="AK317" s="411">
        <f t="shared" si="92"/>
        <v>0</v>
      </c>
      <c r="AL317" s="411">
        <f t="shared" si="92"/>
        <v>0</v>
      </c>
      <c r="AM317" s="311"/>
    </row>
    <row r="318" spans="1:39" ht="15.5" outlineLevel="1">
      <c r="B318" s="314"/>
      <c r="C318" s="312"/>
      <c r="D318" s="316"/>
      <c r="E318" s="316"/>
      <c r="F318" s="316"/>
      <c r="G318" s="316"/>
      <c r="H318" s="316"/>
      <c r="I318" s="316"/>
      <c r="J318" s="316"/>
      <c r="K318" s="316"/>
      <c r="L318" s="316"/>
      <c r="M318" s="316"/>
      <c r="N318" s="291"/>
      <c r="O318" s="316"/>
      <c r="P318" s="316"/>
      <c r="Q318" s="316"/>
      <c r="R318" s="316"/>
      <c r="S318" s="316"/>
      <c r="T318" s="316"/>
      <c r="U318" s="316"/>
      <c r="V318" s="316"/>
      <c r="W318" s="316"/>
      <c r="X318" s="316"/>
      <c r="Y318" s="416"/>
      <c r="Z318" s="416"/>
      <c r="AA318" s="416"/>
      <c r="AB318" s="416"/>
      <c r="AC318" s="416"/>
      <c r="AD318" s="416"/>
      <c r="AE318" s="416"/>
      <c r="AF318" s="416"/>
      <c r="AG318" s="416"/>
      <c r="AH318" s="416"/>
      <c r="AI318" s="416"/>
      <c r="AJ318" s="416"/>
      <c r="AK318" s="416"/>
      <c r="AL318" s="416"/>
      <c r="AM318" s="313"/>
    </row>
    <row r="319" spans="1:39" ht="15.5" outlineLevel="1">
      <c r="A319" s="509">
        <v>14</v>
      </c>
      <c r="B319" s="314" t="s">
        <v>20</v>
      </c>
      <c r="C319" s="291" t="s">
        <v>25</v>
      </c>
      <c r="D319" s="295">
        <f>+'7.  Persistence Report'!AS65</f>
        <v>1550424.56950318</v>
      </c>
      <c r="E319" s="295">
        <f>+'7.  Persistence Report'!AT65</f>
        <v>1550424.56950318</v>
      </c>
      <c r="F319" s="295">
        <f>+'7.  Persistence Report'!AU65</f>
        <v>1550424.56950318</v>
      </c>
      <c r="G319" s="295">
        <f>+'7.  Persistence Report'!AV65</f>
        <v>1550424.56950318</v>
      </c>
      <c r="H319" s="295">
        <f>+'7.  Persistence Report'!AW65</f>
        <v>0</v>
      </c>
      <c r="I319" s="295">
        <f>+'7.  Persistence Report'!AX65</f>
        <v>0</v>
      </c>
      <c r="J319" s="295">
        <f>+'7.  Persistence Report'!AY65</f>
        <v>0</v>
      </c>
      <c r="K319" s="295">
        <f>+'7.  Persistence Report'!AZ65</f>
        <v>0</v>
      </c>
      <c r="L319" s="295">
        <f>+'7.  Persistence Report'!BA65</f>
        <v>0</v>
      </c>
      <c r="M319" s="295">
        <f>+'7.  Persistence Report'!BB65</f>
        <v>0</v>
      </c>
      <c r="N319" s="295">
        <v>12</v>
      </c>
      <c r="O319" s="295">
        <f>+'7.  Persistence Report'!N65</f>
        <v>282.00565192900001</v>
      </c>
      <c r="P319" s="295">
        <f>+'7.  Persistence Report'!O65</f>
        <v>282.00565192900001</v>
      </c>
      <c r="Q319" s="295">
        <f>+'7.  Persistence Report'!P65</f>
        <v>282.00565192900001</v>
      </c>
      <c r="R319" s="295">
        <f>+'7.  Persistence Report'!Q65</f>
        <v>282.00565192900001</v>
      </c>
      <c r="S319" s="295">
        <f>+'7.  Persistence Report'!R65</f>
        <v>0</v>
      </c>
      <c r="T319" s="295">
        <f>+'7.  Persistence Report'!S65</f>
        <v>0</v>
      </c>
      <c r="U319" s="295">
        <f>+'7.  Persistence Report'!T65</f>
        <v>0</v>
      </c>
      <c r="V319" s="295">
        <f>+'7.  Persistence Report'!U65</f>
        <v>0</v>
      </c>
      <c r="W319" s="295">
        <f>+'7.  Persistence Report'!V65</f>
        <v>0</v>
      </c>
      <c r="X319" s="295">
        <f>+'7.  Persistence Report'!W65</f>
        <v>0</v>
      </c>
      <c r="Y319" s="415"/>
      <c r="Z319" s="415">
        <v>0.2</v>
      </c>
      <c r="AA319" s="415">
        <v>0.8</v>
      </c>
      <c r="AB319" s="415"/>
      <c r="AC319" s="415"/>
      <c r="AD319" s="415"/>
      <c r="AE319" s="415"/>
      <c r="AF319" s="415"/>
      <c r="AG319" s="415"/>
      <c r="AH319" s="415"/>
      <c r="AI319" s="415"/>
      <c r="AJ319" s="415"/>
      <c r="AK319" s="415"/>
      <c r="AL319" s="415"/>
      <c r="AM319" s="296">
        <f>SUM(Y319:AL319)</f>
        <v>1</v>
      </c>
    </row>
    <row r="320" spans="1:39" ht="15.5" outlineLevel="1">
      <c r="B320" s="294" t="s">
        <v>249</v>
      </c>
      <c r="C320" s="291" t="s">
        <v>163</v>
      </c>
      <c r="D320" s="295">
        <f>+'7.  Persistence Report'!AS105+'7.  Persistence Report'!AS106</f>
        <v>340408.64323700004</v>
      </c>
      <c r="E320" s="295">
        <f>+'7.  Persistence Report'!AT105+'7.  Persistence Report'!AT106</f>
        <v>340408.64323700004</v>
      </c>
      <c r="F320" s="295">
        <f>+'7.  Persistence Report'!AU105+'7.  Persistence Report'!AU106</f>
        <v>340408.64323700004</v>
      </c>
      <c r="G320" s="295">
        <f>+'7.  Persistence Report'!AV105+'7.  Persistence Report'!AV106</f>
        <v>340408.64323700004</v>
      </c>
      <c r="H320" s="295">
        <f>+'7.  Persistence Report'!AW105+'7.  Persistence Report'!AW106</f>
        <v>0</v>
      </c>
      <c r="I320" s="295">
        <f>+'7.  Persistence Report'!AX105+'7.  Persistence Report'!AX106</f>
        <v>0</v>
      </c>
      <c r="J320" s="295">
        <f>+'7.  Persistence Report'!AY105+'7.  Persistence Report'!AY106</f>
        <v>0</v>
      </c>
      <c r="K320" s="295">
        <f>+'7.  Persistence Report'!AZ105+'7.  Persistence Report'!AZ106</f>
        <v>0</v>
      </c>
      <c r="L320" s="295">
        <f>+'7.  Persistence Report'!BA105+'7.  Persistence Report'!BA106</f>
        <v>0</v>
      </c>
      <c r="M320" s="295">
        <f>+'7.  Persistence Report'!BB105+'7.  Persistence Report'!BB106</f>
        <v>0</v>
      </c>
      <c r="N320" s="295">
        <f>N319</f>
        <v>12</v>
      </c>
      <c r="O320" s="295">
        <f>+'7.  Persistence Report'!N105+'7.  Persistence Report'!N106</f>
        <v>61.916692535999999</v>
      </c>
      <c r="P320" s="295">
        <f>+'7.  Persistence Report'!O105+'7.  Persistence Report'!O106</f>
        <v>61.916692535999999</v>
      </c>
      <c r="Q320" s="295">
        <f>+'7.  Persistence Report'!P105+'7.  Persistence Report'!P106</f>
        <v>61.916692535999999</v>
      </c>
      <c r="R320" s="295">
        <f>+'7.  Persistence Report'!Q105+'7.  Persistence Report'!Q106</f>
        <v>61.916692535999999</v>
      </c>
      <c r="S320" s="295">
        <f>+'7.  Persistence Report'!R105+'7.  Persistence Report'!R106</f>
        <v>0</v>
      </c>
      <c r="T320" s="295">
        <f>+'7.  Persistence Report'!S105+'7.  Persistence Report'!S106</f>
        <v>0</v>
      </c>
      <c r="U320" s="295">
        <f>+'7.  Persistence Report'!T105+'7.  Persistence Report'!T106</f>
        <v>0</v>
      </c>
      <c r="V320" s="295">
        <f>+'7.  Persistence Report'!U105+'7.  Persistence Report'!U106</f>
        <v>0</v>
      </c>
      <c r="W320" s="295">
        <f>+'7.  Persistence Report'!V105+'7.  Persistence Report'!V106</f>
        <v>0</v>
      </c>
      <c r="X320" s="295">
        <f>+'7.  Persistence Report'!W105+'7.  Persistence Report'!W106</f>
        <v>0</v>
      </c>
      <c r="Y320" s="411">
        <f>Y319</f>
        <v>0</v>
      </c>
      <c r="Z320" s="411">
        <f>Z319</f>
        <v>0.2</v>
      </c>
      <c r="AA320" s="411">
        <f t="shared" ref="AA320:AL320" si="93">AA319</f>
        <v>0.8</v>
      </c>
      <c r="AB320" s="411">
        <f t="shared" si="93"/>
        <v>0</v>
      </c>
      <c r="AC320" s="411">
        <f t="shared" si="93"/>
        <v>0</v>
      </c>
      <c r="AD320" s="411">
        <f t="shared" si="93"/>
        <v>0</v>
      </c>
      <c r="AE320" s="411">
        <f t="shared" si="93"/>
        <v>0</v>
      </c>
      <c r="AF320" s="411">
        <f t="shared" si="93"/>
        <v>0</v>
      </c>
      <c r="AG320" s="411">
        <f t="shared" si="93"/>
        <v>0</v>
      </c>
      <c r="AH320" s="411">
        <f t="shared" si="93"/>
        <v>0</v>
      </c>
      <c r="AI320" s="411">
        <f t="shared" si="93"/>
        <v>0</v>
      </c>
      <c r="AJ320" s="411">
        <f t="shared" si="93"/>
        <v>0</v>
      </c>
      <c r="AK320" s="411">
        <f t="shared" si="93"/>
        <v>0</v>
      </c>
      <c r="AL320" s="411">
        <f t="shared" si="93"/>
        <v>0</v>
      </c>
      <c r="AM320" s="311"/>
    </row>
    <row r="321" spans="1:39" ht="15.5" outlineLevel="1">
      <c r="B321" s="314"/>
      <c r="C321" s="312"/>
      <c r="D321" s="316"/>
      <c r="E321" s="316"/>
      <c r="F321" s="316"/>
      <c r="G321" s="316"/>
      <c r="H321" s="316"/>
      <c r="I321" s="316"/>
      <c r="J321" s="316"/>
      <c r="K321" s="316"/>
      <c r="L321" s="316"/>
      <c r="M321" s="316"/>
      <c r="N321" s="291"/>
      <c r="O321" s="316"/>
      <c r="P321" s="316"/>
      <c r="Q321" s="316"/>
      <c r="R321" s="316"/>
      <c r="S321" s="316"/>
      <c r="T321" s="316"/>
      <c r="U321" s="316"/>
      <c r="V321" s="316"/>
      <c r="W321" s="316"/>
      <c r="X321" s="316"/>
      <c r="Y321" s="416"/>
      <c r="Z321" s="417"/>
      <c r="AA321" s="416"/>
      <c r="AB321" s="416"/>
      <c r="AC321" s="416"/>
      <c r="AD321" s="416"/>
      <c r="AE321" s="416"/>
      <c r="AF321" s="416"/>
      <c r="AG321" s="416"/>
      <c r="AH321" s="416"/>
      <c r="AI321" s="416"/>
      <c r="AJ321" s="416"/>
      <c r="AK321" s="416"/>
      <c r="AL321" s="416"/>
      <c r="AM321" s="313"/>
    </row>
    <row r="322" spans="1:39" s="283" customFormat="1" ht="15.5" outlineLevel="1">
      <c r="A322" s="509">
        <v>15</v>
      </c>
      <c r="B322" s="314" t="s">
        <v>486</v>
      </c>
      <c r="C322" s="291" t="s">
        <v>25</v>
      </c>
      <c r="D322" s="295">
        <f>+'7.  Persistence Report'!AS66</f>
        <v>380.73820000000001</v>
      </c>
      <c r="E322" s="295">
        <f>+'7.  Persistence Report'!AT66</f>
        <v>0</v>
      </c>
      <c r="F322" s="295">
        <f>+'7.  Persistence Report'!AU66</f>
        <v>0</v>
      </c>
      <c r="G322" s="295">
        <f>+'7.  Persistence Report'!AV66</f>
        <v>0</v>
      </c>
      <c r="H322" s="295">
        <f>+'7.  Persistence Report'!AW66</f>
        <v>0</v>
      </c>
      <c r="I322" s="295">
        <f>+'7.  Persistence Report'!AX66</f>
        <v>0</v>
      </c>
      <c r="J322" s="295">
        <f>+'7.  Persistence Report'!AY66</f>
        <v>0</v>
      </c>
      <c r="K322" s="295">
        <f>+'7.  Persistence Report'!AZ66</f>
        <v>0</v>
      </c>
      <c r="L322" s="295">
        <f>+'7.  Persistence Report'!BA66</f>
        <v>0</v>
      </c>
      <c r="M322" s="295">
        <f>+'7.  Persistence Report'!BB66</f>
        <v>0</v>
      </c>
      <c r="N322" s="291"/>
      <c r="O322" s="295">
        <f>+'7.  Persistence Report'!N66+'7.  Persistence Report'!N136</f>
        <v>22.33859</v>
      </c>
      <c r="P322" s="295">
        <f>+'7.  Persistence Report'!O66+'7.  Persistence Report'!O136</f>
        <v>162.9222</v>
      </c>
      <c r="Q322" s="295">
        <f>+'7.  Persistence Report'!P66+'7.  Persistence Report'!P136</f>
        <v>0</v>
      </c>
      <c r="R322" s="295">
        <f>+'7.  Persistence Report'!Q66+'7.  Persistence Report'!Q136</f>
        <v>0</v>
      </c>
      <c r="S322" s="295">
        <f>+'7.  Persistence Report'!R66+'7.  Persistence Report'!R136</f>
        <v>0</v>
      </c>
      <c r="T322" s="295">
        <f>+'7.  Persistence Report'!S66+'7.  Persistence Report'!S136</f>
        <v>0</v>
      </c>
      <c r="U322" s="295">
        <f>+'7.  Persistence Report'!T66+'7.  Persistence Report'!T136</f>
        <v>0</v>
      </c>
      <c r="V322" s="295">
        <f>+'7.  Persistence Report'!U66+'7.  Persistence Report'!U136</f>
        <v>0</v>
      </c>
      <c r="W322" s="295">
        <f>+'7.  Persistence Report'!V66+'7.  Persistence Report'!V136</f>
        <v>0</v>
      </c>
      <c r="X322" s="295">
        <f>+'7.  Persistence Report'!W66+'7.  Persistence Report'!W136</f>
        <v>0</v>
      </c>
      <c r="Y322" s="415"/>
      <c r="Z322" s="415">
        <v>1</v>
      </c>
      <c r="AA322" s="415"/>
      <c r="AB322" s="415"/>
      <c r="AC322" s="415"/>
      <c r="AD322" s="415"/>
      <c r="AE322" s="415"/>
      <c r="AF322" s="415"/>
      <c r="AG322" s="415"/>
      <c r="AH322" s="415"/>
      <c r="AI322" s="415"/>
      <c r="AJ322" s="415"/>
      <c r="AK322" s="415"/>
      <c r="AL322" s="415"/>
      <c r="AM322" s="296">
        <f>SUM(Y322:AL322)</f>
        <v>1</v>
      </c>
    </row>
    <row r="323" spans="1:39" s="283" customFormat="1" ht="15.5" outlineLevel="1">
      <c r="A323" s="509"/>
      <c r="B323" s="315" t="s">
        <v>249</v>
      </c>
      <c r="C323" s="291" t="s">
        <v>163</v>
      </c>
      <c r="D323" s="295"/>
      <c r="E323" s="295"/>
      <c r="F323" s="295"/>
      <c r="G323" s="295"/>
      <c r="H323" s="295"/>
      <c r="I323" s="295"/>
      <c r="J323" s="295"/>
      <c r="K323" s="295"/>
      <c r="L323" s="295"/>
      <c r="M323" s="295"/>
      <c r="N323" s="291"/>
      <c r="O323" s="295"/>
      <c r="P323" s="295"/>
      <c r="Q323" s="295"/>
      <c r="R323" s="295"/>
      <c r="S323" s="295"/>
      <c r="T323" s="295"/>
      <c r="U323" s="295"/>
      <c r="V323" s="295"/>
      <c r="W323" s="295"/>
      <c r="X323" s="295"/>
      <c r="Y323" s="411">
        <f>Y322</f>
        <v>0</v>
      </c>
      <c r="Z323" s="411">
        <f>Z322</f>
        <v>1</v>
      </c>
      <c r="AA323" s="411">
        <f t="shared" ref="AA323:AL323" si="94">AA322</f>
        <v>0</v>
      </c>
      <c r="AB323" s="411">
        <f t="shared" si="94"/>
        <v>0</v>
      </c>
      <c r="AC323" s="411">
        <f t="shared" si="94"/>
        <v>0</v>
      </c>
      <c r="AD323" s="411">
        <f t="shared" si="94"/>
        <v>0</v>
      </c>
      <c r="AE323" s="411">
        <f t="shared" si="94"/>
        <v>0</v>
      </c>
      <c r="AF323" s="411">
        <f t="shared" si="94"/>
        <v>0</v>
      </c>
      <c r="AG323" s="411">
        <f t="shared" si="94"/>
        <v>0</v>
      </c>
      <c r="AH323" s="411">
        <f t="shared" si="94"/>
        <v>0</v>
      </c>
      <c r="AI323" s="411">
        <f t="shared" si="94"/>
        <v>0</v>
      </c>
      <c r="AJ323" s="411">
        <f t="shared" si="94"/>
        <v>0</v>
      </c>
      <c r="AK323" s="411">
        <f t="shared" si="94"/>
        <v>0</v>
      </c>
      <c r="AL323" s="411">
        <f t="shared" si="94"/>
        <v>0</v>
      </c>
      <c r="AM323" s="311"/>
    </row>
    <row r="324" spans="1:39" s="283" customFormat="1" ht="15.5" outlineLevel="1">
      <c r="A324" s="509"/>
      <c r="B324" s="314"/>
      <c r="C324" s="312"/>
      <c r="D324" s="316"/>
      <c r="E324" s="316"/>
      <c r="F324" s="316"/>
      <c r="G324" s="316"/>
      <c r="H324" s="316"/>
      <c r="I324" s="316"/>
      <c r="J324" s="316"/>
      <c r="K324" s="316"/>
      <c r="L324" s="316"/>
      <c r="M324" s="316"/>
      <c r="N324" s="291"/>
      <c r="O324" s="316"/>
      <c r="P324" s="316"/>
      <c r="Q324" s="316"/>
      <c r="R324" s="316"/>
      <c r="S324" s="316"/>
      <c r="T324" s="316"/>
      <c r="U324" s="316"/>
      <c r="V324" s="316"/>
      <c r="W324" s="316"/>
      <c r="X324" s="316"/>
      <c r="Y324" s="418"/>
      <c r="Z324" s="416"/>
      <c r="AA324" s="416"/>
      <c r="AB324" s="416"/>
      <c r="AC324" s="416"/>
      <c r="AD324" s="416"/>
      <c r="AE324" s="416"/>
      <c r="AF324" s="416"/>
      <c r="AG324" s="416"/>
      <c r="AH324" s="416"/>
      <c r="AI324" s="416"/>
      <c r="AJ324" s="416"/>
      <c r="AK324" s="416"/>
      <c r="AL324" s="416"/>
      <c r="AM324" s="313"/>
    </row>
    <row r="325" spans="1:39" s="283" customFormat="1" ht="31" outlineLevel="1">
      <c r="A325" s="509">
        <v>16</v>
      </c>
      <c r="B325" s="314" t="s">
        <v>487</v>
      </c>
      <c r="C325" s="291" t="s">
        <v>25</v>
      </c>
      <c r="D325" s="295"/>
      <c r="E325" s="295"/>
      <c r="F325" s="295"/>
      <c r="G325" s="295"/>
      <c r="H325" s="295"/>
      <c r="I325" s="295"/>
      <c r="J325" s="295"/>
      <c r="K325" s="295"/>
      <c r="L325" s="295"/>
      <c r="M325" s="295"/>
      <c r="N325" s="291"/>
      <c r="O325" s="295">
        <f>+'7.  Persistence Report'!N67</f>
        <v>189.44</v>
      </c>
      <c r="P325" s="295">
        <f>+'7.  Persistence Report'!O67</f>
        <v>0</v>
      </c>
      <c r="Q325" s="295">
        <f>+'7.  Persistence Report'!P67</f>
        <v>0</v>
      </c>
      <c r="R325" s="295">
        <f>+'7.  Persistence Report'!Q67</f>
        <v>0</v>
      </c>
      <c r="S325" s="295">
        <f>+'7.  Persistence Report'!R67</f>
        <v>0</v>
      </c>
      <c r="T325" s="295">
        <f>+'7.  Persistence Report'!S67</f>
        <v>0</v>
      </c>
      <c r="U325" s="295">
        <f>+'7.  Persistence Report'!T67</f>
        <v>0</v>
      </c>
      <c r="V325" s="295">
        <f>+'7.  Persistence Report'!U67</f>
        <v>0</v>
      </c>
      <c r="W325" s="295">
        <f>+'7.  Persistence Report'!V67</f>
        <v>0</v>
      </c>
      <c r="X325" s="295">
        <f>+'7.  Persistence Report'!W67</f>
        <v>0</v>
      </c>
      <c r="Y325" s="415"/>
      <c r="Z325" s="415">
        <v>1</v>
      </c>
      <c r="AA325" s="415"/>
      <c r="AB325" s="415"/>
      <c r="AC325" s="415"/>
      <c r="AD325" s="415"/>
      <c r="AE325" s="415"/>
      <c r="AF325" s="415"/>
      <c r="AG325" s="415"/>
      <c r="AH325" s="415"/>
      <c r="AI325" s="415"/>
      <c r="AJ325" s="415"/>
      <c r="AK325" s="415"/>
      <c r="AL325" s="415"/>
      <c r="AM325" s="296">
        <f>SUM(Y325:AL325)</f>
        <v>1</v>
      </c>
    </row>
    <row r="326" spans="1:39" s="283" customFormat="1" ht="15.5" outlineLevel="1">
      <c r="A326" s="509"/>
      <c r="B326" s="315" t="s">
        <v>249</v>
      </c>
      <c r="C326" s="291" t="s">
        <v>163</v>
      </c>
      <c r="D326" s="295"/>
      <c r="E326" s="295"/>
      <c r="F326" s="295"/>
      <c r="G326" s="295"/>
      <c r="H326" s="295"/>
      <c r="I326" s="295"/>
      <c r="J326" s="295"/>
      <c r="K326" s="295"/>
      <c r="L326" s="295"/>
      <c r="M326" s="295"/>
      <c r="N326" s="291"/>
      <c r="O326" s="295"/>
      <c r="P326" s="295"/>
      <c r="Q326" s="295"/>
      <c r="R326" s="295"/>
      <c r="S326" s="295"/>
      <c r="T326" s="295"/>
      <c r="U326" s="295"/>
      <c r="V326" s="295"/>
      <c r="W326" s="295"/>
      <c r="X326" s="295"/>
      <c r="Y326" s="411">
        <f>Y325</f>
        <v>0</v>
      </c>
      <c r="Z326" s="411">
        <f>Z325</f>
        <v>1</v>
      </c>
      <c r="AA326" s="411">
        <f t="shared" ref="AA326:AL326" si="95">AA325</f>
        <v>0</v>
      </c>
      <c r="AB326" s="411">
        <f t="shared" si="95"/>
        <v>0</v>
      </c>
      <c r="AC326" s="411">
        <f t="shared" si="95"/>
        <v>0</v>
      </c>
      <c r="AD326" s="411">
        <f t="shared" si="95"/>
        <v>0</v>
      </c>
      <c r="AE326" s="411">
        <f t="shared" si="95"/>
        <v>0</v>
      </c>
      <c r="AF326" s="411">
        <f t="shared" si="95"/>
        <v>0</v>
      </c>
      <c r="AG326" s="411">
        <f t="shared" si="95"/>
        <v>0</v>
      </c>
      <c r="AH326" s="411">
        <f t="shared" si="95"/>
        <v>0</v>
      </c>
      <c r="AI326" s="411">
        <f t="shared" si="95"/>
        <v>0</v>
      </c>
      <c r="AJ326" s="411">
        <f t="shared" si="95"/>
        <v>0</v>
      </c>
      <c r="AK326" s="411">
        <f t="shared" si="95"/>
        <v>0</v>
      </c>
      <c r="AL326" s="411">
        <f t="shared" si="95"/>
        <v>0</v>
      </c>
      <c r="AM326" s="311"/>
    </row>
    <row r="327" spans="1:39" s="283" customFormat="1" ht="15.5" outlineLevel="1">
      <c r="A327" s="509"/>
      <c r="B327" s="314"/>
      <c r="C327" s="312"/>
      <c r="D327" s="316"/>
      <c r="E327" s="316"/>
      <c r="F327" s="316"/>
      <c r="G327" s="316"/>
      <c r="H327" s="316"/>
      <c r="I327" s="316"/>
      <c r="J327" s="316"/>
      <c r="K327" s="316"/>
      <c r="L327" s="316"/>
      <c r="M327" s="316"/>
      <c r="N327" s="291"/>
      <c r="O327" s="316"/>
      <c r="P327" s="316"/>
      <c r="Q327" s="316"/>
      <c r="R327" s="316"/>
      <c r="S327" s="316"/>
      <c r="T327" s="316"/>
      <c r="U327" s="316"/>
      <c r="V327" s="316"/>
      <c r="W327" s="316"/>
      <c r="X327" s="316"/>
      <c r="Y327" s="418"/>
      <c r="Z327" s="416"/>
      <c r="AA327" s="416"/>
      <c r="AB327" s="416"/>
      <c r="AC327" s="416"/>
      <c r="AD327" s="416"/>
      <c r="AE327" s="416"/>
      <c r="AF327" s="416"/>
      <c r="AG327" s="416"/>
      <c r="AH327" s="416"/>
      <c r="AI327" s="416"/>
      <c r="AJ327" s="416"/>
      <c r="AK327" s="416"/>
      <c r="AL327" s="416"/>
      <c r="AM327" s="313"/>
    </row>
    <row r="328" spans="1:39" ht="15.5" outlineLevel="1">
      <c r="A328" s="509">
        <v>17</v>
      </c>
      <c r="B328" s="314" t="s">
        <v>9</v>
      </c>
      <c r="C328" s="291" t="s">
        <v>25</v>
      </c>
      <c r="D328" s="295">
        <f>+'7.  Persistence Report'!AS92</f>
        <v>-3443.8939999999998</v>
      </c>
      <c r="E328" s="295">
        <f>+'7.  Persistence Report'!AT92</f>
        <v>0</v>
      </c>
      <c r="F328" s="295">
        <f>+'7.  Persistence Report'!AU92</f>
        <v>0</v>
      </c>
      <c r="G328" s="295">
        <f>+'7.  Persistence Report'!AV92</f>
        <v>0</v>
      </c>
      <c r="H328" s="295">
        <f>+'7.  Persistence Report'!AW92</f>
        <v>0</v>
      </c>
      <c r="I328" s="295">
        <f>+'7.  Persistence Report'!AX92</f>
        <v>0</v>
      </c>
      <c r="J328" s="295">
        <f>+'7.  Persistence Report'!AY92</f>
        <v>0</v>
      </c>
      <c r="K328" s="295">
        <f>+'7.  Persistence Report'!AZ92</f>
        <v>0</v>
      </c>
      <c r="L328" s="295">
        <f>+'7.  Persistence Report'!BA92</f>
        <v>0</v>
      </c>
      <c r="M328" s="295">
        <f>+'7.  Persistence Report'!BB92</f>
        <v>0</v>
      </c>
      <c r="N328" s="291"/>
      <c r="O328" s="295">
        <f>+'7.  Persistence Report'!N92</f>
        <v>87.781019999999998</v>
      </c>
      <c r="P328" s="295">
        <f>+'7.  Persistence Report'!O92</f>
        <v>0</v>
      </c>
      <c r="Q328" s="295">
        <f>+'7.  Persistence Report'!P92</f>
        <v>0</v>
      </c>
      <c r="R328" s="295">
        <f>+'7.  Persistence Report'!Q92</f>
        <v>0</v>
      </c>
      <c r="S328" s="295">
        <f>+'7.  Persistence Report'!R92</f>
        <v>0</v>
      </c>
      <c r="T328" s="295">
        <f>+'7.  Persistence Report'!S92</f>
        <v>0</v>
      </c>
      <c r="U328" s="295">
        <f>+'7.  Persistence Report'!T92</f>
        <v>0</v>
      </c>
      <c r="V328" s="295">
        <f>+'7.  Persistence Report'!U92</f>
        <v>0</v>
      </c>
      <c r="W328" s="295">
        <f>+'7.  Persistence Report'!V92</f>
        <v>0</v>
      </c>
      <c r="X328" s="295">
        <f>+'7.  Persistence Report'!W92</f>
        <v>0</v>
      </c>
      <c r="Y328" s="415"/>
      <c r="Z328" s="415">
        <v>1</v>
      </c>
      <c r="AA328" s="415"/>
      <c r="AB328" s="415"/>
      <c r="AC328" s="415"/>
      <c r="AD328" s="415"/>
      <c r="AE328" s="415"/>
      <c r="AF328" s="415"/>
      <c r="AG328" s="415"/>
      <c r="AH328" s="415"/>
      <c r="AI328" s="415"/>
      <c r="AJ328" s="415"/>
      <c r="AK328" s="415"/>
      <c r="AL328" s="415"/>
      <c r="AM328" s="296">
        <f>SUM(Y328:AL328)</f>
        <v>1</v>
      </c>
    </row>
    <row r="329" spans="1:39" ht="15.5" outlineLevel="1">
      <c r="B329" s="294" t="s">
        <v>249</v>
      </c>
      <c r="C329" s="291" t="s">
        <v>163</v>
      </c>
      <c r="D329" s="295"/>
      <c r="E329" s="295"/>
      <c r="F329" s="295"/>
      <c r="G329" s="295"/>
      <c r="H329" s="295"/>
      <c r="I329" s="295"/>
      <c r="J329" s="295"/>
      <c r="K329" s="295"/>
      <c r="L329" s="295"/>
      <c r="M329" s="295"/>
      <c r="N329" s="291"/>
      <c r="O329" s="295"/>
      <c r="P329" s="295"/>
      <c r="Q329" s="295"/>
      <c r="R329" s="295"/>
      <c r="S329" s="295"/>
      <c r="T329" s="295"/>
      <c r="U329" s="295"/>
      <c r="V329" s="295"/>
      <c r="W329" s="295"/>
      <c r="X329" s="295"/>
      <c r="Y329" s="411">
        <f>Y328</f>
        <v>0</v>
      </c>
      <c r="Z329" s="411">
        <f>Z328</f>
        <v>1</v>
      </c>
      <c r="AA329" s="411">
        <f t="shared" ref="AA329:AL329" si="96">AA328</f>
        <v>0</v>
      </c>
      <c r="AB329" s="411">
        <f t="shared" si="96"/>
        <v>0</v>
      </c>
      <c r="AC329" s="411">
        <f t="shared" si="96"/>
        <v>0</v>
      </c>
      <c r="AD329" s="411">
        <f t="shared" si="96"/>
        <v>0</v>
      </c>
      <c r="AE329" s="411">
        <f t="shared" si="96"/>
        <v>0</v>
      </c>
      <c r="AF329" s="411">
        <f t="shared" si="96"/>
        <v>0</v>
      </c>
      <c r="AG329" s="411">
        <f t="shared" si="96"/>
        <v>0</v>
      </c>
      <c r="AH329" s="411">
        <f t="shared" si="96"/>
        <v>0</v>
      </c>
      <c r="AI329" s="411">
        <f t="shared" si="96"/>
        <v>0</v>
      </c>
      <c r="AJ329" s="411">
        <f t="shared" si="96"/>
        <v>0</v>
      </c>
      <c r="AK329" s="411">
        <f t="shared" si="96"/>
        <v>0</v>
      </c>
      <c r="AL329" s="411">
        <f t="shared" si="96"/>
        <v>0</v>
      </c>
      <c r="AM329" s="311"/>
    </row>
    <row r="330" spans="1:39" ht="15.5" outlineLevel="1">
      <c r="B330" s="315"/>
      <c r="C330" s="305"/>
      <c r="D330" s="291"/>
      <c r="E330" s="291"/>
      <c r="F330" s="291"/>
      <c r="G330" s="291"/>
      <c r="H330" s="291"/>
      <c r="I330" s="291"/>
      <c r="J330" s="291"/>
      <c r="K330" s="291"/>
      <c r="L330" s="291"/>
      <c r="M330" s="291"/>
      <c r="N330" s="291"/>
      <c r="O330" s="291"/>
      <c r="P330" s="291"/>
      <c r="Q330" s="291"/>
      <c r="R330" s="291"/>
      <c r="S330" s="291"/>
      <c r="T330" s="291"/>
      <c r="U330" s="291"/>
      <c r="V330" s="291"/>
      <c r="W330" s="291"/>
      <c r="X330" s="291"/>
      <c r="Y330" s="419"/>
      <c r="Z330" s="420"/>
      <c r="AA330" s="420"/>
      <c r="AB330" s="420"/>
      <c r="AC330" s="420"/>
      <c r="AD330" s="420"/>
      <c r="AE330" s="420"/>
      <c r="AF330" s="420"/>
      <c r="AG330" s="420"/>
      <c r="AH330" s="420"/>
      <c r="AI330" s="420"/>
      <c r="AJ330" s="420"/>
      <c r="AK330" s="420"/>
      <c r="AL330" s="420"/>
      <c r="AM330" s="317"/>
    </row>
    <row r="331" spans="1:39" ht="15.5" outlineLevel="1">
      <c r="A331" s="510"/>
      <c r="B331" s="288" t="s">
        <v>10</v>
      </c>
      <c r="C331" s="289"/>
      <c r="D331" s="289"/>
      <c r="E331" s="289"/>
      <c r="F331" s="289"/>
      <c r="G331" s="289"/>
      <c r="H331" s="289"/>
      <c r="I331" s="289"/>
      <c r="J331" s="289"/>
      <c r="K331" s="289"/>
      <c r="L331" s="289"/>
      <c r="M331" s="289"/>
      <c r="N331" s="290"/>
      <c r="O331" s="289"/>
      <c r="P331" s="289"/>
      <c r="Q331" s="289"/>
      <c r="R331" s="289"/>
      <c r="S331" s="289"/>
      <c r="T331" s="289"/>
      <c r="U331" s="289"/>
      <c r="V331" s="289"/>
      <c r="W331" s="289"/>
      <c r="X331" s="289"/>
      <c r="Y331" s="414"/>
      <c r="Z331" s="414"/>
      <c r="AA331" s="414"/>
      <c r="AB331" s="414"/>
      <c r="AC331" s="414"/>
      <c r="AD331" s="414"/>
      <c r="AE331" s="414"/>
      <c r="AF331" s="414"/>
      <c r="AG331" s="414"/>
      <c r="AH331" s="414"/>
      <c r="AI331" s="414"/>
      <c r="AJ331" s="414"/>
      <c r="AK331" s="414"/>
      <c r="AL331" s="414"/>
      <c r="AM331" s="292"/>
    </row>
    <row r="332" spans="1:39" ht="15.5" outlineLevel="1">
      <c r="A332" s="509">
        <v>18</v>
      </c>
      <c r="B332" s="315" t="s">
        <v>11</v>
      </c>
      <c r="C332" s="291" t="s">
        <v>25</v>
      </c>
      <c r="D332" s="295">
        <f>+'7.  Persistence Report'!AS89</f>
        <v>261789.85239852397</v>
      </c>
      <c r="E332" s="295">
        <f>+'7.  Persistence Report'!AT89</f>
        <v>261789.85239852397</v>
      </c>
      <c r="F332" s="295">
        <f>+'7.  Persistence Report'!AU89</f>
        <v>261789.85239852397</v>
      </c>
      <c r="G332" s="295">
        <f>+'7.  Persistence Report'!AV89</f>
        <v>261789.85239852397</v>
      </c>
      <c r="H332" s="295">
        <f>+'7.  Persistence Report'!AW89</f>
        <v>261789.85239852397</v>
      </c>
      <c r="I332" s="295">
        <f>+'7.  Persistence Report'!AX89</f>
        <v>261789.85239852397</v>
      </c>
      <c r="J332" s="295">
        <f>+'7.  Persistence Report'!AY89</f>
        <v>261789.85239852397</v>
      </c>
      <c r="K332" s="295">
        <f>+'7.  Persistence Report'!AZ89</f>
        <v>261789.85239852397</v>
      </c>
      <c r="L332" s="295">
        <f>+'7.  Persistence Report'!BA89</f>
        <v>261789.85239852397</v>
      </c>
      <c r="M332" s="295">
        <f>+'7.  Persistence Report'!BB89</f>
        <v>261789.85239852397</v>
      </c>
      <c r="N332" s="295">
        <v>12</v>
      </c>
      <c r="O332" s="295">
        <f>+'7.  Persistence Report'!N89</f>
        <v>26.684981685</v>
      </c>
      <c r="P332" s="295">
        <f>+'7.  Persistence Report'!O89</f>
        <v>26.684981685</v>
      </c>
      <c r="Q332" s="295">
        <f>+'7.  Persistence Report'!P89</f>
        <v>26.684981685</v>
      </c>
      <c r="R332" s="295">
        <f>+'7.  Persistence Report'!Q89</f>
        <v>26.684981685</v>
      </c>
      <c r="S332" s="295">
        <f>+'7.  Persistence Report'!R89</f>
        <v>26.684981685</v>
      </c>
      <c r="T332" s="295">
        <f>+'7.  Persistence Report'!S89</f>
        <v>26.684981685</v>
      </c>
      <c r="U332" s="295">
        <f>+'7.  Persistence Report'!T89</f>
        <v>26.684981685</v>
      </c>
      <c r="V332" s="295">
        <f>+'7.  Persistence Report'!U89</f>
        <v>26.684981685</v>
      </c>
      <c r="W332" s="295">
        <f>+'7.  Persistence Report'!V89</f>
        <v>26.684981685</v>
      </c>
      <c r="X332" s="295">
        <f>+'7.  Persistence Report'!W89</f>
        <v>26.684981685</v>
      </c>
      <c r="Y332" s="426"/>
      <c r="Z332" s="415"/>
      <c r="AA332" s="415">
        <v>1</v>
      </c>
      <c r="AB332" s="415"/>
      <c r="AC332" s="415"/>
      <c r="AD332" s="415"/>
      <c r="AE332" s="415"/>
      <c r="AF332" s="415"/>
      <c r="AG332" s="415"/>
      <c r="AH332" s="415"/>
      <c r="AI332" s="415"/>
      <c r="AJ332" s="415"/>
      <c r="AK332" s="415"/>
      <c r="AL332" s="415"/>
      <c r="AM332" s="296">
        <f>SUM(Y332:AL332)</f>
        <v>1</v>
      </c>
    </row>
    <row r="333" spans="1:39" ht="15.5" outlineLevel="1">
      <c r="B333" s="294" t="s">
        <v>249</v>
      </c>
      <c r="C333" s="291" t="s">
        <v>163</v>
      </c>
      <c r="D333" s="295"/>
      <c r="E333" s="295"/>
      <c r="F333" s="295"/>
      <c r="G333" s="295"/>
      <c r="H333" s="295"/>
      <c r="I333" s="295"/>
      <c r="J333" s="295"/>
      <c r="K333" s="295"/>
      <c r="L333" s="295"/>
      <c r="M333" s="295"/>
      <c r="N333" s="295">
        <f>N332</f>
        <v>12</v>
      </c>
      <c r="O333" s="295"/>
      <c r="P333" s="295"/>
      <c r="Q333" s="295"/>
      <c r="R333" s="295"/>
      <c r="S333" s="295"/>
      <c r="T333" s="295"/>
      <c r="U333" s="295"/>
      <c r="V333" s="295"/>
      <c r="W333" s="295"/>
      <c r="X333" s="295"/>
      <c r="Y333" s="411">
        <f>Y332</f>
        <v>0</v>
      </c>
      <c r="Z333" s="411">
        <f>Z332</f>
        <v>0</v>
      </c>
      <c r="AA333" s="411">
        <f t="shared" ref="AA333:AL333" si="97">AA332</f>
        <v>1</v>
      </c>
      <c r="AB333" s="411">
        <f t="shared" si="97"/>
        <v>0</v>
      </c>
      <c r="AC333" s="411">
        <f t="shared" si="97"/>
        <v>0</v>
      </c>
      <c r="AD333" s="411">
        <f t="shared" si="97"/>
        <v>0</v>
      </c>
      <c r="AE333" s="411">
        <f t="shared" si="97"/>
        <v>0</v>
      </c>
      <c r="AF333" s="411">
        <f t="shared" si="97"/>
        <v>0</v>
      </c>
      <c r="AG333" s="411">
        <f t="shared" si="97"/>
        <v>0</v>
      </c>
      <c r="AH333" s="411">
        <f t="shared" si="97"/>
        <v>0</v>
      </c>
      <c r="AI333" s="411">
        <f t="shared" si="97"/>
        <v>0</v>
      </c>
      <c r="AJ333" s="411">
        <f t="shared" si="97"/>
        <v>0</v>
      </c>
      <c r="AK333" s="411">
        <f t="shared" si="97"/>
        <v>0</v>
      </c>
      <c r="AL333" s="411">
        <f t="shared" si="97"/>
        <v>0</v>
      </c>
      <c r="AM333" s="297"/>
    </row>
    <row r="334" spans="1:39" ht="15.5" outlineLevel="1">
      <c r="A334" s="512"/>
      <c r="B334" s="315"/>
      <c r="C334" s="305"/>
      <c r="D334" s="291"/>
      <c r="E334" s="291"/>
      <c r="F334" s="291"/>
      <c r="G334" s="291"/>
      <c r="H334" s="291"/>
      <c r="I334" s="291"/>
      <c r="J334" s="291"/>
      <c r="K334" s="291"/>
      <c r="L334" s="291"/>
      <c r="M334" s="291"/>
      <c r="N334" s="291"/>
      <c r="O334" s="291"/>
      <c r="P334" s="291"/>
      <c r="Q334" s="291"/>
      <c r="R334" s="291"/>
      <c r="S334" s="291"/>
      <c r="T334" s="291"/>
      <c r="U334" s="291"/>
      <c r="V334" s="291"/>
      <c r="W334" s="291"/>
      <c r="X334" s="291"/>
      <c r="Y334" s="412"/>
      <c r="Z334" s="421"/>
      <c r="AA334" s="421"/>
      <c r="AB334" s="421"/>
      <c r="AC334" s="421"/>
      <c r="AD334" s="421"/>
      <c r="AE334" s="421"/>
      <c r="AF334" s="421"/>
      <c r="AG334" s="421"/>
      <c r="AH334" s="421"/>
      <c r="AI334" s="421"/>
      <c r="AJ334" s="421"/>
      <c r="AK334" s="421"/>
      <c r="AL334" s="421"/>
      <c r="AM334" s="306"/>
    </row>
    <row r="335" spans="1:39" ht="15.5" outlineLevel="1">
      <c r="A335" s="509">
        <v>19</v>
      </c>
      <c r="B335" s="315" t="s">
        <v>12</v>
      </c>
      <c r="C335" s="291" t="s">
        <v>25</v>
      </c>
      <c r="D335" s="295"/>
      <c r="E335" s="295"/>
      <c r="F335" s="295"/>
      <c r="G335" s="295"/>
      <c r="H335" s="295"/>
      <c r="I335" s="295"/>
      <c r="J335" s="295"/>
      <c r="K335" s="295"/>
      <c r="L335" s="295"/>
      <c r="M335" s="295"/>
      <c r="N335" s="295">
        <v>12</v>
      </c>
      <c r="O335" s="295"/>
      <c r="P335" s="295"/>
      <c r="Q335" s="295"/>
      <c r="R335" s="295"/>
      <c r="S335" s="295"/>
      <c r="T335" s="295"/>
      <c r="U335" s="295"/>
      <c r="V335" s="295"/>
      <c r="W335" s="295"/>
      <c r="X335" s="295"/>
      <c r="Y335" s="410"/>
      <c r="Z335" s="415"/>
      <c r="AA335" s="415">
        <v>1</v>
      </c>
      <c r="AB335" s="415"/>
      <c r="AC335" s="415"/>
      <c r="AD335" s="415"/>
      <c r="AE335" s="415"/>
      <c r="AF335" s="415"/>
      <c r="AG335" s="415"/>
      <c r="AH335" s="415"/>
      <c r="AI335" s="415"/>
      <c r="AJ335" s="415"/>
      <c r="AK335" s="415"/>
      <c r="AL335" s="415"/>
      <c r="AM335" s="296">
        <f>SUM(Y335:AL335)</f>
        <v>1</v>
      </c>
    </row>
    <row r="336" spans="1:39" ht="15.5" outlineLevel="1">
      <c r="B336" s="294" t="s">
        <v>249</v>
      </c>
      <c r="C336" s="291" t="s">
        <v>163</v>
      </c>
      <c r="D336" s="295"/>
      <c r="E336" s="295"/>
      <c r="F336" s="295"/>
      <c r="G336" s="295"/>
      <c r="H336" s="295"/>
      <c r="I336" s="295"/>
      <c r="J336" s="295"/>
      <c r="K336" s="295"/>
      <c r="L336" s="295"/>
      <c r="M336" s="295"/>
      <c r="N336" s="295">
        <f>N335</f>
        <v>12</v>
      </c>
      <c r="O336" s="295"/>
      <c r="P336" s="295"/>
      <c r="Q336" s="295"/>
      <c r="R336" s="295"/>
      <c r="S336" s="295"/>
      <c r="T336" s="295"/>
      <c r="U336" s="295"/>
      <c r="V336" s="295"/>
      <c r="W336" s="295"/>
      <c r="X336" s="295"/>
      <c r="Y336" s="411">
        <f>Y335</f>
        <v>0</v>
      </c>
      <c r="Z336" s="411">
        <f>Z335</f>
        <v>0</v>
      </c>
      <c r="AA336" s="411">
        <f t="shared" ref="AA336:AL336" si="98">AA335</f>
        <v>1</v>
      </c>
      <c r="AB336" s="411">
        <f t="shared" si="98"/>
        <v>0</v>
      </c>
      <c r="AC336" s="411">
        <f t="shared" si="98"/>
        <v>0</v>
      </c>
      <c r="AD336" s="411">
        <f t="shared" si="98"/>
        <v>0</v>
      </c>
      <c r="AE336" s="411">
        <f t="shared" si="98"/>
        <v>0</v>
      </c>
      <c r="AF336" s="411">
        <f t="shared" si="98"/>
        <v>0</v>
      </c>
      <c r="AG336" s="411">
        <f t="shared" si="98"/>
        <v>0</v>
      </c>
      <c r="AH336" s="411">
        <f t="shared" si="98"/>
        <v>0</v>
      </c>
      <c r="AI336" s="411">
        <f t="shared" si="98"/>
        <v>0</v>
      </c>
      <c r="AJ336" s="411">
        <f t="shared" si="98"/>
        <v>0</v>
      </c>
      <c r="AK336" s="411">
        <f t="shared" si="98"/>
        <v>0</v>
      </c>
      <c r="AL336" s="411">
        <f t="shared" si="98"/>
        <v>0</v>
      </c>
      <c r="AM336" s="297"/>
    </row>
    <row r="337" spans="1:39" ht="15.5" outlineLevel="1">
      <c r="B337" s="315"/>
      <c r="C337" s="305"/>
      <c r="D337" s="291"/>
      <c r="E337" s="291"/>
      <c r="F337" s="291"/>
      <c r="G337" s="291"/>
      <c r="H337" s="291"/>
      <c r="I337" s="291"/>
      <c r="J337" s="291"/>
      <c r="K337" s="291"/>
      <c r="L337" s="291"/>
      <c r="M337" s="291"/>
      <c r="N337" s="291"/>
      <c r="O337" s="291"/>
      <c r="P337" s="291"/>
      <c r="Q337" s="291"/>
      <c r="R337" s="291"/>
      <c r="S337" s="291"/>
      <c r="T337" s="291"/>
      <c r="U337" s="291"/>
      <c r="V337" s="291"/>
      <c r="W337" s="291"/>
      <c r="X337" s="291"/>
      <c r="Y337" s="422"/>
      <c r="Z337" s="422"/>
      <c r="AA337" s="412"/>
      <c r="AB337" s="412"/>
      <c r="AC337" s="412"/>
      <c r="AD337" s="412"/>
      <c r="AE337" s="412"/>
      <c r="AF337" s="412"/>
      <c r="AG337" s="412"/>
      <c r="AH337" s="412"/>
      <c r="AI337" s="412"/>
      <c r="AJ337" s="412"/>
      <c r="AK337" s="412"/>
      <c r="AL337" s="412"/>
      <c r="AM337" s="306"/>
    </row>
    <row r="338" spans="1:39" ht="15.5" outlineLevel="1">
      <c r="A338" s="509">
        <v>20</v>
      </c>
      <c r="B338" s="315" t="s">
        <v>13</v>
      </c>
      <c r="C338" s="291" t="s">
        <v>25</v>
      </c>
      <c r="D338" s="295"/>
      <c r="E338" s="295"/>
      <c r="F338" s="295"/>
      <c r="G338" s="295"/>
      <c r="H338" s="295"/>
      <c r="I338" s="295"/>
      <c r="J338" s="295"/>
      <c r="K338" s="295"/>
      <c r="L338" s="295"/>
      <c r="M338" s="295"/>
      <c r="N338" s="295">
        <v>12</v>
      </c>
      <c r="O338" s="295"/>
      <c r="P338" s="295"/>
      <c r="Q338" s="295"/>
      <c r="R338" s="295"/>
      <c r="S338" s="295"/>
      <c r="T338" s="295"/>
      <c r="U338" s="295"/>
      <c r="V338" s="295"/>
      <c r="W338" s="295"/>
      <c r="X338" s="295"/>
      <c r="Y338" s="410"/>
      <c r="Z338" s="415"/>
      <c r="AA338" s="415">
        <v>1</v>
      </c>
      <c r="AB338" s="415"/>
      <c r="AC338" s="469"/>
      <c r="AD338" s="415"/>
      <c r="AE338" s="415"/>
      <c r="AF338" s="415"/>
      <c r="AG338" s="415"/>
      <c r="AH338" s="415"/>
      <c r="AI338" s="415"/>
      <c r="AJ338" s="415"/>
      <c r="AK338" s="415"/>
      <c r="AL338" s="415"/>
      <c r="AM338" s="296">
        <f>SUM(Y338:AL338)</f>
        <v>1</v>
      </c>
    </row>
    <row r="339" spans="1:39" ht="15.5" outlineLevel="1">
      <c r="B339" s="294" t="s">
        <v>249</v>
      </c>
      <c r="C339" s="291" t="s">
        <v>163</v>
      </c>
      <c r="D339" s="295"/>
      <c r="E339" s="295"/>
      <c r="F339" s="295"/>
      <c r="G339" s="295"/>
      <c r="H339" s="295"/>
      <c r="I339" s="295"/>
      <c r="J339" s="295"/>
      <c r="K339" s="295"/>
      <c r="L339" s="295"/>
      <c r="M339" s="295"/>
      <c r="N339" s="295">
        <f>N338</f>
        <v>12</v>
      </c>
      <c r="O339" s="295"/>
      <c r="P339" s="295"/>
      <c r="Q339" s="295"/>
      <c r="R339" s="295"/>
      <c r="S339" s="295"/>
      <c r="T339" s="295"/>
      <c r="U339" s="295"/>
      <c r="V339" s="295"/>
      <c r="W339" s="295"/>
      <c r="X339" s="295"/>
      <c r="Y339" s="411">
        <f>Y338</f>
        <v>0</v>
      </c>
      <c r="Z339" s="411">
        <f>Z338</f>
        <v>0</v>
      </c>
      <c r="AA339" s="411">
        <f t="shared" ref="AA339:AL339" si="99">AA338</f>
        <v>1</v>
      </c>
      <c r="AB339" s="411">
        <f t="shared" si="99"/>
        <v>0</v>
      </c>
      <c r="AC339" s="411">
        <f t="shared" si="99"/>
        <v>0</v>
      </c>
      <c r="AD339" s="411">
        <f t="shared" si="99"/>
        <v>0</v>
      </c>
      <c r="AE339" s="411">
        <f t="shared" si="99"/>
        <v>0</v>
      </c>
      <c r="AF339" s="411">
        <f t="shared" si="99"/>
        <v>0</v>
      </c>
      <c r="AG339" s="411">
        <f t="shared" si="99"/>
        <v>0</v>
      </c>
      <c r="AH339" s="411">
        <f t="shared" si="99"/>
        <v>0</v>
      </c>
      <c r="AI339" s="411">
        <f t="shared" si="99"/>
        <v>0</v>
      </c>
      <c r="AJ339" s="411">
        <f t="shared" si="99"/>
        <v>0</v>
      </c>
      <c r="AK339" s="411">
        <f t="shared" si="99"/>
        <v>0</v>
      </c>
      <c r="AL339" s="411">
        <f t="shared" si="99"/>
        <v>0</v>
      </c>
      <c r="AM339" s="306"/>
    </row>
    <row r="340" spans="1:39" ht="15.5" outlineLevel="1">
      <c r="B340" s="315"/>
      <c r="C340" s="305"/>
      <c r="D340" s="291"/>
      <c r="E340" s="291"/>
      <c r="F340" s="291"/>
      <c r="G340" s="291"/>
      <c r="H340" s="291"/>
      <c r="I340" s="291"/>
      <c r="J340" s="291"/>
      <c r="K340" s="291"/>
      <c r="L340" s="291"/>
      <c r="M340" s="291"/>
      <c r="N340" s="318"/>
      <c r="O340" s="291"/>
      <c r="P340" s="291"/>
      <c r="Q340" s="291"/>
      <c r="R340" s="291"/>
      <c r="S340" s="291"/>
      <c r="T340" s="291"/>
      <c r="U340" s="291"/>
      <c r="V340" s="291"/>
      <c r="W340" s="291"/>
      <c r="X340" s="291"/>
      <c r="Y340" s="412"/>
      <c r="Z340" s="412"/>
      <c r="AA340" s="412"/>
      <c r="AB340" s="412"/>
      <c r="AC340" s="412"/>
      <c r="AD340" s="412"/>
      <c r="AE340" s="412"/>
      <c r="AF340" s="412"/>
      <c r="AG340" s="412"/>
      <c r="AH340" s="412"/>
      <c r="AI340" s="412"/>
      <c r="AJ340" s="412"/>
      <c r="AK340" s="412"/>
      <c r="AL340" s="412"/>
      <c r="AM340" s="306"/>
    </row>
    <row r="341" spans="1:39" ht="15.5" outlineLevel="1">
      <c r="A341" s="509">
        <v>21</v>
      </c>
      <c r="B341" s="315" t="s">
        <v>22</v>
      </c>
      <c r="C341" s="291" t="s">
        <v>25</v>
      </c>
      <c r="D341" s="295"/>
      <c r="E341" s="295"/>
      <c r="F341" s="295"/>
      <c r="G341" s="295"/>
      <c r="H341" s="295"/>
      <c r="I341" s="295"/>
      <c r="J341" s="295"/>
      <c r="K341" s="295"/>
      <c r="L341" s="295"/>
      <c r="M341" s="295"/>
      <c r="N341" s="295">
        <v>12</v>
      </c>
      <c r="O341" s="295"/>
      <c r="P341" s="295"/>
      <c r="Q341" s="295"/>
      <c r="R341" s="295"/>
      <c r="S341" s="295"/>
      <c r="T341" s="295"/>
      <c r="U341" s="295"/>
      <c r="V341" s="295"/>
      <c r="W341" s="295"/>
      <c r="X341" s="295"/>
      <c r="Y341" s="410"/>
      <c r="Z341" s="415"/>
      <c r="AA341" s="415">
        <v>1</v>
      </c>
      <c r="AB341" s="415"/>
      <c r="AC341" s="415"/>
      <c r="AD341" s="415"/>
      <c r="AE341" s="415"/>
      <c r="AF341" s="415"/>
      <c r="AG341" s="415"/>
      <c r="AH341" s="415"/>
      <c r="AI341" s="415"/>
      <c r="AJ341" s="415"/>
      <c r="AK341" s="415"/>
      <c r="AL341" s="415"/>
      <c r="AM341" s="296">
        <f>SUM(Y341:AL341)</f>
        <v>1</v>
      </c>
    </row>
    <row r="342" spans="1:39" ht="15.5" outlineLevel="1">
      <c r="B342" s="294" t="s">
        <v>249</v>
      </c>
      <c r="C342" s="291" t="s">
        <v>163</v>
      </c>
      <c r="D342" s="295"/>
      <c r="E342" s="295"/>
      <c r="F342" s="295"/>
      <c r="G342" s="295"/>
      <c r="H342" s="295"/>
      <c r="I342" s="295"/>
      <c r="J342" s="295"/>
      <c r="K342" s="295"/>
      <c r="L342" s="295"/>
      <c r="M342" s="295"/>
      <c r="N342" s="295">
        <f>N341</f>
        <v>12</v>
      </c>
      <c r="O342" s="295"/>
      <c r="P342" s="295"/>
      <c r="Q342" s="295"/>
      <c r="R342" s="295"/>
      <c r="S342" s="295"/>
      <c r="T342" s="295"/>
      <c r="U342" s="295"/>
      <c r="V342" s="295"/>
      <c r="W342" s="295"/>
      <c r="X342" s="295"/>
      <c r="Y342" s="411">
        <f>Y341</f>
        <v>0</v>
      </c>
      <c r="Z342" s="411">
        <f>Z341</f>
        <v>0</v>
      </c>
      <c r="AA342" s="411">
        <f t="shared" ref="AA342:AL342" si="100">AA341</f>
        <v>1</v>
      </c>
      <c r="AB342" s="411">
        <f t="shared" si="100"/>
        <v>0</v>
      </c>
      <c r="AC342" s="411">
        <f t="shared" si="100"/>
        <v>0</v>
      </c>
      <c r="AD342" s="411">
        <f t="shared" si="100"/>
        <v>0</v>
      </c>
      <c r="AE342" s="411">
        <f t="shared" si="100"/>
        <v>0</v>
      </c>
      <c r="AF342" s="411">
        <f t="shared" si="100"/>
        <v>0</v>
      </c>
      <c r="AG342" s="411">
        <f t="shared" si="100"/>
        <v>0</v>
      </c>
      <c r="AH342" s="411">
        <f t="shared" si="100"/>
        <v>0</v>
      </c>
      <c r="AI342" s="411">
        <f t="shared" si="100"/>
        <v>0</v>
      </c>
      <c r="AJ342" s="411">
        <f t="shared" si="100"/>
        <v>0</v>
      </c>
      <c r="AK342" s="411">
        <f t="shared" si="100"/>
        <v>0</v>
      </c>
      <c r="AL342" s="411">
        <f t="shared" si="100"/>
        <v>0</v>
      </c>
      <c r="AM342" s="297"/>
    </row>
    <row r="343" spans="1:39" ht="15.5" outlineLevel="1">
      <c r="B343" s="315"/>
      <c r="C343" s="305"/>
      <c r="D343" s="291"/>
      <c r="E343" s="291"/>
      <c r="F343" s="291"/>
      <c r="G343" s="291"/>
      <c r="H343" s="291"/>
      <c r="I343" s="291"/>
      <c r="J343" s="291"/>
      <c r="K343" s="291"/>
      <c r="L343" s="291"/>
      <c r="M343" s="291"/>
      <c r="N343" s="291"/>
      <c r="O343" s="291"/>
      <c r="P343" s="291"/>
      <c r="Q343" s="291"/>
      <c r="R343" s="291"/>
      <c r="S343" s="291"/>
      <c r="T343" s="291"/>
      <c r="U343" s="291"/>
      <c r="V343" s="291"/>
      <c r="W343" s="291"/>
      <c r="X343" s="291"/>
      <c r="Y343" s="422"/>
      <c r="Z343" s="412"/>
      <c r="AA343" s="412"/>
      <c r="AB343" s="412"/>
      <c r="AC343" s="412"/>
      <c r="AD343" s="412"/>
      <c r="AE343" s="412"/>
      <c r="AF343" s="412"/>
      <c r="AG343" s="412"/>
      <c r="AH343" s="412"/>
      <c r="AI343" s="412"/>
      <c r="AJ343" s="412"/>
      <c r="AK343" s="412"/>
      <c r="AL343" s="412"/>
      <c r="AM343" s="306"/>
    </row>
    <row r="344" spans="1:39" ht="15.5" outlineLevel="1">
      <c r="A344" s="509">
        <v>22</v>
      </c>
      <c r="B344" s="315" t="s">
        <v>9</v>
      </c>
      <c r="C344" s="291" t="s">
        <v>25</v>
      </c>
      <c r="D344" s="295">
        <f>+'7.  Persistence Report'!AS88+'7.  Persistence Report'!AS97</f>
        <v>84144.584999999992</v>
      </c>
      <c r="E344" s="295">
        <f>+'7.  Persistence Report'!AT88+'7.  Persistence Report'!AT97</f>
        <v>0</v>
      </c>
      <c r="F344" s="295">
        <f>+'7.  Persistence Report'!AU88+'7.  Persistence Report'!AU97</f>
        <v>0</v>
      </c>
      <c r="G344" s="295">
        <f>+'7.  Persistence Report'!AV88+'7.  Persistence Report'!AV97</f>
        <v>0</v>
      </c>
      <c r="H344" s="295">
        <f>+'7.  Persistence Report'!AW88+'7.  Persistence Report'!AW97</f>
        <v>0</v>
      </c>
      <c r="I344" s="295">
        <f>+'7.  Persistence Report'!AX88+'7.  Persistence Report'!AX97</f>
        <v>0</v>
      </c>
      <c r="J344" s="295">
        <f>+'7.  Persistence Report'!AY88+'7.  Persistence Report'!AY97</f>
        <v>0</v>
      </c>
      <c r="K344" s="295">
        <f>+'7.  Persistence Report'!AZ88+'7.  Persistence Report'!AZ97</f>
        <v>0</v>
      </c>
      <c r="L344" s="295">
        <f>+'7.  Persistence Report'!BA88+'7.  Persistence Report'!BA97</f>
        <v>0</v>
      </c>
      <c r="M344" s="295">
        <f>+'7.  Persistence Report'!BB88+'7.  Persistence Report'!BB97</f>
        <v>0</v>
      </c>
      <c r="N344" s="291"/>
      <c r="O344" s="295">
        <f>+'7.  Persistence Report'!N88+'7.  Persistence Report'!N97</f>
        <v>2859.4065000000001</v>
      </c>
      <c r="P344" s="295">
        <f>+'7.  Persistence Report'!O88+'7.  Persistence Report'!O97</f>
        <v>0</v>
      </c>
      <c r="Q344" s="295">
        <f>+'7.  Persistence Report'!P88+'7.  Persistence Report'!P97</f>
        <v>0</v>
      </c>
      <c r="R344" s="295">
        <f>+'7.  Persistence Report'!Q88+'7.  Persistence Report'!Q97</f>
        <v>0</v>
      </c>
      <c r="S344" s="295">
        <f>+'7.  Persistence Report'!R88+'7.  Persistence Report'!R97</f>
        <v>0</v>
      </c>
      <c r="T344" s="295">
        <f>+'7.  Persistence Report'!S88+'7.  Persistence Report'!S97</f>
        <v>0</v>
      </c>
      <c r="U344" s="295">
        <f>+'7.  Persistence Report'!T88+'7.  Persistence Report'!T97</f>
        <v>0</v>
      </c>
      <c r="V344" s="295">
        <f>+'7.  Persistence Report'!U88+'7.  Persistence Report'!U97</f>
        <v>0</v>
      </c>
      <c r="W344" s="295">
        <f>+'7.  Persistence Report'!V88+'7.  Persistence Report'!V97</f>
        <v>0</v>
      </c>
      <c r="X344" s="295">
        <f>+'7.  Persistence Report'!W88+'7.  Persistence Report'!W97</f>
        <v>0</v>
      </c>
      <c r="Y344" s="410"/>
      <c r="Z344" s="415"/>
      <c r="AA344" s="415">
        <v>1</v>
      </c>
      <c r="AB344" s="415"/>
      <c r="AC344" s="415"/>
      <c r="AD344" s="415"/>
      <c r="AE344" s="415"/>
      <c r="AF344" s="415"/>
      <c r="AG344" s="415"/>
      <c r="AH344" s="415"/>
      <c r="AI344" s="415"/>
      <c r="AJ344" s="415"/>
      <c r="AK344" s="415"/>
      <c r="AL344" s="415"/>
      <c r="AM344" s="296">
        <f>SUM(Y344:AL344)</f>
        <v>1</v>
      </c>
    </row>
    <row r="345" spans="1:39" ht="15.5" outlineLevel="1">
      <c r="B345" s="294" t="s">
        <v>249</v>
      </c>
      <c r="C345" s="291" t="s">
        <v>163</v>
      </c>
      <c r="D345" s="295"/>
      <c r="E345" s="295"/>
      <c r="F345" s="295"/>
      <c r="G345" s="295"/>
      <c r="H345" s="295"/>
      <c r="I345" s="295"/>
      <c r="J345" s="295"/>
      <c r="K345" s="295"/>
      <c r="L345" s="295"/>
      <c r="M345" s="295"/>
      <c r="N345" s="291"/>
      <c r="O345" s="295"/>
      <c r="P345" s="295"/>
      <c r="Q345" s="295"/>
      <c r="R345" s="295"/>
      <c r="S345" s="295"/>
      <c r="T345" s="295"/>
      <c r="U345" s="295"/>
      <c r="V345" s="295"/>
      <c r="W345" s="295"/>
      <c r="X345" s="295"/>
      <c r="Y345" s="411">
        <f>Y344</f>
        <v>0</v>
      </c>
      <c r="Z345" s="411">
        <f>Z344</f>
        <v>0</v>
      </c>
      <c r="AA345" s="411">
        <f t="shared" ref="AA345:AL345" si="101">AA344</f>
        <v>1</v>
      </c>
      <c r="AB345" s="411">
        <f t="shared" si="101"/>
        <v>0</v>
      </c>
      <c r="AC345" s="411">
        <f t="shared" si="101"/>
        <v>0</v>
      </c>
      <c r="AD345" s="411">
        <f t="shared" si="101"/>
        <v>0</v>
      </c>
      <c r="AE345" s="411">
        <f t="shared" si="101"/>
        <v>0</v>
      </c>
      <c r="AF345" s="411">
        <f t="shared" si="101"/>
        <v>0</v>
      </c>
      <c r="AG345" s="411">
        <f t="shared" si="101"/>
        <v>0</v>
      </c>
      <c r="AH345" s="411">
        <f t="shared" si="101"/>
        <v>0</v>
      </c>
      <c r="AI345" s="411">
        <f t="shared" si="101"/>
        <v>0</v>
      </c>
      <c r="AJ345" s="411">
        <f t="shared" si="101"/>
        <v>0</v>
      </c>
      <c r="AK345" s="411">
        <f t="shared" si="101"/>
        <v>0</v>
      </c>
      <c r="AL345" s="411">
        <f t="shared" si="101"/>
        <v>0</v>
      </c>
      <c r="AM345" s="306"/>
    </row>
    <row r="346" spans="1:39" ht="15.5" outlineLevel="1">
      <c r="B346" s="315"/>
      <c r="C346" s="305"/>
      <c r="D346" s="291"/>
      <c r="E346" s="291"/>
      <c r="F346" s="291"/>
      <c r="G346" s="291"/>
      <c r="H346" s="291"/>
      <c r="I346" s="291"/>
      <c r="J346" s="291"/>
      <c r="K346" s="291"/>
      <c r="L346" s="291"/>
      <c r="M346" s="291"/>
      <c r="N346" s="291"/>
      <c r="O346" s="291"/>
      <c r="P346" s="291"/>
      <c r="Q346" s="291"/>
      <c r="R346" s="291"/>
      <c r="S346" s="291"/>
      <c r="T346" s="291"/>
      <c r="U346" s="291"/>
      <c r="V346" s="291"/>
      <c r="W346" s="291"/>
      <c r="X346" s="291"/>
      <c r="Y346" s="412"/>
      <c r="Z346" s="412"/>
      <c r="AA346" s="412"/>
      <c r="AB346" s="412"/>
      <c r="AC346" s="412"/>
      <c r="AD346" s="412"/>
      <c r="AE346" s="412"/>
      <c r="AF346" s="412"/>
      <c r="AG346" s="412"/>
      <c r="AH346" s="412"/>
      <c r="AI346" s="412"/>
      <c r="AJ346" s="412"/>
      <c r="AK346" s="412"/>
      <c r="AL346" s="412"/>
      <c r="AM346" s="306"/>
    </row>
    <row r="347" spans="1:39" ht="15.5" outlineLevel="1">
      <c r="A347" s="510"/>
      <c r="B347" s="288" t="s">
        <v>14</v>
      </c>
      <c r="C347" s="289"/>
      <c r="D347" s="290"/>
      <c r="E347" s="290"/>
      <c r="F347" s="290"/>
      <c r="G347" s="290"/>
      <c r="H347" s="290"/>
      <c r="I347" s="290"/>
      <c r="J347" s="290"/>
      <c r="K347" s="290"/>
      <c r="L347" s="290"/>
      <c r="M347" s="290"/>
      <c r="N347" s="290"/>
      <c r="O347" s="290"/>
      <c r="P347" s="290"/>
      <c r="Q347" s="290"/>
      <c r="R347" s="290"/>
      <c r="S347" s="290"/>
      <c r="T347" s="290"/>
      <c r="U347" s="290"/>
      <c r="V347" s="290"/>
      <c r="W347" s="290"/>
      <c r="X347" s="290"/>
      <c r="Y347" s="414"/>
      <c r="Z347" s="414"/>
      <c r="AA347" s="414"/>
      <c r="AB347" s="414"/>
      <c r="AC347" s="414"/>
      <c r="AD347" s="414"/>
      <c r="AE347" s="414"/>
      <c r="AF347" s="414"/>
      <c r="AG347" s="414"/>
      <c r="AH347" s="414"/>
      <c r="AI347" s="414"/>
      <c r="AJ347" s="414"/>
      <c r="AK347" s="414"/>
      <c r="AL347" s="414"/>
      <c r="AM347" s="292"/>
    </row>
    <row r="348" spans="1:39" ht="15.5" outlineLevel="1">
      <c r="A348" s="509">
        <v>23</v>
      </c>
      <c r="B348" s="315" t="s">
        <v>14</v>
      </c>
      <c r="C348" s="291" t="s">
        <v>25</v>
      </c>
      <c r="D348" s="295">
        <f>+'7.  Persistence Report'!AS76</f>
        <v>397787.88727569598</v>
      </c>
      <c r="E348" s="295">
        <f>+'7.  Persistence Report'!AT76</f>
        <v>385968.22803497303</v>
      </c>
      <c r="F348" s="295">
        <f>+'7.  Persistence Report'!AU76</f>
        <v>369423.15113067598</v>
      </c>
      <c r="G348" s="295">
        <f>+'7.  Persistence Report'!AV76</f>
        <v>326559.86106491101</v>
      </c>
      <c r="H348" s="295">
        <f>+'7.  Persistence Report'!AW76</f>
        <v>304914.02997970599</v>
      </c>
      <c r="I348" s="295">
        <f>+'7.  Persistence Report'!AX76</f>
        <v>289714.26342392003</v>
      </c>
      <c r="J348" s="295">
        <f>+'7.  Persistence Report'!AY76</f>
        <v>289714.26342392003</v>
      </c>
      <c r="K348" s="295">
        <f>+'7.  Persistence Report'!AZ76</f>
        <v>289714.26342392003</v>
      </c>
      <c r="L348" s="295">
        <f>+'7.  Persistence Report'!BA76</f>
        <v>108439.905044556</v>
      </c>
      <c r="M348" s="295">
        <f>+'7.  Persistence Report'!BB76</f>
        <v>107916.52435302699</v>
      </c>
      <c r="N348" s="291"/>
      <c r="O348" s="295">
        <f>+'7.  Persistence Report'!N76</f>
        <v>28.538613297000001</v>
      </c>
      <c r="P348" s="295">
        <f>+'7.  Persistence Report'!O76</f>
        <v>27.924625927000001</v>
      </c>
      <c r="Q348" s="295">
        <f>+'7.  Persistence Report'!P76</f>
        <v>27.065170623</v>
      </c>
      <c r="R348" s="295">
        <f>+'7.  Persistence Report'!Q76</f>
        <v>24.838581663999999</v>
      </c>
      <c r="S348" s="295">
        <f>+'7.  Persistence Report'!R76</f>
        <v>23.714160895999999</v>
      </c>
      <c r="T348" s="295">
        <f>+'7.  Persistence Report'!S76</f>
        <v>22.924589389000001</v>
      </c>
      <c r="U348" s="295">
        <f>+'7.  Persistence Report'!T76</f>
        <v>22.924589389000001</v>
      </c>
      <c r="V348" s="295">
        <f>+'7.  Persistence Report'!U76</f>
        <v>22.924589389000001</v>
      </c>
      <c r="W348" s="295">
        <f>+'7.  Persistence Report'!V76</f>
        <v>13.508059905</v>
      </c>
      <c r="X348" s="295">
        <f>+'7.  Persistence Report'!W76</f>
        <v>12.947658257000001</v>
      </c>
      <c r="Y348" s="470">
        <v>1</v>
      </c>
      <c r="Z348" s="410"/>
      <c r="AA348" s="410"/>
      <c r="AB348" s="410"/>
      <c r="AC348" s="410"/>
      <c r="AD348" s="410"/>
      <c r="AE348" s="410"/>
      <c r="AF348" s="410"/>
      <c r="AG348" s="410"/>
      <c r="AH348" s="410"/>
      <c r="AI348" s="410"/>
      <c r="AJ348" s="410"/>
      <c r="AK348" s="410"/>
      <c r="AL348" s="410"/>
      <c r="AM348" s="296">
        <f>SUM(Y348:AL348)</f>
        <v>1</v>
      </c>
    </row>
    <row r="349" spans="1:39" ht="15.5" outlineLevel="1">
      <c r="B349" s="294" t="s">
        <v>249</v>
      </c>
      <c r="C349" s="291" t="s">
        <v>163</v>
      </c>
      <c r="D349" s="295">
        <f>+'7.  Persistence Report'!AS120</f>
        <v>2230.3184390000001</v>
      </c>
      <c r="E349" s="295">
        <f>+'7.  Persistence Report'!AT120</f>
        <v>2230.3184390000001</v>
      </c>
      <c r="F349" s="295">
        <f>+'7.  Persistence Report'!AU120</f>
        <v>2219.4643329999999</v>
      </c>
      <c r="G349" s="295">
        <f>+'7.  Persistence Report'!AV120</f>
        <v>2070.4363039999998</v>
      </c>
      <c r="H349" s="295">
        <f>+'7.  Persistence Report'!AW120</f>
        <v>1992.7564870000001</v>
      </c>
      <c r="I349" s="295">
        <f>+'7.  Persistence Report'!AX120</f>
        <v>1919.59926</v>
      </c>
      <c r="J349" s="295">
        <f>+'7.  Persistence Report'!AY120</f>
        <v>1919.59926</v>
      </c>
      <c r="K349" s="295">
        <f>+'7.  Persistence Report'!AZ120</f>
        <v>1919.59926</v>
      </c>
      <c r="L349" s="295">
        <f>+'7.  Persistence Report'!BA120</f>
        <v>1376.0598749999999</v>
      </c>
      <c r="M349" s="295">
        <f>+'7.  Persistence Report'!BB120</f>
        <v>1376.0598749999999</v>
      </c>
      <c r="N349" s="468"/>
      <c r="O349" s="295">
        <f>+'7.  Persistence Report'!N120</f>
        <v>0.214131193</v>
      </c>
      <c r="P349" s="295">
        <f>+'7.  Persistence Report'!O120</f>
        <v>0.214131193</v>
      </c>
      <c r="Q349" s="295">
        <f>+'7.  Persistence Report'!P120</f>
        <v>0.213568387</v>
      </c>
      <c r="R349" s="295">
        <f>+'7.  Persistence Report'!Q120</f>
        <v>0.20579388700000001</v>
      </c>
      <c r="S349" s="295">
        <f>+'7.  Persistence Report'!R120</f>
        <v>0.201742484</v>
      </c>
      <c r="T349" s="295">
        <f>+'7.  Persistence Report'!S120</f>
        <v>0.19792558299999999</v>
      </c>
      <c r="U349" s="295">
        <f>+'7.  Persistence Report'!T120</f>
        <v>0.19792558299999999</v>
      </c>
      <c r="V349" s="295">
        <f>+'7.  Persistence Report'!U120</f>
        <v>0.19792558299999999</v>
      </c>
      <c r="W349" s="295">
        <f>+'7.  Persistence Report'!V120</f>
        <v>0.169575746</v>
      </c>
      <c r="X349" s="295">
        <f>+'7.  Persistence Report'!W120</f>
        <v>0.169575746</v>
      </c>
      <c r="Y349" s="411">
        <f>Y348</f>
        <v>1</v>
      </c>
      <c r="Z349" s="411">
        <f>Z348</f>
        <v>0</v>
      </c>
      <c r="AA349" s="411">
        <f t="shared" ref="AA349:AL349" si="102">AA348</f>
        <v>0</v>
      </c>
      <c r="AB349" s="411">
        <f t="shared" si="102"/>
        <v>0</v>
      </c>
      <c r="AC349" s="411">
        <f t="shared" si="102"/>
        <v>0</v>
      </c>
      <c r="AD349" s="411">
        <f t="shared" si="102"/>
        <v>0</v>
      </c>
      <c r="AE349" s="411">
        <f t="shared" si="102"/>
        <v>0</v>
      </c>
      <c r="AF349" s="411">
        <f t="shared" si="102"/>
        <v>0</v>
      </c>
      <c r="AG349" s="411">
        <f t="shared" si="102"/>
        <v>0</v>
      </c>
      <c r="AH349" s="411">
        <f t="shared" si="102"/>
        <v>0</v>
      </c>
      <c r="AI349" s="411">
        <f t="shared" si="102"/>
        <v>0</v>
      </c>
      <c r="AJ349" s="411">
        <f t="shared" si="102"/>
        <v>0</v>
      </c>
      <c r="AK349" s="411">
        <f t="shared" si="102"/>
        <v>0</v>
      </c>
      <c r="AL349" s="411">
        <f t="shared" si="102"/>
        <v>0</v>
      </c>
      <c r="AM349" s="297"/>
    </row>
    <row r="350" spans="1:39" ht="15.5" outlineLevel="1">
      <c r="B350" s="315"/>
      <c r="C350" s="305"/>
      <c r="D350" s="291"/>
      <c r="E350" s="291"/>
      <c r="F350" s="291"/>
      <c r="G350" s="291"/>
      <c r="H350" s="291"/>
      <c r="I350" s="291"/>
      <c r="J350" s="291"/>
      <c r="K350" s="291"/>
      <c r="L350" s="291"/>
      <c r="M350" s="291"/>
      <c r="N350" s="291"/>
      <c r="O350" s="291"/>
      <c r="P350" s="291"/>
      <c r="Q350" s="291"/>
      <c r="R350" s="291"/>
      <c r="S350" s="291"/>
      <c r="T350" s="291"/>
      <c r="U350" s="291"/>
      <c r="V350" s="291"/>
      <c r="W350" s="291"/>
      <c r="X350" s="291"/>
      <c r="Y350" s="412"/>
      <c r="Z350" s="412"/>
      <c r="AA350" s="412"/>
      <c r="AB350" s="412"/>
      <c r="AC350" s="412"/>
      <c r="AD350" s="412"/>
      <c r="AE350" s="412"/>
      <c r="AF350" s="412"/>
      <c r="AG350" s="412"/>
      <c r="AH350" s="412"/>
      <c r="AI350" s="412"/>
      <c r="AJ350" s="412"/>
      <c r="AK350" s="412"/>
      <c r="AL350" s="412"/>
      <c r="AM350" s="306"/>
    </row>
    <row r="351" spans="1:39" s="293" customFormat="1" ht="15.5" outlineLevel="1">
      <c r="A351" s="510"/>
      <c r="B351" s="288" t="s">
        <v>488</v>
      </c>
      <c r="C351" s="289"/>
      <c r="D351" s="290"/>
      <c r="E351" s="290"/>
      <c r="F351" s="290"/>
      <c r="G351" s="290"/>
      <c r="H351" s="290"/>
      <c r="I351" s="290"/>
      <c r="J351" s="290"/>
      <c r="K351" s="290"/>
      <c r="L351" s="290"/>
      <c r="M351" s="290"/>
      <c r="N351" s="290"/>
      <c r="O351" s="290"/>
      <c r="P351" s="290"/>
      <c r="Q351" s="290"/>
      <c r="R351" s="290"/>
      <c r="S351" s="290"/>
      <c r="T351" s="290"/>
      <c r="U351" s="290"/>
      <c r="V351" s="290"/>
      <c r="W351" s="290"/>
      <c r="X351" s="290"/>
      <c r="Y351" s="414"/>
      <c r="Z351" s="414"/>
      <c r="AA351" s="414"/>
      <c r="AB351" s="414"/>
      <c r="AC351" s="414"/>
      <c r="AD351" s="414"/>
      <c r="AE351" s="414"/>
      <c r="AF351" s="414"/>
      <c r="AG351" s="414"/>
      <c r="AH351" s="414"/>
      <c r="AI351" s="414"/>
      <c r="AJ351" s="414"/>
      <c r="AK351" s="414"/>
      <c r="AL351" s="414"/>
      <c r="AM351" s="292"/>
    </row>
    <row r="352" spans="1:39" s="283" customFormat="1" ht="15.5" outlineLevel="1">
      <c r="A352" s="509">
        <v>24</v>
      </c>
      <c r="B352" s="315" t="s">
        <v>14</v>
      </c>
      <c r="C352" s="291" t="s">
        <v>25</v>
      </c>
      <c r="D352" s="295"/>
      <c r="E352" s="295"/>
      <c r="F352" s="295"/>
      <c r="G352" s="295"/>
      <c r="H352" s="295"/>
      <c r="I352" s="295"/>
      <c r="J352" s="295"/>
      <c r="K352" s="295"/>
      <c r="L352" s="295"/>
      <c r="M352" s="295"/>
      <c r="N352" s="291"/>
      <c r="O352" s="295"/>
      <c r="P352" s="295"/>
      <c r="Q352" s="295"/>
      <c r="R352" s="295"/>
      <c r="S352" s="295"/>
      <c r="T352" s="295"/>
      <c r="U352" s="295"/>
      <c r="V352" s="295"/>
      <c r="W352" s="295"/>
      <c r="X352" s="295"/>
      <c r="Y352" s="410"/>
      <c r="Z352" s="410"/>
      <c r="AA352" s="410"/>
      <c r="AB352" s="410"/>
      <c r="AC352" s="410"/>
      <c r="AD352" s="410"/>
      <c r="AE352" s="410"/>
      <c r="AF352" s="410"/>
      <c r="AG352" s="410"/>
      <c r="AH352" s="410"/>
      <c r="AI352" s="410"/>
      <c r="AJ352" s="410"/>
      <c r="AK352" s="410"/>
      <c r="AL352" s="410"/>
      <c r="AM352" s="296">
        <f>SUM(Y352:AL352)</f>
        <v>0</v>
      </c>
    </row>
    <row r="353" spans="1:39" s="283" customFormat="1" ht="15.5" outlineLevel="1">
      <c r="A353" s="509"/>
      <c r="B353" s="315" t="s">
        <v>249</v>
      </c>
      <c r="C353" s="291" t="s">
        <v>163</v>
      </c>
      <c r="D353" s="295"/>
      <c r="E353" s="295"/>
      <c r="F353" s="295"/>
      <c r="G353" s="295"/>
      <c r="H353" s="295"/>
      <c r="I353" s="295"/>
      <c r="J353" s="295"/>
      <c r="K353" s="295"/>
      <c r="L353" s="295"/>
      <c r="M353" s="295"/>
      <c r="N353" s="468"/>
      <c r="O353" s="295"/>
      <c r="P353" s="295"/>
      <c r="Q353" s="295"/>
      <c r="R353" s="295"/>
      <c r="S353" s="295"/>
      <c r="T353" s="295"/>
      <c r="U353" s="295"/>
      <c r="V353" s="295"/>
      <c r="W353" s="295"/>
      <c r="X353" s="295"/>
      <c r="Y353" s="411">
        <f>Y352</f>
        <v>0</v>
      </c>
      <c r="Z353" s="411">
        <f>Z352</f>
        <v>0</v>
      </c>
      <c r="AA353" s="411">
        <f t="shared" ref="AA353:AL353" si="103">AA352</f>
        <v>0</v>
      </c>
      <c r="AB353" s="411">
        <f t="shared" si="103"/>
        <v>0</v>
      </c>
      <c r="AC353" s="411">
        <f t="shared" si="103"/>
        <v>0</v>
      </c>
      <c r="AD353" s="411">
        <f t="shared" si="103"/>
        <v>0</v>
      </c>
      <c r="AE353" s="411">
        <f t="shared" si="103"/>
        <v>0</v>
      </c>
      <c r="AF353" s="411">
        <f t="shared" si="103"/>
        <v>0</v>
      </c>
      <c r="AG353" s="411">
        <f t="shared" si="103"/>
        <v>0</v>
      </c>
      <c r="AH353" s="411">
        <f t="shared" si="103"/>
        <v>0</v>
      </c>
      <c r="AI353" s="411">
        <f t="shared" si="103"/>
        <v>0</v>
      </c>
      <c r="AJ353" s="411">
        <f t="shared" si="103"/>
        <v>0</v>
      </c>
      <c r="AK353" s="411">
        <f t="shared" si="103"/>
        <v>0</v>
      </c>
      <c r="AL353" s="411">
        <f t="shared" si="103"/>
        <v>0</v>
      </c>
      <c r="AM353" s="297"/>
    </row>
    <row r="354" spans="1:39" s="283" customFormat="1" ht="15.5" outlineLevel="1">
      <c r="A354" s="509"/>
      <c r="B354" s="315"/>
      <c r="C354" s="305"/>
      <c r="D354" s="291"/>
      <c r="E354" s="291"/>
      <c r="F354" s="291"/>
      <c r="G354" s="291"/>
      <c r="H354" s="291"/>
      <c r="I354" s="291"/>
      <c r="J354" s="291"/>
      <c r="K354" s="291"/>
      <c r="L354" s="291"/>
      <c r="M354" s="291"/>
      <c r="N354" s="291"/>
      <c r="O354" s="291"/>
      <c r="P354" s="291"/>
      <c r="Q354" s="291"/>
      <c r="R354" s="291"/>
      <c r="S354" s="291"/>
      <c r="T354" s="291"/>
      <c r="U354" s="291"/>
      <c r="V354" s="291"/>
      <c r="W354" s="291"/>
      <c r="X354" s="291"/>
      <c r="Y354" s="412"/>
      <c r="Z354" s="412"/>
      <c r="AA354" s="412"/>
      <c r="AB354" s="412"/>
      <c r="AC354" s="412"/>
      <c r="AD354" s="412"/>
      <c r="AE354" s="412"/>
      <c r="AF354" s="412"/>
      <c r="AG354" s="412"/>
      <c r="AH354" s="412"/>
      <c r="AI354" s="412"/>
      <c r="AJ354" s="412"/>
      <c r="AK354" s="412"/>
      <c r="AL354" s="412"/>
      <c r="AM354" s="306"/>
    </row>
    <row r="355" spans="1:39" s="283" customFormat="1" ht="15.5" outlineLevel="1">
      <c r="A355" s="509">
        <v>25</v>
      </c>
      <c r="B355" s="314" t="s">
        <v>21</v>
      </c>
      <c r="C355" s="291" t="s">
        <v>25</v>
      </c>
      <c r="D355" s="295"/>
      <c r="E355" s="295"/>
      <c r="F355" s="295"/>
      <c r="G355" s="295"/>
      <c r="H355" s="295"/>
      <c r="I355" s="295"/>
      <c r="J355" s="295"/>
      <c r="K355" s="295"/>
      <c r="L355" s="295"/>
      <c r="M355" s="295"/>
      <c r="N355" s="295">
        <v>12</v>
      </c>
      <c r="O355" s="295"/>
      <c r="P355" s="295"/>
      <c r="Q355" s="295"/>
      <c r="R355" s="295"/>
      <c r="S355" s="295"/>
      <c r="T355" s="295"/>
      <c r="U355" s="295"/>
      <c r="V355" s="295"/>
      <c r="W355" s="295"/>
      <c r="X355" s="295"/>
      <c r="Y355" s="415"/>
      <c r="Z355" s="415"/>
      <c r="AA355" s="415"/>
      <c r="AB355" s="415"/>
      <c r="AC355" s="415"/>
      <c r="AD355" s="415"/>
      <c r="AE355" s="415"/>
      <c r="AF355" s="415"/>
      <c r="AG355" s="415"/>
      <c r="AH355" s="415"/>
      <c r="AI355" s="415"/>
      <c r="AJ355" s="415"/>
      <c r="AK355" s="415"/>
      <c r="AL355" s="415"/>
      <c r="AM355" s="296">
        <f>SUM(Y355:AL355)</f>
        <v>0</v>
      </c>
    </row>
    <row r="356" spans="1:39" s="283" customFormat="1" ht="15.5" outlineLevel="1">
      <c r="A356" s="509"/>
      <c r="B356" s="315" t="s">
        <v>249</v>
      </c>
      <c r="C356" s="291" t="s">
        <v>163</v>
      </c>
      <c r="D356" s="295"/>
      <c r="E356" s="295"/>
      <c r="F356" s="295"/>
      <c r="G356" s="295"/>
      <c r="H356" s="295"/>
      <c r="I356" s="295"/>
      <c r="J356" s="295"/>
      <c r="K356" s="295"/>
      <c r="L356" s="295"/>
      <c r="M356" s="295"/>
      <c r="N356" s="295">
        <f>N355</f>
        <v>12</v>
      </c>
      <c r="O356" s="295"/>
      <c r="P356" s="295"/>
      <c r="Q356" s="295"/>
      <c r="R356" s="295"/>
      <c r="S356" s="295"/>
      <c r="T356" s="295"/>
      <c r="U356" s="295"/>
      <c r="V356" s="295"/>
      <c r="W356" s="295"/>
      <c r="X356" s="295"/>
      <c r="Y356" s="411">
        <f>Y355</f>
        <v>0</v>
      </c>
      <c r="Z356" s="411">
        <f>Z355</f>
        <v>0</v>
      </c>
      <c r="AA356" s="411">
        <f t="shared" ref="AA356:AL356" si="104">AA355</f>
        <v>0</v>
      </c>
      <c r="AB356" s="411">
        <f t="shared" si="104"/>
        <v>0</v>
      </c>
      <c r="AC356" s="411">
        <f t="shared" si="104"/>
        <v>0</v>
      </c>
      <c r="AD356" s="411">
        <f t="shared" si="104"/>
        <v>0</v>
      </c>
      <c r="AE356" s="411">
        <f t="shared" si="104"/>
        <v>0</v>
      </c>
      <c r="AF356" s="411">
        <f t="shared" si="104"/>
        <v>0</v>
      </c>
      <c r="AG356" s="411">
        <f t="shared" si="104"/>
        <v>0</v>
      </c>
      <c r="AH356" s="411">
        <f t="shared" si="104"/>
        <v>0</v>
      </c>
      <c r="AI356" s="411">
        <f t="shared" si="104"/>
        <v>0</v>
      </c>
      <c r="AJ356" s="411">
        <f t="shared" si="104"/>
        <v>0</v>
      </c>
      <c r="AK356" s="411">
        <f t="shared" si="104"/>
        <v>0</v>
      </c>
      <c r="AL356" s="411">
        <f t="shared" si="104"/>
        <v>0</v>
      </c>
      <c r="AM356" s="311"/>
    </row>
    <row r="357" spans="1:39" s="283" customFormat="1" ht="15.5" outlineLevel="1">
      <c r="A357" s="509"/>
      <c r="B357" s="314"/>
      <c r="C357" s="312"/>
      <c r="D357" s="291"/>
      <c r="E357" s="291"/>
      <c r="F357" s="291"/>
      <c r="G357" s="291"/>
      <c r="H357" s="291"/>
      <c r="I357" s="291"/>
      <c r="J357" s="291"/>
      <c r="K357" s="291"/>
      <c r="L357" s="291"/>
      <c r="M357" s="291"/>
      <c r="N357" s="291"/>
      <c r="O357" s="291"/>
      <c r="P357" s="291"/>
      <c r="Q357" s="291"/>
      <c r="R357" s="291"/>
      <c r="S357" s="291"/>
      <c r="T357" s="291"/>
      <c r="U357" s="291"/>
      <c r="V357" s="291"/>
      <c r="W357" s="291"/>
      <c r="X357" s="291"/>
      <c r="Y357" s="416"/>
      <c r="Z357" s="417"/>
      <c r="AA357" s="416"/>
      <c r="AB357" s="416"/>
      <c r="AC357" s="416"/>
      <c r="AD357" s="416"/>
      <c r="AE357" s="416"/>
      <c r="AF357" s="416"/>
      <c r="AG357" s="416"/>
      <c r="AH357" s="416"/>
      <c r="AI357" s="416"/>
      <c r="AJ357" s="416"/>
      <c r="AK357" s="416"/>
      <c r="AL357" s="416"/>
      <c r="AM357" s="313"/>
    </row>
    <row r="358" spans="1:39" ht="15.5" outlineLevel="1">
      <c r="A358" s="510"/>
      <c r="B358" s="288" t="s">
        <v>15</v>
      </c>
      <c r="C358" s="320"/>
      <c r="D358" s="290"/>
      <c r="E358" s="290"/>
      <c r="F358" s="290"/>
      <c r="G358" s="290"/>
      <c r="H358" s="290"/>
      <c r="I358" s="290"/>
      <c r="J358" s="290"/>
      <c r="K358" s="290"/>
      <c r="L358" s="290"/>
      <c r="M358" s="290"/>
      <c r="N358" s="291"/>
      <c r="O358" s="290"/>
      <c r="P358" s="290"/>
      <c r="Q358" s="290"/>
      <c r="R358" s="290"/>
      <c r="S358" s="290"/>
      <c r="T358" s="290"/>
      <c r="U358" s="290"/>
      <c r="V358" s="290"/>
      <c r="W358" s="290"/>
      <c r="X358" s="290"/>
      <c r="Y358" s="414"/>
      <c r="Z358" s="414"/>
      <c r="AA358" s="414"/>
      <c r="AB358" s="414"/>
      <c r="AC358" s="414"/>
      <c r="AD358" s="414"/>
      <c r="AE358" s="414"/>
      <c r="AF358" s="414"/>
      <c r="AG358" s="414"/>
      <c r="AH358" s="414"/>
      <c r="AI358" s="414"/>
      <c r="AJ358" s="414"/>
      <c r="AK358" s="414"/>
      <c r="AL358" s="414"/>
      <c r="AM358" s="292"/>
    </row>
    <row r="359" spans="1:39" ht="15.5" outlineLevel="1">
      <c r="A359" s="509">
        <v>26</v>
      </c>
      <c r="B359" s="321" t="s">
        <v>16</v>
      </c>
      <c r="C359" s="291" t="s">
        <v>25</v>
      </c>
      <c r="D359" s="295"/>
      <c r="E359" s="295"/>
      <c r="F359" s="295"/>
      <c r="G359" s="295"/>
      <c r="H359" s="295"/>
      <c r="I359" s="295"/>
      <c r="J359" s="295"/>
      <c r="K359" s="295"/>
      <c r="L359" s="295"/>
      <c r="M359" s="295"/>
      <c r="N359" s="295">
        <v>12</v>
      </c>
      <c r="O359" s="295"/>
      <c r="P359" s="295"/>
      <c r="Q359" s="295"/>
      <c r="R359" s="295"/>
      <c r="S359" s="295"/>
      <c r="T359" s="295"/>
      <c r="U359" s="295"/>
      <c r="V359" s="295"/>
      <c r="W359" s="295"/>
      <c r="X359" s="295"/>
      <c r="Y359" s="426"/>
      <c r="Z359" s="415">
        <v>1</v>
      </c>
      <c r="AA359" s="415"/>
      <c r="AB359" s="415"/>
      <c r="AC359" s="415"/>
      <c r="AD359" s="415"/>
      <c r="AE359" s="415"/>
      <c r="AF359" s="415"/>
      <c r="AG359" s="415"/>
      <c r="AH359" s="415"/>
      <c r="AI359" s="415"/>
      <c r="AJ359" s="415"/>
      <c r="AK359" s="415"/>
      <c r="AL359" s="415"/>
      <c r="AM359" s="296">
        <f>SUM(Y359:AL359)</f>
        <v>1</v>
      </c>
    </row>
    <row r="360" spans="1:39" ht="15.5" outlineLevel="1">
      <c r="B360" s="294" t="s">
        <v>249</v>
      </c>
      <c r="C360" s="291" t="s">
        <v>163</v>
      </c>
      <c r="D360" s="295"/>
      <c r="E360" s="295"/>
      <c r="F360" s="295"/>
      <c r="G360" s="295"/>
      <c r="H360" s="295"/>
      <c r="I360" s="295"/>
      <c r="J360" s="295"/>
      <c r="K360" s="295"/>
      <c r="L360" s="295"/>
      <c r="M360" s="295"/>
      <c r="N360" s="295">
        <f>N359</f>
        <v>12</v>
      </c>
      <c r="O360" s="295"/>
      <c r="P360" s="295"/>
      <c r="Q360" s="295"/>
      <c r="R360" s="295"/>
      <c r="S360" s="295"/>
      <c r="T360" s="295"/>
      <c r="U360" s="295"/>
      <c r="V360" s="295"/>
      <c r="W360" s="295"/>
      <c r="X360" s="295"/>
      <c r="Y360" s="411">
        <f>Y359</f>
        <v>0</v>
      </c>
      <c r="Z360" s="411">
        <f>Z359</f>
        <v>1</v>
      </c>
      <c r="AA360" s="411">
        <f t="shared" ref="AA360:AL360" si="105">AA359</f>
        <v>0</v>
      </c>
      <c r="AB360" s="411">
        <f t="shared" si="105"/>
        <v>0</v>
      </c>
      <c r="AC360" s="411">
        <f t="shared" si="105"/>
        <v>0</v>
      </c>
      <c r="AD360" s="411">
        <f t="shared" si="105"/>
        <v>0</v>
      </c>
      <c r="AE360" s="411">
        <f t="shared" si="105"/>
        <v>0</v>
      </c>
      <c r="AF360" s="411">
        <f t="shared" si="105"/>
        <v>0</v>
      </c>
      <c r="AG360" s="411">
        <f t="shared" si="105"/>
        <v>0</v>
      </c>
      <c r="AH360" s="411">
        <f t="shared" si="105"/>
        <v>0</v>
      </c>
      <c r="AI360" s="411">
        <f t="shared" si="105"/>
        <v>0</v>
      </c>
      <c r="AJ360" s="411">
        <f t="shared" si="105"/>
        <v>0</v>
      </c>
      <c r="AK360" s="411">
        <f t="shared" si="105"/>
        <v>0</v>
      </c>
      <c r="AL360" s="411">
        <f t="shared" si="105"/>
        <v>0</v>
      </c>
      <c r="AM360" s="306"/>
    </row>
    <row r="361" spans="1:39" ht="15.5" outlineLevel="1">
      <c r="A361" s="512"/>
      <c r="B361" s="322"/>
      <c r="C361" s="291"/>
      <c r="D361" s="291"/>
      <c r="E361" s="291"/>
      <c r="F361" s="291"/>
      <c r="G361" s="291"/>
      <c r="H361" s="291"/>
      <c r="I361" s="291"/>
      <c r="J361" s="291"/>
      <c r="K361" s="291"/>
      <c r="L361" s="291"/>
      <c r="M361" s="291"/>
      <c r="N361" s="291"/>
      <c r="O361" s="291"/>
      <c r="P361" s="291"/>
      <c r="Q361" s="291"/>
      <c r="R361" s="291"/>
      <c r="S361" s="291"/>
      <c r="T361" s="291"/>
      <c r="U361" s="291"/>
      <c r="V361" s="291"/>
      <c r="W361" s="291"/>
      <c r="X361" s="291"/>
      <c r="Y361" s="423"/>
      <c r="Z361" s="424"/>
      <c r="AA361" s="424"/>
      <c r="AB361" s="424"/>
      <c r="AC361" s="424"/>
      <c r="AD361" s="424"/>
      <c r="AE361" s="424"/>
      <c r="AF361" s="424"/>
      <c r="AG361" s="424"/>
      <c r="AH361" s="424"/>
      <c r="AI361" s="424"/>
      <c r="AJ361" s="424"/>
      <c r="AK361" s="424"/>
      <c r="AL361" s="424"/>
      <c r="AM361" s="297"/>
    </row>
    <row r="362" spans="1:39" ht="15.5" outlineLevel="1">
      <c r="A362" s="509">
        <v>27</v>
      </c>
      <c r="B362" s="321" t="s">
        <v>17</v>
      </c>
      <c r="C362" s="291" t="s">
        <v>25</v>
      </c>
      <c r="D362" s="295"/>
      <c r="E362" s="295"/>
      <c r="F362" s="295"/>
      <c r="G362" s="295"/>
      <c r="H362" s="295"/>
      <c r="I362" s="295"/>
      <c r="J362" s="295"/>
      <c r="K362" s="295"/>
      <c r="L362" s="295"/>
      <c r="M362" s="295"/>
      <c r="N362" s="295">
        <v>12</v>
      </c>
      <c r="O362" s="295"/>
      <c r="P362" s="295"/>
      <c r="Q362" s="295"/>
      <c r="R362" s="295"/>
      <c r="S362" s="295"/>
      <c r="T362" s="295"/>
      <c r="U362" s="295"/>
      <c r="V362" s="295"/>
      <c r="W362" s="295"/>
      <c r="X362" s="295"/>
      <c r="Y362" s="426"/>
      <c r="Z362" s="415"/>
      <c r="AA362" s="415">
        <v>1</v>
      </c>
      <c r="AB362" s="415"/>
      <c r="AC362" s="415"/>
      <c r="AD362" s="415"/>
      <c r="AE362" s="415"/>
      <c r="AF362" s="415"/>
      <c r="AG362" s="415"/>
      <c r="AH362" s="415"/>
      <c r="AI362" s="415"/>
      <c r="AJ362" s="415"/>
      <c r="AK362" s="415"/>
      <c r="AL362" s="415"/>
      <c r="AM362" s="296">
        <f>SUM(Y362:AL362)</f>
        <v>1</v>
      </c>
    </row>
    <row r="363" spans="1:39" ht="15.5" outlineLevel="1">
      <c r="B363" s="294" t="s">
        <v>249</v>
      </c>
      <c r="C363" s="291" t="s">
        <v>163</v>
      </c>
      <c r="D363" s="295">
        <f>+'7.  Persistence Report'!AS128</f>
        <v>204977.76</v>
      </c>
      <c r="E363" s="295">
        <f>+'7.  Persistence Report'!AT128</f>
        <v>204977.76</v>
      </c>
      <c r="F363" s="295">
        <f>+'7.  Persistence Report'!AU128</f>
        <v>204977.76</v>
      </c>
      <c r="G363" s="295">
        <f>+'7.  Persistence Report'!AV128</f>
        <v>204977.76</v>
      </c>
      <c r="H363" s="295">
        <f>+'7.  Persistence Report'!AW128</f>
        <v>204977.76</v>
      </c>
      <c r="I363" s="295">
        <f>+'7.  Persistence Report'!AX128</f>
        <v>204977.76</v>
      </c>
      <c r="J363" s="295">
        <f>+'7.  Persistence Report'!AY128</f>
        <v>204977.76</v>
      </c>
      <c r="K363" s="295">
        <f>+'7.  Persistence Report'!AZ128</f>
        <v>204977.76</v>
      </c>
      <c r="L363" s="295">
        <f>+'7.  Persistence Report'!BA128</f>
        <v>204977.76</v>
      </c>
      <c r="M363" s="295">
        <f>+'7.  Persistence Report'!BB128</f>
        <v>204977.76</v>
      </c>
      <c r="N363" s="295">
        <f>N362</f>
        <v>12</v>
      </c>
      <c r="O363" s="295">
        <f>+'7.  Persistence Report'!N128</f>
        <v>92.91</v>
      </c>
      <c r="P363" s="295">
        <f>+'7.  Persistence Report'!O128</f>
        <v>92.91</v>
      </c>
      <c r="Q363" s="295">
        <f>+'7.  Persistence Report'!P128</f>
        <v>92.91</v>
      </c>
      <c r="R363" s="295">
        <f>+'7.  Persistence Report'!Q128</f>
        <v>92.91</v>
      </c>
      <c r="S363" s="295">
        <f>+'7.  Persistence Report'!R128</f>
        <v>92.91</v>
      </c>
      <c r="T363" s="295">
        <f>+'7.  Persistence Report'!S128</f>
        <v>92.91</v>
      </c>
      <c r="U363" s="295">
        <f>+'7.  Persistence Report'!T128</f>
        <v>92.91</v>
      </c>
      <c r="V363" s="295">
        <f>+'7.  Persistence Report'!U128</f>
        <v>92.91</v>
      </c>
      <c r="W363" s="295">
        <f>+'7.  Persistence Report'!V128</f>
        <v>92.91</v>
      </c>
      <c r="X363" s="295">
        <f>+'7.  Persistence Report'!W128</f>
        <v>92.91</v>
      </c>
      <c r="Y363" s="411">
        <f>Y362</f>
        <v>0</v>
      </c>
      <c r="Z363" s="411">
        <f>Z362</f>
        <v>0</v>
      </c>
      <c r="AA363" s="411">
        <f t="shared" ref="AA363:AL363" si="106">AA362</f>
        <v>1</v>
      </c>
      <c r="AB363" s="411">
        <f t="shared" si="106"/>
        <v>0</v>
      </c>
      <c r="AC363" s="411">
        <f t="shared" si="106"/>
        <v>0</v>
      </c>
      <c r="AD363" s="411">
        <f t="shared" si="106"/>
        <v>0</v>
      </c>
      <c r="AE363" s="411">
        <f t="shared" si="106"/>
        <v>0</v>
      </c>
      <c r="AF363" s="411">
        <f t="shared" si="106"/>
        <v>0</v>
      </c>
      <c r="AG363" s="411">
        <f t="shared" si="106"/>
        <v>0</v>
      </c>
      <c r="AH363" s="411">
        <f t="shared" si="106"/>
        <v>0</v>
      </c>
      <c r="AI363" s="411">
        <f t="shared" si="106"/>
        <v>0</v>
      </c>
      <c r="AJ363" s="411">
        <f t="shared" si="106"/>
        <v>0</v>
      </c>
      <c r="AK363" s="411">
        <f t="shared" si="106"/>
        <v>0</v>
      </c>
      <c r="AL363" s="411">
        <f t="shared" si="106"/>
        <v>0</v>
      </c>
      <c r="AM363" s="306"/>
    </row>
    <row r="364" spans="1:39" ht="15.5" outlineLevel="1">
      <c r="A364" s="512"/>
      <c r="B364" s="323"/>
      <c r="C364" s="300"/>
      <c r="D364" s="291"/>
      <c r="E364" s="291"/>
      <c r="F364" s="291"/>
      <c r="G364" s="291"/>
      <c r="H364" s="291"/>
      <c r="I364" s="291"/>
      <c r="J364" s="291"/>
      <c r="K364" s="291"/>
      <c r="L364" s="291"/>
      <c r="M364" s="291"/>
      <c r="N364" s="300"/>
      <c r="O364" s="291"/>
      <c r="P364" s="291"/>
      <c r="Q364" s="291"/>
      <c r="R364" s="291"/>
      <c r="S364" s="291"/>
      <c r="T364" s="291"/>
      <c r="U364" s="291"/>
      <c r="V364" s="291"/>
      <c r="W364" s="291"/>
      <c r="X364" s="291"/>
      <c r="Y364" s="412"/>
      <c r="Z364" s="412"/>
      <c r="AA364" s="412"/>
      <c r="AB364" s="412"/>
      <c r="AC364" s="412"/>
      <c r="AD364" s="412"/>
      <c r="AE364" s="412"/>
      <c r="AF364" s="412"/>
      <c r="AG364" s="412"/>
      <c r="AH364" s="412"/>
      <c r="AI364" s="412"/>
      <c r="AJ364" s="412"/>
      <c r="AK364" s="412"/>
      <c r="AL364" s="412"/>
      <c r="AM364" s="306"/>
    </row>
    <row r="365" spans="1:39" ht="15.5" outlineLevel="1">
      <c r="A365" s="509">
        <v>28</v>
      </c>
      <c r="B365" s="321" t="s">
        <v>18</v>
      </c>
      <c r="C365" s="291" t="s">
        <v>25</v>
      </c>
      <c r="D365" s="295"/>
      <c r="E365" s="295"/>
      <c r="F365" s="295"/>
      <c r="G365" s="295"/>
      <c r="H365" s="295"/>
      <c r="I365" s="295"/>
      <c r="J365" s="295"/>
      <c r="K365" s="295"/>
      <c r="L365" s="295"/>
      <c r="M365" s="295"/>
      <c r="N365" s="295">
        <v>0</v>
      </c>
      <c r="O365" s="295"/>
      <c r="P365" s="295"/>
      <c r="Q365" s="295"/>
      <c r="R365" s="295"/>
      <c r="S365" s="295"/>
      <c r="T365" s="295"/>
      <c r="U365" s="295"/>
      <c r="V365" s="295"/>
      <c r="W365" s="295"/>
      <c r="X365" s="295"/>
      <c r="Y365" s="426"/>
      <c r="Z365" s="415"/>
      <c r="AA365" s="415"/>
      <c r="AB365" s="415"/>
      <c r="AC365" s="415"/>
      <c r="AD365" s="415"/>
      <c r="AE365" s="415"/>
      <c r="AF365" s="415"/>
      <c r="AG365" s="415"/>
      <c r="AH365" s="415"/>
      <c r="AI365" s="415"/>
      <c r="AJ365" s="415"/>
      <c r="AK365" s="415"/>
      <c r="AL365" s="415"/>
      <c r="AM365" s="296">
        <f>SUM(Y365:AL365)</f>
        <v>0</v>
      </c>
    </row>
    <row r="366" spans="1:39" ht="15.5" outlineLevel="1">
      <c r="B366" s="294" t="s">
        <v>249</v>
      </c>
      <c r="C366" s="291" t="s">
        <v>163</v>
      </c>
      <c r="D366" s="295"/>
      <c r="E366" s="295"/>
      <c r="F366" s="295"/>
      <c r="G366" s="295"/>
      <c r="H366" s="295"/>
      <c r="I366" s="295"/>
      <c r="J366" s="295"/>
      <c r="K366" s="295"/>
      <c r="L366" s="295"/>
      <c r="M366" s="295"/>
      <c r="N366" s="295">
        <f>N365</f>
        <v>0</v>
      </c>
      <c r="O366" s="295"/>
      <c r="P366" s="295"/>
      <c r="Q366" s="295"/>
      <c r="R366" s="295"/>
      <c r="S366" s="295"/>
      <c r="T366" s="295"/>
      <c r="U366" s="295"/>
      <c r="V366" s="295"/>
      <c r="W366" s="295"/>
      <c r="X366" s="295"/>
      <c r="Y366" s="411">
        <f>Y365</f>
        <v>0</v>
      </c>
      <c r="Z366" s="411">
        <f>Z365</f>
        <v>0</v>
      </c>
      <c r="AA366" s="411">
        <f t="shared" ref="AA366:AL366" si="107">AA365</f>
        <v>0</v>
      </c>
      <c r="AB366" s="411">
        <f t="shared" si="107"/>
        <v>0</v>
      </c>
      <c r="AC366" s="411">
        <f t="shared" si="107"/>
        <v>0</v>
      </c>
      <c r="AD366" s="411">
        <f t="shared" si="107"/>
        <v>0</v>
      </c>
      <c r="AE366" s="411">
        <f t="shared" si="107"/>
        <v>0</v>
      </c>
      <c r="AF366" s="411">
        <f t="shared" si="107"/>
        <v>0</v>
      </c>
      <c r="AG366" s="411">
        <f t="shared" si="107"/>
        <v>0</v>
      </c>
      <c r="AH366" s="411">
        <f t="shared" si="107"/>
        <v>0</v>
      </c>
      <c r="AI366" s="411">
        <f t="shared" si="107"/>
        <v>0</v>
      </c>
      <c r="AJ366" s="411">
        <f t="shared" si="107"/>
        <v>0</v>
      </c>
      <c r="AK366" s="411">
        <f t="shared" si="107"/>
        <v>0</v>
      </c>
      <c r="AL366" s="411">
        <f t="shared" si="107"/>
        <v>0</v>
      </c>
      <c r="AM366" s="297"/>
    </row>
    <row r="367" spans="1:39" ht="15.5" outlineLevel="1">
      <c r="A367" s="512"/>
      <c r="B367" s="322"/>
      <c r="C367" s="291"/>
      <c r="D367" s="291"/>
      <c r="E367" s="291"/>
      <c r="F367" s="291"/>
      <c r="G367" s="291"/>
      <c r="H367" s="291"/>
      <c r="I367" s="291"/>
      <c r="J367" s="291"/>
      <c r="K367" s="291"/>
      <c r="L367" s="291"/>
      <c r="M367" s="291"/>
      <c r="N367" s="291"/>
      <c r="O367" s="291"/>
      <c r="P367" s="291"/>
      <c r="Q367" s="291"/>
      <c r="R367" s="291"/>
      <c r="S367" s="291"/>
      <c r="T367" s="291"/>
      <c r="U367" s="291"/>
      <c r="V367" s="291"/>
      <c r="W367" s="291"/>
      <c r="X367" s="291"/>
      <c r="Y367" s="412"/>
      <c r="Z367" s="412"/>
      <c r="AA367" s="412"/>
      <c r="AB367" s="412"/>
      <c r="AC367" s="412"/>
      <c r="AD367" s="412"/>
      <c r="AE367" s="412"/>
      <c r="AF367" s="412"/>
      <c r="AG367" s="412"/>
      <c r="AH367" s="412"/>
      <c r="AI367" s="412"/>
      <c r="AJ367" s="412"/>
      <c r="AK367" s="412"/>
      <c r="AL367" s="412"/>
      <c r="AM367" s="306"/>
    </row>
    <row r="368" spans="1:39" ht="15.5" outlineLevel="1">
      <c r="A368" s="509">
        <v>29</v>
      </c>
      <c r="B368" s="324" t="s">
        <v>19</v>
      </c>
      <c r="C368" s="291" t="s">
        <v>25</v>
      </c>
      <c r="D368" s="295"/>
      <c r="E368" s="295"/>
      <c r="F368" s="295"/>
      <c r="G368" s="295"/>
      <c r="H368" s="295"/>
      <c r="I368" s="295"/>
      <c r="J368" s="295"/>
      <c r="K368" s="295"/>
      <c r="L368" s="295"/>
      <c r="M368" s="295"/>
      <c r="N368" s="295">
        <v>0</v>
      </c>
      <c r="O368" s="295"/>
      <c r="P368" s="295"/>
      <c r="Q368" s="295"/>
      <c r="R368" s="295"/>
      <c r="S368" s="295"/>
      <c r="T368" s="295"/>
      <c r="U368" s="295"/>
      <c r="V368" s="295"/>
      <c r="W368" s="295"/>
      <c r="X368" s="295"/>
      <c r="Y368" s="426"/>
      <c r="Z368" s="415"/>
      <c r="AA368" s="415"/>
      <c r="AB368" s="415"/>
      <c r="AC368" s="415"/>
      <c r="AD368" s="415"/>
      <c r="AE368" s="415"/>
      <c r="AF368" s="415"/>
      <c r="AG368" s="415"/>
      <c r="AH368" s="415"/>
      <c r="AI368" s="415"/>
      <c r="AJ368" s="415"/>
      <c r="AK368" s="415"/>
      <c r="AL368" s="415"/>
      <c r="AM368" s="296">
        <f>SUM(Y368:AL368)</f>
        <v>0</v>
      </c>
    </row>
    <row r="369" spans="1:39" ht="15.5" outlineLevel="1">
      <c r="B369" s="324" t="s">
        <v>249</v>
      </c>
      <c r="C369" s="291" t="s">
        <v>163</v>
      </c>
      <c r="D369" s="295"/>
      <c r="E369" s="295"/>
      <c r="F369" s="295"/>
      <c r="G369" s="295"/>
      <c r="H369" s="295"/>
      <c r="I369" s="295"/>
      <c r="J369" s="295"/>
      <c r="K369" s="295"/>
      <c r="L369" s="295"/>
      <c r="M369" s="295"/>
      <c r="N369" s="295">
        <f>N368</f>
        <v>0</v>
      </c>
      <c r="O369" s="295"/>
      <c r="P369" s="295"/>
      <c r="Q369" s="295"/>
      <c r="R369" s="295"/>
      <c r="S369" s="295"/>
      <c r="T369" s="295"/>
      <c r="U369" s="295"/>
      <c r="V369" s="295"/>
      <c r="W369" s="295"/>
      <c r="X369" s="295"/>
      <c r="Y369" s="411">
        <f>Y368</f>
        <v>0</v>
      </c>
      <c r="Z369" s="411">
        <f t="shared" ref="Z369:AL369" si="108">Z368</f>
        <v>0</v>
      </c>
      <c r="AA369" s="411">
        <f t="shared" si="108"/>
        <v>0</v>
      </c>
      <c r="AB369" s="411">
        <f t="shared" si="108"/>
        <v>0</v>
      </c>
      <c r="AC369" s="411">
        <f t="shared" si="108"/>
        <v>0</v>
      </c>
      <c r="AD369" s="411">
        <f t="shared" si="108"/>
        <v>0</v>
      </c>
      <c r="AE369" s="411">
        <f t="shared" si="108"/>
        <v>0</v>
      </c>
      <c r="AF369" s="411">
        <f t="shared" si="108"/>
        <v>0</v>
      </c>
      <c r="AG369" s="411">
        <f t="shared" si="108"/>
        <v>0</v>
      </c>
      <c r="AH369" s="411">
        <f t="shared" si="108"/>
        <v>0</v>
      </c>
      <c r="AI369" s="411">
        <f t="shared" si="108"/>
        <v>0</v>
      </c>
      <c r="AJ369" s="411">
        <f t="shared" si="108"/>
        <v>0</v>
      </c>
      <c r="AK369" s="411">
        <f t="shared" si="108"/>
        <v>0</v>
      </c>
      <c r="AL369" s="411">
        <f t="shared" si="108"/>
        <v>0</v>
      </c>
      <c r="AM369" s="297"/>
    </row>
    <row r="370" spans="1:39" ht="15.5" outlineLevel="1">
      <c r="B370" s="324"/>
      <c r="C370" s="291"/>
      <c r="D370" s="291"/>
      <c r="E370" s="291"/>
      <c r="F370" s="291"/>
      <c r="G370" s="291"/>
      <c r="H370" s="291"/>
      <c r="I370" s="291"/>
      <c r="J370" s="291"/>
      <c r="K370" s="291"/>
      <c r="L370" s="291"/>
      <c r="M370" s="291"/>
      <c r="N370" s="291"/>
      <c r="O370" s="291"/>
      <c r="P370" s="291"/>
      <c r="Q370" s="291"/>
      <c r="R370" s="291"/>
      <c r="S370" s="291"/>
      <c r="T370" s="291"/>
      <c r="U370" s="291"/>
      <c r="V370" s="291"/>
      <c r="W370" s="291"/>
      <c r="X370" s="291"/>
      <c r="Y370" s="423"/>
      <c r="Z370" s="423"/>
      <c r="AA370" s="423"/>
      <c r="AB370" s="423"/>
      <c r="AC370" s="423"/>
      <c r="AD370" s="423"/>
      <c r="AE370" s="423"/>
      <c r="AF370" s="423"/>
      <c r="AG370" s="423"/>
      <c r="AH370" s="423"/>
      <c r="AI370" s="423"/>
      <c r="AJ370" s="423"/>
      <c r="AK370" s="423"/>
      <c r="AL370" s="423"/>
      <c r="AM370" s="313"/>
    </row>
    <row r="371" spans="1:39" s="283" customFormat="1" ht="15.5" outlineLevel="1">
      <c r="A371" s="509">
        <v>30</v>
      </c>
      <c r="B371" s="324" t="s">
        <v>489</v>
      </c>
      <c r="C371" s="291" t="s">
        <v>25</v>
      </c>
      <c r="D371" s="295"/>
      <c r="E371" s="295"/>
      <c r="F371" s="295"/>
      <c r="G371" s="295"/>
      <c r="H371" s="295"/>
      <c r="I371" s="295"/>
      <c r="J371" s="295"/>
      <c r="K371" s="295"/>
      <c r="L371" s="295"/>
      <c r="M371" s="295"/>
      <c r="N371" s="295">
        <v>0</v>
      </c>
      <c r="O371" s="295"/>
      <c r="P371" s="295"/>
      <c r="Q371" s="295"/>
      <c r="R371" s="295"/>
      <c r="S371" s="295"/>
      <c r="T371" s="295"/>
      <c r="U371" s="295"/>
      <c r="V371" s="295"/>
      <c r="W371" s="295"/>
      <c r="X371" s="295"/>
      <c r="Y371" s="410"/>
      <c r="Z371" s="410"/>
      <c r="AA371" s="410"/>
      <c r="AB371" s="410"/>
      <c r="AC371" s="410"/>
      <c r="AD371" s="410"/>
      <c r="AE371" s="410"/>
      <c r="AF371" s="410"/>
      <c r="AG371" s="410"/>
      <c r="AH371" s="410"/>
      <c r="AI371" s="410"/>
      <c r="AJ371" s="410"/>
      <c r="AK371" s="410"/>
      <c r="AL371" s="410"/>
      <c r="AM371" s="296">
        <f>SUM(Y371:AL371)</f>
        <v>0</v>
      </c>
    </row>
    <row r="372" spans="1:39" s="283" customFormat="1" ht="15.5" outlineLevel="1">
      <c r="A372" s="509"/>
      <c r="B372" s="324" t="s">
        <v>249</v>
      </c>
      <c r="C372" s="291" t="s">
        <v>163</v>
      </c>
      <c r="D372" s="295"/>
      <c r="E372" s="295"/>
      <c r="F372" s="295"/>
      <c r="G372" s="295"/>
      <c r="H372" s="295"/>
      <c r="I372" s="295"/>
      <c r="J372" s="295"/>
      <c r="K372" s="295"/>
      <c r="L372" s="295"/>
      <c r="M372" s="295"/>
      <c r="N372" s="295">
        <f>N371</f>
        <v>0</v>
      </c>
      <c r="O372" s="295"/>
      <c r="P372" s="295"/>
      <c r="Q372" s="295"/>
      <c r="R372" s="295"/>
      <c r="S372" s="295"/>
      <c r="T372" s="295"/>
      <c r="U372" s="295"/>
      <c r="V372" s="295"/>
      <c r="W372" s="295"/>
      <c r="X372" s="295"/>
      <c r="Y372" s="411">
        <f>Y371</f>
        <v>0</v>
      </c>
      <c r="Z372" s="411">
        <f t="shared" ref="Z372:AL372" si="109">Z371</f>
        <v>0</v>
      </c>
      <c r="AA372" s="411">
        <f t="shared" si="109"/>
        <v>0</v>
      </c>
      <c r="AB372" s="411">
        <f t="shared" si="109"/>
        <v>0</v>
      </c>
      <c r="AC372" s="411">
        <f t="shared" si="109"/>
        <v>0</v>
      </c>
      <c r="AD372" s="411">
        <f t="shared" si="109"/>
        <v>0</v>
      </c>
      <c r="AE372" s="411">
        <f t="shared" si="109"/>
        <v>0</v>
      </c>
      <c r="AF372" s="411">
        <f t="shared" si="109"/>
        <v>0</v>
      </c>
      <c r="AG372" s="411">
        <f t="shared" si="109"/>
        <v>0</v>
      </c>
      <c r="AH372" s="411">
        <f t="shared" si="109"/>
        <v>0</v>
      </c>
      <c r="AI372" s="411">
        <f t="shared" si="109"/>
        <v>0</v>
      </c>
      <c r="AJ372" s="411">
        <f t="shared" si="109"/>
        <v>0</v>
      </c>
      <c r="AK372" s="411">
        <f t="shared" si="109"/>
        <v>0</v>
      </c>
      <c r="AL372" s="411">
        <f t="shared" si="109"/>
        <v>0</v>
      </c>
      <c r="AM372" s="297"/>
    </row>
    <row r="373" spans="1:39" s="283" customFormat="1" ht="15.5" outlineLevel="1">
      <c r="A373" s="509"/>
      <c r="B373" s="324"/>
      <c r="C373" s="291"/>
      <c r="D373" s="291"/>
      <c r="E373" s="291"/>
      <c r="F373" s="291"/>
      <c r="G373" s="291"/>
      <c r="H373" s="291"/>
      <c r="I373" s="291"/>
      <c r="J373" s="291"/>
      <c r="K373" s="291"/>
      <c r="L373" s="291"/>
      <c r="M373" s="291"/>
      <c r="N373" s="291"/>
      <c r="O373" s="291"/>
      <c r="P373" s="291"/>
      <c r="Q373" s="291"/>
      <c r="R373" s="291"/>
      <c r="S373" s="291"/>
      <c r="T373" s="291"/>
      <c r="U373" s="291"/>
      <c r="V373" s="291"/>
      <c r="W373" s="291"/>
      <c r="X373" s="291"/>
      <c r="Y373" s="412"/>
      <c r="Z373" s="412"/>
      <c r="AA373" s="412"/>
      <c r="AB373" s="412"/>
      <c r="AC373" s="412"/>
      <c r="AD373" s="412"/>
      <c r="AE373" s="412"/>
      <c r="AF373" s="412"/>
      <c r="AG373" s="412"/>
      <c r="AH373" s="412"/>
      <c r="AI373" s="412"/>
      <c r="AJ373" s="412"/>
      <c r="AK373" s="412"/>
      <c r="AL373" s="412"/>
      <c r="AM373" s="313"/>
    </row>
    <row r="374" spans="1:39" s="283" customFormat="1" ht="15.5" outlineLevel="1">
      <c r="A374" s="509"/>
      <c r="B374" s="288" t="s">
        <v>490</v>
      </c>
      <c r="C374" s="291"/>
      <c r="D374" s="291"/>
      <c r="E374" s="291"/>
      <c r="F374" s="291"/>
      <c r="G374" s="291"/>
      <c r="H374" s="291"/>
      <c r="I374" s="291"/>
      <c r="J374" s="291"/>
      <c r="K374" s="291"/>
      <c r="L374" s="291"/>
      <c r="M374" s="291"/>
      <c r="N374" s="291"/>
      <c r="O374" s="291"/>
      <c r="P374" s="291"/>
      <c r="Q374" s="291"/>
      <c r="R374" s="291"/>
      <c r="S374" s="291"/>
      <c r="T374" s="291"/>
      <c r="U374" s="291"/>
      <c r="V374" s="291"/>
      <c r="W374" s="291"/>
      <c r="X374" s="291"/>
      <c r="Y374" s="412"/>
      <c r="Z374" s="412"/>
      <c r="AA374" s="412"/>
      <c r="AB374" s="412"/>
      <c r="AC374" s="412"/>
      <c r="AD374" s="412"/>
      <c r="AE374" s="412"/>
      <c r="AF374" s="412"/>
      <c r="AG374" s="412"/>
      <c r="AH374" s="412"/>
      <c r="AI374" s="412"/>
      <c r="AJ374" s="412"/>
      <c r="AK374" s="412"/>
      <c r="AL374" s="412"/>
      <c r="AM374" s="313"/>
    </row>
    <row r="375" spans="1:39" s="283" customFormat="1" ht="15.5" outlineLevel="1">
      <c r="A375" s="509">
        <v>31</v>
      </c>
      <c r="B375" s="324" t="s">
        <v>491</v>
      </c>
      <c r="C375" s="291" t="s">
        <v>25</v>
      </c>
      <c r="D375" s="295"/>
      <c r="E375" s="295"/>
      <c r="F375" s="295"/>
      <c r="G375" s="295"/>
      <c r="H375" s="295"/>
      <c r="I375" s="295"/>
      <c r="J375" s="295"/>
      <c r="K375" s="295"/>
      <c r="L375" s="295"/>
      <c r="M375" s="295"/>
      <c r="N375" s="295">
        <v>0</v>
      </c>
      <c r="O375" s="295"/>
      <c r="P375" s="295"/>
      <c r="Q375" s="295"/>
      <c r="R375" s="295"/>
      <c r="S375" s="295"/>
      <c r="T375" s="295"/>
      <c r="U375" s="295"/>
      <c r="V375" s="295"/>
      <c r="W375" s="295"/>
      <c r="X375" s="295"/>
      <c r="Y375" s="410"/>
      <c r="Z375" s="410"/>
      <c r="AA375" s="410"/>
      <c r="AB375" s="410"/>
      <c r="AC375" s="410"/>
      <c r="AD375" s="410"/>
      <c r="AE375" s="410"/>
      <c r="AF375" s="410"/>
      <c r="AG375" s="410"/>
      <c r="AH375" s="410"/>
      <c r="AI375" s="410"/>
      <c r="AJ375" s="410"/>
      <c r="AK375" s="410"/>
      <c r="AL375" s="410"/>
      <c r="AM375" s="296">
        <f>SUM(Y375:AL375)</f>
        <v>0</v>
      </c>
    </row>
    <row r="376" spans="1:39" s="283" customFormat="1" ht="15.5" outlineLevel="1">
      <c r="A376" s="509"/>
      <c r="B376" s="324" t="s">
        <v>249</v>
      </c>
      <c r="C376" s="291" t="s">
        <v>163</v>
      </c>
      <c r="D376" s="295"/>
      <c r="E376" s="295"/>
      <c r="F376" s="295"/>
      <c r="G376" s="295"/>
      <c r="H376" s="295"/>
      <c r="I376" s="295"/>
      <c r="J376" s="295"/>
      <c r="K376" s="295"/>
      <c r="L376" s="295"/>
      <c r="M376" s="295"/>
      <c r="N376" s="295">
        <f>N375</f>
        <v>0</v>
      </c>
      <c r="O376" s="295"/>
      <c r="P376" s="295"/>
      <c r="Q376" s="295"/>
      <c r="R376" s="295"/>
      <c r="S376" s="295"/>
      <c r="T376" s="295"/>
      <c r="U376" s="295"/>
      <c r="V376" s="295"/>
      <c r="W376" s="295"/>
      <c r="X376" s="295"/>
      <c r="Y376" s="411">
        <f>Y375</f>
        <v>0</v>
      </c>
      <c r="Z376" s="411">
        <f t="shared" ref="Z376:AL376" si="110">Z375</f>
        <v>0</v>
      </c>
      <c r="AA376" s="411">
        <f t="shared" si="110"/>
        <v>0</v>
      </c>
      <c r="AB376" s="411">
        <f t="shared" si="110"/>
        <v>0</v>
      </c>
      <c r="AC376" s="411">
        <f t="shared" si="110"/>
        <v>0</v>
      </c>
      <c r="AD376" s="411">
        <f t="shared" si="110"/>
        <v>0</v>
      </c>
      <c r="AE376" s="411">
        <f t="shared" si="110"/>
        <v>0</v>
      </c>
      <c r="AF376" s="411">
        <f t="shared" si="110"/>
        <v>0</v>
      </c>
      <c r="AG376" s="411">
        <f t="shared" si="110"/>
        <v>0</v>
      </c>
      <c r="AH376" s="411">
        <f t="shared" si="110"/>
        <v>0</v>
      </c>
      <c r="AI376" s="411">
        <f t="shared" si="110"/>
        <v>0</v>
      </c>
      <c r="AJ376" s="411">
        <f t="shared" si="110"/>
        <v>0</v>
      </c>
      <c r="AK376" s="411">
        <f t="shared" si="110"/>
        <v>0</v>
      </c>
      <c r="AL376" s="411">
        <f t="shared" si="110"/>
        <v>0</v>
      </c>
      <c r="AM376" s="297"/>
    </row>
    <row r="377" spans="1:39" s="283" customFormat="1" ht="15.5" outlineLevel="1">
      <c r="A377" s="509"/>
      <c r="B377" s="324"/>
      <c r="C377" s="291"/>
      <c r="D377" s="291"/>
      <c r="E377" s="291"/>
      <c r="F377" s="291"/>
      <c r="G377" s="291"/>
      <c r="H377" s="291"/>
      <c r="I377" s="291"/>
      <c r="J377" s="291"/>
      <c r="K377" s="291"/>
      <c r="L377" s="291"/>
      <c r="M377" s="291"/>
      <c r="N377" s="291"/>
      <c r="O377" s="291"/>
      <c r="P377" s="291"/>
      <c r="Q377" s="291"/>
      <c r="R377" s="291"/>
      <c r="S377" s="291"/>
      <c r="T377" s="291"/>
      <c r="U377" s="291"/>
      <c r="V377" s="291"/>
      <c r="W377" s="291"/>
      <c r="X377" s="291"/>
      <c r="Y377" s="412"/>
      <c r="Z377" s="412"/>
      <c r="AA377" s="412"/>
      <c r="AB377" s="412"/>
      <c r="AC377" s="412"/>
      <c r="AD377" s="412"/>
      <c r="AE377" s="412"/>
      <c r="AF377" s="412"/>
      <c r="AG377" s="412"/>
      <c r="AH377" s="412"/>
      <c r="AI377" s="412"/>
      <c r="AJ377" s="412"/>
      <c r="AK377" s="412"/>
      <c r="AL377" s="412"/>
      <c r="AM377" s="313"/>
    </row>
    <row r="378" spans="1:39" s="283" customFormat="1" ht="15.5" outlineLevel="1">
      <c r="A378" s="509">
        <v>32</v>
      </c>
      <c r="B378" s="324" t="s">
        <v>492</v>
      </c>
      <c r="C378" s="291" t="s">
        <v>25</v>
      </c>
      <c r="D378" s="295"/>
      <c r="E378" s="295"/>
      <c r="F378" s="295"/>
      <c r="G378" s="295"/>
      <c r="H378" s="295"/>
      <c r="I378" s="295"/>
      <c r="J378" s="295"/>
      <c r="K378" s="295"/>
      <c r="L378" s="295"/>
      <c r="M378" s="295"/>
      <c r="N378" s="295">
        <v>0</v>
      </c>
      <c r="O378" s="295"/>
      <c r="P378" s="295"/>
      <c r="Q378" s="295"/>
      <c r="R378" s="295"/>
      <c r="S378" s="295"/>
      <c r="T378" s="295"/>
      <c r="U378" s="295"/>
      <c r="V378" s="295"/>
      <c r="W378" s="295"/>
      <c r="X378" s="295"/>
      <c r="Y378" s="410"/>
      <c r="Z378" s="410"/>
      <c r="AA378" s="410"/>
      <c r="AB378" s="410"/>
      <c r="AC378" s="410"/>
      <c r="AD378" s="410"/>
      <c r="AE378" s="410"/>
      <c r="AF378" s="410"/>
      <c r="AG378" s="410"/>
      <c r="AH378" s="410"/>
      <c r="AI378" s="410"/>
      <c r="AJ378" s="410"/>
      <c r="AK378" s="410"/>
      <c r="AL378" s="410"/>
      <c r="AM378" s="296">
        <f>SUM(Y378:AL378)</f>
        <v>0</v>
      </c>
    </row>
    <row r="379" spans="1:39" s="283" customFormat="1" ht="15.5" outlineLevel="1">
      <c r="A379" s="509"/>
      <c r="B379" s="324" t="s">
        <v>249</v>
      </c>
      <c r="C379" s="291" t="s">
        <v>163</v>
      </c>
      <c r="D379" s="295"/>
      <c r="E379" s="295"/>
      <c r="F379" s="295"/>
      <c r="G379" s="295"/>
      <c r="H379" s="295"/>
      <c r="I379" s="295"/>
      <c r="J379" s="295"/>
      <c r="K379" s="295"/>
      <c r="L379" s="295"/>
      <c r="M379" s="295"/>
      <c r="N379" s="295">
        <f>N378</f>
        <v>0</v>
      </c>
      <c r="O379" s="295"/>
      <c r="P379" s="295"/>
      <c r="Q379" s="295"/>
      <c r="R379" s="295"/>
      <c r="S379" s="295"/>
      <c r="T379" s="295"/>
      <c r="U379" s="295"/>
      <c r="V379" s="295"/>
      <c r="W379" s="295"/>
      <c r="X379" s="295"/>
      <c r="Y379" s="411">
        <f>Y378</f>
        <v>0</v>
      </c>
      <c r="Z379" s="411">
        <f t="shared" ref="Z379:AL379" si="111">Z378</f>
        <v>0</v>
      </c>
      <c r="AA379" s="411">
        <f t="shared" si="111"/>
        <v>0</v>
      </c>
      <c r="AB379" s="411">
        <f t="shared" si="111"/>
        <v>0</v>
      </c>
      <c r="AC379" s="411">
        <f t="shared" si="111"/>
        <v>0</v>
      </c>
      <c r="AD379" s="411">
        <f t="shared" si="111"/>
        <v>0</v>
      </c>
      <c r="AE379" s="411">
        <f t="shared" si="111"/>
        <v>0</v>
      </c>
      <c r="AF379" s="411">
        <f t="shared" si="111"/>
        <v>0</v>
      </c>
      <c r="AG379" s="411">
        <f t="shared" si="111"/>
        <v>0</v>
      </c>
      <c r="AH379" s="411">
        <f t="shared" si="111"/>
        <v>0</v>
      </c>
      <c r="AI379" s="411">
        <f t="shared" si="111"/>
        <v>0</v>
      </c>
      <c r="AJ379" s="411">
        <f t="shared" si="111"/>
        <v>0</v>
      </c>
      <c r="AK379" s="411">
        <f t="shared" si="111"/>
        <v>0</v>
      </c>
      <c r="AL379" s="411">
        <f t="shared" si="111"/>
        <v>0</v>
      </c>
      <c r="AM379" s="297"/>
    </row>
    <row r="380" spans="1:39" s="283" customFormat="1" ht="15.5" outlineLevel="1">
      <c r="A380" s="509"/>
      <c r="B380" s="324"/>
      <c r="C380" s="291"/>
      <c r="D380" s="291"/>
      <c r="E380" s="291"/>
      <c r="F380" s="291"/>
      <c r="G380" s="291"/>
      <c r="H380" s="291"/>
      <c r="I380" s="291"/>
      <c r="J380" s="291"/>
      <c r="K380" s="291"/>
      <c r="L380" s="291"/>
      <c r="M380" s="291"/>
      <c r="N380" s="291"/>
      <c r="O380" s="291"/>
      <c r="P380" s="291"/>
      <c r="Q380" s="291"/>
      <c r="R380" s="291"/>
      <c r="S380" s="291"/>
      <c r="T380" s="291"/>
      <c r="U380" s="291"/>
      <c r="V380" s="291"/>
      <c r="W380" s="291"/>
      <c r="X380" s="291"/>
      <c r="Y380" s="412"/>
      <c r="Z380" s="412"/>
      <c r="AA380" s="412"/>
      <c r="AB380" s="412"/>
      <c r="AC380" s="412"/>
      <c r="AD380" s="412"/>
      <c r="AE380" s="412"/>
      <c r="AF380" s="412"/>
      <c r="AG380" s="412"/>
      <c r="AH380" s="412"/>
      <c r="AI380" s="412"/>
      <c r="AJ380" s="412"/>
      <c r="AK380" s="412"/>
      <c r="AL380" s="412"/>
      <c r="AM380" s="313"/>
    </row>
    <row r="381" spans="1:39" s="283" customFormat="1" ht="15.5" outlineLevel="1">
      <c r="A381" s="509">
        <v>33</v>
      </c>
      <c r="B381" s="324" t="s">
        <v>493</v>
      </c>
      <c r="C381" s="291" t="s">
        <v>25</v>
      </c>
      <c r="D381" s="295"/>
      <c r="E381" s="295"/>
      <c r="F381" s="295"/>
      <c r="G381" s="295"/>
      <c r="H381" s="295"/>
      <c r="I381" s="295"/>
      <c r="J381" s="295"/>
      <c r="K381" s="295"/>
      <c r="L381" s="295"/>
      <c r="M381" s="295"/>
      <c r="N381" s="295">
        <v>12</v>
      </c>
      <c r="O381" s="295"/>
      <c r="P381" s="295"/>
      <c r="Q381" s="295"/>
      <c r="R381" s="295"/>
      <c r="S381" s="295"/>
      <c r="T381" s="295"/>
      <c r="U381" s="295"/>
      <c r="V381" s="295"/>
      <c r="W381" s="295"/>
      <c r="X381" s="295"/>
      <c r="Y381" s="410"/>
      <c r="Z381" s="410"/>
      <c r="AA381" s="410"/>
      <c r="AB381" s="410"/>
      <c r="AC381" s="410"/>
      <c r="AD381" s="410"/>
      <c r="AE381" s="410"/>
      <c r="AF381" s="410"/>
      <c r="AG381" s="410"/>
      <c r="AH381" s="410"/>
      <c r="AI381" s="410"/>
      <c r="AJ381" s="410"/>
      <c r="AK381" s="410"/>
      <c r="AL381" s="410"/>
      <c r="AM381" s="296">
        <f>SUM(Y381:AL381)</f>
        <v>0</v>
      </c>
    </row>
    <row r="382" spans="1:39" s="283" customFormat="1" ht="15.5" outlineLevel="1">
      <c r="A382" s="509"/>
      <c r="B382" s="324" t="s">
        <v>249</v>
      </c>
      <c r="C382" s="291" t="s">
        <v>163</v>
      </c>
      <c r="D382" s="295"/>
      <c r="E382" s="295"/>
      <c r="F382" s="295"/>
      <c r="G382" s="295"/>
      <c r="H382" s="295"/>
      <c r="I382" s="295"/>
      <c r="J382" s="295"/>
      <c r="K382" s="295"/>
      <c r="L382" s="295"/>
      <c r="M382" s="295"/>
      <c r="N382" s="295">
        <f>N381</f>
        <v>12</v>
      </c>
      <c r="O382" s="295"/>
      <c r="P382" s="295"/>
      <c r="Q382" s="295"/>
      <c r="R382" s="295"/>
      <c r="S382" s="295"/>
      <c r="T382" s="295"/>
      <c r="U382" s="295"/>
      <c r="V382" s="295"/>
      <c r="W382" s="295"/>
      <c r="X382" s="295"/>
      <c r="Y382" s="411">
        <f>Y381</f>
        <v>0</v>
      </c>
      <c r="Z382" s="411">
        <f t="shared" ref="Z382:AK382" si="112">Z381</f>
        <v>0</v>
      </c>
      <c r="AA382" s="411">
        <f t="shared" si="112"/>
        <v>0</v>
      </c>
      <c r="AB382" s="411">
        <f t="shared" si="112"/>
        <v>0</v>
      </c>
      <c r="AC382" s="411">
        <f t="shared" si="112"/>
        <v>0</v>
      </c>
      <c r="AD382" s="411">
        <f t="shared" si="112"/>
        <v>0</v>
      </c>
      <c r="AE382" s="411">
        <f t="shared" si="112"/>
        <v>0</v>
      </c>
      <c r="AF382" s="411">
        <f t="shared" si="112"/>
        <v>0</v>
      </c>
      <c r="AG382" s="411">
        <f t="shared" si="112"/>
        <v>0</v>
      </c>
      <c r="AH382" s="411">
        <f t="shared" si="112"/>
        <v>0</v>
      </c>
      <c r="AI382" s="411">
        <f t="shared" si="112"/>
        <v>0</v>
      </c>
      <c r="AJ382" s="411">
        <f t="shared" si="112"/>
        <v>0</v>
      </c>
      <c r="AK382" s="411">
        <f t="shared" si="112"/>
        <v>0</v>
      </c>
      <c r="AL382" s="411">
        <f>AL381</f>
        <v>0</v>
      </c>
      <c r="AM382" s="297"/>
    </row>
    <row r="383" spans="1:39" ht="15.5" outlineLevel="1">
      <c r="B383" s="315"/>
      <c r="C383" s="325"/>
      <c r="D383" s="326"/>
      <c r="E383" s="326"/>
      <c r="F383" s="326"/>
      <c r="G383" s="326"/>
      <c r="H383" s="326"/>
      <c r="I383" s="326"/>
      <c r="J383" s="326"/>
      <c r="K383" s="326"/>
      <c r="L383" s="326"/>
      <c r="M383" s="326"/>
      <c r="N383" s="326"/>
      <c r="O383" s="326"/>
      <c r="P383" s="326"/>
      <c r="Q383" s="326"/>
      <c r="R383" s="326"/>
      <c r="S383" s="326"/>
      <c r="T383" s="326"/>
      <c r="U383" s="326"/>
      <c r="V383" s="326"/>
      <c r="W383" s="326"/>
      <c r="X383" s="326"/>
      <c r="Y383" s="301"/>
      <c r="Z383" s="301"/>
      <c r="AA383" s="301"/>
      <c r="AB383" s="301"/>
      <c r="AC383" s="301"/>
      <c r="AD383" s="301"/>
      <c r="AE383" s="301"/>
      <c r="AF383" s="301"/>
      <c r="AG383" s="301"/>
      <c r="AH383" s="301"/>
      <c r="AI383" s="301"/>
      <c r="AJ383" s="301"/>
      <c r="AK383" s="301"/>
      <c r="AL383" s="301"/>
      <c r="AM383" s="306"/>
    </row>
    <row r="384" spans="1:39" ht="15.5">
      <c r="B384" s="327" t="s">
        <v>250</v>
      </c>
      <c r="C384" s="329"/>
      <c r="D384" s="329">
        <f>SUM(D279:D382)</f>
        <v>9464971.2174292989</v>
      </c>
      <c r="E384" s="329">
        <f t="shared" ref="E384:M384" si="113">SUM(E279:E382)</f>
        <v>9323190.0005326066</v>
      </c>
      <c r="F384" s="329">
        <f t="shared" si="113"/>
        <v>9287958.966513034</v>
      </c>
      <c r="G384" s="329">
        <f t="shared" si="113"/>
        <v>9170419.2918131277</v>
      </c>
      <c r="H384" s="329">
        <f t="shared" si="113"/>
        <v>7007720.2821114073</v>
      </c>
      <c r="I384" s="329">
        <f t="shared" si="113"/>
        <v>6825039.5939902319</v>
      </c>
      <c r="J384" s="329">
        <f t="shared" si="113"/>
        <v>6825039.5939902319</v>
      </c>
      <c r="K384" s="329">
        <f t="shared" si="113"/>
        <v>6820714.746128221</v>
      </c>
      <c r="L384" s="329">
        <f t="shared" si="113"/>
        <v>6485820.0376772732</v>
      </c>
      <c r="M384" s="329">
        <f t="shared" si="113"/>
        <v>5838202.0732937846</v>
      </c>
      <c r="N384" s="329"/>
      <c r="O384" s="329">
        <f>SUM(O279:O382)</f>
        <v>5629.441528182856</v>
      </c>
      <c r="P384" s="329">
        <f t="shared" ref="P384:X384" si="114">SUM(P279:P382)</f>
        <v>2620.1111440978557</v>
      </c>
      <c r="Q384" s="329">
        <f t="shared" si="114"/>
        <v>2153.3479261658563</v>
      </c>
      <c r="R384" s="329">
        <f t="shared" si="114"/>
        <v>2144.9353811058559</v>
      </c>
      <c r="S384" s="329">
        <f t="shared" si="114"/>
        <v>1723.6127004646237</v>
      </c>
      <c r="T384" s="329">
        <f t="shared" si="114"/>
        <v>1690.1849611239995</v>
      </c>
      <c r="U384" s="329">
        <f t="shared" si="114"/>
        <v>1690.1849611239995</v>
      </c>
      <c r="V384" s="329">
        <f t="shared" si="114"/>
        <v>1690.0944050879996</v>
      </c>
      <c r="W384" s="329">
        <f t="shared" si="114"/>
        <v>1650.1542865969996</v>
      </c>
      <c r="X384" s="329">
        <f t="shared" si="114"/>
        <v>1507.5315821369998</v>
      </c>
      <c r="Y384" s="329">
        <f>IF(Y278="kWh",SUMPRODUCT(D279:D382,Y279:Y382))</f>
        <v>1637560.352996951</v>
      </c>
      <c r="Z384" s="329">
        <f>IF(Z278="kWh",SUMPRODUCT(D279:D382,Z279:Z382))</f>
        <v>997822.5430015109</v>
      </c>
      <c r="AA384" s="329">
        <f>IF(AA278="kW",SUMPRODUCT(N279:N382,O279:O382,AA279:AA382),SUMPRODUCT(D279:D382,AA279:AA382))</f>
        <v>17040.153993027805</v>
      </c>
      <c r="AB384" s="329">
        <f>IF(AB278="kW",SUMPRODUCT(N279:N382,O279:O382,AB279:AB382),SUMPRODUCT(D279:D382,AB279:AB382))</f>
        <v>0</v>
      </c>
      <c r="AC384" s="329">
        <f>IF(AC278="kW",SUMPRODUCT(N279:N382,O279:O382,AC279:AC382),SUMPRODUCT(D279:D382,AC279:AC382))</f>
        <v>0</v>
      </c>
      <c r="AD384" s="329">
        <f>IF(AD278="kW",SUMPRODUCT(N279:N382,O279:O382,AD279:AD382),SUMPRODUCT(D279:D382,AD279:AD382))</f>
        <v>0</v>
      </c>
      <c r="AE384" s="329">
        <f>IF(AE278="kW",SUMPRODUCT(N279:N382,O279:O382,AE279:AE382),SUMPRODUCT(D279:D382,AE279:AE382))</f>
        <v>0</v>
      </c>
      <c r="AF384" s="329">
        <f>IF(AF278="kW",SUMPRODUCT(N279:N382,O279:O382,AF279:AF382),SUMPRODUCT(D279:D382,AF279:AF382))</f>
        <v>0</v>
      </c>
      <c r="AG384" s="329">
        <f>IF(AG278="kW",SUMPRODUCT(N279:N382,O279:O382,AG279:AG382),SUMPRODUCT(D279:D382,AG279:AG382))</f>
        <v>0</v>
      </c>
      <c r="AH384" s="329">
        <f>IF(AH278="kW",SUMPRODUCT(N279:N382,O279:O382,AH279:AH382),SUMPRODUCT(D279:D382,AH279:AH382))</f>
        <v>0</v>
      </c>
      <c r="AI384" s="329">
        <f>IF(AI278="kW",SUMPRODUCT(N279:N382,O279:O382,AI279:AI382),SUMPRODUCT(D279:D382,AI279:AI382))</f>
        <v>0</v>
      </c>
      <c r="AJ384" s="329">
        <f>IF(AJ278="kW",SUMPRODUCT(N279:N382,O279:O382,AJ279:AJ382),SUMPRODUCT(D279:D382,AJ279:AJ382))</f>
        <v>0</v>
      </c>
      <c r="AK384" s="329">
        <f>IF(AK278="kW",SUMPRODUCT(N279:N382,O279:O382,AK279:AK382),SUMPRODUCT(D279:D382,AK279:AK382))</f>
        <v>0</v>
      </c>
      <c r="AL384" s="329">
        <f>IF(AL278="kW",SUMPRODUCT(N279:N382,O279:O382,AL279:AL382),SUMPRODUCT(D279:D382,AL279:AL382))</f>
        <v>0</v>
      </c>
      <c r="AM384" s="330"/>
    </row>
    <row r="385" spans="1:41" ht="15.5">
      <c r="B385" s="391" t="s">
        <v>251</v>
      </c>
      <c r="C385" s="392"/>
      <c r="D385" s="392"/>
      <c r="E385" s="392"/>
      <c r="F385" s="392"/>
      <c r="G385" s="392"/>
      <c r="H385" s="392"/>
      <c r="I385" s="392"/>
      <c r="J385" s="392"/>
      <c r="K385" s="392"/>
      <c r="L385" s="392"/>
      <c r="M385" s="392"/>
      <c r="N385" s="392"/>
      <c r="O385" s="392"/>
      <c r="P385" s="392"/>
      <c r="Q385" s="392"/>
      <c r="R385" s="392"/>
      <c r="S385" s="392"/>
      <c r="T385" s="392"/>
      <c r="U385" s="392"/>
      <c r="V385" s="392"/>
      <c r="W385" s="392"/>
      <c r="X385" s="392"/>
      <c r="Y385" s="328">
        <f>HLOOKUP(Y277,'2. LRAMVA Threshold'!$B$42:$Q$53,5,FALSE)</f>
        <v>0</v>
      </c>
      <c r="Z385" s="328">
        <f>HLOOKUP(Z277,'2. LRAMVA Threshold'!$B$42:$Q$53,5,FALSE)</f>
        <v>0</v>
      </c>
      <c r="AA385" s="328">
        <f>HLOOKUP(AA277,'2. LRAMVA Threshold'!$B$42:$Q$53,5,FALSE)</f>
        <v>0</v>
      </c>
      <c r="AB385" s="328">
        <f>HLOOKUP(AB277,'2. LRAMVA Threshold'!$B$42:$Q$53,5,FALSE)</f>
        <v>0</v>
      </c>
      <c r="AC385" s="328">
        <f>HLOOKUP(AC277,'2. LRAMVA Threshold'!$B$42:$Q$53,5,FALSE)</f>
        <v>0</v>
      </c>
      <c r="AD385" s="328">
        <f>HLOOKUP(AD277,'2. LRAMVA Threshold'!$B$42:$Q$53,5,FALSE)</f>
        <v>0</v>
      </c>
      <c r="AE385" s="328">
        <f>HLOOKUP(AE277,'2. LRAMVA Threshold'!$B$42:$Q$53,5,FALSE)</f>
        <v>0</v>
      </c>
      <c r="AF385" s="328">
        <f>HLOOKUP(AF277,'2. LRAMVA Threshold'!$B$42:$Q$53,5,FALSE)</f>
        <v>0</v>
      </c>
      <c r="AG385" s="328">
        <f>HLOOKUP(AG277,'2. LRAMVA Threshold'!$B$42:$Q$53,5,FALSE)</f>
        <v>0</v>
      </c>
      <c r="AH385" s="328">
        <f>HLOOKUP(AH277,'2. LRAMVA Threshold'!$B$42:$Q$53,5,FALSE)</f>
        <v>0</v>
      </c>
      <c r="AI385" s="328">
        <f>HLOOKUP(AI277,'2. LRAMVA Threshold'!$B$42:$Q$53,5,FALSE)</f>
        <v>0</v>
      </c>
      <c r="AJ385" s="328">
        <f>HLOOKUP(AJ277,'2. LRAMVA Threshold'!$B$42:$Q$53,5,FALSE)</f>
        <v>0</v>
      </c>
      <c r="AK385" s="328">
        <f>HLOOKUP(AK277,'2. LRAMVA Threshold'!$B$42:$Q$53,5,FALSE)</f>
        <v>0</v>
      </c>
      <c r="AL385" s="328">
        <f>HLOOKUP(AL277,'2. LRAMVA Threshold'!$B$42:$Q$53,5,FALSE)</f>
        <v>0</v>
      </c>
      <c r="AM385" s="393"/>
    </row>
    <row r="386" spans="1:41" ht="15.5">
      <c r="B386" s="394"/>
      <c r="C386" s="395"/>
      <c r="D386" s="396"/>
      <c r="E386" s="396"/>
      <c r="F386" s="396"/>
      <c r="G386" s="396"/>
      <c r="H386" s="396"/>
      <c r="I386" s="396"/>
      <c r="J386" s="396"/>
      <c r="K386" s="396"/>
      <c r="L386" s="396"/>
      <c r="M386" s="396"/>
      <c r="N386" s="396"/>
      <c r="O386" s="397"/>
      <c r="P386" s="396"/>
      <c r="Q386" s="396"/>
      <c r="R386" s="396"/>
      <c r="S386" s="398"/>
      <c r="T386" s="398"/>
      <c r="U386" s="398"/>
      <c r="V386" s="398"/>
      <c r="W386" s="396"/>
      <c r="X386" s="396"/>
      <c r="Y386" s="399"/>
      <c r="Z386" s="399"/>
      <c r="AA386" s="399"/>
      <c r="AB386" s="399"/>
      <c r="AC386" s="399"/>
      <c r="AD386" s="399"/>
      <c r="AE386" s="399"/>
      <c r="AF386" s="399"/>
      <c r="AG386" s="399"/>
      <c r="AH386" s="399"/>
      <c r="AI386" s="399"/>
      <c r="AJ386" s="399"/>
      <c r="AK386" s="399"/>
      <c r="AL386" s="399"/>
      <c r="AM386" s="400"/>
    </row>
    <row r="387" spans="1:41" ht="15.5">
      <c r="B387" s="324" t="s">
        <v>166</v>
      </c>
      <c r="C387" s="338"/>
      <c r="D387" s="338"/>
      <c r="E387" s="376"/>
      <c r="F387" s="376"/>
      <c r="G387" s="376"/>
      <c r="H387" s="376"/>
      <c r="I387" s="376"/>
      <c r="J387" s="376"/>
      <c r="K387" s="376"/>
      <c r="L387" s="376"/>
      <c r="M387" s="376"/>
      <c r="N387" s="376"/>
      <c r="O387" s="291"/>
      <c r="P387" s="340"/>
      <c r="Q387" s="340"/>
      <c r="R387" s="340"/>
      <c r="S387" s="339"/>
      <c r="T387" s="339"/>
      <c r="U387" s="339"/>
      <c r="V387" s="339"/>
      <c r="W387" s="340"/>
      <c r="X387" s="340"/>
      <c r="Y387" s="341">
        <f>HLOOKUP(Y$20,'3.  Distribution Rates'!$C$122:$P$133,5,FALSE)</f>
        <v>1.6400000000000001E-2</v>
      </c>
      <c r="Z387" s="341">
        <f>HLOOKUP(Z$20,'3.  Distribution Rates'!$C$122:$P$133,5,FALSE)</f>
        <v>1.35E-2</v>
      </c>
      <c r="AA387" s="341">
        <f>HLOOKUP(AA$20,'3.  Distribution Rates'!$C$122:$P$133,5,FALSE)</f>
        <v>2.8412999999999999</v>
      </c>
      <c r="AB387" s="341">
        <f>HLOOKUP(AB$20,'3.  Distribution Rates'!$C$122:$P$133,5,FALSE)</f>
        <v>1.7600000000000001E-2</v>
      </c>
      <c r="AC387" s="341">
        <f>HLOOKUP(AC$20,'3.  Distribution Rates'!$C$122:$P$133,5,FALSE)</f>
        <v>4.3532000000000002</v>
      </c>
      <c r="AD387" s="341">
        <f>HLOOKUP(AD$20,'3.  Distribution Rates'!$C$122:$P$133,5,FALSE)</f>
        <v>0</v>
      </c>
      <c r="AE387" s="341">
        <f>HLOOKUP(AE$20,'3.  Distribution Rates'!$C$122:$P$133,5,FALSE)</f>
        <v>0</v>
      </c>
      <c r="AF387" s="341">
        <f>HLOOKUP(AF$20,'3.  Distribution Rates'!$C$122:$P$133,5,FALSE)</f>
        <v>0</v>
      </c>
      <c r="AG387" s="341">
        <f>HLOOKUP(AG$20,'3.  Distribution Rates'!$C$122:$P$133,5,FALSE)</f>
        <v>0</v>
      </c>
      <c r="AH387" s="341">
        <f>HLOOKUP(AH$20,'3.  Distribution Rates'!$C$122:$P$133,5,FALSE)</f>
        <v>0</v>
      </c>
      <c r="AI387" s="341">
        <f>HLOOKUP(AI$20,'3.  Distribution Rates'!$C$122:$P$133,5,FALSE)</f>
        <v>0</v>
      </c>
      <c r="AJ387" s="341">
        <f>HLOOKUP(AJ$20,'3.  Distribution Rates'!$C$122:$P$133,5,FALSE)</f>
        <v>0</v>
      </c>
      <c r="AK387" s="341">
        <f>HLOOKUP(AK$20,'3.  Distribution Rates'!$C$122:$P$133,5,FALSE)</f>
        <v>0</v>
      </c>
      <c r="AL387" s="341">
        <f>HLOOKUP(AL$20,'3.  Distribution Rates'!$C$122:$P$133,5,FALSE)</f>
        <v>0</v>
      </c>
      <c r="AM387" s="401"/>
    </row>
    <row r="388" spans="1:41" ht="15.5">
      <c r="B388" s="324" t="s">
        <v>156</v>
      </c>
      <c r="C388" s="345"/>
      <c r="D388" s="309"/>
      <c r="E388" s="279"/>
      <c r="F388" s="279"/>
      <c r="G388" s="279"/>
      <c r="H388" s="279"/>
      <c r="I388" s="279"/>
      <c r="J388" s="279"/>
      <c r="K388" s="279"/>
      <c r="L388" s="279"/>
      <c r="M388" s="279"/>
      <c r="N388" s="279"/>
      <c r="O388" s="291"/>
      <c r="P388" s="279"/>
      <c r="Q388" s="279"/>
      <c r="R388" s="279"/>
      <c r="S388" s="309"/>
      <c r="T388" s="309"/>
      <c r="U388" s="309"/>
      <c r="V388" s="309"/>
      <c r="W388" s="279"/>
      <c r="X388" s="279"/>
      <c r="Y388" s="378">
        <f t="shared" ref="Y388:AL388" si="115">Y136*Y387</f>
        <v>35717.750625984379</v>
      </c>
      <c r="Z388" s="378">
        <f t="shared" si="115"/>
        <v>14332.470594569346</v>
      </c>
      <c r="AA388" s="378">
        <f t="shared" si="115"/>
        <v>28185.770585770715</v>
      </c>
      <c r="AB388" s="378">
        <f t="shared" si="115"/>
        <v>0</v>
      </c>
      <c r="AC388" s="378">
        <f t="shared" si="115"/>
        <v>0</v>
      </c>
      <c r="AD388" s="378">
        <f t="shared" si="115"/>
        <v>0</v>
      </c>
      <c r="AE388" s="378">
        <f t="shared" si="115"/>
        <v>0</v>
      </c>
      <c r="AF388" s="378">
        <f t="shared" si="115"/>
        <v>0</v>
      </c>
      <c r="AG388" s="378">
        <f t="shared" si="115"/>
        <v>0</v>
      </c>
      <c r="AH388" s="378">
        <f t="shared" si="115"/>
        <v>0</v>
      </c>
      <c r="AI388" s="378">
        <f t="shared" si="115"/>
        <v>0</v>
      </c>
      <c r="AJ388" s="378">
        <f t="shared" si="115"/>
        <v>0</v>
      </c>
      <c r="AK388" s="378">
        <f t="shared" si="115"/>
        <v>0</v>
      </c>
      <c r="AL388" s="378">
        <f t="shared" si="115"/>
        <v>0</v>
      </c>
      <c r="AM388" s="629">
        <f>SUM(Y388:AL388)</f>
        <v>78235.99180632444</v>
      </c>
      <c r="AO388" s="283"/>
    </row>
    <row r="389" spans="1:41" ht="15.5">
      <c r="B389" s="324" t="s">
        <v>157</v>
      </c>
      <c r="C389" s="345"/>
      <c r="D389" s="309"/>
      <c r="E389" s="279"/>
      <c r="F389" s="279"/>
      <c r="G389" s="279"/>
      <c r="H389" s="279"/>
      <c r="I389" s="279"/>
      <c r="J389" s="279"/>
      <c r="K389" s="279"/>
      <c r="L389" s="279"/>
      <c r="M389" s="279"/>
      <c r="N389" s="279"/>
      <c r="O389" s="291"/>
      <c r="P389" s="279"/>
      <c r="Q389" s="279"/>
      <c r="R389" s="279"/>
      <c r="S389" s="309"/>
      <c r="T389" s="309"/>
      <c r="U389" s="309"/>
      <c r="V389" s="309"/>
      <c r="W389" s="279"/>
      <c r="X389" s="279"/>
      <c r="Y389" s="378">
        <f t="shared" ref="Y389:AL389" si="116">Y265*Y387</f>
        <v>23589.708349561988</v>
      </c>
      <c r="Z389" s="378">
        <f t="shared" si="116"/>
        <v>8287.8621139744719</v>
      </c>
      <c r="AA389" s="378">
        <f t="shared" si="116"/>
        <v>44976.639098248022</v>
      </c>
      <c r="AB389" s="378">
        <f t="shared" si="116"/>
        <v>0</v>
      </c>
      <c r="AC389" s="378">
        <f t="shared" si="116"/>
        <v>0</v>
      </c>
      <c r="AD389" s="378">
        <f t="shared" si="116"/>
        <v>0</v>
      </c>
      <c r="AE389" s="378">
        <f t="shared" si="116"/>
        <v>0</v>
      </c>
      <c r="AF389" s="378">
        <f t="shared" si="116"/>
        <v>0</v>
      </c>
      <c r="AG389" s="378">
        <f t="shared" si="116"/>
        <v>0</v>
      </c>
      <c r="AH389" s="378">
        <f t="shared" si="116"/>
        <v>0</v>
      </c>
      <c r="AI389" s="378">
        <f t="shared" si="116"/>
        <v>0</v>
      </c>
      <c r="AJ389" s="378">
        <f t="shared" si="116"/>
        <v>0</v>
      </c>
      <c r="AK389" s="378">
        <f t="shared" si="116"/>
        <v>0</v>
      </c>
      <c r="AL389" s="378">
        <f t="shared" si="116"/>
        <v>0</v>
      </c>
      <c r="AM389" s="629">
        <f>SUM(Y389:AL389)</f>
        <v>76854.20956178449</v>
      </c>
    </row>
    <row r="390" spans="1:41" ht="15.5">
      <c r="B390" s="324" t="s">
        <v>158</v>
      </c>
      <c r="C390" s="345"/>
      <c r="D390" s="309"/>
      <c r="E390" s="279"/>
      <c r="F390" s="279"/>
      <c r="G390" s="279"/>
      <c r="H390" s="279"/>
      <c r="I390" s="279"/>
      <c r="J390" s="279"/>
      <c r="K390" s="279"/>
      <c r="L390" s="279"/>
      <c r="M390" s="279"/>
      <c r="N390" s="279"/>
      <c r="O390" s="291"/>
      <c r="P390" s="279"/>
      <c r="Q390" s="279"/>
      <c r="R390" s="279"/>
      <c r="S390" s="309"/>
      <c r="T390" s="309"/>
      <c r="U390" s="309"/>
      <c r="V390" s="309"/>
      <c r="W390" s="279"/>
      <c r="X390" s="279"/>
      <c r="Y390" s="378">
        <f>Y384*Y387</f>
        <v>26855.989789149997</v>
      </c>
      <c r="Z390" s="378">
        <f t="shared" ref="Z390:AE390" si="117">Z384*Z387</f>
        <v>13470.604330520397</v>
      </c>
      <c r="AA390" s="378">
        <f t="shared" si="117"/>
        <v>48416.189540389903</v>
      </c>
      <c r="AB390" s="378">
        <f t="shared" si="117"/>
        <v>0</v>
      </c>
      <c r="AC390" s="378">
        <f t="shared" si="117"/>
        <v>0</v>
      </c>
      <c r="AD390" s="378">
        <f t="shared" si="117"/>
        <v>0</v>
      </c>
      <c r="AE390" s="378">
        <f t="shared" si="117"/>
        <v>0</v>
      </c>
      <c r="AF390" s="378">
        <f t="shared" ref="AF390:AL390" si="118">AF384*AF387</f>
        <v>0</v>
      </c>
      <c r="AG390" s="378">
        <f t="shared" si="118"/>
        <v>0</v>
      </c>
      <c r="AH390" s="378">
        <f t="shared" si="118"/>
        <v>0</v>
      </c>
      <c r="AI390" s="378">
        <f t="shared" si="118"/>
        <v>0</v>
      </c>
      <c r="AJ390" s="378">
        <f t="shared" si="118"/>
        <v>0</v>
      </c>
      <c r="AK390" s="378">
        <f t="shared" si="118"/>
        <v>0</v>
      </c>
      <c r="AL390" s="378">
        <f t="shared" si="118"/>
        <v>0</v>
      </c>
      <c r="AM390" s="629">
        <f>SUM(Y390:AL390)</f>
        <v>88742.78366006029</v>
      </c>
    </row>
    <row r="391" spans="1:41" s="380" customFormat="1" ht="15.5">
      <c r="A391" s="511"/>
      <c r="B391" s="349" t="s">
        <v>257</v>
      </c>
      <c r="C391" s="345"/>
      <c r="D391" s="336"/>
      <c r="E391" s="334"/>
      <c r="F391" s="334"/>
      <c r="G391" s="334"/>
      <c r="H391" s="334"/>
      <c r="I391" s="334"/>
      <c r="J391" s="334"/>
      <c r="K391" s="334"/>
      <c r="L391" s="334"/>
      <c r="M391" s="334"/>
      <c r="N391" s="334"/>
      <c r="O391" s="300"/>
      <c r="P391" s="334"/>
      <c r="Q391" s="334"/>
      <c r="R391" s="334"/>
      <c r="S391" s="336"/>
      <c r="T391" s="336"/>
      <c r="U391" s="336"/>
      <c r="V391" s="336"/>
      <c r="W391" s="334"/>
      <c r="X391" s="334"/>
      <c r="Y391" s="346">
        <f>SUM(Y388:Y390)</f>
        <v>86163.448764696368</v>
      </c>
      <c r="Z391" s="346">
        <f>SUM(Z388:Z390)</f>
        <v>36090.937039064214</v>
      </c>
      <c r="AA391" s="346">
        <f t="shared" ref="AA391:AE391" si="119">SUM(AA388:AA390)</f>
        <v>121578.59922440865</v>
      </c>
      <c r="AB391" s="346">
        <f t="shared" si="119"/>
        <v>0</v>
      </c>
      <c r="AC391" s="346">
        <f t="shared" si="119"/>
        <v>0</v>
      </c>
      <c r="AD391" s="346">
        <f t="shared" si="119"/>
        <v>0</v>
      </c>
      <c r="AE391" s="346">
        <f t="shared" si="119"/>
        <v>0</v>
      </c>
      <c r="AF391" s="346">
        <f t="shared" ref="AF391:AL391" si="120">SUM(AF388:AF390)</f>
        <v>0</v>
      </c>
      <c r="AG391" s="346">
        <f t="shared" si="120"/>
        <v>0</v>
      </c>
      <c r="AH391" s="346">
        <f t="shared" si="120"/>
        <v>0</v>
      </c>
      <c r="AI391" s="346">
        <f t="shared" si="120"/>
        <v>0</v>
      </c>
      <c r="AJ391" s="346">
        <f t="shared" si="120"/>
        <v>0</v>
      </c>
      <c r="AK391" s="346">
        <f t="shared" si="120"/>
        <v>0</v>
      </c>
      <c r="AL391" s="346">
        <f t="shared" si="120"/>
        <v>0</v>
      </c>
      <c r="AM391" s="407">
        <f>SUM(AM388:AM390)</f>
        <v>243832.98502816921</v>
      </c>
    </row>
    <row r="392" spans="1:41" s="380" customFormat="1" ht="15.5">
      <c r="A392" s="511"/>
      <c r="B392" s="349" t="s">
        <v>252</v>
      </c>
      <c r="C392" s="345"/>
      <c r="D392" s="350"/>
      <c r="E392" s="334"/>
      <c r="F392" s="334"/>
      <c r="G392" s="334"/>
      <c r="H392" s="334"/>
      <c r="I392" s="334"/>
      <c r="J392" s="334"/>
      <c r="K392" s="334"/>
      <c r="L392" s="334"/>
      <c r="M392" s="334"/>
      <c r="N392" s="334"/>
      <c r="O392" s="300"/>
      <c r="P392" s="334"/>
      <c r="Q392" s="334"/>
      <c r="R392" s="334"/>
      <c r="S392" s="336"/>
      <c r="T392" s="336"/>
      <c r="U392" s="336"/>
      <c r="V392" s="336"/>
      <c r="W392" s="334"/>
      <c r="X392" s="334"/>
      <c r="Y392" s="347">
        <f t="shared" ref="Y392:AE392" si="121">Y385*Y387</f>
        <v>0</v>
      </c>
      <c r="Z392" s="347">
        <f t="shared" si="121"/>
        <v>0</v>
      </c>
      <c r="AA392" s="347">
        <f t="shared" si="121"/>
        <v>0</v>
      </c>
      <c r="AB392" s="347">
        <f t="shared" si="121"/>
        <v>0</v>
      </c>
      <c r="AC392" s="347">
        <f t="shared" si="121"/>
        <v>0</v>
      </c>
      <c r="AD392" s="347">
        <f t="shared" si="121"/>
        <v>0</v>
      </c>
      <c r="AE392" s="347">
        <f t="shared" si="121"/>
        <v>0</v>
      </c>
      <c r="AF392" s="347">
        <f t="shared" ref="AF392:AL392" si="122">AF385*AF387</f>
        <v>0</v>
      </c>
      <c r="AG392" s="347">
        <f t="shared" si="122"/>
        <v>0</v>
      </c>
      <c r="AH392" s="347">
        <f t="shared" si="122"/>
        <v>0</v>
      </c>
      <c r="AI392" s="347">
        <f t="shared" si="122"/>
        <v>0</v>
      </c>
      <c r="AJ392" s="347">
        <f t="shared" si="122"/>
        <v>0</v>
      </c>
      <c r="AK392" s="347">
        <f t="shared" si="122"/>
        <v>0</v>
      </c>
      <c r="AL392" s="347">
        <f t="shared" si="122"/>
        <v>0</v>
      </c>
      <c r="AM392" s="407">
        <f>SUM(Y392:AL392)</f>
        <v>0</v>
      </c>
    </row>
    <row r="393" spans="1:41" ht="15.75" customHeight="1">
      <c r="A393" s="511"/>
      <c r="B393" s="349" t="s">
        <v>264</v>
      </c>
      <c r="C393" s="345"/>
      <c r="D393" s="350"/>
      <c r="E393" s="334"/>
      <c r="F393" s="334"/>
      <c r="G393" s="334"/>
      <c r="H393" s="334"/>
      <c r="I393" s="334"/>
      <c r="J393" s="334"/>
      <c r="K393" s="334"/>
      <c r="L393" s="334"/>
      <c r="M393" s="334"/>
      <c r="N393" s="334"/>
      <c r="O393" s="300"/>
      <c r="P393" s="334"/>
      <c r="Q393" s="334"/>
      <c r="R393" s="334"/>
      <c r="S393" s="350"/>
      <c r="T393" s="350"/>
      <c r="U393" s="350"/>
      <c r="V393" s="350"/>
      <c r="W393" s="334"/>
      <c r="X393" s="334"/>
      <c r="Y393" s="300"/>
      <c r="Z393" s="351"/>
      <c r="AA393" s="351"/>
      <c r="AB393" s="351"/>
      <c r="AC393" s="351"/>
      <c r="AD393" s="351"/>
      <c r="AE393" s="351"/>
      <c r="AF393" s="351"/>
      <c r="AG393" s="351"/>
      <c r="AH393" s="351"/>
      <c r="AI393" s="351"/>
      <c r="AJ393" s="351"/>
      <c r="AK393" s="351"/>
      <c r="AL393" s="351"/>
      <c r="AM393" s="407">
        <f>AM391-AM392</f>
        <v>243832.98502816921</v>
      </c>
    </row>
    <row r="394" spans="1:41" ht="15.5">
      <c r="B394" s="324"/>
      <c r="C394" s="350"/>
      <c r="D394" s="350"/>
      <c r="E394" s="334"/>
      <c r="F394" s="334"/>
      <c r="G394" s="334"/>
      <c r="H394" s="334"/>
      <c r="I394" s="334"/>
      <c r="J394" s="334"/>
      <c r="K394" s="334"/>
      <c r="L394" s="334"/>
      <c r="M394" s="334"/>
      <c r="N394" s="334"/>
      <c r="O394" s="300"/>
      <c r="P394" s="334"/>
      <c r="Q394" s="334"/>
      <c r="R394" s="334"/>
      <c r="S394" s="350"/>
      <c r="T394" s="345"/>
      <c r="U394" s="350"/>
      <c r="V394" s="350"/>
      <c r="W394" s="334"/>
      <c r="X394" s="334"/>
      <c r="Y394" s="253"/>
      <c r="Z394" s="253"/>
      <c r="AA394" s="253"/>
      <c r="AB394" s="253"/>
      <c r="AC394" s="253"/>
      <c r="AD394" s="253"/>
      <c r="AE394" s="253"/>
      <c r="AF394" s="253"/>
      <c r="AG394" s="253"/>
      <c r="AH394" s="253"/>
      <c r="AI394" s="253"/>
      <c r="AJ394" s="253"/>
      <c r="AK394" s="253"/>
      <c r="AL394" s="253"/>
      <c r="AM394" s="353"/>
    </row>
    <row r="395" spans="1:41" ht="15.5">
      <c r="B395" s="324" t="s">
        <v>72</v>
      </c>
      <c r="C395" s="356"/>
      <c r="D395" s="279"/>
      <c r="E395" s="279"/>
      <c r="F395" s="279"/>
      <c r="G395" s="279"/>
      <c r="H395" s="279"/>
      <c r="I395" s="279"/>
      <c r="J395" s="279"/>
      <c r="K395" s="279"/>
      <c r="L395" s="279"/>
      <c r="M395" s="279"/>
      <c r="N395" s="279"/>
      <c r="O395" s="357"/>
      <c r="P395" s="279"/>
      <c r="Q395" s="279"/>
      <c r="R395" s="279"/>
      <c r="S395" s="304"/>
      <c r="T395" s="309"/>
      <c r="U395" s="309"/>
      <c r="V395" s="279"/>
      <c r="W395" s="279"/>
      <c r="X395" s="309"/>
      <c r="Y395" s="291">
        <f>SUMPRODUCT(E279:E382,Y279:Y382)</f>
        <v>1625352.0286562277</v>
      </c>
      <c r="Z395" s="291">
        <f>SUMPRODUCT(E279:E382,Z279:Z382)</f>
        <v>995881.30875366856</v>
      </c>
      <c r="AA395" s="291">
        <f>IF(AA278="kW",SUMPRODUCT(N279:N382,P279:P382,AA279:AA382),SUMPRODUCT(E279:E382,AA279:AA382))</f>
        <v>16877.969891752233</v>
      </c>
      <c r="AB395" s="291">
        <f>IF(AB278="kW",SUMPRODUCT(N279:N382,P279:P382,AB279:AB382),SUMPRODUCT(E279:E382,AB279:AB382))</f>
        <v>0</v>
      </c>
      <c r="AC395" s="291">
        <f>IF(AC278="kW",SUMPRODUCT(N279:N382,P279:P382,AC279:AC382),SUMPRODUCT(E279:E382,AC279:AC382))</f>
        <v>0</v>
      </c>
      <c r="AD395" s="291">
        <f>IF(AD278="kW",SUMPRODUCT(N279:N382,P279:P382,AD279:AD382),SUMPRODUCT(E279:E382, AD279:AD382))</f>
        <v>0</v>
      </c>
      <c r="AE395" s="291">
        <f>IF(AE278="kW",SUMPRODUCT(N279:N382,P279:P382,AE279:AE382),SUMPRODUCT(E279:E382,AE279:AE382))</f>
        <v>0</v>
      </c>
      <c r="AF395" s="291">
        <f>IF(AF278="kW",SUMPRODUCT(N279:N382,P279:P382,AF279:AF382),SUMPRODUCT(E279:E382,AF279:AF382))</f>
        <v>0</v>
      </c>
      <c r="AG395" s="291">
        <f>IF(AG278="kW",SUMPRODUCT(N279:N382,P279:P382,AG279:AG382),SUMPRODUCT(E279:E382,AG279:AG382))</f>
        <v>0</v>
      </c>
      <c r="AH395" s="291">
        <f>IF(AH278="kW",SUMPRODUCT(N279:N382,P279:P382,AH279:AH382),SUMPRODUCT(E279:E382,AH279:AH382))</f>
        <v>0</v>
      </c>
      <c r="AI395" s="291">
        <f>IF(AI278="kW",SUMPRODUCT(N279:N382,P279:P382,AI279:AI382),SUMPRODUCT(E279:E382,AI279:AI382))</f>
        <v>0</v>
      </c>
      <c r="AJ395" s="291">
        <f>IF(AJ278="kW",SUMPRODUCT(N279:N382,P279:P382,AJ279:AJ382),SUMPRODUCT(E279:E382,AJ279:AJ382))</f>
        <v>0</v>
      </c>
      <c r="AK395" s="291">
        <f>IF(AK278="kW",SUMPRODUCT(N279:N382,P279:P382,AK279:AK382),SUMPRODUCT(E279:E382,AK279:AK382))</f>
        <v>0</v>
      </c>
      <c r="AL395" s="291">
        <f>IF(AL278="kW",SUMPRODUCT(N279:N382,P279:P382,AL279:AL382),SUMPRODUCT(E279:E382,AL279:AL382))</f>
        <v>0</v>
      </c>
      <c r="AM395" s="337"/>
    </row>
    <row r="396" spans="1:41" ht="15.5">
      <c r="B396" s="324" t="s">
        <v>195</v>
      </c>
      <c r="C396" s="356"/>
      <c r="D396" s="279"/>
      <c r="E396" s="279"/>
      <c r="F396" s="279"/>
      <c r="G396" s="279"/>
      <c r="H396" s="279"/>
      <c r="I396" s="279"/>
      <c r="J396" s="279"/>
      <c r="K396" s="279"/>
      <c r="L396" s="279"/>
      <c r="M396" s="279"/>
      <c r="N396" s="279"/>
      <c r="O396" s="357"/>
      <c r="P396" s="279"/>
      <c r="Q396" s="279"/>
      <c r="R396" s="279"/>
      <c r="S396" s="304"/>
      <c r="T396" s="309"/>
      <c r="U396" s="309"/>
      <c r="V396" s="279"/>
      <c r="W396" s="279"/>
      <c r="X396" s="309"/>
      <c r="Y396" s="291">
        <f>SUMPRODUCT(F279:F382,Y279:Y382)</f>
        <v>1590454.1846366548</v>
      </c>
      <c r="Z396" s="291">
        <f>SUMPRODUCT(F279:F382,Z279:Z382)</f>
        <v>995846.92305761727</v>
      </c>
      <c r="AA396" s="291">
        <f>IF(AA278="kW",SUMPRODUCT(N279:N382,Q279:Q382,AA279:AA382),SUMPRODUCT(F279:F382,AA279:AA382))</f>
        <v>16876.943988727304</v>
      </c>
      <c r="AB396" s="291">
        <f>IF(AB278="kW",SUMPRODUCT(N279:N382,Q279:Q382,AB279:AB382),SUMPRODUCT(F279:F382,AB279:AB382))</f>
        <v>0</v>
      </c>
      <c r="AC396" s="291">
        <f>IF(AC278="kW",SUMPRODUCT(N279:N382,Q279:Q382,AC279:AC382),SUMPRODUCT(F279:F382, AC279:AC382))</f>
        <v>0</v>
      </c>
      <c r="AD396" s="291">
        <f>IF(AD278="kW",SUMPRODUCT(N279:N382,Q279:Q382,AD279:AD382),SUMPRODUCT(F279:F382, AD279:AD382))</f>
        <v>0</v>
      </c>
      <c r="AE396" s="291">
        <f>IF(AE278="kW",SUMPRODUCT(N279:N382,Q279:Q382,AE279:AE382),SUMPRODUCT(F279:F382,AE279:AE382))</f>
        <v>0</v>
      </c>
      <c r="AF396" s="291">
        <f>IF(AF278="kW",SUMPRODUCT(N279:N382,Q279:Q382,AF279:AF382),SUMPRODUCT(F279:F382,AF279:AF382))</f>
        <v>0</v>
      </c>
      <c r="AG396" s="291">
        <f>IF(AG278="kW",SUMPRODUCT(N279:N382,Q279:Q382,AG279:AG382),SUMPRODUCT(F279:F382,AG279:AG382))</f>
        <v>0</v>
      </c>
      <c r="AH396" s="291">
        <f>IF(AH278="kW",SUMPRODUCT(N279:N382,Q279:Q382,AH279:AH382),SUMPRODUCT(F279:F382,AH279:AH382))</f>
        <v>0</v>
      </c>
      <c r="AI396" s="291">
        <f>IF(AI278="kW",SUMPRODUCT(N279:N382,Q279:Q382,AI279:AI382),SUMPRODUCT(F279:F382,AI279:AI382))</f>
        <v>0</v>
      </c>
      <c r="AJ396" s="291">
        <f>IF(AJ278="kW",SUMPRODUCT(N279:N382,Q279:Q382,AJ279:AJ382),SUMPRODUCT(F279:F382,AJ279:AJ382))</f>
        <v>0</v>
      </c>
      <c r="AK396" s="291">
        <f>IF(AK278="kW",SUMPRODUCT(N279:N382,Q279:Q382,AK279:AK382),SUMPRODUCT(F279:F382,AK279:AK382))</f>
        <v>0</v>
      </c>
      <c r="AL396" s="291">
        <f>IF(AL278="kW",SUMPRODUCT(N279:N382,Q279:Q382,AL279:AL382),SUMPRODUCT(F279:F382,AL279:AL382))</f>
        <v>0</v>
      </c>
      <c r="AM396" s="337"/>
    </row>
    <row r="397" spans="1:41" ht="15.5">
      <c r="B397" s="324" t="s">
        <v>196</v>
      </c>
      <c r="C397" s="356"/>
      <c r="D397" s="279"/>
      <c r="E397" s="279"/>
      <c r="F397" s="279"/>
      <c r="G397" s="279"/>
      <c r="H397" s="279"/>
      <c r="I397" s="279"/>
      <c r="J397" s="279"/>
      <c r="K397" s="279"/>
      <c r="L397" s="279"/>
      <c r="M397" s="279"/>
      <c r="N397" s="279"/>
      <c r="O397" s="357"/>
      <c r="P397" s="279"/>
      <c r="Q397" s="279"/>
      <c r="R397" s="279"/>
      <c r="S397" s="304"/>
      <c r="T397" s="309"/>
      <c r="U397" s="309"/>
      <c r="V397" s="279"/>
      <c r="W397" s="279"/>
      <c r="X397" s="309"/>
      <c r="Y397" s="291">
        <f>SUMPRODUCT(G279:G382,Y279:Y382)</f>
        <v>1483227.105972376</v>
      </c>
      <c r="Z397" s="291">
        <f>SUMPRODUCT(G279:G382,Z279:Z382)</f>
        <v>985534.32702199218</v>
      </c>
      <c r="AA397" s="291">
        <f>IF(AA278="kW",SUMPRODUCT(N279:N382,R279:R382,AA279:AA382),SUMPRODUCT(G279:G382,AA279:AA382))</f>
        <v>16876.943988727304</v>
      </c>
      <c r="AB397" s="291">
        <f>IF(AB278="kW",SUMPRODUCT(N279:N382,R279:R382,AB279:AB382),SUMPRODUCT(G279:G382,AB279:AB382))</f>
        <v>0</v>
      </c>
      <c r="AC397" s="291">
        <f>IF(AC278="kW",SUMPRODUCT(N279:N382,R279:R382,AC279:AC382),SUMPRODUCT(G279:G382, AC279:AC382))</f>
        <v>0</v>
      </c>
      <c r="AD397" s="291">
        <f>IF(AD278="kW",SUMPRODUCT(N279:N382,R279:R382,AD279:AD382),SUMPRODUCT(G279:G382, AD279:AD382))</f>
        <v>0</v>
      </c>
      <c r="AE397" s="291">
        <f>IF(AE278="kW",SUMPRODUCT(N279:N382,R279:R382,AE279:AE382),SUMPRODUCT(G279:G382,AE279:AE382))</f>
        <v>0</v>
      </c>
      <c r="AF397" s="291">
        <f>IF(AF278="kW",SUMPRODUCT(N279:N382,R279:R382,AF279:AF382),SUMPRODUCT(G279:G382,AF279:AF382))</f>
        <v>0</v>
      </c>
      <c r="AG397" s="291">
        <f>IF(AG278="kW",SUMPRODUCT(N279:N382,R279:R382,AG279:AG382),SUMPRODUCT(G279:G382,AG279:AG382))</f>
        <v>0</v>
      </c>
      <c r="AH397" s="291">
        <f>IF(AH278="kW",SUMPRODUCT(N279:N382,R279:R382,AH279:AH382),SUMPRODUCT(G279:G382,AH279:AH382))</f>
        <v>0</v>
      </c>
      <c r="AI397" s="291">
        <f>IF(AI278="kW",SUMPRODUCT(N279:N382,R279:R382,AI279:AI382),SUMPRODUCT(G279:G382,AI279:AI382))</f>
        <v>0</v>
      </c>
      <c r="AJ397" s="291">
        <f>IF(AJ278="kW",SUMPRODUCT(N279:N382,R279:R382,AJ279:AJ382),SUMPRODUCT(G279:G382,AJ279:AJ382))</f>
        <v>0</v>
      </c>
      <c r="AK397" s="291">
        <f>IF(AK278="kW",SUMPRODUCT(N279:N382,R279:R382,AK279:AK382),SUMPRODUCT(G279:G382,AK279:AK382))</f>
        <v>0</v>
      </c>
      <c r="AL397" s="291">
        <f>IF(AL278="kW",SUMPRODUCT(N279:N382,R279:R382,AL279:AL382),SUMPRODUCT(G279:G382,AL279:AL382))</f>
        <v>0</v>
      </c>
      <c r="AM397" s="337"/>
    </row>
    <row r="398" spans="1:41" ht="15.5">
      <c r="B398" s="324" t="s">
        <v>197</v>
      </c>
      <c r="C398" s="356"/>
      <c r="D398" s="279"/>
      <c r="E398" s="279"/>
      <c r="F398" s="279"/>
      <c r="G398" s="279"/>
      <c r="H398" s="279"/>
      <c r="I398" s="279"/>
      <c r="J398" s="279"/>
      <c r="K398" s="279"/>
      <c r="L398" s="279"/>
      <c r="M398" s="279"/>
      <c r="N398" s="279"/>
      <c r="O398" s="357"/>
      <c r="P398" s="279"/>
      <c r="Q398" s="279"/>
      <c r="R398" s="279"/>
      <c r="S398" s="304"/>
      <c r="T398" s="309"/>
      <c r="U398" s="309"/>
      <c r="V398" s="279"/>
      <c r="W398" s="279"/>
      <c r="X398" s="309"/>
      <c r="Y398" s="291">
        <f>SUMPRODUCT(H279:H382,Y279:Y382)</f>
        <v>1384534.794751433</v>
      </c>
      <c r="Z398" s="291">
        <f>SUMPRODUCT(H279:H382,Z279:Z382)</f>
        <v>570525.01273379498</v>
      </c>
      <c r="AA398" s="291">
        <f>IF(AA278="kW",SUMPRODUCT(N279:N382,S279:S382,AA279:AA382),SUMPRODUCT(H279:H382,AA279:AA382))</f>
        <v>13053.623817348909</v>
      </c>
      <c r="AB398" s="291">
        <f>IF(AB278="kW",SUMPRODUCT(N279:N382,S279:S382,AB279:AB382),SUMPRODUCT(H279:H382,AB279:AB382))</f>
        <v>0</v>
      </c>
      <c r="AC398" s="291">
        <f>IF(AC278="kW",SUMPRODUCT(N279:N382,S279:S382,AC279:AC382),SUMPRODUCT(H279:H382, AC279:AC382))</f>
        <v>0</v>
      </c>
      <c r="AD398" s="291">
        <f>IF(AD278="kW",SUMPRODUCT(N279:N382,S279:S382,AD279:AD382),SUMPRODUCT(H279:H382, AD279:AD382))</f>
        <v>0</v>
      </c>
      <c r="AE398" s="291">
        <f>IF(AE278="kW",SUMPRODUCT(N279:N382,S279:S382,AE279:AE382),SUMPRODUCT(H279:H382,AE279:AE382))</f>
        <v>0</v>
      </c>
      <c r="AF398" s="291">
        <f>IF(AF278="kW",SUMPRODUCT(N279:N382,S279:S382,AF279:AF382),SUMPRODUCT(H279:H382,AF279:AF382))</f>
        <v>0</v>
      </c>
      <c r="AG398" s="291">
        <f>IF(AG278="kW",SUMPRODUCT(N279:N382,S279:S382,AG279:AG382),SUMPRODUCT(H279:H382,AG279:AG382))</f>
        <v>0</v>
      </c>
      <c r="AH398" s="291">
        <f>IF(AH278="kW",SUMPRODUCT(N279:N382,S279:S382,AH279:AH382),SUMPRODUCT(H279:H382,AH279:AH382))</f>
        <v>0</v>
      </c>
      <c r="AI398" s="291">
        <f>IF(AI278="kW",SUMPRODUCT(N279:N382,S279:S382,AI279:AI382),SUMPRODUCT(H279:H382,AI279:AI382))</f>
        <v>0</v>
      </c>
      <c r="AJ398" s="291">
        <f>IF(AJ278="kW",SUMPRODUCT(N279:N382,S279:S382,AJ279:AJ382),SUMPRODUCT(H279:H382,AJ279:AJ382))</f>
        <v>0</v>
      </c>
      <c r="AK398" s="291">
        <f>IF(AK278="kW",SUMPRODUCT(N279:N382,S279:S382,AK279:AK382),SUMPRODUCT(H279:H382,AK279:AK382))</f>
        <v>0</v>
      </c>
      <c r="AL398" s="291">
        <f>IF(AL278="kW",SUMPRODUCT(N279:N382,S279:S382,AL279:AL382),SUMPRODUCT(H279:H382,AL279:AL382))</f>
        <v>0</v>
      </c>
      <c r="AM398" s="337"/>
    </row>
    <row r="399" spans="1:41" ht="15.5">
      <c r="B399" s="324" t="s">
        <v>198</v>
      </c>
      <c r="C399" s="356"/>
      <c r="D399" s="279"/>
      <c r="E399" s="279"/>
      <c r="F399" s="279"/>
      <c r="G399" s="279"/>
      <c r="H399" s="279"/>
      <c r="I399" s="279"/>
      <c r="J399" s="279"/>
      <c r="K399" s="279"/>
      <c r="L399" s="279"/>
      <c r="M399" s="279"/>
      <c r="N399" s="279"/>
      <c r="O399" s="357"/>
      <c r="P399" s="279"/>
      <c r="Q399" s="279"/>
      <c r="R399" s="279"/>
      <c r="S399" s="304"/>
      <c r="T399" s="309"/>
      <c r="U399" s="309"/>
      <c r="V399" s="279"/>
      <c r="W399" s="279"/>
      <c r="X399" s="309"/>
      <c r="Y399" s="291">
        <f>SUMPRODUCT(I279:I382,Y279:Y382)</f>
        <v>1299845.9805817171</v>
      </c>
      <c r="Z399" s="291">
        <f>SUMPRODUCT(I279:I382,Z279:Z382)</f>
        <v>560412.10780510213</v>
      </c>
      <c r="AA399" s="291">
        <f>IF(AA278="kW",SUMPRODUCT(N279:N382,T279:T382,AA279:AA382),SUMPRODUCT(I279:I382,AA279:AA382))</f>
        <v>12813.019444986716</v>
      </c>
      <c r="AB399" s="291">
        <f>IF(AB278="kW",SUMPRODUCT(N279:N382,T279:T382,AB279:AB382),SUMPRODUCT(I279:I382,AB279:AB382))</f>
        <v>0</v>
      </c>
      <c r="AC399" s="291">
        <f>IF(AC278="kW",SUMPRODUCT(N279:N382,T279:T382,AC279:AC382),SUMPRODUCT(I279:I382, AC279:AC382))</f>
        <v>0</v>
      </c>
      <c r="AD399" s="291">
        <f>IF(AD278="kW",SUMPRODUCT(N279:N382,T279:T382,AD279:AD382),SUMPRODUCT(I279:I382, AD279:AD382))</f>
        <v>0</v>
      </c>
      <c r="AE399" s="291">
        <f>IF(AE278="kW",SUMPRODUCT(N279:N382,T279:T382,AE279:AE382),SUMPRODUCT(I279:I382,AE279:AE382))</f>
        <v>0</v>
      </c>
      <c r="AF399" s="291">
        <f>IF(AF278="kW",SUMPRODUCT(N279:N382,T279:T382,AF279:AF382),SUMPRODUCT(I279:I382,AF279:AF382))</f>
        <v>0</v>
      </c>
      <c r="AG399" s="291">
        <f>IF(AG278="kW",SUMPRODUCT(N279:N382,T279:T382,AG279:AG382),SUMPRODUCT(I279:I382,AG279:AG382))</f>
        <v>0</v>
      </c>
      <c r="AH399" s="291">
        <f>IF(AH278="kW",SUMPRODUCT(N279:N382,T279:T382,AH279:AH382),SUMPRODUCT(I279:I382,AH279:AH382))</f>
        <v>0</v>
      </c>
      <c r="AI399" s="291">
        <f>IF(AI278="kW",SUMPRODUCT(N279:N382,T279:T382,AI279:AI382),SUMPRODUCT(I279:I382,AI279:AI382))</f>
        <v>0</v>
      </c>
      <c r="AJ399" s="291">
        <f>IF(AJ278="kW",SUMPRODUCT(N279:N382,T279:T382,AJ279:AJ382),SUMPRODUCT(I279:I382,AJ279:AJ382))</f>
        <v>0</v>
      </c>
      <c r="AK399" s="291">
        <f>IF(AK278="kW",SUMPRODUCT(N279:N382,T279:T382,AK279:AK382),SUMPRODUCT(I279:I382,AK279:AK382))</f>
        <v>0</v>
      </c>
      <c r="AL399" s="291">
        <f>IF(AL278="kW",SUMPRODUCT(N279:N382,T279:T382,AL279:AL382),SUMPRODUCT(I279:I382,AL279:AL382))</f>
        <v>0</v>
      </c>
      <c r="AM399" s="337"/>
    </row>
    <row r="400" spans="1:41" ht="15.5">
      <c r="B400" s="324" t="s">
        <v>199</v>
      </c>
      <c r="C400" s="356"/>
      <c r="D400" s="309"/>
      <c r="E400" s="309"/>
      <c r="F400" s="309"/>
      <c r="G400" s="309"/>
      <c r="H400" s="309"/>
      <c r="I400" s="309"/>
      <c r="J400" s="309"/>
      <c r="K400" s="309"/>
      <c r="L400" s="309"/>
      <c r="M400" s="309"/>
      <c r="N400" s="309"/>
      <c r="O400" s="357"/>
      <c r="P400" s="309"/>
      <c r="Q400" s="309"/>
      <c r="R400" s="309"/>
      <c r="S400" s="304"/>
      <c r="T400" s="309"/>
      <c r="U400" s="309"/>
      <c r="V400" s="309"/>
      <c r="W400" s="309"/>
      <c r="X400" s="309"/>
      <c r="Y400" s="291">
        <f>SUMPRODUCT(J279:J382,Y279:Y382)</f>
        <v>1299845.9805817171</v>
      </c>
      <c r="Z400" s="291">
        <f>SUMPRODUCT(J279:J382,Z279:Z382)</f>
        <v>560412.10780510213</v>
      </c>
      <c r="AA400" s="291">
        <f>IF(AA278="kW",SUMPRODUCT(N279:N382,U279:U382,AA279:AA382),SUMPRODUCT(J279:J382,AA279:AA382))</f>
        <v>12813.019444986716</v>
      </c>
      <c r="AB400" s="291">
        <f>IF(AB278="kW",SUMPRODUCT(N279:N382,U279:U382,AB279:AB382),SUMPRODUCT(J279:J382,AB279:AB382))</f>
        <v>0</v>
      </c>
      <c r="AC400" s="291">
        <f>IF(AC278="kW",SUMPRODUCT(N279:N382,U279:U382,AC279:AC382),SUMPRODUCT(J279:J382, AC279:AC382))</f>
        <v>0</v>
      </c>
      <c r="AD400" s="291">
        <f>IF(AD278="kW",SUMPRODUCT(N279:N382,U279:U382,AD279:AD382),SUMPRODUCT(J279:J382, AD279:AD382))</f>
        <v>0</v>
      </c>
      <c r="AE400" s="291">
        <f>IF(AE278="kW",SUMPRODUCT(N279:N382,U279:U382,AE279:AE382),SUMPRODUCT(J279:J382,AE279:AE382))</f>
        <v>0</v>
      </c>
      <c r="AF400" s="291">
        <f>IF(AF278="kW",SUMPRODUCT(N279:N382,U279:U382,AF279:AF382),SUMPRODUCT(J279:J382,AF279:AF382))</f>
        <v>0</v>
      </c>
      <c r="AG400" s="291">
        <f>IF(AG278="kW",SUMPRODUCT(N279:N382,U279:U382,AG279:AG382),SUMPRODUCT(J279:J382,AG279:AG382))</f>
        <v>0</v>
      </c>
      <c r="AH400" s="291">
        <f>IF(AH278="kW",SUMPRODUCT(N279:N382,U279:U382,AH279:AH382),SUMPRODUCT(J279:J382,AH279:AH382))</f>
        <v>0</v>
      </c>
      <c r="AI400" s="291">
        <f>IF(AI278="kW",SUMPRODUCT(N279:N382,U279:U382,AI279:AI382),SUMPRODUCT(J279:J382,AI279:AI382))</f>
        <v>0</v>
      </c>
      <c r="AJ400" s="291">
        <f>IF(AJ278="kW",SUMPRODUCT(N279:N382,U279:U382,AJ279:AJ382),SUMPRODUCT(J279:J382,AJ279:AJ382))</f>
        <v>0</v>
      </c>
      <c r="AK400" s="291">
        <f>IF(AK278="kW",SUMPRODUCT(N279:N382,U279:U382,AK279:AK382),SUMPRODUCT(J279:J382,AK279:AK382))</f>
        <v>0</v>
      </c>
      <c r="AL400" s="291">
        <f>IF(AL278="kW",SUMPRODUCT(N279:N382,U279:U382,AL279:AL382),SUMPRODUCT(J279:J382,AL279:AL382))</f>
        <v>0</v>
      </c>
      <c r="AM400" s="337"/>
    </row>
    <row r="401" spans="1:40" ht="15.75" customHeight="1">
      <c r="B401" s="381" t="s">
        <v>200</v>
      </c>
      <c r="C401" s="402"/>
      <c r="D401" s="403"/>
      <c r="E401" s="403"/>
      <c r="F401" s="403"/>
      <c r="G401" s="403"/>
      <c r="H401" s="403"/>
      <c r="I401" s="403"/>
      <c r="J401" s="403"/>
      <c r="K401" s="403"/>
      <c r="L401" s="403"/>
      <c r="M401" s="403"/>
      <c r="N401" s="403"/>
      <c r="O401" s="404"/>
      <c r="P401" s="405"/>
      <c r="Q401" s="405"/>
      <c r="R401" s="404"/>
      <c r="S401" s="406"/>
      <c r="T401" s="404"/>
      <c r="U401" s="404"/>
      <c r="V401" s="383"/>
      <c r="W401" s="383"/>
      <c r="X401" s="385"/>
      <c r="Y401" s="326">
        <f>SUMPRODUCT(K279:K382,Y279:Y382)</f>
        <v>1299569.5400020173</v>
      </c>
      <c r="Z401" s="326">
        <f>SUMPRODUCT(K279:K382,Z279:Z382)</f>
        <v>559994.30624352652</v>
      </c>
      <c r="AA401" s="326">
        <f>IF(AA278="kW",SUMPRODUCT(N279:N382,V279:V382,AA279:AA382),SUMPRODUCT(K279:K382,AA279:AA382))</f>
        <v>12812.386636915537</v>
      </c>
      <c r="AB401" s="326">
        <f>IF(AB278="kW",SUMPRODUCT(N279:N382,V279:V382,AB279:AB382),SUMPRODUCT(K279:K382,AB279:AB382))</f>
        <v>0</v>
      </c>
      <c r="AC401" s="326">
        <f>IF(AC278="kW",SUMPRODUCT(N279:N382,V279:V382,AC279:AC382),SUMPRODUCT(K279:K382, AC279:AC382))</f>
        <v>0</v>
      </c>
      <c r="AD401" s="326">
        <f>IF(AD278="kW",SUMPRODUCT(N279:N382,V279:V382,AD279:AD382),SUMPRODUCT(K279:K382, AD279:AD382))</f>
        <v>0</v>
      </c>
      <c r="AE401" s="326">
        <f>IF(AE278="kW",SUMPRODUCT(N279:N382,V279:V382,AE279:AE382),SUMPRODUCT(K279:K382,AE279:AE382))</f>
        <v>0</v>
      </c>
      <c r="AF401" s="326">
        <f>IF(AF278="kW",SUMPRODUCT(N279:N382,V279:V382,AF279:AF382),SUMPRODUCT(K279:K382,AF279:AF382))</f>
        <v>0</v>
      </c>
      <c r="AG401" s="326">
        <f>IF(AG278="kW",SUMPRODUCT(N279:N382,V279:V382,AG279:AG382),SUMPRODUCT(K279:K382,AG279:AG382))</f>
        <v>0</v>
      </c>
      <c r="AH401" s="326">
        <f>IF(AH278="kW",SUMPRODUCT(N279:N382,V279:V382,AH279:AH382),SUMPRODUCT(K279:K382,AH279:AH382))</f>
        <v>0</v>
      </c>
      <c r="AI401" s="326">
        <f>IF(AI278="kW",SUMPRODUCT(N279:N382,V279:V382,AI279:AI382),SUMPRODUCT(K279:K382,AI279:AI382))</f>
        <v>0</v>
      </c>
      <c r="AJ401" s="326">
        <f>IF(AJ278="kW",SUMPRODUCT(N279:N382,V279:V382,AJ279:AJ382),SUMPRODUCT(K279:K382,AJ279:AJ382))</f>
        <v>0</v>
      </c>
      <c r="AK401" s="326">
        <f>IF(AK278="kW",SUMPRODUCT(N279:N382,V279:V382,AK279:AK382),SUMPRODUCT(K279:K382,AK279:AK382))</f>
        <v>0</v>
      </c>
      <c r="AL401" s="326">
        <f>IF(AL278="kW",SUMPRODUCT(N279:N382,V279:V382,AL279:AL382),SUMPRODUCT(K279:K382,AL279:AL382))</f>
        <v>0</v>
      </c>
      <c r="AM401" s="386"/>
    </row>
    <row r="402" spans="1:40" ht="21.75" customHeight="1">
      <c r="B402" s="368" t="s">
        <v>587</v>
      </c>
      <c r="C402" s="387"/>
      <c r="D402" s="388"/>
      <c r="E402" s="388"/>
      <c r="F402" s="388"/>
      <c r="G402" s="388"/>
      <c r="H402" s="388"/>
      <c r="I402" s="388"/>
      <c r="J402" s="388"/>
      <c r="K402" s="388"/>
      <c r="L402" s="388"/>
      <c r="M402" s="388"/>
      <c r="N402" s="388"/>
      <c r="O402" s="388"/>
      <c r="P402" s="388"/>
      <c r="Q402" s="388"/>
      <c r="R402" s="388"/>
      <c r="S402" s="371"/>
      <c r="T402" s="372"/>
      <c r="U402" s="388"/>
      <c r="V402" s="388"/>
      <c r="W402" s="388"/>
      <c r="X402" s="388"/>
      <c r="Y402" s="389"/>
      <c r="Z402" s="389"/>
      <c r="AA402" s="389"/>
      <c r="AB402" s="389"/>
      <c r="AC402" s="389"/>
      <c r="AD402" s="389"/>
      <c r="AE402" s="389"/>
      <c r="AF402" s="389"/>
      <c r="AG402" s="389"/>
      <c r="AH402" s="389"/>
      <c r="AI402" s="389"/>
      <c r="AJ402" s="389"/>
      <c r="AK402" s="389"/>
      <c r="AL402" s="389"/>
      <c r="AM402" s="389"/>
      <c r="AN402" s="390"/>
    </row>
    <row r="404" spans="1:40" ht="15.5">
      <c r="B404" s="280" t="s">
        <v>258</v>
      </c>
      <c r="C404" s="281"/>
      <c r="D404" s="590" t="s">
        <v>522</v>
      </c>
      <c r="F404" s="590"/>
      <c r="O404" s="281"/>
      <c r="Y404" s="270"/>
      <c r="Z404" s="267"/>
      <c r="AA404" s="267"/>
      <c r="AB404" s="267"/>
      <c r="AC404" s="267"/>
      <c r="AD404" s="267"/>
      <c r="AE404" s="267"/>
      <c r="AF404" s="267"/>
      <c r="AG404" s="267"/>
      <c r="AH404" s="267"/>
      <c r="AI404" s="267"/>
      <c r="AJ404" s="267"/>
      <c r="AK404" s="267"/>
      <c r="AL404" s="267"/>
      <c r="AM404" s="282"/>
    </row>
    <row r="405" spans="1:40" ht="36" customHeight="1">
      <c r="B405" s="891" t="s">
        <v>211</v>
      </c>
      <c r="C405" s="893" t="s">
        <v>33</v>
      </c>
      <c r="D405" s="284" t="s">
        <v>422</v>
      </c>
      <c r="E405" s="895" t="s">
        <v>209</v>
      </c>
      <c r="F405" s="896"/>
      <c r="G405" s="896"/>
      <c r="H405" s="896"/>
      <c r="I405" s="896"/>
      <c r="J405" s="896"/>
      <c r="K405" s="896"/>
      <c r="L405" s="896"/>
      <c r="M405" s="897"/>
      <c r="N405" s="901" t="s">
        <v>213</v>
      </c>
      <c r="O405" s="284" t="s">
        <v>423</v>
      </c>
      <c r="P405" s="895" t="s">
        <v>212</v>
      </c>
      <c r="Q405" s="896"/>
      <c r="R405" s="896"/>
      <c r="S405" s="896"/>
      <c r="T405" s="896"/>
      <c r="U405" s="896"/>
      <c r="V405" s="896"/>
      <c r="W405" s="896"/>
      <c r="X405" s="897"/>
      <c r="Y405" s="898" t="s">
        <v>243</v>
      </c>
      <c r="Z405" s="899"/>
      <c r="AA405" s="899"/>
      <c r="AB405" s="899"/>
      <c r="AC405" s="899"/>
      <c r="AD405" s="899"/>
      <c r="AE405" s="899"/>
      <c r="AF405" s="899"/>
      <c r="AG405" s="899"/>
      <c r="AH405" s="899"/>
      <c r="AI405" s="899"/>
      <c r="AJ405" s="899"/>
      <c r="AK405" s="899"/>
      <c r="AL405" s="899"/>
      <c r="AM405" s="900"/>
    </row>
    <row r="406" spans="1:40" ht="45.75" customHeight="1">
      <c r="B406" s="892"/>
      <c r="C406" s="894"/>
      <c r="D406" s="285">
        <v>2014</v>
      </c>
      <c r="E406" s="285">
        <v>2015</v>
      </c>
      <c r="F406" s="285">
        <v>2016</v>
      </c>
      <c r="G406" s="285">
        <v>2017</v>
      </c>
      <c r="H406" s="285">
        <v>2018</v>
      </c>
      <c r="I406" s="285">
        <v>2019</v>
      </c>
      <c r="J406" s="285">
        <v>2020</v>
      </c>
      <c r="K406" s="285">
        <v>2021</v>
      </c>
      <c r="L406" s="285">
        <v>2022</v>
      </c>
      <c r="M406" s="285">
        <v>2023</v>
      </c>
      <c r="N406" s="902"/>
      <c r="O406" s="285">
        <v>2014</v>
      </c>
      <c r="P406" s="285">
        <v>2015</v>
      </c>
      <c r="Q406" s="285">
        <v>2016</v>
      </c>
      <c r="R406" s="285">
        <v>2017</v>
      </c>
      <c r="S406" s="285">
        <v>2018</v>
      </c>
      <c r="T406" s="285">
        <v>2019</v>
      </c>
      <c r="U406" s="285">
        <v>2020</v>
      </c>
      <c r="V406" s="285">
        <v>2021</v>
      </c>
      <c r="W406" s="285">
        <v>2022</v>
      </c>
      <c r="X406" s="285">
        <v>2023</v>
      </c>
      <c r="Y406" s="285" t="str">
        <f>'1.  LRAMVA Summary'!D52</f>
        <v>Residential</v>
      </c>
      <c r="Z406" s="285" t="str">
        <f>'1.  LRAMVA Summary'!E52</f>
        <v>GS&lt;50 kW</v>
      </c>
      <c r="AA406" s="285" t="str">
        <f>'1.  LRAMVA Summary'!F52</f>
        <v>GS&gt;50kW</v>
      </c>
      <c r="AB406" s="285" t="str">
        <f>'1.  LRAMVA Summary'!G52</f>
        <v>Unmetered Scattered Load</v>
      </c>
      <c r="AC406" s="285" t="str">
        <f>'1.  LRAMVA Summary'!H52</f>
        <v>Streetlighting</v>
      </c>
      <c r="AD406" s="285" t="str">
        <f>'1.  LRAMVA Summary'!I52</f>
        <v/>
      </c>
      <c r="AE406" s="285" t="str">
        <f>'1.  LRAMVA Summary'!J52</f>
        <v/>
      </c>
      <c r="AF406" s="285" t="str">
        <f>'1.  LRAMVA Summary'!K52</f>
        <v/>
      </c>
      <c r="AG406" s="285" t="str">
        <f>'1.  LRAMVA Summary'!L52</f>
        <v/>
      </c>
      <c r="AH406" s="285" t="str">
        <f>'1.  LRAMVA Summary'!M52</f>
        <v/>
      </c>
      <c r="AI406" s="285" t="str">
        <f>'1.  LRAMVA Summary'!N52</f>
        <v/>
      </c>
      <c r="AJ406" s="285" t="str">
        <f>'1.  LRAMVA Summary'!O52</f>
        <v/>
      </c>
      <c r="AK406" s="285" t="str">
        <f>'1.  LRAMVA Summary'!P52</f>
        <v/>
      </c>
      <c r="AL406" s="285" t="str">
        <f>'1.  LRAMVA Summary'!Q52</f>
        <v/>
      </c>
      <c r="AM406" s="287" t="str">
        <f>'1.  LRAMVA Summary'!R52</f>
        <v>Total</v>
      </c>
    </row>
    <row r="407" spans="1:40" ht="15.75" customHeight="1">
      <c r="A407" s="510"/>
      <c r="B407" s="288" t="s">
        <v>0</v>
      </c>
      <c r="C407" s="289"/>
      <c r="D407" s="289"/>
      <c r="E407" s="289"/>
      <c r="F407" s="289"/>
      <c r="G407" s="289"/>
      <c r="H407" s="289"/>
      <c r="I407" s="289"/>
      <c r="J407" s="289"/>
      <c r="K407" s="289"/>
      <c r="L407" s="289"/>
      <c r="M407" s="289"/>
      <c r="N407" s="290"/>
      <c r="O407" s="289"/>
      <c r="P407" s="289"/>
      <c r="Q407" s="289"/>
      <c r="R407" s="289"/>
      <c r="S407" s="289"/>
      <c r="T407" s="289"/>
      <c r="U407" s="289"/>
      <c r="V407" s="289"/>
      <c r="W407" s="289"/>
      <c r="X407" s="289"/>
      <c r="Y407" s="291" t="str">
        <f>'1.  LRAMVA Summary'!D53</f>
        <v>kWh</v>
      </c>
      <c r="Z407" s="291" t="str">
        <f>'1.  LRAMVA Summary'!E53</f>
        <v>kWh</v>
      </c>
      <c r="AA407" s="291" t="str">
        <f>'1.  LRAMVA Summary'!F53</f>
        <v>kW</v>
      </c>
      <c r="AB407" s="291" t="str">
        <f>'1.  LRAMVA Summary'!G53</f>
        <v>kWh</v>
      </c>
      <c r="AC407" s="291" t="str">
        <f>'1.  LRAMVA Summary'!H53</f>
        <v>kW</v>
      </c>
      <c r="AD407" s="291">
        <f>'1.  LRAMVA Summary'!I53</f>
        <v>0</v>
      </c>
      <c r="AE407" s="291">
        <f>'1.  LRAMVA Summary'!J53</f>
        <v>0</v>
      </c>
      <c r="AF407" s="291">
        <f>'1.  LRAMVA Summary'!K53</f>
        <v>0</v>
      </c>
      <c r="AG407" s="291">
        <f>'1.  LRAMVA Summary'!L53</f>
        <v>0</v>
      </c>
      <c r="AH407" s="291">
        <f>'1.  LRAMVA Summary'!M53</f>
        <v>0</v>
      </c>
      <c r="AI407" s="291">
        <f>'1.  LRAMVA Summary'!N53</f>
        <v>0</v>
      </c>
      <c r="AJ407" s="291">
        <f>'1.  LRAMVA Summary'!O53</f>
        <v>0</v>
      </c>
      <c r="AK407" s="291">
        <f>'1.  LRAMVA Summary'!P53</f>
        <v>0</v>
      </c>
      <c r="AL407" s="291">
        <f>'1.  LRAMVA Summary'!Q53</f>
        <v>0</v>
      </c>
      <c r="AM407" s="292"/>
    </row>
    <row r="408" spans="1:40" ht="15.5" outlineLevel="1">
      <c r="A408" s="509">
        <v>1</v>
      </c>
      <c r="B408" s="294" t="s">
        <v>1</v>
      </c>
      <c r="C408" s="291" t="s">
        <v>25</v>
      </c>
      <c r="D408" s="295">
        <f>+'7.  Persistence Report'!AT113+'7.  Persistence Report'!AT114+'7.  Persistence Report'!AT115+'7.  Persistence Report'!AT116</f>
        <v>124110.38416948552</v>
      </c>
      <c r="E408" s="295">
        <f>+'7.  Persistence Report'!AU113+'7.  Persistence Report'!AU114+'7.  Persistence Report'!AU115+'7.  Persistence Report'!AU116</f>
        <v>124110.38416948552</v>
      </c>
      <c r="F408" s="295">
        <f>+'7.  Persistence Report'!AV113+'7.  Persistence Report'!AV114+'7.  Persistence Report'!AV115+'7.  Persistence Report'!AV116</f>
        <v>124110.38416948552</v>
      </c>
      <c r="G408" s="295">
        <f>+'7.  Persistence Report'!AW113+'7.  Persistence Report'!AW114+'7.  Persistence Report'!AW115+'7.  Persistence Report'!AW116</f>
        <v>124005.97612288552</v>
      </c>
      <c r="H408" s="295">
        <f>+'7.  Persistence Report'!AX113+'7.  Persistence Report'!AX114+'7.  Persistence Report'!AX115+'7.  Persistence Report'!AX116</f>
        <v>67818.231341883089</v>
      </c>
      <c r="I408" s="295">
        <f>+'7.  Persistence Report'!AY113+'7.  Persistence Report'!AY114+'7.  Persistence Report'!AY115+'7.  Persistence Report'!AY116</f>
        <v>0</v>
      </c>
      <c r="J408" s="295">
        <f>+'7.  Persistence Report'!AZ113+'7.  Persistence Report'!AZ114+'7.  Persistence Report'!AZ115+'7.  Persistence Report'!AZ116</f>
        <v>0</v>
      </c>
      <c r="K408" s="295">
        <f>+'7.  Persistence Report'!BA113+'7.  Persistence Report'!BA114+'7.  Persistence Report'!BA115+'7.  Persistence Report'!BA116</f>
        <v>0</v>
      </c>
      <c r="L408" s="295">
        <f>+'7.  Persistence Report'!BB113+'7.  Persistence Report'!BB114+'7.  Persistence Report'!BB115+'7.  Persistence Report'!BB116</f>
        <v>0</v>
      </c>
      <c r="M408" s="295">
        <f>+'7.  Persistence Report'!BC113+'7.  Persistence Report'!BC114+'7.  Persistence Report'!BC115+'7.  Persistence Report'!BC116</f>
        <v>0</v>
      </c>
      <c r="N408" s="291"/>
      <c r="O408" s="295">
        <f>+'7.  Persistence Report'!O113+'7.  Persistence Report'!O114+'7.  Persistence Report'!O115+'7.  Persistence Report'!O116</f>
        <v>18.777562349187907</v>
      </c>
      <c r="P408" s="295">
        <f>+'7.  Persistence Report'!P113+'7.  Persistence Report'!P114+'7.  Persistence Report'!P115+'7.  Persistence Report'!P116</f>
        <v>18.777562349187907</v>
      </c>
      <c r="Q408" s="295">
        <f>+'7.  Persistence Report'!Q113+'7.  Persistence Report'!Q114+'7.  Persistence Report'!Q115+'7.  Persistence Report'!Q116</f>
        <v>18.777562349187907</v>
      </c>
      <c r="R408" s="295">
        <f>+'7.  Persistence Report'!R113+'7.  Persistence Report'!R114+'7.  Persistence Report'!R115+'7.  Persistence Report'!R116</f>
        <v>18.660808052187907</v>
      </c>
      <c r="S408" s="295">
        <f>+'7.  Persistence Report'!S113+'7.  Persistence Report'!S114+'7.  Persistence Report'!S115+'7.  Persistence Report'!S116</f>
        <v>9.9668488995597624</v>
      </c>
      <c r="T408" s="295">
        <f>+'7.  Persistence Report'!T113+'7.  Persistence Report'!T114+'7.  Persistence Report'!T115+'7.  Persistence Report'!T116</f>
        <v>0</v>
      </c>
      <c r="U408" s="295">
        <f>+'7.  Persistence Report'!U113+'7.  Persistence Report'!U114+'7.  Persistence Report'!U115+'7.  Persistence Report'!U116</f>
        <v>0</v>
      </c>
      <c r="V408" s="295">
        <f>+'7.  Persistence Report'!V113+'7.  Persistence Report'!V114+'7.  Persistence Report'!V115+'7.  Persistence Report'!V116</f>
        <v>0</v>
      </c>
      <c r="W408" s="295">
        <f>+'7.  Persistence Report'!W113+'7.  Persistence Report'!W114+'7.  Persistence Report'!W115+'7.  Persistence Report'!W116</f>
        <v>0</v>
      </c>
      <c r="X408" s="295">
        <f>+'7.  Persistence Report'!X113+'7.  Persistence Report'!X114+'7.  Persistence Report'!X115+'7.  Persistence Report'!X116</f>
        <v>0</v>
      </c>
      <c r="Y408" s="470">
        <v>1</v>
      </c>
      <c r="Z408" s="410"/>
      <c r="AA408" s="410"/>
      <c r="AB408" s="410"/>
      <c r="AC408" s="410"/>
      <c r="AD408" s="410"/>
      <c r="AE408" s="410"/>
      <c r="AF408" s="410"/>
      <c r="AG408" s="410"/>
      <c r="AH408" s="410"/>
      <c r="AI408" s="410"/>
      <c r="AJ408" s="410"/>
      <c r="AK408" s="410"/>
      <c r="AL408" s="410"/>
      <c r="AM408" s="296">
        <f>SUM(Y408:AL408)</f>
        <v>1</v>
      </c>
    </row>
    <row r="409" spans="1:40" ht="15.5" outlineLevel="1">
      <c r="B409" s="294" t="s">
        <v>259</v>
      </c>
      <c r="C409" s="291" t="s">
        <v>163</v>
      </c>
      <c r="D409" s="295"/>
      <c r="E409" s="295"/>
      <c r="F409" s="295"/>
      <c r="G409" s="295"/>
      <c r="H409" s="295"/>
      <c r="I409" s="295"/>
      <c r="J409" s="295"/>
      <c r="K409" s="295"/>
      <c r="L409" s="295"/>
      <c r="M409" s="295"/>
      <c r="N409" s="468"/>
      <c r="O409" s="295"/>
      <c r="P409" s="295"/>
      <c r="Q409" s="295"/>
      <c r="R409" s="295"/>
      <c r="S409" s="295"/>
      <c r="T409" s="295"/>
      <c r="U409" s="295"/>
      <c r="V409" s="295"/>
      <c r="W409" s="295"/>
      <c r="X409" s="295"/>
      <c r="Y409" s="411">
        <f>Y408</f>
        <v>1</v>
      </c>
      <c r="Z409" s="411">
        <f>Z408</f>
        <v>0</v>
      </c>
      <c r="AA409" s="411">
        <f t="shared" ref="AA409:AL409" si="123">AA408</f>
        <v>0</v>
      </c>
      <c r="AB409" s="411">
        <f t="shared" si="123"/>
        <v>0</v>
      </c>
      <c r="AC409" s="411">
        <f t="shared" si="123"/>
        <v>0</v>
      </c>
      <c r="AD409" s="411">
        <f t="shared" si="123"/>
        <v>0</v>
      </c>
      <c r="AE409" s="411">
        <f t="shared" si="123"/>
        <v>0</v>
      </c>
      <c r="AF409" s="411">
        <f t="shared" si="123"/>
        <v>0</v>
      </c>
      <c r="AG409" s="411">
        <f t="shared" si="123"/>
        <v>0</v>
      </c>
      <c r="AH409" s="411">
        <f t="shared" si="123"/>
        <v>0</v>
      </c>
      <c r="AI409" s="411">
        <f t="shared" si="123"/>
        <v>0</v>
      </c>
      <c r="AJ409" s="411">
        <f t="shared" si="123"/>
        <v>0</v>
      </c>
      <c r="AK409" s="411">
        <f t="shared" si="123"/>
        <v>0</v>
      </c>
      <c r="AL409" s="411">
        <f t="shared" si="123"/>
        <v>0</v>
      </c>
      <c r="AM409" s="297"/>
    </row>
    <row r="410" spans="1:40" ht="15.5" outlineLevel="1">
      <c r="A410" s="511"/>
      <c r="B410" s="298"/>
      <c r="C410" s="299"/>
      <c r="D410" s="299"/>
      <c r="E410" s="299"/>
      <c r="F410" s="299"/>
      <c r="G410" s="299"/>
      <c r="H410" s="299"/>
      <c r="I410" s="299"/>
      <c r="J410" s="299"/>
      <c r="K410" s="299"/>
      <c r="L410" s="299"/>
      <c r="M410" s="299"/>
      <c r="N410" s="303"/>
      <c r="O410" s="299"/>
      <c r="P410" s="299"/>
      <c r="Q410" s="299"/>
      <c r="R410" s="299"/>
      <c r="S410" s="299"/>
      <c r="T410" s="299"/>
      <c r="U410" s="299"/>
      <c r="V410" s="299"/>
      <c r="W410" s="299"/>
      <c r="X410" s="299"/>
      <c r="Y410" s="412"/>
      <c r="Z410" s="413"/>
      <c r="AA410" s="413"/>
      <c r="AB410" s="413"/>
      <c r="AC410" s="413"/>
      <c r="AD410" s="413"/>
      <c r="AE410" s="413"/>
      <c r="AF410" s="413"/>
      <c r="AG410" s="413"/>
      <c r="AH410" s="413"/>
      <c r="AI410" s="413"/>
      <c r="AJ410" s="413"/>
      <c r="AK410" s="413"/>
      <c r="AL410" s="413"/>
      <c r="AM410" s="302"/>
    </row>
    <row r="411" spans="1:40" ht="15.5" outlineLevel="1">
      <c r="A411" s="509">
        <v>2</v>
      </c>
      <c r="B411" s="294" t="s">
        <v>2</v>
      </c>
      <c r="C411" s="291" t="s">
        <v>25</v>
      </c>
      <c r="D411" s="295">
        <f>+'7.  Persistence Report'!AT112</f>
        <v>21058.073039999999</v>
      </c>
      <c r="E411" s="295">
        <f>+'7.  Persistence Report'!AU112</f>
        <v>21058.073039999999</v>
      </c>
      <c r="F411" s="295">
        <f>+'7.  Persistence Report'!AV112</f>
        <v>21058.073039999999</v>
      </c>
      <c r="G411" s="295">
        <f>+'7.  Persistence Report'!AW112</f>
        <v>21058.073039999999</v>
      </c>
      <c r="H411" s="295">
        <f>+'7.  Persistence Report'!AX112</f>
        <v>0</v>
      </c>
      <c r="I411" s="295">
        <f>+'7.  Persistence Report'!AY112</f>
        <v>0</v>
      </c>
      <c r="J411" s="295">
        <f>+'7.  Persistence Report'!AZ112</f>
        <v>0</v>
      </c>
      <c r="K411" s="295">
        <f>+'7.  Persistence Report'!BA112</f>
        <v>0</v>
      </c>
      <c r="L411" s="295">
        <f>+'7.  Persistence Report'!BB112</f>
        <v>0</v>
      </c>
      <c r="M411" s="295">
        <f>+'7.  Persistence Report'!BC112</f>
        <v>0</v>
      </c>
      <c r="N411" s="291"/>
      <c r="O411" s="295">
        <f>+'7.  Persistence Report'!O112</f>
        <v>11.81006365</v>
      </c>
      <c r="P411" s="295">
        <f>+'7.  Persistence Report'!P112</f>
        <v>11.81006365</v>
      </c>
      <c r="Q411" s="295">
        <f>+'7.  Persistence Report'!Q112</f>
        <v>11.81006365</v>
      </c>
      <c r="R411" s="295">
        <f>+'7.  Persistence Report'!R112</f>
        <v>11.81006365</v>
      </c>
      <c r="S411" s="295">
        <f>+'7.  Persistence Report'!S112</f>
        <v>0</v>
      </c>
      <c r="T411" s="295">
        <f>+'7.  Persistence Report'!T112</f>
        <v>0</v>
      </c>
      <c r="U411" s="295">
        <f>+'7.  Persistence Report'!U112</f>
        <v>0</v>
      </c>
      <c r="V411" s="295">
        <f>+'7.  Persistence Report'!V112</f>
        <v>0</v>
      </c>
      <c r="W411" s="295">
        <f>+'7.  Persistence Report'!W112</f>
        <v>0</v>
      </c>
      <c r="X411" s="295">
        <f>+'7.  Persistence Report'!X112</f>
        <v>0</v>
      </c>
      <c r="Y411" s="470">
        <v>1</v>
      </c>
      <c r="Z411" s="410"/>
      <c r="AA411" s="410"/>
      <c r="AB411" s="410"/>
      <c r="AC411" s="410"/>
      <c r="AD411" s="410"/>
      <c r="AE411" s="410"/>
      <c r="AF411" s="410"/>
      <c r="AG411" s="410"/>
      <c r="AH411" s="410"/>
      <c r="AI411" s="410"/>
      <c r="AJ411" s="410"/>
      <c r="AK411" s="410"/>
      <c r="AL411" s="410"/>
      <c r="AM411" s="296">
        <f>SUM(Y411:AL411)</f>
        <v>1</v>
      </c>
    </row>
    <row r="412" spans="1:40" ht="15.5" outlineLevel="1">
      <c r="B412" s="294" t="s">
        <v>259</v>
      </c>
      <c r="C412" s="291" t="s">
        <v>163</v>
      </c>
      <c r="D412" s="295"/>
      <c r="E412" s="295"/>
      <c r="F412" s="295"/>
      <c r="G412" s="295"/>
      <c r="H412" s="295"/>
      <c r="I412" s="295"/>
      <c r="J412" s="295"/>
      <c r="K412" s="295"/>
      <c r="L412" s="295"/>
      <c r="M412" s="295"/>
      <c r="N412" s="468"/>
      <c r="O412" s="295"/>
      <c r="P412" s="295"/>
      <c r="Q412" s="295"/>
      <c r="R412" s="295"/>
      <c r="S412" s="295"/>
      <c r="T412" s="295"/>
      <c r="U412" s="295"/>
      <c r="V412" s="295"/>
      <c r="W412" s="295"/>
      <c r="X412" s="295"/>
      <c r="Y412" s="411">
        <f>Y411</f>
        <v>1</v>
      </c>
      <c r="Z412" s="411">
        <f>Z411</f>
        <v>0</v>
      </c>
      <c r="AA412" s="411">
        <f t="shared" ref="AA412:AL412" si="124">AA411</f>
        <v>0</v>
      </c>
      <c r="AB412" s="411">
        <f t="shared" si="124"/>
        <v>0</v>
      </c>
      <c r="AC412" s="411">
        <f t="shared" si="124"/>
        <v>0</v>
      </c>
      <c r="AD412" s="411">
        <f t="shared" si="124"/>
        <v>0</v>
      </c>
      <c r="AE412" s="411">
        <f t="shared" si="124"/>
        <v>0</v>
      </c>
      <c r="AF412" s="411">
        <f t="shared" si="124"/>
        <v>0</v>
      </c>
      <c r="AG412" s="411">
        <f t="shared" si="124"/>
        <v>0</v>
      </c>
      <c r="AH412" s="411">
        <f t="shared" si="124"/>
        <v>0</v>
      </c>
      <c r="AI412" s="411">
        <f t="shared" si="124"/>
        <v>0</v>
      </c>
      <c r="AJ412" s="411">
        <f t="shared" si="124"/>
        <v>0</v>
      </c>
      <c r="AK412" s="411">
        <f t="shared" si="124"/>
        <v>0</v>
      </c>
      <c r="AL412" s="411">
        <f t="shared" si="124"/>
        <v>0</v>
      </c>
      <c r="AM412" s="297"/>
    </row>
    <row r="413" spans="1:40" ht="15.5" outlineLevel="1">
      <c r="A413" s="511"/>
      <c r="B413" s="298"/>
      <c r="C413" s="299"/>
      <c r="D413" s="304"/>
      <c r="E413" s="304"/>
      <c r="F413" s="304"/>
      <c r="G413" s="304"/>
      <c r="H413" s="304"/>
      <c r="I413" s="304"/>
      <c r="J413" s="304"/>
      <c r="K413" s="304"/>
      <c r="L413" s="304"/>
      <c r="M413" s="304"/>
      <c r="N413" s="303"/>
      <c r="O413" s="304"/>
      <c r="P413" s="304"/>
      <c r="Q413" s="304"/>
      <c r="R413" s="304"/>
      <c r="S413" s="304"/>
      <c r="T413" s="304"/>
      <c r="U413" s="304"/>
      <c r="V413" s="304"/>
      <c r="W413" s="304"/>
      <c r="X413" s="304"/>
      <c r="Y413" s="412"/>
      <c r="Z413" s="413"/>
      <c r="AA413" s="413"/>
      <c r="AB413" s="413"/>
      <c r="AC413" s="413"/>
      <c r="AD413" s="413"/>
      <c r="AE413" s="413"/>
      <c r="AF413" s="413"/>
      <c r="AG413" s="413"/>
      <c r="AH413" s="413"/>
      <c r="AI413" s="413"/>
      <c r="AJ413" s="413"/>
      <c r="AK413" s="413"/>
      <c r="AL413" s="413"/>
      <c r="AM413" s="302"/>
    </row>
    <row r="414" spans="1:40" ht="15.5" outlineLevel="1">
      <c r="A414" s="509">
        <v>3</v>
      </c>
      <c r="B414" s="294" t="s">
        <v>3</v>
      </c>
      <c r="C414" s="291" t="s">
        <v>25</v>
      </c>
      <c r="D414" s="295">
        <f>+'7.  Persistence Report'!AT124</f>
        <v>1001824.542288</v>
      </c>
      <c r="E414" s="295">
        <f>+'7.  Persistence Report'!AU124</f>
        <v>1001824.542288</v>
      </c>
      <c r="F414" s="295">
        <f>+'7.  Persistence Report'!AV124</f>
        <v>1001824.542288</v>
      </c>
      <c r="G414" s="295">
        <f>+'7.  Persistence Report'!AW124</f>
        <v>1001824.542288</v>
      </c>
      <c r="H414" s="295">
        <f>+'7.  Persistence Report'!AX124</f>
        <v>1001824.542288</v>
      </c>
      <c r="I414" s="295">
        <f>+'7.  Persistence Report'!AY124</f>
        <v>1001824.542288</v>
      </c>
      <c r="J414" s="295">
        <f>+'7.  Persistence Report'!AZ124</f>
        <v>1001824.542288</v>
      </c>
      <c r="K414" s="295">
        <f>+'7.  Persistence Report'!BA124</f>
        <v>1001824.542288</v>
      </c>
      <c r="L414" s="295">
        <f>+'7.  Persistence Report'!BB124</f>
        <v>1001824.542288</v>
      </c>
      <c r="M414" s="295">
        <f>+'7.  Persistence Report'!BC124</f>
        <v>1001824.542288</v>
      </c>
      <c r="N414" s="291"/>
      <c r="O414" s="295">
        <f>+'7.  Persistence Report'!O124</f>
        <v>545.89839931000006</v>
      </c>
      <c r="P414" s="295">
        <f>+'7.  Persistence Report'!P124</f>
        <v>545.89839931000006</v>
      </c>
      <c r="Q414" s="295">
        <f>+'7.  Persistence Report'!Q124</f>
        <v>545.89839931000006</v>
      </c>
      <c r="R414" s="295">
        <f>+'7.  Persistence Report'!R124</f>
        <v>545.89839931000006</v>
      </c>
      <c r="S414" s="295">
        <f>+'7.  Persistence Report'!S124</f>
        <v>545.89839931000006</v>
      </c>
      <c r="T414" s="295">
        <f>+'7.  Persistence Report'!T124</f>
        <v>545.89839931000006</v>
      </c>
      <c r="U414" s="295">
        <f>+'7.  Persistence Report'!U124</f>
        <v>545.89839931000006</v>
      </c>
      <c r="V414" s="295">
        <f>+'7.  Persistence Report'!V124</f>
        <v>545.89839931000006</v>
      </c>
      <c r="W414" s="295">
        <f>+'7.  Persistence Report'!W124</f>
        <v>545.89839931000006</v>
      </c>
      <c r="X414" s="295">
        <f>+'7.  Persistence Report'!X124</f>
        <v>545.89839931000006</v>
      </c>
      <c r="Y414" s="470">
        <v>1</v>
      </c>
      <c r="Z414" s="410"/>
      <c r="AA414" s="410"/>
      <c r="AB414" s="410"/>
      <c r="AC414" s="410"/>
      <c r="AD414" s="410"/>
      <c r="AE414" s="410"/>
      <c r="AF414" s="410"/>
      <c r="AG414" s="410"/>
      <c r="AH414" s="410"/>
      <c r="AI414" s="410"/>
      <c r="AJ414" s="410"/>
      <c r="AK414" s="410"/>
      <c r="AL414" s="410"/>
      <c r="AM414" s="296">
        <f>SUM(Y414:AL414)</f>
        <v>1</v>
      </c>
    </row>
    <row r="415" spans="1:40" ht="15.5" outlineLevel="1">
      <c r="B415" s="294" t="s">
        <v>259</v>
      </c>
      <c r="C415" s="291" t="s">
        <v>163</v>
      </c>
      <c r="D415" s="295"/>
      <c r="E415" s="295"/>
      <c r="F415" s="295"/>
      <c r="G415" s="295"/>
      <c r="H415" s="295"/>
      <c r="I415" s="295"/>
      <c r="J415" s="295"/>
      <c r="K415" s="295"/>
      <c r="L415" s="295"/>
      <c r="M415" s="295"/>
      <c r="N415" s="468"/>
      <c r="O415" s="295"/>
      <c r="P415" s="295"/>
      <c r="Q415" s="295"/>
      <c r="R415" s="295"/>
      <c r="S415" s="295"/>
      <c r="T415" s="295"/>
      <c r="U415" s="295"/>
      <c r="V415" s="295"/>
      <c r="W415" s="295"/>
      <c r="X415" s="295"/>
      <c r="Y415" s="411">
        <f>Y414</f>
        <v>1</v>
      </c>
      <c r="Z415" s="411">
        <f>Z414</f>
        <v>0</v>
      </c>
      <c r="AA415" s="411">
        <f t="shared" ref="AA415:AL415" si="125">AA414</f>
        <v>0</v>
      </c>
      <c r="AB415" s="411">
        <f t="shared" si="125"/>
        <v>0</v>
      </c>
      <c r="AC415" s="411">
        <f t="shared" si="125"/>
        <v>0</v>
      </c>
      <c r="AD415" s="411">
        <f t="shared" si="125"/>
        <v>0</v>
      </c>
      <c r="AE415" s="411">
        <f t="shared" si="125"/>
        <v>0</v>
      </c>
      <c r="AF415" s="411">
        <f t="shared" si="125"/>
        <v>0</v>
      </c>
      <c r="AG415" s="411">
        <f t="shared" si="125"/>
        <v>0</v>
      </c>
      <c r="AH415" s="411">
        <f t="shared" si="125"/>
        <v>0</v>
      </c>
      <c r="AI415" s="411">
        <f t="shared" si="125"/>
        <v>0</v>
      </c>
      <c r="AJ415" s="411">
        <f t="shared" si="125"/>
        <v>0</v>
      </c>
      <c r="AK415" s="411">
        <f t="shared" si="125"/>
        <v>0</v>
      </c>
      <c r="AL415" s="411">
        <f t="shared" si="125"/>
        <v>0</v>
      </c>
      <c r="AM415" s="297"/>
    </row>
    <row r="416" spans="1:40" ht="15.5" outlineLevel="1">
      <c r="B416" s="294"/>
      <c r="C416" s="305"/>
      <c r="D416" s="291"/>
      <c r="E416" s="291"/>
      <c r="F416" s="291"/>
      <c r="G416" s="291"/>
      <c r="H416" s="291"/>
      <c r="I416" s="291"/>
      <c r="J416" s="291"/>
      <c r="K416" s="291"/>
      <c r="L416" s="291"/>
      <c r="M416" s="291"/>
      <c r="N416" s="283"/>
      <c r="O416" s="291"/>
      <c r="P416" s="291"/>
      <c r="Q416" s="291"/>
      <c r="R416" s="291"/>
      <c r="S416" s="291"/>
      <c r="T416" s="291"/>
      <c r="U416" s="291"/>
      <c r="V416" s="291"/>
      <c r="W416" s="291"/>
      <c r="X416" s="291"/>
      <c r="Y416" s="412"/>
      <c r="Z416" s="412"/>
      <c r="AA416" s="412"/>
      <c r="AB416" s="412"/>
      <c r="AC416" s="412"/>
      <c r="AD416" s="412"/>
      <c r="AE416" s="412"/>
      <c r="AF416" s="412"/>
      <c r="AG416" s="412"/>
      <c r="AH416" s="412"/>
      <c r="AI416" s="412"/>
      <c r="AJ416" s="412"/>
      <c r="AK416" s="412"/>
      <c r="AL416" s="412"/>
      <c r="AM416" s="306"/>
    </row>
    <row r="417" spans="1:39" ht="15.5" outlineLevel="1">
      <c r="A417" s="509">
        <v>4</v>
      </c>
      <c r="B417" s="294" t="s">
        <v>4</v>
      </c>
      <c r="C417" s="291" t="s">
        <v>25</v>
      </c>
      <c r="D417" s="295">
        <f>+'7.  Persistence Report'!AT119</f>
        <v>395701.4325</v>
      </c>
      <c r="E417" s="295">
        <f>+'7.  Persistence Report'!AU119</f>
        <v>368153.4656</v>
      </c>
      <c r="F417" s="295">
        <f>+'7.  Persistence Report'!AV119</f>
        <v>354413.15419999999</v>
      </c>
      <c r="G417" s="295">
        <f>+'7.  Persistence Report'!AW119</f>
        <v>354413.15419999999</v>
      </c>
      <c r="H417" s="295">
        <f>+'7.  Persistence Report'!AX119</f>
        <v>354413.15419999999</v>
      </c>
      <c r="I417" s="295">
        <f>+'7.  Persistence Report'!AY119</f>
        <v>354413.15419999999</v>
      </c>
      <c r="J417" s="295">
        <f>+'7.  Persistence Report'!AZ119</f>
        <v>354413.15419999999</v>
      </c>
      <c r="K417" s="295">
        <f>+'7.  Persistence Report'!BA119</f>
        <v>353737.01069999998</v>
      </c>
      <c r="L417" s="295">
        <f>+'7.  Persistence Report'!BB119</f>
        <v>353737.01069999998</v>
      </c>
      <c r="M417" s="295">
        <f>+'7.  Persistence Report'!BC119</f>
        <v>301025.96919999999</v>
      </c>
      <c r="N417" s="291"/>
      <c r="O417" s="295">
        <f>+'7.  Persistence Report'!O119</f>
        <v>29.544315310000002</v>
      </c>
      <c r="P417" s="295">
        <f>+'7.  Persistence Report'!P119</f>
        <v>27.815467089999999</v>
      </c>
      <c r="Q417" s="295">
        <f>+'7.  Persistence Report'!Q119</f>
        <v>26.953426199999999</v>
      </c>
      <c r="R417" s="295">
        <f>+'7.  Persistence Report'!R119</f>
        <v>26.953426199999999</v>
      </c>
      <c r="S417" s="295">
        <f>+'7.  Persistence Report'!S119</f>
        <v>26.953426199999999</v>
      </c>
      <c r="T417" s="295">
        <f>+'7.  Persistence Report'!T119</f>
        <v>26.953426199999999</v>
      </c>
      <c r="U417" s="295">
        <f>+'7.  Persistence Report'!U119</f>
        <v>26.953426199999999</v>
      </c>
      <c r="V417" s="295">
        <f>+'7.  Persistence Report'!V119</f>
        <v>26.876240859999999</v>
      </c>
      <c r="W417" s="295">
        <f>+'7.  Persistence Report'!W119</f>
        <v>26.876240859999999</v>
      </c>
      <c r="X417" s="295">
        <f>+'7.  Persistence Report'!X119</f>
        <v>23.567184050000002</v>
      </c>
      <c r="Y417" s="470">
        <v>1</v>
      </c>
      <c r="Z417" s="410"/>
      <c r="AA417" s="410"/>
      <c r="AB417" s="410"/>
      <c r="AC417" s="410"/>
      <c r="AD417" s="410"/>
      <c r="AE417" s="410"/>
      <c r="AF417" s="410"/>
      <c r="AG417" s="410"/>
      <c r="AH417" s="410"/>
      <c r="AI417" s="410"/>
      <c r="AJ417" s="410"/>
      <c r="AK417" s="410"/>
      <c r="AL417" s="410"/>
      <c r="AM417" s="296">
        <f>SUM(Y417:AL417)</f>
        <v>1</v>
      </c>
    </row>
    <row r="418" spans="1:39" ht="15.5" outlineLevel="1">
      <c r="B418" s="294" t="s">
        <v>259</v>
      </c>
      <c r="C418" s="291" t="s">
        <v>163</v>
      </c>
      <c r="D418" s="295"/>
      <c r="E418" s="295"/>
      <c r="F418" s="295"/>
      <c r="G418" s="295"/>
      <c r="H418" s="295"/>
      <c r="I418" s="295"/>
      <c r="J418" s="295"/>
      <c r="K418" s="295"/>
      <c r="L418" s="295"/>
      <c r="M418" s="295"/>
      <c r="N418" s="468"/>
      <c r="O418" s="295"/>
      <c r="P418" s="295"/>
      <c r="Q418" s="295"/>
      <c r="R418" s="295"/>
      <c r="S418" s="295"/>
      <c r="T418" s="295"/>
      <c r="U418" s="295"/>
      <c r="V418" s="295"/>
      <c r="W418" s="295"/>
      <c r="X418" s="295"/>
      <c r="Y418" s="411">
        <f>Y417</f>
        <v>1</v>
      </c>
      <c r="Z418" s="411">
        <f>Z417</f>
        <v>0</v>
      </c>
      <c r="AA418" s="411">
        <f t="shared" ref="AA418:AL418" si="126">AA417</f>
        <v>0</v>
      </c>
      <c r="AB418" s="411">
        <f t="shared" si="126"/>
        <v>0</v>
      </c>
      <c r="AC418" s="411">
        <f t="shared" si="126"/>
        <v>0</v>
      </c>
      <c r="AD418" s="411">
        <f t="shared" si="126"/>
        <v>0</v>
      </c>
      <c r="AE418" s="411">
        <f t="shared" si="126"/>
        <v>0</v>
      </c>
      <c r="AF418" s="411">
        <f t="shared" si="126"/>
        <v>0</v>
      </c>
      <c r="AG418" s="411">
        <f t="shared" si="126"/>
        <v>0</v>
      </c>
      <c r="AH418" s="411">
        <f t="shared" si="126"/>
        <v>0</v>
      </c>
      <c r="AI418" s="411">
        <f t="shared" si="126"/>
        <v>0</v>
      </c>
      <c r="AJ418" s="411">
        <f t="shared" si="126"/>
        <v>0</v>
      </c>
      <c r="AK418" s="411">
        <f t="shared" si="126"/>
        <v>0</v>
      </c>
      <c r="AL418" s="411">
        <f t="shared" si="126"/>
        <v>0</v>
      </c>
      <c r="AM418" s="297"/>
    </row>
    <row r="419" spans="1:39" ht="15.5" outlineLevel="1">
      <c r="B419" s="294"/>
      <c r="C419" s="305"/>
      <c r="D419" s="304"/>
      <c r="E419" s="304"/>
      <c r="F419" s="304"/>
      <c r="G419" s="304"/>
      <c r="H419" s="304"/>
      <c r="I419" s="304"/>
      <c r="J419" s="304"/>
      <c r="K419" s="304"/>
      <c r="L419" s="304"/>
      <c r="M419" s="304"/>
      <c r="N419" s="291"/>
      <c r="O419" s="304"/>
      <c r="P419" s="304"/>
      <c r="Q419" s="304"/>
      <c r="R419" s="304"/>
      <c r="S419" s="304"/>
      <c r="T419" s="304"/>
      <c r="U419" s="304"/>
      <c r="V419" s="304"/>
      <c r="W419" s="304"/>
      <c r="X419" s="304"/>
      <c r="Y419" s="412"/>
      <c r="Z419" s="412"/>
      <c r="AA419" s="412"/>
      <c r="AB419" s="412"/>
      <c r="AC419" s="412"/>
      <c r="AD419" s="412"/>
      <c r="AE419" s="412"/>
      <c r="AF419" s="412"/>
      <c r="AG419" s="412"/>
      <c r="AH419" s="412"/>
      <c r="AI419" s="412"/>
      <c r="AJ419" s="412"/>
      <c r="AK419" s="412"/>
      <c r="AL419" s="412"/>
      <c r="AM419" s="306"/>
    </row>
    <row r="420" spans="1:39" ht="15.5" outlineLevel="1">
      <c r="A420" s="509">
        <v>5</v>
      </c>
      <c r="B420" s="294" t="s">
        <v>5</v>
      </c>
      <c r="C420" s="291" t="s">
        <v>25</v>
      </c>
      <c r="D420" s="295">
        <f>+'7.  Persistence Report'!AT117</f>
        <v>1690736.1229999999</v>
      </c>
      <c r="E420" s="295">
        <f>+'7.  Persistence Report'!AU117</f>
        <v>1466695.727</v>
      </c>
      <c r="F420" s="295">
        <f>+'7.  Persistence Report'!AV117</f>
        <v>1349938.2779999999</v>
      </c>
      <c r="G420" s="295">
        <f>+'7.  Persistence Report'!AW117</f>
        <v>1349938.2779999999</v>
      </c>
      <c r="H420" s="295">
        <f>+'7.  Persistence Report'!AX117</f>
        <v>1349938.2779999999</v>
      </c>
      <c r="I420" s="295">
        <f>+'7.  Persistence Report'!AY117</f>
        <v>1349938.2779999999</v>
      </c>
      <c r="J420" s="295">
        <f>+'7.  Persistence Report'!AZ117</f>
        <v>1349938.2779999999</v>
      </c>
      <c r="K420" s="295">
        <f>+'7.  Persistence Report'!BA117</f>
        <v>1349353.5049999999</v>
      </c>
      <c r="L420" s="295">
        <f>+'7.  Persistence Report'!BB117</f>
        <v>1349353.5049999999</v>
      </c>
      <c r="M420" s="295">
        <f>+'7.  Persistence Report'!BC117</f>
        <v>1254973.7250000001</v>
      </c>
      <c r="N420" s="291"/>
      <c r="O420" s="295">
        <f>+'7.  Persistence Report'!O117</f>
        <v>110.65072410000001</v>
      </c>
      <c r="P420" s="295">
        <f>+'7.  Persistence Report'!P117</f>
        <v>96.586073099999993</v>
      </c>
      <c r="Q420" s="295">
        <f>+'7.  Persistence Report'!Q117</f>
        <v>89.256355790000001</v>
      </c>
      <c r="R420" s="295">
        <f>+'7.  Persistence Report'!R117</f>
        <v>89.256355790000001</v>
      </c>
      <c r="S420" s="295">
        <f>+'7.  Persistence Report'!S117</f>
        <v>89.256355790000001</v>
      </c>
      <c r="T420" s="295">
        <f>+'7.  Persistence Report'!T117</f>
        <v>89.256355790000001</v>
      </c>
      <c r="U420" s="295">
        <f>+'7.  Persistence Report'!U117</f>
        <v>89.256355790000001</v>
      </c>
      <c r="V420" s="295">
        <f>+'7.  Persistence Report'!V117</f>
        <v>89.189600900000002</v>
      </c>
      <c r="W420" s="295">
        <f>+'7.  Persistence Report'!W117</f>
        <v>89.189600900000002</v>
      </c>
      <c r="X420" s="295">
        <f>+'7.  Persistence Report'!X117</f>
        <v>83.264693249999993</v>
      </c>
      <c r="Y420" s="470">
        <v>1</v>
      </c>
      <c r="Z420" s="410"/>
      <c r="AA420" s="410"/>
      <c r="AB420" s="410"/>
      <c r="AC420" s="410"/>
      <c r="AD420" s="410"/>
      <c r="AE420" s="410"/>
      <c r="AF420" s="410"/>
      <c r="AG420" s="410"/>
      <c r="AH420" s="410"/>
      <c r="AI420" s="410"/>
      <c r="AJ420" s="410"/>
      <c r="AK420" s="410"/>
      <c r="AL420" s="410"/>
      <c r="AM420" s="296">
        <f>SUM(Y420:AL420)</f>
        <v>1</v>
      </c>
    </row>
    <row r="421" spans="1:39" ht="15.5" outlineLevel="1">
      <c r="B421" s="294" t="s">
        <v>259</v>
      </c>
      <c r="C421" s="291" t="s">
        <v>163</v>
      </c>
      <c r="D421" s="295"/>
      <c r="E421" s="295"/>
      <c r="F421" s="295"/>
      <c r="G421" s="295"/>
      <c r="H421" s="295"/>
      <c r="I421" s="295"/>
      <c r="J421" s="295"/>
      <c r="K421" s="295"/>
      <c r="L421" s="295"/>
      <c r="M421" s="295"/>
      <c r="N421" s="468"/>
      <c r="O421" s="295"/>
      <c r="P421" s="295"/>
      <c r="Q421" s="295"/>
      <c r="R421" s="295"/>
      <c r="S421" s="295"/>
      <c r="T421" s="295"/>
      <c r="U421" s="295"/>
      <c r="V421" s="295"/>
      <c r="W421" s="295"/>
      <c r="X421" s="295"/>
      <c r="Y421" s="411">
        <f>Y420</f>
        <v>1</v>
      </c>
      <c r="Z421" s="411">
        <f>Z420</f>
        <v>0</v>
      </c>
      <c r="AA421" s="411">
        <f t="shared" ref="AA421:AL421" si="127">AA420</f>
        <v>0</v>
      </c>
      <c r="AB421" s="411">
        <f t="shared" si="127"/>
        <v>0</v>
      </c>
      <c r="AC421" s="411">
        <f t="shared" si="127"/>
        <v>0</v>
      </c>
      <c r="AD421" s="411">
        <f t="shared" si="127"/>
        <v>0</v>
      </c>
      <c r="AE421" s="411">
        <f t="shared" si="127"/>
        <v>0</v>
      </c>
      <c r="AF421" s="411">
        <f t="shared" si="127"/>
        <v>0</v>
      </c>
      <c r="AG421" s="411">
        <f t="shared" si="127"/>
        <v>0</v>
      </c>
      <c r="AH421" s="411">
        <f t="shared" si="127"/>
        <v>0</v>
      </c>
      <c r="AI421" s="411">
        <f t="shared" si="127"/>
        <v>0</v>
      </c>
      <c r="AJ421" s="411">
        <f t="shared" si="127"/>
        <v>0</v>
      </c>
      <c r="AK421" s="411">
        <f t="shared" si="127"/>
        <v>0</v>
      </c>
      <c r="AL421" s="411">
        <f t="shared" si="127"/>
        <v>0</v>
      </c>
      <c r="AM421" s="297"/>
    </row>
    <row r="422" spans="1:39" ht="15.5" outlineLevel="1">
      <c r="B422" s="294"/>
      <c r="C422" s="305"/>
      <c r="D422" s="304"/>
      <c r="E422" s="304"/>
      <c r="F422" s="304"/>
      <c r="G422" s="304"/>
      <c r="H422" s="304"/>
      <c r="I422" s="304"/>
      <c r="J422" s="304"/>
      <c r="K422" s="304"/>
      <c r="L422" s="304"/>
      <c r="M422" s="304"/>
      <c r="N422" s="291"/>
      <c r="O422" s="304"/>
      <c r="P422" s="304"/>
      <c r="Q422" s="304"/>
      <c r="R422" s="304"/>
      <c r="S422" s="304"/>
      <c r="T422" s="304"/>
      <c r="U422" s="304"/>
      <c r="V422" s="304"/>
      <c r="W422" s="304"/>
      <c r="X422" s="304"/>
      <c r="Y422" s="412"/>
      <c r="Z422" s="412"/>
      <c r="AA422" s="412"/>
      <c r="AB422" s="412"/>
      <c r="AC422" s="412"/>
      <c r="AD422" s="412"/>
      <c r="AE422" s="412"/>
      <c r="AF422" s="412"/>
      <c r="AG422" s="412"/>
      <c r="AH422" s="412"/>
      <c r="AI422" s="412"/>
      <c r="AJ422" s="412"/>
      <c r="AK422" s="412"/>
      <c r="AL422" s="412"/>
      <c r="AM422" s="306"/>
    </row>
    <row r="423" spans="1:39" ht="15.5" outlineLevel="1">
      <c r="A423" s="509">
        <v>6</v>
      </c>
      <c r="B423" s="294" t="s">
        <v>6</v>
      </c>
      <c r="C423" s="291" t="s">
        <v>25</v>
      </c>
      <c r="D423" s="295"/>
      <c r="E423" s="295"/>
      <c r="F423" s="295"/>
      <c r="G423" s="295"/>
      <c r="H423" s="295"/>
      <c r="I423" s="295"/>
      <c r="J423" s="295"/>
      <c r="K423" s="295"/>
      <c r="L423" s="295"/>
      <c r="M423" s="295"/>
      <c r="N423" s="291"/>
      <c r="O423" s="295"/>
      <c r="P423" s="295"/>
      <c r="Q423" s="295"/>
      <c r="R423" s="295"/>
      <c r="S423" s="295"/>
      <c r="T423" s="295"/>
      <c r="U423" s="295"/>
      <c r="V423" s="295"/>
      <c r="W423" s="295"/>
      <c r="X423" s="295"/>
      <c r="Y423" s="410">
        <v>1</v>
      </c>
      <c r="Z423" s="410"/>
      <c r="AA423" s="410"/>
      <c r="AB423" s="410"/>
      <c r="AC423" s="410"/>
      <c r="AD423" s="410"/>
      <c r="AE423" s="410"/>
      <c r="AF423" s="410"/>
      <c r="AG423" s="410"/>
      <c r="AH423" s="410"/>
      <c r="AI423" s="410"/>
      <c r="AJ423" s="410"/>
      <c r="AK423" s="410"/>
      <c r="AL423" s="410"/>
      <c r="AM423" s="296">
        <f>SUM(Y423:AL423)</f>
        <v>1</v>
      </c>
    </row>
    <row r="424" spans="1:39" ht="15.5" outlineLevel="1">
      <c r="B424" s="294" t="s">
        <v>259</v>
      </c>
      <c r="C424" s="291" t="s">
        <v>163</v>
      </c>
      <c r="D424" s="295"/>
      <c r="E424" s="295"/>
      <c r="F424" s="295"/>
      <c r="G424" s="295"/>
      <c r="H424" s="295"/>
      <c r="I424" s="295"/>
      <c r="J424" s="295"/>
      <c r="K424" s="295"/>
      <c r="L424" s="295"/>
      <c r="M424" s="295"/>
      <c r="N424" s="468"/>
      <c r="O424" s="295"/>
      <c r="P424" s="295"/>
      <c r="Q424" s="295"/>
      <c r="R424" s="295"/>
      <c r="S424" s="295"/>
      <c r="T424" s="295"/>
      <c r="U424" s="295"/>
      <c r="V424" s="295"/>
      <c r="W424" s="295"/>
      <c r="X424" s="295"/>
      <c r="Y424" s="411">
        <f>Y423</f>
        <v>1</v>
      </c>
      <c r="Z424" s="411">
        <f>Z423</f>
        <v>0</v>
      </c>
      <c r="AA424" s="411">
        <f t="shared" ref="AA424:AL424" si="128">AA423</f>
        <v>0</v>
      </c>
      <c r="AB424" s="411">
        <f t="shared" si="128"/>
        <v>0</v>
      </c>
      <c r="AC424" s="411">
        <f t="shared" si="128"/>
        <v>0</v>
      </c>
      <c r="AD424" s="411">
        <f t="shared" si="128"/>
        <v>0</v>
      </c>
      <c r="AE424" s="411">
        <f t="shared" si="128"/>
        <v>0</v>
      </c>
      <c r="AF424" s="411">
        <f t="shared" si="128"/>
        <v>0</v>
      </c>
      <c r="AG424" s="411">
        <f t="shared" si="128"/>
        <v>0</v>
      </c>
      <c r="AH424" s="411">
        <f t="shared" si="128"/>
        <v>0</v>
      </c>
      <c r="AI424" s="411">
        <f t="shared" si="128"/>
        <v>0</v>
      </c>
      <c r="AJ424" s="411">
        <f t="shared" si="128"/>
        <v>0</v>
      </c>
      <c r="AK424" s="411">
        <f t="shared" si="128"/>
        <v>0</v>
      </c>
      <c r="AL424" s="411">
        <f t="shared" si="128"/>
        <v>0</v>
      </c>
      <c r="AM424" s="297"/>
    </row>
    <row r="425" spans="1:39" ht="15.5" outlineLevel="1">
      <c r="B425" s="294"/>
      <c r="C425" s="305"/>
      <c r="D425" s="304"/>
      <c r="E425" s="304"/>
      <c r="F425" s="304"/>
      <c r="G425" s="304"/>
      <c r="H425" s="304"/>
      <c r="I425" s="304"/>
      <c r="J425" s="304"/>
      <c r="K425" s="304"/>
      <c r="L425" s="304"/>
      <c r="M425" s="304"/>
      <c r="N425" s="291"/>
      <c r="O425" s="304"/>
      <c r="P425" s="304"/>
      <c r="Q425" s="304"/>
      <c r="R425" s="304"/>
      <c r="S425" s="304"/>
      <c r="T425" s="304"/>
      <c r="U425" s="304"/>
      <c r="V425" s="304"/>
      <c r="W425" s="304"/>
      <c r="X425" s="304"/>
      <c r="Y425" s="412"/>
      <c r="Z425" s="412"/>
      <c r="AA425" s="412"/>
      <c r="AB425" s="412"/>
      <c r="AC425" s="412"/>
      <c r="AD425" s="412"/>
      <c r="AE425" s="412"/>
      <c r="AF425" s="412"/>
      <c r="AG425" s="412"/>
      <c r="AH425" s="412"/>
      <c r="AI425" s="412"/>
      <c r="AJ425" s="412"/>
      <c r="AK425" s="412"/>
      <c r="AL425" s="412"/>
      <c r="AM425" s="306"/>
    </row>
    <row r="426" spans="1:39" ht="15.5" outlineLevel="1">
      <c r="A426" s="509">
        <v>7</v>
      </c>
      <c r="B426" s="294" t="s">
        <v>42</v>
      </c>
      <c r="C426" s="291" t="s">
        <v>25</v>
      </c>
      <c r="D426" s="295"/>
      <c r="E426" s="295"/>
      <c r="F426" s="295"/>
      <c r="G426" s="295"/>
      <c r="H426" s="295"/>
      <c r="I426" s="295"/>
      <c r="J426" s="295"/>
      <c r="K426" s="295"/>
      <c r="L426" s="295"/>
      <c r="M426" s="295"/>
      <c r="N426" s="291"/>
      <c r="O426" s="295">
        <f>+'7.  Persistence Report'!O145</f>
        <v>377.00779999999997</v>
      </c>
      <c r="P426" s="295">
        <f>+'7.  Persistence Report'!P145</f>
        <v>0</v>
      </c>
      <c r="Q426" s="295">
        <f>+'7.  Persistence Report'!Q145</f>
        <v>0</v>
      </c>
      <c r="R426" s="295">
        <f>+'7.  Persistence Report'!R145</f>
        <v>0</v>
      </c>
      <c r="S426" s="295">
        <f>+'7.  Persistence Report'!S145</f>
        <v>0</v>
      </c>
      <c r="T426" s="295">
        <f>+'7.  Persistence Report'!T145</f>
        <v>0</v>
      </c>
      <c r="U426" s="295">
        <f>+'7.  Persistence Report'!U145</f>
        <v>0</v>
      </c>
      <c r="V426" s="295">
        <f>+'7.  Persistence Report'!V145</f>
        <v>0</v>
      </c>
      <c r="W426" s="295">
        <f>+'7.  Persistence Report'!W145</f>
        <v>0</v>
      </c>
      <c r="X426" s="295">
        <f>+'7.  Persistence Report'!X145</f>
        <v>0</v>
      </c>
      <c r="Y426" s="410">
        <v>1</v>
      </c>
      <c r="Z426" s="410"/>
      <c r="AA426" s="410"/>
      <c r="AB426" s="410"/>
      <c r="AC426" s="410"/>
      <c r="AD426" s="410"/>
      <c r="AE426" s="410"/>
      <c r="AF426" s="410"/>
      <c r="AG426" s="410"/>
      <c r="AH426" s="410"/>
      <c r="AI426" s="410"/>
      <c r="AJ426" s="410"/>
      <c r="AK426" s="410"/>
      <c r="AL426" s="410"/>
      <c r="AM426" s="296">
        <f>SUM(Y426:AL426)</f>
        <v>1</v>
      </c>
    </row>
    <row r="427" spans="1:39" ht="15.5" outlineLevel="1">
      <c r="B427" s="294" t="s">
        <v>259</v>
      </c>
      <c r="C427" s="291" t="s">
        <v>163</v>
      </c>
      <c r="D427" s="295"/>
      <c r="E427" s="295"/>
      <c r="F427" s="295"/>
      <c r="G427" s="295"/>
      <c r="H427" s="295"/>
      <c r="I427" s="295"/>
      <c r="J427" s="295"/>
      <c r="K427" s="295"/>
      <c r="L427" s="295"/>
      <c r="M427" s="295"/>
      <c r="N427" s="291"/>
      <c r="O427" s="295"/>
      <c r="P427" s="295"/>
      <c r="Q427" s="295"/>
      <c r="R427" s="295"/>
      <c r="S427" s="295"/>
      <c r="T427" s="295"/>
      <c r="U427" s="295"/>
      <c r="V427" s="295"/>
      <c r="W427" s="295"/>
      <c r="X427" s="295"/>
      <c r="Y427" s="411">
        <f>Y426</f>
        <v>1</v>
      </c>
      <c r="Z427" s="411">
        <f>Z426</f>
        <v>0</v>
      </c>
      <c r="AA427" s="411">
        <f t="shared" ref="AA427:AL427" si="129">AA426</f>
        <v>0</v>
      </c>
      <c r="AB427" s="411">
        <f t="shared" si="129"/>
        <v>0</v>
      </c>
      <c r="AC427" s="411">
        <f t="shared" si="129"/>
        <v>0</v>
      </c>
      <c r="AD427" s="411">
        <f t="shared" si="129"/>
        <v>0</v>
      </c>
      <c r="AE427" s="411">
        <f t="shared" si="129"/>
        <v>0</v>
      </c>
      <c r="AF427" s="411">
        <f t="shared" si="129"/>
        <v>0</v>
      </c>
      <c r="AG427" s="411">
        <f t="shared" si="129"/>
        <v>0</v>
      </c>
      <c r="AH427" s="411">
        <f t="shared" si="129"/>
        <v>0</v>
      </c>
      <c r="AI427" s="411">
        <f t="shared" si="129"/>
        <v>0</v>
      </c>
      <c r="AJ427" s="411">
        <f t="shared" si="129"/>
        <v>0</v>
      </c>
      <c r="AK427" s="411">
        <f t="shared" si="129"/>
        <v>0</v>
      </c>
      <c r="AL427" s="411">
        <f t="shared" si="129"/>
        <v>0</v>
      </c>
      <c r="AM427" s="297"/>
    </row>
    <row r="428" spans="1:39" ht="15.5" outlineLevel="1">
      <c r="B428" s="294"/>
      <c r="C428" s="305"/>
      <c r="D428" s="304"/>
      <c r="E428" s="304"/>
      <c r="F428" s="304"/>
      <c r="G428" s="304"/>
      <c r="H428" s="304"/>
      <c r="I428" s="304"/>
      <c r="J428" s="304"/>
      <c r="K428" s="304"/>
      <c r="L428" s="304"/>
      <c r="M428" s="304"/>
      <c r="N428" s="291"/>
      <c r="O428" s="304"/>
      <c r="P428" s="304"/>
      <c r="Q428" s="304"/>
      <c r="R428" s="304"/>
      <c r="S428" s="304"/>
      <c r="T428" s="304"/>
      <c r="U428" s="304"/>
      <c r="V428" s="304"/>
      <c r="W428" s="304"/>
      <c r="X428" s="304"/>
      <c r="Y428" s="412"/>
      <c r="Z428" s="412"/>
      <c r="AA428" s="412"/>
      <c r="AB428" s="412"/>
      <c r="AC428" s="412"/>
      <c r="AD428" s="412"/>
      <c r="AE428" s="412"/>
      <c r="AF428" s="412"/>
      <c r="AG428" s="412"/>
      <c r="AH428" s="412"/>
      <c r="AI428" s="412"/>
      <c r="AJ428" s="412"/>
      <c r="AK428" s="412"/>
      <c r="AL428" s="412"/>
      <c r="AM428" s="306"/>
    </row>
    <row r="429" spans="1:39" s="283" customFormat="1" ht="15.5" outlineLevel="1">
      <c r="A429" s="509">
        <v>8</v>
      </c>
      <c r="B429" s="294" t="s">
        <v>485</v>
      </c>
      <c r="C429" s="291" t="s">
        <v>25</v>
      </c>
      <c r="D429" s="295"/>
      <c r="E429" s="295"/>
      <c r="F429" s="295"/>
      <c r="G429" s="295"/>
      <c r="H429" s="295"/>
      <c r="I429" s="295"/>
      <c r="J429" s="295"/>
      <c r="K429" s="295"/>
      <c r="L429" s="295"/>
      <c r="M429" s="295"/>
      <c r="N429" s="291"/>
      <c r="O429" s="295"/>
      <c r="P429" s="295"/>
      <c r="Q429" s="295"/>
      <c r="R429" s="295"/>
      <c r="S429" s="295"/>
      <c r="T429" s="295"/>
      <c r="U429" s="295"/>
      <c r="V429" s="295"/>
      <c r="W429" s="295"/>
      <c r="X429" s="295"/>
      <c r="Y429" s="410">
        <v>1</v>
      </c>
      <c r="Z429" s="410"/>
      <c r="AA429" s="410"/>
      <c r="AB429" s="410"/>
      <c r="AC429" s="410"/>
      <c r="AD429" s="410"/>
      <c r="AE429" s="410"/>
      <c r="AF429" s="410"/>
      <c r="AG429" s="410"/>
      <c r="AH429" s="410"/>
      <c r="AI429" s="410"/>
      <c r="AJ429" s="410"/>
      <c r="AK429" s="410"/>
      <c r="AL429" s="410"/>
      <c r="AM429" s="296">
        <f>SUM(Y429:AL429)</f>
        <v>1</v>
      </c>
    </row>
    <row r="430" spans="1:39" s="283" customFormat="1" ht="15.5" outlineLevel="1">
      <c r="A430" s="509"/>
      <c r="B430" s="294" t="s">
        <v>259</v>
      </c>
      <c r="C430" s="291" t="s">
        <v>163</v>
      </c>
      <c r="D430" s="295"/>
      <c r="E430" s="295"/>
      <c r="F430" s="295"/>
      <c r="G430" s="295"/>
      <c r="H430" s="295"/>
      <c r="I430" s="295"/>
      <c r="J430" s="295"/>
      <c r="K430" s="295"/>
      <c r="L430" s="295"/>
      <c r="M430" s="295"/>
      <c r="N430" s="291"/>
      <c r="O430" s="295"/>
      <c r="P430" s="295"/>
      <c r="Q430" s="295"/>
      <c r="R430" s="295"/>
      <c r="S430" s="295"/>
      <c r="T430" s="295"/>
      <c r="U430" s="295"/>
      <c r="V430" s="295"/>
      <c r="W430" s="295"/>
      <c r="X430" s="295"/>
      <c r="Y430" s="411">
        <f>Y429</f>
        <v>1</v>
      </c>
      <c r="Z430" s="411">
        <f>Z429</f>
        <v>0</v>
      </c>
      <c r="AA430" s="411">
        <f t="shared" ref="AA430:AL430" si="130">AA429</f>
        <v>0</v>
      </c>
      <c r="AB430" s="411">
        <f t="shared" si="130"/>
        <v>0</v>
      </c>
      <c r="AC430" s="411">
        <f t="shared" si="130"/>
        <v>0</v>
      </c>
      <c r="AD430" s="411">
        <f t="shared" si="130"/>
        <v>0</v>
      </c>
      <c r="AE430" s="411">
        <f t="shared" si="130"/>
        <v>0</v>
      </c>
      <c r="AF430" s="411">
        <f t="shared" si="130"/>
        <v>0</v>
      </c>
      <c r="AG430" s="411">
        <f t="shared" si="130"/>
        <v>0</v>
      </c>
      <c r="AH430" s="411">
        <f t="shared" si="130"/>
        <v>0</v>
      </c>
      <c r="AI430" s="411">
        <f t="shared" si="130"/>
        <v>0</v>
      </c>
      <c r="AJ430" s="411">
        <f t="shared" si="130"/>
        <v>0</v>
      </c>
      <c r="AK430" s="411">
        <f t="shared" si="130"/>
        <v>0</v>
      </c>
      <c r="AL430" s="411">
        <f t="shared" si="130"/>
        <v>0</v>
      </c>
      <c r="AM430" s="297"/>
    </row>
    <row r="431" spans="1:39" s="283" customFormat="1" ht="15.5" outlineLevel="1">
      <c r="A431" s="509"/>
      <c r="B431" s="294"/>
      <c r="C431" s="305"/>
      <c r="D431" s="304"/>
      <c r="E431" s="304"/>
      <c r="F431" s="304"/>
      <c r="G431" s="304"/>
      <c r="H431" s="304"/>
      <c r="I431" s="304"/>
      <c r="J431" s="304"/>
      <c r="K431" s="304"/>
      <c r="L431" s="304"/>
      <c r="M431" s="304"/>
      <c r="N431" s="291"/>
      <c r="O431" s="304"/>
      <c r="P431" s="304"/>
      <c r="Q431" s="304"/>
      <c r="R431" s="304"/>
      <c r="S431" s="304"/>
      <c r="T431" s="304"/>
      <c r="U431" s="304"/>
      <c r="V431" s="304"/>
      <c r="W431" s="304"/>
      <c r="X431" s="304"/>
      <c r="Y431" s="412"/>
      <c r="Z431" s="412"/>
      <c r="AA431" s="412"/>
      <c r="AB431" s="412"/>
      <c r="AC431" s="412"/>
      <c r="AD431" s="412"/>
      <c r="AE431" s="412"/>
      <c r="AF431" s="412"/>
      <c r="AG431" s="412"/>
      <c r="AH431" s="412"/>
      <c r="AI431" s="412"/>
      <c r="AJ431" s="412"/>
      <c r="AK431" s="412"/>
      <c r="AL431" s="412"/>
      <c r="AM431" s="306"/>
    </row>
    <row r="432" spans="1:39" ht="15.5" outlineLevel="1">
      <c r="A432" s="509">
        <v>9</v>
      </c>
      <c r="B432" s="294" t="s">
        <v>7</v>
      </c>
      <c r="C432" s="291" t="s">
        <v>25</v>
      </c>
      <c r="D432" s="295"/>
      <c r="E432" s="295"/>
      <c r="F432" s="295"/>
      <c r="G432" s="295"/>
      <c r="H432" s="295"/>
      <c r="I432" s="295"/>
      <c r="J432" s="295"/>
      <c r="K432" s="295"/>
      <c r="L432" s="295"/>
      <c r="M432" s="295"/>
      <c r="N432" s="291"/>
      <c r="O432" s="295"/>
      <c r="P432" s="295"/>
      <c r="Q432" s="295"/>
      <c r="R432" s="295"/>
      <c r="S432" s="295"/>
      <c r="T432" s="295"/>
      <c r="U432" s="295"/>
      <c r="V432" s="295"/>
      <c r="W432" s="295"/>
      <c r="X432" s="295"/>
      <c r="Y432" s="410">
        <v>1</v>
      </c>
      <c r="Z432" s="410"/>
      <c r="AA432" s="410"/>
      <c r="AB432" s="410"/>
      <c r="AC432" s="410"/>
      <c r="AD432" s="410"/>
      <c r="AE432" s="410"/>
      <c r="AF432" s="410"/>
      <c r="AG432" s="410"/>
      <c r="AH432" s="410"/>
      <c r="AI432" s="410"/>
      <c r="AJ432" s="410"/>
      <c r="AK432" s="410"/>
      <c r="AL432" s="410"/>
      <c r="AM432" s="296">
        <f>SUM(Y432:AL432)</f>
        <v>1</v>
      </c>
    </row>
    <row r="433" spans="1:39" ht="15.5" outlineLevel="1">
      <c r="B433" s="294" t="s">
        <v>259</v>
      </c>
      <c r="C433" s="291" t="s">
        <v>163</v>
      </c>
      <c r="D433" s="295"/>
      <c r="E433" s="295"/>
      <c r="F433" s="295"/>
      <c r="G433" s="295"/>
      <c r="H433" s="295"/>
      <c r="I433" s="295"/>
      <c r="J433" s="295"/>
      <c r="K433" s="295"/>
      <c r="L433" s="295"/>
      <c r="M433" s="295"/>
      <c r="N433" s="291"/>
      <c r="O433" s="295"/>
      <c r="P433" s="295"/>
      <c r="Q433" s="295"/>
      <c r="R433" s="295"/>
      <c r="S433" s="295"/>
      <c r="T433" s="295"/>
      <c r="U433" s="295"/>
      <c r="V433" s="295"/>
      <c r="W433" s="295"/>
      <c r="X433" s="295"/>
      <c r="Y433" s="411">
        <f>Y432</f>
        <v>1</v>
      </c>
      <c r="Z433" s="411">
        <f>Z432</f>
        <v>0</v>
      </c>
      <c r="AA433" s="411">
        <f t="shared" ref="AA433:AL433" si="131">AA432</f>
        <v>0</v>
      </c>
      <c r="AB433" s="411">
        <f t="shared" si="131"/>
        <v>0</v>
      </c>
      <c r="AC433" s="411">
        <f t="shared" si="131"/>
        <v>0</v>
      </c>
      <c r="AD433" s="411">
        <f t="shared" si="131"/>
        <v>0</v>
      </c>
      <c r="AE433" s="411">
        <f t="shared" si="131"/>
        <v>0</v>
      </c>
      <c r="AF433" s="411">
        <f t="shared" si="131"/>
        <v>0</v>
      </c>
      <c r="AG433" s="411">
        <f t="shared" si="131"/>
        <v>0</v>
      </c>
      <c r="AH433" s="411">
        <f t="shared" si="131"/>
        <v>0</v>
      </c>
      <c r="AI433" s="411">
        <f t="shared" si="131"/>
        <v>0</v>
      </c>
      <c r="AJ433" s="411">
        <f t="shared" si="131"/>
        <v>0</v>
      </c>
      <c r="AK433" s="411">
        <f t="shared" si="131"/>
        <v>0</v>
      </c>
      <c r="AL433" s="411">
        <f t="shared" si="131"/>
        <v>0</v>
      </c>
      <c r="AM433" s="297"/>
    </row>
    <row r="434" spans="1:39" ht="15.5" outlineLevel="1">
      <c r="B434" s="307"/>
      <c r="C434" s="308"/>
      <c r="D434" s="291"/>
      <c r="E434" s="291"/>
      <c r="F434" s="291"/>
      <c r="G434" s="291"/>
      <c r="H434" s="291"/>
      <c r="I434" s="291"/>
      <c r="J434" s="291"/>
      <c r="K434" s="291"/>
      <c r="L434" s="291"/>
      <c r="M434" s="291"/>
      <c r="N434" s="291"/>
      <c r="O434" s="291"/>
      <c r="P434" s="291"/>
      <c r="Q434" s="291"/>
      <c r="R434" s="291"/>
      <c r="S434" s="291"/>
      <c r="T434" s="291"/>
      <c r="U434" s="291"/>
      <c r="V434" s="291"/>
      <c r="W434" s="291"/>
      <c r="X434" s="291"/>
      <c r="Y434" s="412"/>
      <c r="Z434" s="412"/>
      <c r="AA434" s="412"/>
      <c r="AB434" s="412"/>
      <c r="AC434" s="412"/>
      <c r="AD434" s="412"/>
      <c r="AE434" s="412"/>
      <c r="AF434" s="412"/>
      <c r="AG434" s="412"/>
      <c r="AH434" s="412"/>
      <c r="AI434" s="412"/>
      <c r="AJ434" s="412"/>
      <c r="AK434" s="412"/>
      <c r="AL434" s="412"/>
      <c r="AM434" s="306"/>
    </row>
    <row r="435" spans="1:39" ht="15.5" outlineLevel="1">
      <c r="A435" s="510"/>
      <c r="B435" s="288" t="s">
        <v>8</v>
      </c>
      <c r="C435" s="289"/>
      <c r="D435" s="289"/>
      <c r="E435" s="289"/>
      <c r="F435" s="289"/>
      <c r="G435" s="289"/>
      <c r="H435" s="289"/>
      <c r="I435" s="289"/>
      <c r="J435" s="289"/>
      <c r="K435" s="289"/>
      <c r="L435" s="289"/>
      <c r="M435" s="289"/>
      <c r="N435" s="291"/>
      <c r="O435" s="289"/>
      <c r="P435" s="289"/>
      <c r="Q435" s="289"/>
      <c r="R435" s="289"/>
      <c r="S435" s="289"/>
      <c r="T435" s="289"/>
      <c r="U435" s="289"/>
      <c r="V435" s="289"/>
      <c r="W435" s="289"/>
      <c r="X435" s="289"/>
      <c r="Y435" s="414"/>
      <c r="Z435" s="414"/>
      <c r="AA435" s="414"/>
      <c r="AB435" s="414"/>
      <c r="AC435" s="414"/>
      <c r="AD435" s="414"/>
      <c r="AE435" s="414"/>
      <c r="AF435" s="414"/>
      <c r="AG435" s="414"/>
      <c r="AH435" s="414"/>
      <c r="AI435" s="414"/>
      <c r="AJ435" s="414"/>
      <c r="AK435" s="414"/>
      <c r="AL435" s="414"/>
      <c r="AM435" s="292"/>
    </row>
    <row r="436" spans="1:39" ht="15.5" outlineLevel="1">
      <c r="A436" s="509">
        <v>10</v>
      </c>
      <c r="B436" s="310" t="s">
        <v>22</v>
      </c>
      <c r="C436" s="291" t="s">
        <v>25</v>
      </c>
      <c r="D436" s="295">
        <f>+'7.  Persistence Report'!AT111</f>
        <v>4672154.3389999997</v>
      </c>
      <c r="E436" s="295">
        <f>+'7.  Persistence Report'!AU111</f>
        <v>4641063.3130000001</v>
      </c>
      <c r="F436" s="295">
        <f>+'7.  Persistence Report'!AV111</f>
        <v>4641063.3130000001</v>
      </c>
      <c r="G436" s="295">
        <f>+'7.  Persistence Report'!AW111</f>
        <v>4570052.21</v>
      </c>
      <c r="H436" s="295">
        <f>+'7.  Persistence Report'!AX111</f>
        <v>4570052.21</v>
      </c>
      <c r="I436" s="295">
        <f>+'7.  Persistence Report'!AY111</f>
        <v>4570052.21</v>
      </c>
      <c r="J436" s="295">
        <f>+'7.  Persistence Report'!AZ111</f>
        <v>4401619.2410000004</v>
      </c>
      <c r="K436" s="295">
        <f>+'7.  Persistence Report'!BA111</f>
        <v>4401619.2410000004</v>
      </c>
      <c r="L436" s="295">
        <f>+'7.  Persistence Report'!BB111</f>
        <v>4287139.5619999999</v>
      </c>
      <c r="M436" s="295">
        <f>+'7.  Persistence Report'!BC111</f>
        <v>3543814.9369999999</v>
      </c>
      <c r="N436" s="295">
        <v>12</v>
      </c>
      <c r="O436" s="295">
        <f>+'7.  Persistence Report'!O111</f>
        <v>750.98318749999999</v>
      </c>
      <c r="P436" s="295">
        <f>+'7.  Persistence Report'!P111</f>
        <v>742.12345740000001</v>
      </c>
      <c r="Q436" s="295">
        <f>+'7.  Persistence Report'!Q111</f>
        <v>742.12345740000001</v>
      </c>
      <c r="R436" s="295">
        <f>+'7.  Persistence Report'!R111</f>
        <v>721.82499519999999</v>
      </c>
      <c r="S436" s="295">
        <f>+'7.  Persistence Report'!S111</f>
        <v>721.82499519999999</v>
      </c>
      <c r="T436" s="295">
        <f>+'7.  Persistence Report'!T111</f>
        <v>721.82499519999999</v>
      </c>
      <c r="U436" s="295">
        <f>+'7.  Persistence Report'!U111</f>
        <v>700.12375350000002</v>
      </c>
      <c r="V436" s="295">
        <f>+'7.  Persistence Report'!V111</f>
        <v>700.12375350000002</v>
      </c>
      <c r="W436" s="295">
        <f>+'7.  Persistence Report'!W111</f>
        <v>697.99565919999998</v>
      </c>
      <c r="X436" s="295">
        <f>+'7.  Persistence Report'!X111</f>
        <v>606.05866040000001</v>
      </c>
      <c r="Y436" s="415"/>
      <c r="Z436" s="795">
        <v>0.1770663577250888</v>
      </c>
      <c r="AA436" s="795">
        <v>0.8455723542116631</v>
      </c>
      <c r="AB436" s="469"/>
      <c r="AC436" s="415"/>
      <c r="AD436" s="415"/>
      <c r="AE436" s="415"/>
      <c r="AF436" s="415"/>
      <c r="AG436" s="415"/>
      <c r="AH436" s="415"/>
      <c r="AI436" s="415"/>
      <c r="AJ436" s="415"/>
      <c r="AK436" s="415"/>
      <c r="AL436" s="415"/>
      <c r="AM436" s="296">
        <f>SUM(Y436:AL436)</f>
        <v>1.0226387119367519</v>
      </c>
    </row>
    <row r="437" spans="1:39" ht="15.5" outlineLevel="1">
      <c r="B437" s="294" t="s">
        <v>259</v>
      </c>
      <c r="C437" s="291" t="s">
        <v>163</v>
      </c>
      <c r="D437" s="295"/>
      <c r="E437" s="295"/>
      <c r="F437" s="295"/>
      <c r="G437" s="295"/>
      <c r="H437" s="295"/>
      <c r="I437" s="295"/>
      <c r="J437" s="295"/>
      <c r="K437" s="295"/>
      <c r="L437" s="295"/>
      <c r="M437" s="295"/>
      <c r="N437" s="295">
        <f>N436</f>
        <v>12</v>
      </c>
      <c r="O437" s="295"/>
      <c r="P437" s="295"/>
      <c r="Q437" s="295"/>
      <c r="R437" s="295"/>
      <c r="S437" s="295"/>
      <c r="T437" s="295"/>
      <c r="U437" s="295"/>
      <c r="V437" s="295"/>
      <c r="W437" s="295"/>
      <c r="X437" s="295"/>
      <c r="Y437" s="411">
        <f>Y436</f>
        <v>0</v>
      </c>
      <c r="Z437" s="411">
        <f>Z436</f>
        <v>0.1770663577250888</v>
      </c>
      <c r="AA437" s="411">
        <f t="shared" ref="AA437:AL437" si="132">AA436</f>
        <v>0.8455723542116631</v>
      </c>
      <c r="AB437" s="411">
        <f t="shared" si="132"/>
        <v>0</v>
      </c>
      <c r="AC437" s="411">
        <f t="shared" si="132"/>
        <v>0</v>
      </c>
      <c r="AD437" s="411">
        <f t="shared" si="132"/>
        <v>0</v>
      </c>
      <c r="AE437" s="411">
        <f t="shared" si="132"/>
        <v>0</v>
      </c>
      <c r="AF437" s="411">
        <f t="shared" si="132"/>
        <v>0</v>
      </c>
      <c r="AG437" s="411">
        <f t="shared" si="132"/>
        <v>0</v>
      </c>
      <c r="AH437" s="411">
        <f t="shared" si="132"/>
        <v>0</v>
      </c>
      <c r="AI437" s="411">
        <f t="shared" si="132"/>
        <v>0</v>
      </c>
      <c r="AJ437" s="411">
        <f t="shared" si="132"/>
        <v>0</v>
      </c>
      <c r="AK437" s="411">
        <f t="shared" si="132"/>
        <v>0</v>
      </c>
      <c r="AL437" s="411">
        <f t="shared" si="132"/>
        <v>0</v>
      </c>
      <c r="AM437" s="311"/>
    </row>
    <row r="438" spans="1:39" ht="15.5" outlineLevel="1">
      <c r="B438" s="310"/>
      <c r="C438" s="312"/>
      <c r="D438" s="291"/>
      <c r="E438" s="291"/>
      <c r="F438" s="291"/>
      <c r="G438" s="291"/>
      <c r="H438" s="291"/>
      <c r="I438" s="291"/>
      <c r="J438" s="291"/>
      <c r="K438" s="291"/>
      <c r="L438" s="291"/>
      <c r="M438" s="291"/>
      <c r="N438" s="291"/>
      <c r="O438" s="291"/>
      <c r="P438" s="291"/>
      <c r="Q438" s="291"/>
      <c r="R438" s="291"/>
      <c r="S438" s="291"/>
      <c r="T438" s="291"/>
      <c r="U438" s="291"/>
      <c r="V438" s="291"/>
      <c r="W438" s="291"/>
      <c r="X438" s="291"/>
      <c r="Y438" s="416"/>
      <c r="Z438" s="416"/>
      <c r="AA438" s="416"/>
      <c r="AB438" s="416"/>
      <c r="AC438" s="416"/>
      <c r="AD438" s="416"/>
      <c r="AE438" s="416"/>
      <c r="AF438" s="416"/>
      <c r="AG438" s="416"/>
      <c r="AH438" s="416"/>
      <c r="AI438" s="416"/>
      <c r="AJ438" s="416"/>
      <c r="AK438" s="416"/>
      <c r="AL438" s="416"/>
      <c r="AM438" s="313"/>
    </row>
    <row r="439" spans="1:39" ht="15.5" outlineLevel="1">
      <c r="A439" s="509">
        <v>11</v>
      </c>
      <c r="B439" s="314" t="s">
        <v>21</v>
      </c>
      <c r="C439" s="291" t="s">
        <v>25</v>
      </c>
      <c r="D439" s="295">
        <f>+'7.  Persistence Report'!AT101</f>
        <v>212175.3026</v>
      </c>
      <c r="E439" s="295">
        <f>+'7.  Persistence Report'!AU101</f>
        <v>212175.3026</v>
      </c>
      <c r="F439" s="295">
        <f>+'7.  Persistence Report'!AV101</f>
        <v>205804.38500000001</v>
      </c>
      <c r="G439" s="295">
        <f>+'7.  Persistence Report'!AW101</f>
        <v>175971.0313</v>
      </c>
      <c r="H439" s="295">
        <f>+'7.  Persistence Report'!AX101</f>
        <v>175971.0313</v>
      </c>
      <c r="I439" s="295">
        <f>+'7.  Persistence Report'!AY101</f>
        <v>175971.0313</v>
      </c>
      <c r="J439" s="295">
        <f>+'7.  Persistence Report'!AZ101</f>
        <v>175971.0313</v>
      </c>
      <c r="K439" s="295">
        <f>+'7.  Persistence Report'!BA101</f>
        <v>175971.0313</v>
      </c>
      <c r="L439" s="295">
        <f>+'7.  Persistence Report'!BB101</f>
        <v>175971.0313</v>
      </c>
      <c r="M439" s="295">
        <f>+'7.  Persistence Report'!BC101</f>
        <v>175971.0313</v>
      </c>
      <c r="N439" s="295">
        <v>12</v>
      </c>
      <c r="O439" s="295">
        <f>+'7.  Persistence Report'!O101</f>
        <v>53.489462340000003</v>
      </c>
      <c r="P439" s="295">
        <f>+'7.  Persistence Report'!P101</f>
        <v>53.489462340000003</v>
      </c>
      <c r="Q439" s="295">
        <f>+'7.  Persistence Report'!Q101</f>
        <v>51.902687800000002</v>
      </c>
      <c r="R439" s="295">
        <f>+'7.  Persistence Report'!R101</f>
        <v>43.954362340000003</v>
      </c>
      <c r="S439" s="295">
        <f>+'7.  Persistence Report'!S101</f>
        <v>43.954362340000003</v>
      </c>
      <c r="T439" s="295">
        <f>+'7.  Persistence Report'!T101</f>
        <v>43.954362340000003</v>
      </c>
      <c r="U439" s="295">
        <f>+'7.  Persistence Report'!U101</f>
        <v>43.954362340000003</v>
      </c>
      <c r="V439" s="295">
        <f>+'7.  Persistence Report'!V101</f>
        <v>43.954362340000003</v>
      </c>
      <c r="W439" s="295">
        <f>+'7.  Persistence Report'!W101</f>
        <v>43.954362340000003</v>
      </c>
      <c r="X439" s="295">
        <f>+'7.  Persistence Report'!X101</f>
        <v>43.954362340000003</v>
      </c>
      <c r="Y439" s="415"/>
      <c r="Z439" s="469">
        <v>1</v>
      </c>
      <c r="AA439" s="415"/>
      <c r="AB439" s="415"/>
      <c r="AC439" s="415"/>
      <c r="AD439" s="415"/>
      <c r="AE439" s="415"/>
      <c r="AF439" s="415"/>
      <c r="AG439" s="415"/>
      <c r="AH439" s="415"/>
      <c r="AI439" s="415"/>
      <c r="AJ439" s="415"/>
      <c r="AK439" s="415"/>
      <c r="AL439" s="415"/>
      <c r="AM439" s="296">
        <f>SUM(Y439:AL439)</f>
        <v>1</v>
      </c>
    </row>
    <row r="440" spans="1:39" ht="15.5" outlineLevel="1">
      <c r="B440" s="294" t="s">
        <v>259</v>
      </c>
      <c r="C440" s="291" t="s">
        <v>163</v>
      </c>
      <c r="D440" s="295"/>
      <c r="E440" s="295"/>
      <c r="F440" s="295"/>
      <c r="G440" s="295"/>
      <c r="H440" s="295"/>
      <c r="I440" s="295"/>
      <c r="J440" s="295"/>
      <c r="K440" s="295"/>
      <c r="L440" s="295"/>
      <c r="M440" s="295"/>
      <c r="N440" s="295">
        <f>N439</f>
        <v>12</v>
      </c>
      <c r="O440" s="295"/>
      <c r="P440" s="295"/>
      <c r="Q440" s="295"/>
      <c r="R440" s="295"/>
      <c r="S440" s="295"/>
      <c r="T440" s="295"/>
      <c r="U440" s="295"/>
      <c r="V440" s="295"/>
      <c r="W440" s="295"/>
      <c r="X440" s="295"/>
      <c r="Y440" s="411">
        <f>Y439</f>
        <v>0</v>
      </c>
      <c r="Z440" s="411">
        <f>Z439</f>
        <v>1</v>
      </c>
      <c r="AA440" s="411">
        <f t="shared" ref="AA440:AL440" si="133">AA439</f>
        <v>0</v>
      </c>
      <c r="AB440" s="411">
        <f t="shared" si="133"/>
        <v>0</v>
      </c>
      <c r="AC440" s="411">
        <f t="shared" si="133"/>
        <v>0</v>
      </c>
      <c r="AD440" s="411">
        <f t="shared" si="133"/>
        <v>0</v>
      </c>
      <c r="AE440" s="411">
        <f t="shared" si="133"/>
        <v>0</v>
      </c>
      <c r="AF440" s="411">
        <f t="shared" si="133"/>
        <v>0</v>
      </c>
      <c r="AG440" s="411">
        <f t="shared" si="133"/>
        <v>0</v>
      </c>
      <c r="AH440" s="411">
        <f t="shared" si="133"/>
        <v>0</v>
      </c>
      <c r="AI440" s="411">
        <f t="shared" si="133"/>
        <v>0</v>
      </c>
      <c r="AJ440" s="411">
        <f t="shared" si="133"/>
        <v>0</v>
      </c>
      <c r="AK440" s="411">
        <f t="shared" si="133"/>
        <v>0</v>
      </c>
      <c r="AL440" s="411">
        <f t="shared" si="133"/>
        <v>0</v>
      </c>
      <c r="AM440" s="311"/>
    </row>
    <row r="441" spans="1:39" ht="15.5" outlineLevel="1">
      <c r="B441" s="314"/>
      <c r="C441" s="312"/>
      <c r="D441" s="291"/>
      <c r="E441" s="291"/>
      <c r="F441" s="291"/>
      <c r="G441" s="291"/>
      <c r="H441" s="291"/>
      <c r="I441" s="291"/>
      <c r="J441" s="291"/>
      <c r="K441" s="291"/>
      <c r="L441" s="291"/>
      <c r="M441" s="291"/>
      <c r="N441" s="291"/>
      <c r="O441" s="291"/>
      <c r="P441" s="291"/>
      <c r="Q441" s="291"/>
      <c r="R441" s="291"/>
      <c r="S441" s="291"/>
      <c r="T441" s="291"/>
      <c r="U441" s="291"/>
      <c r="V441" s="291"/>
      <c r="W441" s="291"/>
      <c r="X441" s="291"/>
      <c r="Y441" s="416"/>
      <c r="Z441" s="417"/>
      <c r="AA441" s="416"/>
      <c r="AB441" s="416"/>
      <c r="AC441" s="416"/>
      <c r="AD441" s="416"/>
      <c r="AE441" s="416"/>
      <c r="AF441" s="416"/>
      <c r="AG441" s="416"/>
      <c r="AH441" s="416"/>
      <c r="AI441" s="416"/>
      <c r="AJ441" s="416"/>
      <c r="AK441" s="416"/>
      <c r="AL441" s="416"/>
      <c r="AM441" s="313"/>
    </row>
    <row r="442" spans="1:39" ht="15.5" outlineLevel="1">
      <c r="A442" s="509">
        <v>12</v>
      </c>
      <c r="B442" s="314" t="s">
        <v>23</v>
      </c>
      <c r="C442" s="291" t="s">
        <v>25</v>
      </c>
      <c r="D442" s="295"/>
      <c r="E442" s="295"/>
      <c r="F442" s="295"/>
      <c r="G442" s="295"/>
      <c r="H442" s="295"/>
      <c r="I442" s="295"/>
      <c r="J442" s="295"/>
      <c r="K442" s="295"/>
      <c r="L442" s="295"/>
      <c r="M442" s="295"/>
      <c r="N442" s="295">
        <v>3</v>
      </c>
      <c r="O442" s="295"/>
      <c r="P442" s="295"/>
      <c r="Q442" s="295"/>
      <c r="R442" s="295"/>
      <c r="S442" s="295"/>
      <c r="T442" s="295"/>
      <c r="U442" s="295"/>
      <c r="V442" s="295"/>
      <c r="W442" s="295"/>
      <c r="X442" s="295"/>
      <c r="Y442" s="415"/>
      <c r="Z442" s="415"/>
      <c r="AA442" s="469"/>
      <c r="AB442" s="415"/>
      <c r="AC442" s="415"/>
      <c r="AD442" s="415"/>
      <c r="AE442" s="415"/>
      <c r="AF442" s="415"/>
      <c r="AG442" s="415"/>
      <c r="AH442" s="415"/>
      <c r="AI442" s="415"/>
      <c r="AJ442" s="415"/>
      <c r="AK442" s="415"/>
      <c r="AL442" s="415"/>
      <c r="AM442" s="296">
        <f>SUM(Y442:AL442)</f>
        <v>0</v>
      </c>
    </row>
    <row r="443" spans="1:39" ht="15.5" outlineLevel="1">
      <c r="B443" s="294" t="s">
        <v>259</v>
      </c>
      <c r="C443" s="291" t="s">
        <v>163</v>
      </c>
      <c r="D443" s="295"/>
      <c r="E443" s="295"/>
      <c r="F443" s="295"/>
      <c r="G443" s="295"/>
      <c r="H443" s="295"/>
      <c r="I443" s="295"/>
      <c r="J443" s="295"/>
      <c r="K443" s="295"/>
      <c r="L443" s="295"/>
      <c r="M443" s="295"/>
      <c r="N443" s="295">
        <f>N442</f>
        <v>3</v>
      </c>
      <c r="O443" s="295"/>
      <c r="P443" s="295"/>
      <c r="Q443" s="295"/>
      <c r="R443" s="295"/>
      <c r="S443" s="295"/>
      <c r="T443" s="295"/>
      <c r="U443" s="295"/>
      <c r="V443" s="295"/>
      <c r="W443" s="295"/>
      <c r="X443" s="295"/>
      <c r="Y443" s="411">
        <f>Y442</f>
        <v>0</v>
      </c>
      <c r="Z443" s="411">
        <f>Z442</f>
        <v>0</v>
      </c>
      <c r="AA443" s="411">
        <f>AA442</f>
        <v>0</v>
      </c>
      <c r="AB443" s="411">
        <f t="shared" ref="AB443:AL443" si="134">AB442</f>
        <v>0</v>
      </c>
      <c r="AC443" s="411">
        <f t="shared" si="134"/>
        <v>0</v>
      </c>
      <c r="AD443" s="411">
        <f t="shared" si="134"/>
        <v>0</v>
      </c>
      <c r="AE443" s="411">
        <f t="shared" si="134"/>
        <v>0</v>
      </c>
      <c r="AF443" s="411">
        <f t="shared" si="134"/>
        <v>0</v>
      </c>
      <c r="AG443" s="411">
        <f t="shared" si="134"/>
        <v>0</v>
      </c>
      <c r="AH443" s="411">
        <f t="shared" si="134"/>
        <v>0</v>
      </c>
      <c r="AI443" s="411">
        <f t="shared" si="134"/>
        <v>0</v>
      </c>
      <c r="AJ443" s="411">
        <f t="shared" si="134"/>
        <v>0</v>
      </c>
      <c r="AK443" s="411">
        <f t="shared" si="134"/>
        <v>0</v>
      </c>
      <c r="AL443" s="411">
        <f t="shared" si="134"/>
        <v>0</v>
      </c>
      <c r="AM443" s="311"/>
    </row>
    <row r="444" spans="1:39" ht="15.5" outlineLevel="1">
      <c r="B444" s="314"/>
      <c r="C444" s="312"/>
      <c r="D444" s="316"/>
      <c r="E444" s="316"/>
      <c r="F444" s="316"/>
      <c r="G444" s="316"/>
      <c r="H444" s="316"/>
      <c r="I444" s="316"/>
      <c r="J444" s="316"/>
      <c r="K444" s="316"/>
      <c r="L444" s="316"/>
      <c r="M444" s="316"/>
      <c r="N444" s="291"/>
      <c r="O444" s="316"/>
      <c r="P444" s="316"/>
      <c r="Q444" s="316"/>
      <c r="R444" s="316"/>
      <c r="S444" s="316"/>
      <c r="T444" s="316"/>
      <c r="U444" s="316"/>
      <c r="V444" s="316"/>
      <c r="W444" s="316"/>
      <c r="X444" s="316"/>
      <c r="Y444" s="416"/>
      <c r="Z444" s="417"/>
      <c r="AA444" s="416"/>
      <c r="AB444" s="416"/>
      <c r="AC444" s="416"/>
      <c r="AD444" s="416"/>
      <c r="AE444" s="416"/>
      <c r="AF444" s="416"/>
      <c r="AG444" s="416"/>
      <c r="AH444" s="416"/>
      <c r="AI444" s="416"/>
      <c r="AJ444" s="416"/>
      <c r="AK444" s="416"/>
      <c r="AL444" s="416"/>
      <c r="AM444" s="313"/>
    </row>
    <row r="445" spans="1:39" ht="15.5" outlineLevel="1">
      <c r="A445" s="509">
        <v>13</v>
      </c>
      <c r="B445" s="314" t="s">
        <v>24</v>
      </c>
      <c r="C445" s="291" t="s">
        <v>25</v>
      </c>
      <c r="D445" s="295"/>
      <c r="E445" s="295"/>
      <c r="F445" s="295"/>
      <c r="G445" s="295"/>
      <c r="H445" s="295"/>
      <c r="I445" s="295"/>
      <c r="J445" s="295"/>
      <c r="K445" s="295"/>
      <c r="L445" s="295"/>
      <c r="M445" s="295"/>
      <c r="N445" s="295">
        <v>12</v>
      </c>
      <c r="O445" s="295"/>
      <c r="P445" s="295"/>
      <c r="Q445" s="295"/>
      <c r="R445" s="295"/>
      <c r="S445" s="295"/>
      <c r="T445" s="295"/>
      <c r="U445" s="295"/>
      <c r="V445" s="295"/>
      <c r="W445" s="295"/>
      <c r="X445" s="295"/>
      <c r="Y445" s="415"/>
      <c r="Z445" s="415"/>
      <c r="AA445" s="415">
        <v>1</v>
      </c>
      <c r="AB445" s="415"/>
      <c r="AC445" s="415"/>
      <c r="AD445" s="415"/>
      <c r="AE445" s="415"/>
      <c r="AF445" s="415"/>
      <c r="AG445" s="415"/>
      <c r="AH445" s="415"/>
      <c r="AI445" s="415"/>
      <c r="AJ445" s="415"/>
      <c r="AK445" s="415"/>
      <c r="AL445" s="415"/>
      <c r="AM445" s="296">
        <f>SUM(Y445:AL445)</f>
        <v>1</v>
      </c>
    </row>
    <row r="446" spans="1:39" ht="15.5" outlineLevel="1">
      <c r="B446" s="294" t="s">
        <v>259</v>
      </c>
      <c r="C446" s="291" t="s">
        <v>163</v>
      </c>
      <c r="D446" s="295"/>
      <c r="E446" s="295"/>
      <c r="F446" s="295"/>
      <c r="G446" s="295"/>
      <c r="H446" s="295"/>
      <c r="I446" s="295"/>
      <c r="J446" s="295"/>
      <c r="K446" s="295"/>
      <c r="L446" s="295"/>
      <c r="M446" s="295"/>
      <c r="N446" s="295">
        <f>N445</f>
        <v>12</v>
      </c>
      <c r="O446" s="295"/>
      <c r="P446" s="295"/>
      <c r="Q446" s="295"/>
      <c r="R446" s="295"/>
      <c r="S446" s="295"/>
      <c r="T446" s="295"/>
      <c r="U446" s="295"/>
      <c r="V446" s="295"/>
      <c r="W446" s="295"/>
      <c r="X446" s="295"/>
      <c r="Y446" s="411">
        <f>Y445</f>
        <v>0</v>
      </c>
      <c r="Z446" s="411">
        <f>Z445</f>
        <v>0</v>
      </c>
      <c r="AA446" s="411">
        <f>AA445</f>
        <v>1</v>
      </c>
      <c r="AB446" s="411">
        <f t="shared" ref="AB446:AL446" si="135">AB445</f>
        <v>0</v>
      </c>
      <c r="AC446" s="411">
        <f t="shared" si="135"/>
        <v>0</v>
      </c>
      <c r="AD446" s="411">
        <f t="shared" si="135"/>
        <v>0</v>
      </c>
      <c r="AE446" s="411">
        <f t="shared" si="135"/>
        <v>0</v>
      </c>
      <c r="AF446" s="411">
        <f t="shared" si="135"/>
        <v>0</v>
      </c>
      <c r="AG446" s="411">
        <f t="shared" si="135"/>
        <v>0</v>
      </c>
      <c r="AH446" s="411">
        <f t="shared" si="135"/>
        <v>0</v>
      </c>
      <c r="AI446" s="411">
        <f t="shared" si="135"/>
        <v>0</v>
      </c>
      <c r="AJ446" s="411">
        <f t="shared" si="135"/>
        <v>0</v>
      </c>
      <c r="AK446" s="411">
        <f t="shared" si="135"/>
        <v>0</v>
      </c>
      <c r="AL446" s="411">
        <f t="shared" si="135"/>
        <v>0</v>
      </c>
      <c r="AM446" s="311"/>
    </row>
    <row r="447" spans="1:39" ht="15.5" outlineLevel="1">
      <c r="B447" s="314"/>
      <c r="C447" s="312"/>
      <c r="D447" s="316"/>
      <c r="E447" s="316"/>
      <c r="F447" s="316"/>
      <c r="G447" s="316"/>
      <c r="H447" s="316"/>
      <c r="I447" s="316"/>
      <c r="J447" s="316"/>
      <c r="K447" s="316"/>
      <c r="L447" s="316"/>
      <c r="M447" s="316"/>
      <c r="N447" s="291"/>
      <c r="O447" s="316"/>
      <c r="P447" s="316"/>
      <c r="Q447" s="316"/>
      <c r="R447" s="316"/>
      <c r="S447" s="316"/>
      <c r="T447" s="316"/>
      <c r="U447" s="316"/>
      <c r="V447" s="316"/>
      <c r="W447" s="316"/>
      <c r="X447" s="316"/>
      <c r="Y447" s="416"/>
      <c r="Z447" s="416"/>
      <c r="AA447" s="416"/>
      <c r="AB447" s="416"/>
      <c r="AC447" s="416"/>
      <c r="AD447" s="416"/>
      <c r="AE447" s="416"/>
      <c r="AF447" s="416"/>
      <c r="AG447" s="416"/>
      <c r="AH447" s="416"/>
      <c r="AI447" s="416"/>
      <c r="AJ447" s="416"/>
      <c r="AK447" s="416"/>
      <c r="AL447" s="416"/>
      <c r="AM447" s="313"/>
    </row>
    <row r="448" spans="1:39" ht="15.5" outlineLevel="1">
      <c r="A448" s="509">
        <v>14</v>
      </c>
      <c r="B448" s="314" t="s">
        <v>20</v>
      </c>
      <c r="C448" s="291" t="s">
        <v>25</v>
      </c>
      <c r="D448" s="295">
        <f>+'7.  Persistence Report'!AT107</f>
        <v>261094.28020000001</v>
      </c>
      <c r="E448" s="295">
        <f>+'7.  Persistence Report'!AU107</f>
        <v>261094.28020000001</v>
      </c>
      <c r="F448" s="295">
        <f>+'7.  Persistence Report'!AV107</f>
        <v>261094.28020000001</v>
      </c>
      <c r="G448" s="295">
        <f>+'7.  Persistence Report'!AW107</f>
        <v>261094.28020000001</v>
      </c>
      <c r="H448" s="295">
        <f>+'7.  Persistence Report'!AX107</f>
        <v>0</v>
      </c>
      <c r="I448" s="295">
        <f>+'7.  Persistence Report'!AY107</f>
        <v>0</v>
      </c>
      <c r="J448" s="295">
        <f>+'7.  Persistence Report'!AZ107</f>
        <v>0</v>
      </c>
      <c r="K448" s="295">
        <f>+'7.  Persistence Report'!BA107</f>
        <v>0</v>
      </c>
      <c r="L448" s="295">
        <f>+'7.  Persistence Report'!BB107</f>
        <v>0</v>
      </c>
      <c r="M448" s="295">
        <f>+'7.  Persistence Report'!BC107</f>
        <v>0</v>
      </c>
      <c r="N448" s="295">
        <v>12</v>
      </c>
      <c r="O448" s="295">
        <f>+'7.  Persistence Report'!O107</f>
        <v>53.46772206</v>
      </c>
      <c r="P448" s="295">
        <f>+'7.  Persistence Report'!P107</f>
        <v>53.46772206</v>
      </c>
      <c r="Q448" s="295">
        <f>+'7.  Persistence Report'!Q107</f>
        <v>53.46772206</v>
      </c>
      <c r="R448" s="295">
        <f>+'7.  Persistence Report'!R107</f>
        <v>53.46772206</v>
      </c>
      <c r="S448" s="295">
        <f>+'7.  Persistence Report'!S107</f>
        <v>0</v>
      </c>
      <c r="T448" s="295">
        <f>+'7.  Persistence Report'!T107</f>
        <v>0</v>
      </c>
      <c r="U448" s="295">
        <f>+'7.  Persistence Report'!U107</f>
        <v>0</v>
      </c>
      <c r="V448" s="295">
        <f>+'7.  Persistence Report'!V107</f>
        <v>0</v>
      </c>
      <c r="W448" s="295">
        <f>+'7.  Persistence Report'!W107</f>
        <v>0</v>
      </c>
      <c r="X448" s="295">
        <f>+'7.  Persistence Report'!X107</f>
        <v>0</v>
      </c>
      <c r="Y448" s="415"/>
      <c r="Z448" s="415"/>
      <c r="AA448" s="469">
        <v>1</v>
      </c>
      <c r="AB448" s="415"/>
      <c r="AC448" s="415"/>
      <c r="AD448" s="415"/>
      <c r="AE448" s="415"/>
      <c r="AF448" s="415"/>
      <c r="AG448" s="415"/>
      <c r="AH448" s="415"/>
      <c r="AI448" s="415"/>
      <c r="AJ448" s="415"/>
      <c r="AK448" s="415"/>
      <c r="AL448" s="415"/>
      <c r="AM448" s="296">
        <f>SUM(Y448:AL448)</f>
        <v>1</v>
      </c>
    </row>
    <row r="449" spans="1:39" ht="15.5" outlineLevel="1">
      <c r="B449" s="294" t="s">
        <v>259</v>
      </c>
      <c r="C449" s="291" t="s">
        <v>163</v>
      </c>
      <c r="D449" s="295"/>
      <c r="E449" s="295"/>
      <c r="F449" s="295"/>
      <c r="G449" s="295"/>
      <c r="H449" s="295"/>
      <c r="I449" s="295"/>
      <c r="J449" s="295"/>
      <c r="K449" s="295"/>
      <c r="L449" s="295"/>
      <c r="M449" s="295"/>
      <c r="N449" s="295">
        <f>N448</f>
        <v>12</v>
      </c>
      <c r="O449" s="295"/>
      <c r="P449" s="295"/>
      <c r="Q449" s="295"/>
      <c r="R449" s="295"/>
      <c r="S449" s="295"/>
      <c r="T449" s="295"/>
      <c r="U449" s="295"/>
      <c r="V449" s="295"/>
      <c r="W449" s="295"/>
      <c r="X449" s="295"/>
      <c r="Y449" s="411">
        <f>Y448</f>
        <v>0</v>
      </c>
      <c r="Z449" s="411">
        <f>Z448</f>
        <v>0</v>
      </c>
      <c r="AA449" s="411">
        <f t="shared" ref="AA449:AL449" si="136">AA448</f>
        <v>1</v>
      </c>
      <c r="AB449" s="411">
        <f t="shared" si="136"/>
        <v>0</v>
      </c>
      <c r="AC449" s="411">
        <f t="shared" si="136"/>
        <v>0</v>
      </c>
      <c r="AD449" s="411">
        <f t="shared" si="136"/>
        <v>0</v>
      </c>
      <c r="AE449" s="411">
        <f t="shared" si="136"/>
        <v>0</v>
      </c>
      <c r="AF449" s="411">
        <f t="shared" si="136"/>
        <v>0</v>
      </c>
      <c r="AG449" s="411">
        <f t="shared" si="136"/>
        <v>0</v>
      </c>
      <c r="AH449" s="411">
        <f t="shared" si="136"/>
        <v>0</v>
      </c>
      <c r="AI449" s="411">
        <f t="shared" si="136"/>
        <v>0</v>
      </c>
      <c r="AJ449" s="411">
        <f t="shared" si="136"/>
        <v>0</v>
      </c>
      <c r="AK449" s="411">
        <f t="shared" si="136"/>
        <v>0</v>
      </c>
      <c r="AL449" s="411">
        <f t="shared" si="136"/>
        <v>0</v>
      </c>
      <c r="AM449" s="311"/>
    </row>
    <row r="450" spans="1:39" ht="15.5" outlineLevel="1">
      <c r="B450" s="314"/>
      <c r="C450" s="312"/>
      <c r="D450" s="316"/>
      <c r="E450" s="316"/>
      <c r="F450" s="316"/>
      <c r="G450" s="316"/>
      <c r="H450" s="316"/>
      <c r="I450" s="316"/>
      <c r="J450" s="316"/>
      <c r="K450" s="316"/>
      <c r="L450" s="316"/>
      <c r="M450" s="316"/>
      <c r="N450" s="291"/>
      <c r="O450" s="316"/>
      <c r="P450" s="316"/>
      <c r="Q450" s="316"/>
      <c r="R450" s="316"/>
      <c r="S450" s="316"/>
      <c r="T450" s="316"/>
      <c r="U450" s="316"/>
      <c r="V450" s="316"/>
      <c r="W450" s="316"/>
      <c r="X450" s="316"/>
      <c r="Y450" s="416"/>
      <c r="Z450" s="417"/>
      <c r="AA450" s="416"/>
      <c r="AB450" s="416"/>
      <c r="AC450" s="416"/>
      <c r="AD450" s="416"/>
      <c r="AE450" s="416"/>
      <c r="AF450" s="416"/>
      <c r="AG450" s="416"/>
      <c r="AH450" s="416"/>
      <c r="AI450" s="416"/>
      <c r="AJ450" s="416"/>
      <c r="AK450" s="416"/>
      <c r="AL450" s="416"/>
      <c r="AM450" s="313"/>
    </row>
    <row r="451" spans="1:39" s="283" customFormat="1" ht="15.5" outlineLevel="1">
      <c r="A451" s="509">
        <v>15</v>
      </c>
      <c r="B451" s="314" t="s">
        <v>486</v>
      </c>
      <c r="C451" s="291" t="s">
        <v>25</v>
      </c>
      <c r="D451" s="295"/>
      <c r="E451" s="295"/>
      <c r="F451" s="295"/>
      <c r="G451" s="295"/>
      <c r="H451" s="295"/>
      <c r="I451" s="295"/>
      <c r="J451" s="295"/>
      <c r="K451" s="295"/>
      <c r="L451" s="295"/>
      <c r="M451" s="295"/>
      <c r="N451" s="291"/>
      <c r="O451" s="295">
        <f>+'7.  Persistence Report'!O137</f>
        <v>86.513549999999995</v>
      </c>
      <c r="P451" s="295">
        <f>+'7.  Persistence Report'!P137</f>
        <v>0</v>
      </c>
      <c r="Q451" s="295">
        <f>+'7.  Persistence Report'!Q137</f>
        <v>0</v>
      </c>
      <c r="R451" s="295">
        <f>+'7.  Persistence Report'!R137</f>
        <v>0</v>
      </c>
      <c r="S451" s="295">
        <f>+'7.  Persistence Report'!S137</f>
        <v>0</v>
      </c>
      <c r="T451" s="295">
        <f>+'7.  Persistence Report'!T137</f>
        <v>0</v>
      </c>
      <c r="U451" s="295">
        <f>+'7.  Persistence Report'!U137</f>
        <v>0</v>
      </c>
      <c r="V451" s="295">
        <f>+'7.  Persistence Report'!V137</f>
        <v>0</v>
      </c>
      <c r="W451" s="295">
        <f>+'7.  Persistence Report'!W137</f>
        <v>0</v>
      </c>
      <c r="X451" s="295">
        <f>+'7.  Persistence Report'!X137</f>
        <v>0</v>
      </c>
      <c r="Y451" s="415"/>
      <c r="Z451" s="415">
        <v>1</v>
      </c>
      <c r="AA451" s="415"/>
      <c r="AB451" s="415"/>
      <c r="AC451" s="415"/>
      <c r="AD451" s="415"/>
      <c r="AE451" s="415"/>
      <c r="AF451" s="415"/>
      <c r="AG451" s="415"/>
      <c r="AH451" s="415"/>
      <c r="AI451" s="415"/>
      <c r="AJ451" s="415"/>
      <c r="AK451" s="415"/>
      <c r="AL451" s="415"/>
      <c r="AM451" s="296">
        <f>SUM(Y451:AL451)</f>
        <v>1</v>
      </c>
    </row>
    <row r="452" spans="1:39" s="283" customFormat="1" ht="15.5" outlineLevel="1">
      <c r="A452" s="509"/>
      <c r="B452" s="314" t="s">
        <v>259</v>
      </c>
      <c r="C452" s="291" t="s">
        <v>163</v>
      </c>
      <c r="D452" s="295"/>
      <c r="E452" s="295"/>
      <c r="F452" s="295"/>
      <c r="G452" s="295"/>
      <c r="H452" s="295"/>
      <c r="I452" s="295"/>
      <c r="J452" s="295"/>
      <c r="K452" s="295"/>
      <c r="L452" s="295"/>
      <c r="M452" s="295"/>
      <c r="N452" s="291"/>
      <c r="O452" s="295"/>
      <c r="P452" s="295"/>
      <c r="Q452" s="295"/>
      <c r="R452" s="295"/>
      <c r="S452" s="295"/>
      <c r="T452" s="295"/>
      <c r="U452" s="295"/>
      <c r="V452" s="295"/>
      <c r="W452" s="295"/>
      <c r="X452" s="295"/>
      <c r="Y452" s="411">
        <f>Y451</f>
        <v>0</v>
      </c>
      <c r="Z452" s="411">
        <f>Z451</f>
        <v>1</v>
      </c>
      <c r="AA452" s="411">
        <f t="shared" ref="AA452:AL452" si="137">AA451</f>
        <v>0</v>
      </c>
      <c r="AB452" s="411">
        <f t="shared" si="137"/>
        <v>0</v>
      </c>
      <c r="AC452" s="411">
        <f t="shared" si="137"/>
        <v>0</v>
      </c>
      <c r="AD452" s="411">
        <f t="shared" si="137"/>
        <v>0</v>
      </c>
      <c r="AE452" s="411">
        <f t="shared" si="137"/>
        <v>0</v>
      </c>
      <c r="AF452" s="411">
        <f t="shared" si="137"/>
        <v>0</v>
      </c>
      <c r="AG452" s="411">
        <f t="shared" si="137"/>
        <v>0</v>
      </c>
      <c r="AH452" s="411">
        <f t="shared" si="137"/>
        <v>0</v>
      </c>
      <c r="AI452" s="411">
        <f t="shared" si="137"/>
        <v>0</v>
      </c>
      <c r="AJ452" s="411">
        <f t="shared" si="137"/>
        <v>0</v>
      </c>
      <c r="AK452" s="411">
        <f t="shared" si="137"/>
        <v>0</v>
      </c>
      <c r="AL452" s="411">
        <f t="shared" si="137"/>
        <v>0</v>
      </c>
      <c r="AM452" s="311"/>
    </row>
    <row r="453" spans="1:39" s="283" customFormat="1" ht="15.5" outlineLevel="1">
      <c r="A453" s="509"/>
      <c r="B453" s="314"/>
      <c r="C453" s="312"/>
      <c r="D453" s="316"/>
      <c r="E453" s="316"/>
      <c r="F453" s="316"/>
      <c r="G453" s="316"/>
      <c r="H453" s="316"/>
      <c r="I453" s="316"/>
      <c r="J453" s="316"/>
      <c r="K453" s="316"/>
      <c r="L453" s="316"/>
      <c r="M453" s="316"/>
      <c r="N453" s="291"/>
      <c r="O453" s="316"/>
      <c r="P453" s="316"/>
      <c r="Q453" s="316"/>
      <c r="R453" s="316"/>
      <c r="S453" s="316"/>
      <c r="T453" s="316"/>
      <c r="U453" s="316"/>
      <c r="V453" s="316"/>
      <c r="W453" s="316"/>
      <c r="X453" s="316"/>
      <c r="Y453" s="418"/>
      <c r="Z453" s="416"/>
      <c r="AA453" s="416"/>
      <c r="AB453" s="416"/>
      <c r="AC453" s="416"/>
      <c r="AD453" s="416"/>
      <c r="AE453" s="416"/>
      <c r="AF453" s="416"/>
      <c r="AG453" s="416"/>
      <c r="AH453" s="416"/>
      <c r="AI453" s="416"/>
      <c r="AJ453" s="416"/>
      <c r="AK453" s="416"/>
      <c r="AL453" s="416"/>
      <c r="AM453" s="313"/>
    </row>
    <row r="454" spans="1:39" s="283" customFormat="1" ht="31" outlineLevel="1">
      <c r="A454" s="509">
        <v>16</v>
      </c>
      <c r="B454" s="314" t="s">
        <v>487</v>
      </c>
      <c r="C454" s="291" t="s">
        <v>25</v>
      </c>
      <c r="D454" s="295"/>
      <c r="E454" s="295"/>
      <c r="F454" s="295"/>
      <c r="G454" s="295"/>
      <c r="H454" s="295"/>
      <c r="I454" s="295"/>
      <c r="J454" s="295"/>
      <c r="K454" s="295"/>
      <c r="L454" s="295"/>
      <c r="M454" s="295"/>
      <c r="N454" s="291"/>
      <c r="O454" s="295"/>
      <c r="P454" s="295"/>
      <c r="Q454" s="295"/>
      <c r="R454" s="295"/>
      <c r="S454" s="295"/>
      <c r="T454" s="295"/>
      <c r="U454" s="295"/>
      <c r="V454" s="295"/>
      <c r="W454" s="295"/>
      <c r="X454" s="295"/>
      <c r="Y454" s="415"/>
      <c r="Z454" s="415">
        <v>1</v>
      </c>
      <c r="AA454" s="415"/>
      <c r="AB454" s="415"/>
      <c r="AC454" s="415"/>
      <c r="AD454" s="415"/>
      <c r="AE454" s="415"/>
      <c r="AF454" s="415"/>
      <c r="AG454" s="415"/>
      <c r="AH454" s="415"/>
      <c r="AI454" s="415"/>
      <c r="AJ454" s="415"/>
      <c r="AK454" s="415"/>
      <c r="AL454" s="415"/>
      <c r="AM454" s="296">
        <f>SUM(Y454:AL454)</f>
        <v>1</v>
      </c>
    </row>
    <row r="455" spans="1:39" s="283" customFormat="1" ht="15.5" outlineLevel="1">
      <c r="A455" s="509"/>
      <c r="B455" s="314" t="s">
        <v>259</v>
      </c>
      <c r="C455" s="291" t="s">
        <v>163</v>
      </c>
      <c r="D455" s="295"/>
      <c r="E455" s="295"/>
      <c r="F455" s="295"/>
      <c r="G455" s="295"/>
      <c r="H455" s="295"/>
      <c r="I455" s="295"/>
      <c r="J455" s="295"/>
      <c r="K455" s="295"/>
      <c r="L455" s="295"/>
      <c r="M455" s="295"/>
      <c r="N455" s="291"/>
      <c r="O455" s="295"/>
      <c r="P455" s="295"/>
      <c r="Q455" s="295"/>
      <c r="R455" s="295"/>
      <c r="S455" s="295"/>
      <c r="T455" s="295"/>
      <c r="U455" s="295"/>
      <c r="V455" s="295"/>
      <c r="W455" s="295"/>
      <c r="X455" s="295"/>
      <c r="Y455" s="411">
        <f>Y454</f>
        <v>0</v>
      </c>
      <c r="Z455" s="411">
        <f>Z454</f>
        <v>1</v>
      </c>
      <c r="AA455" s="411">
        <f t="shared" ref="AA455:AL455" si="138">AA454</f>
        <v>0</v>
      </c>
      <c r="AB455" s="411">
        <f t="shared" si="138"/>
        <v>0</v>
      </c>
      <c r="AC455" s="411">
        <f t="shared" si="138"/>
        <v>0</v>
      </c>
      <c r="AD455" s="411">
        <f t="shared" si="138"/>
        <v>0</v>
      </c>
      <c r="AE455" s="411">
        <f t="shared" si="138"/>
        <v>0</v>
      </c>
      <c r="AF455" s="411">
        <f t="shared" si="138"/>
        <v>0</v>
      </c>
      <c r="AG455" s="411">
        <f t="shared" si="138"/>
        <v>0</v>
      </c>
      <c r="AH455" s="411">
        <f t="shared" si="138"/>
        <v>0</v>
      </c>
      <c r="AI455" s="411">
        <f t="shared" si="138"/>
        <v>0</v>
      </c>
      <c r="AJ455" s="411">
        <f t="shared" si="138"/>
        <v>0</v>
      </c>
      <c r="AK455" s="411">
        <f t="shared" si="138"/>
        <v>0</v>
      </c>
      <c r="AL455" s="411">
        <f t="shared" si="138"/>
        <v>0</v>
      </c>
      <c r="AM455" s="311"/>
    </row>
    <row r="456" spans="1:39" s="283" customFormat="1" ht="15.5" outlineLevel="1">
      <c r="A456" s="509"/>
      <c r="B456" s="314"/>
      <c r="C456" s="312"/>
      <c r="D456" s="316"/>
      <c r="E456" s="316"/>
      <c r="F456" s="316"/>
      <c r="G456" s="316"/>
      <c r="H456" s="316"/>
      <c r="I456" s="316"/>
      <c r="J456" s="316"/>
      <c r="K456" s="316"/>
      <c r="L456" s="316"/>
      <c r="M456" s="316"/>
      <c r="N456" s="291"/>
      <c r="O456" s="316"/>
      <c r="P456" s="316"/>
      <c r="Q456" s="316"/>
      <c r="R456" s="316"/>
      <c r="S456" s="316"/>
      <c r="T456" s="316"/>
      <c r="U456" s="316"/>
      <c r="V456" s="316"/>
      <c r="W456" s="316"/>
      <c r="X456" s="316"/>
      <c r="Y456" s="418"/>
      <c r="Z456" s="416"/>
      <c r="AA456" s="416"/>
      <c r="AB456" s="416"/>
      <c r="AC456" s="416"/>
      <c r="AD456" s="416"/>
      <c r="AE456" s="416"/>
      <c r="AF456" s="416"/>
      <c r="AG456" s="416"/>
      <c r="AH456" s="416"/>
      <c r="AI456" s="416"/>
      <c r="AJ456" s="416"/>
      <c r="AK456" s="416"/>
      <c r="AL456" s="416"/>
      <c r="AM456" s="313"/>
    </row>
    <row r="457" spans="1:39" ht="15.5" outlineLevel="1">
      <c r="A457" s="509">
        <v>17</v>
      </c>
      <c r="B457" s="314" t="s">
        <v>9</v>
      </c>
      <c r="C457" s="291" t="s">
        <v>25</v>
      </c>
      <c r="D457" s="295"/>
      <c r="E457" s="295"/>
      <c r="F457" s="295"/>
      <c r="G457" s="295"/>
      <c r="H457" s="295"/>
      <c r="I457" s="295"/>
      <c r="J457" s="295"/>
      <c r="K457" s="295"/>
      <c r="L457" s="295"/>
      <c r="M457" s="295"/>
      <c r="N457" s="291"/>
      <c r="O457" s="295">
        <f>+'7.  Persistence Report'!O129+'7.  Persistence Report'!O135</f>
        <v>170.22262000000001</v>
      </c>
      <c r="P457" s="295">
        <f>+'7.  Persistence Report'!P129+'7.  Persistence Report'!P135</f>
        <v>0</v>
      </c>
      <c r="Q457" s="295">
        <f>+'7.  Persistence Report'!Q129+'7.  Persistence Report'!Q135</f>
        <v>0</v>
      </c>
      <c r="R457" s="295">
        <f>+'7.  Persistence Report'!R129+'7.  Persistence Report'!R135</f>
        <v>0</v>
      </c>
      <c r="S457" s="295">
        <f>+'7.  Persistence Report'!S129+'7.  Persistence Report'!S135</f>
        <v>0</v>
      </c>
      <c r="T457" s="295">
        <f>+'7.  Persistence Report'!T129+'7.  Persistence Report'!T135</f>
        <v>0</v>
      </c>
      <c r="U457" s="295">
        <f>+'7.  Persistence Report'!U129+'7.  Persistence Report'!U135</f>
        <v>0</v>
      </c>
      <c r="V457" s="295">
        <f>+'7.  Persistence Report'!V129+'7.  Persistence Report'!V135</f>
        <v>0</v>
      </c>
      <c r="W457" s="295">
        <f>+'7.  Persistence Report'!W129+'7.  Persistence Report'!W135</f>
        <v>0</v>
      </c>
      <c r="X457" s="295">
        <f>+'7.  Persistence Report'!X129+'7.  Persistence Report'!X135</f>
        <v>0</v>
      </c>
      <c r="Y457" s="415"/>
      <c r="Z457" s="415">
        <v>1</v>
      </c>
      <c r="AA457" s="415"/>
      <c r="AB457" s="415"/>
      <c r="AC457" s="415"/>
      <c r="AD457" s="415"/>
      <c r="AE457" s="415"/>
      <c r="AF457" s="415"/>
      <c r="AG457" s="415"/>
      <c r="AH457" s="415"/>
      <c r="AI457" s="415"/>
      <c r="AJ457" s="415"/>
      <c r="AK457" s="415"/>
      <c r="AL457" s="415"/>
      <c r="AM457" s="296">
        <f>SUM(Y457:AL457)</f>
        <v>1</v>
      </c>
    </row>
    <row r="458" spans="1:39" ht="15.5" outlineLevel="1">
      <c r="B458" s="294" t="s">
        <v>259</v>
      </c>
      <c r="C458" s="291" t="s">
        <v>163</v>
      </c>
      <c r="D458" s="295"/>
      <c r="E458" s="295"/>
      <c r="F458" s="295"/>
      <c r="G458" s="295"/>
      <c r="H458" s="295"/>
      <c r="I458" s="295"/>
      <c r="J458" s="295"/>
      <c r="K458" s="295"/>
      <c r="L458" s="295"/>
      <c r="M458" s="295"/>
      <c r="N458" s="291"/>
      <c r="O458" s="295"/>
      <c r="P458" s="295"/>
      <c r="Q458" s="295"/>
      <c r="R458" s="295"/>
      <c r="S458" s="295"/>
      <c r="T458" s="295"/>
      <c r="U458" s="295"/>
      <c r="V458" s="295"/>
      <c r="W458" s="295"/>
      <c r="X458" s="295"/>
      <c r="Y458" s="411">
        <f>Y457</f>
        <v>0</v>
      </c>
      <c r="Z458" s="411">
        <f>Z457</f>
        <v>1</v>
      </c>
      <c r="AA458" s="411">
        <f t="shared" ref="AA458:AL458" si="139">AA457</f>
        <v>0</v>
      </c>
      <c r="AB458" s="411">
        <f t="shared" si="139"/>
        <v>0</v>
      </c>
      <c r="AC458" s="411">
        <f t="shared" si="139"/>
        <v>0</v>
      </c>
      <c r="AD458" s="411">
        <f t="shared" si="139"/>
        <v>0</v>
      </c>
      <c r="AE458" s="411">
        <f t="shared" si="139"/>
        <v>0</v>
      </c>
      <c r="AF458" s="411">
        <f t="shared" si="139"/>
        <v>0</v>
      </c>
      <c r="AG458" s="411">
        <f t="shared" si="139"/>
        <v>0</v>
      </c>
      <c r="AH458" s="411">
        <f t="shared" si="139"/>
        <v>0</v>
      </c>
      <c r="AI458" s="411">
        <f t="shared" si="139"/>
        <v>0</v>
      </c>
      <c r="AJ458" s="411">
        <f t="shared" si="139"/>
        <v>0</v>
      </c>
      <c r="AK458" s="411">
        <f t="shared" si="139"/>
        <v>0</v>
      </c>
      <c r="AL458" s="411">
        <f t="shared" si="139"/>
        <v>0</v>
      </c>
      <c r="AM458" s="311"/>
    </row>
    <row r="459" spans="1:39" ht="15.5" outlineLevel="1">
      <c r="B459" s="315"/>
      <c r="C459" s="305"/>
      <c r="D459" s="291"/>
      <c r="E459" s="291"/>
      <c r="F459" s="291"/>
      <c r="G459" s="291"/>
      <c r="H459" s="291"/>
      <c r="I459" s="291"/>
      <c r="J459" s="291"/>
      <c r="K459" s="291"/>
      <c r="L459" s="291"/>
      <c r="M459" s="291"/>
      <c r="N459" s="291"/>
      <c r="O459" s="291"/>
      <c r="P459" s="291"/>
      <c r="Q459" s="291"/>
      <c r="R459" s="291"/>
      <c r="S459" s="291"/>
      <c r="T459" s="291"/>
      <c r="U459" s="291"/>
      <c r="V459" s="291"/>
      <c r="W459" s="291"/>
      <c r="X459" s="291"/>
      <c r="Y459" s="419"/>
      <c r="Z459" s="420"/>
      <c r="AA459" s="420"/>
      <c r="AB459" s="420"/>
      <c r="AC459" s="420"/>
      <c r="AD459" s="420"/>
      <c r="AE459" s="420"/>
      <c r="AF459" s="420"/>
      <c r="AG459" s="420"/>
      <c r="AH459" s="420"/>
      <c r="AI459" s="420"/>
      <c r="AJ459" s="420"/>
      <c r="AK459" s="420"/>
      <c r="AL459" s="420"/>
      <c r="AM459" s="317"/>
    </row>
    <row r="460" spans="1:39" ht="15.5" outlineLevel="1">
      <c r="A460" s="510"/>
      <c r="B460" s="288" t="s">
        <v>10</v>
      </c>
      <c r="C460" s="289"/>
      <c r="D460" s="289"/>
      <c r="E460" s="289"/>
      <c r="F460" s="289"/>
      <c r="G460" s="289"/>
      <c r="H460" s="289"/>
      <c r="I460" s="289"/>
      <c r="J460" s="289"/>
      <c r="K460" s="289"/>
      <c r="L460" s="289"/>
      <c r="M460" s="289"/>
      <c r="N460" s="290"/>
      <c r="O460" s="289"/>
      <c r="P460" s="289"/>
      <c r="Q460" s="289"/>
      <c r="R460" s="289"/>
      <c r="S460" s="289"/>
      <c r="T460" s="289"/>
      <c r="U460" s="289"/>
      <c r="V460" s="289"/>
      <c r="W460" s="289"/>
      <c r="X460" s="289"/>
      <c r="Y460" s="414"/>
      <c r="Z460" s="414"/>
      <c r="AA460" s="414"/>
      <c r="AB460" s="414"/>
      <c r="AC460" s="414"/>
      <c r="AD460" s="414"/>
      <c r="AE460" s="414"/>
      <c r="AF460" s="414"/>
      <c r="AG460" s="414"/>
      <c r="AH460" s="414"/>
      <c r="AI460" s="414"/>
      <c r="AJ460" s="414"/>
      <c r="AK460" s="414"/>
      <c r="AL460" s="414"/>
      <c r="AM460" s="292"/>
    </row>
    <row r="461" spans="1:39" ht="15.5" outlineLevel="1">
      <c r="A461" s="509">
        <v>18</v>
      </c>
      <c r="B461" s="315" t="s">
        <v>11</v>
      </c>
      <c r="C461" s="291" t="s">
        <v>25</v>
      </c>
      <c r="D461" s="295"/>
      <c r="E461" s="295"/>
      <c r="F461" s="295"/>
      <c r="G461" s="295"/>
      <c r="H461" s="295"/>
      <c r="I461" s="295"/>
      <c r="J461" s="295"/>
      <c r="K461" s="295"/>
      <c r="L461" s="295"/>
      <c r="M461" s="295"/>
      <c r="N461" s="295">
        <v>12</v>
      </c>
      <c r="O461" s="295"/>
      <c r="P461" s="295"/>
      <c r="Q461" s="295"/>
      <c r="R461" s="295"/>
      <c r="S461" s="295"/>
      <c r="T461" s="295"/>
      <c r="U461" s="295"/>
      <c r="V461" s="295"/>
      <c r="W461" s="295"/>
      <c r="X461" s="295"/>
      <c r="Y461" s="426"/>
      <c r="Z461" s="415"/>
      <c r="AA461" s="415"/>
      <c r="AB461" s="415"/>
      <c r="AC461" s="415"/>
      <c r="AD461" s="415"/>
      <c r="AE461" s="415"/>
      <c r="AF461" s="415"/>
      <c r="AG461" s="415"/>
      <c r="AH461" s="415"/>
      <c r="AI461" s="415"/>
      <c r="AJ461" s="415"/>
      <c r="AK461" s="415"/>
      <c r="AL461" s="415"/>
      <c r="AM461" s="296">
        <f>SUM(Y461:AL461)</f>
        <v>0</v>
      </c>
    </row>
    <row r="462" spans="1:39" ht="15.5" outlineLevel="1">
      <c r="B462" s="294" t="s">
        <v>259</v>
      </c>
      <c r="C462" s="291" t="s">
        <v>163</v>
      </c>
      <c r="D462" s="295"/>
      <c r="E462" s="295"/>
      <c r="F462" s="295"/>
      <c r="G462" s="295"/>
      <c r="H462" s="295"/>
      <c r="I462" s="295"/>
      <c r="J462" s="295"/>
      <c r="K462" s="295"/>
      <c r="L462" s="295"/>
      <c r="M462" s="295"/>
      <c r="N462" s="295">
        <f>N461</f>
        <v>12</v>
      </c>
      <c r="O462" s="295"/>
      <c r="P462" s="295"/>
      <c r="Q462" s="295"/>
      <c r="R462" s="295"/>
      <c r="S462" s="295"/>
      <c r="T462" s="295"/>
      <c r="U462" s="295"/>
      <c r="V462" s="295"/>
      <c r="W462" s="295"/>
      <c r="X462" s="295"/>
      <c r="Y462" s="411">
        <f>Y461</f>
        <v>0</v>
      </c>
      <c r="Z462" s="411">
        <f>Z461</f>
        <v>0</v>
      </c>
      <c r="AA462" s="411">
        <f t="shared" ref="AA462:AL462" si="140">AA461</f>
        <v>0</v>
      </c>
      <c r="AB462" s="411">
        <f t="shared" si="140"/>
        <v>0</v>
      </c>
      <c r="AC462" s="411">
        <f t="shared" si="140"/>
        <v>0</v>
      </c>
      <c r="AD462" s="411">
        <f t="shared" si="140"/>
        <v>0</v>
      </c>
      <c r="AE462" s="411">
        <f t="shared" si="140"/>
        <v>0</v>
      </c>
      <c r="AF462" s="411">
        <f t="shared" si="140"/>
        <v>0</v>
      </c>
      <c r="AG462" s="411">
        <f t="shared" si="140"/>
        <v>0</v>
      </c>
      <c r="AH462" s="411">
        <f t="shared" si="140"/>
        <v>0</v>
      </c>
      <c r="AI462" s="411">
        <f t="shared" si="140"/>
        <v>0</v>
      </c>
      <c r="AJ462" s="411">
        <f t="shared" si="140"/>
        <v>0</v>
      </c>
      <c r="AK462" s="411">
        <f t="shared" si="140"/>
        <v>0</v>
      </c>
      <c r="AL462" s="411">
        <f t="shared" si="140"/>
        <v>0</v>
      </c>
      <c r="AM462" s="297"/>
    </row>
    <row r="463" spans="1:39" ht="15.5" outlineLevel="1">
      <c r="A463" s="512"/>
      <c r="B463" s="315"/>
      <c r="C463" s="305"/>
      <c r="D463" s="291"/>
      <c r="E463" s="291"/>
      <c r="F463" s="291"/>
      <c r="G463" s="291"/>
      <c r="H463" s="291"/>
      <c r="I463" s="291"/>
      <c r="J463" s="291"/>
      <c r="K463" s="291"/>
      <c r="L463" s="291"/>
      <c r="M463" s="291"/>
      <c r="N463" s="291"/>
      <c r="O463" s="291"/>
      <c r="P463" s="291"/>
      <c r="Q463" s="291"/>
      <c r="R463" s="291"/>
      <c r="S463" s="291"/>
      <c r="T463" s="291"/>
      <c r="U463" s="291"/>
      <c r="V463" s="291"/>
      <c r="W463" s="291"/>
      <c r="X463" s="291"/>
      <c r="Y463" s="412"/>
      <c r="Z463" s="421"/>
      <c r="AA463" s="421"/>
      <c r="AB463" s="421"/>
      <c r="AC463" s="421"/>
      <c r="AD463" s="421"/>
      <c r="AE463" s="421"/>
      <c r="AF463" s="421"/>
      <c r="AG463" s="421"/>
      <c r="AH463" s="421"/>
      <c r="AI463" s="421"/>
      <c r="AJ463" s="421"/>
      <c r="AK463" s="421"/>
      <c r="AL463" s="421"/>
      <c r="AM463" s="306"/>
    </row>
    <row r="464" spans="1:39" ht="15.5" outlineLevel="1">
      <c r="A464" s="509">
        <v>19</v>
      </c>
      <c r="B464" s="315" t="s">
        <v>12</v>
      </c>
      <c r="C464" s="291" t="s">
        <v>25</v>
      </c>
      <c r="D464" s="295"/>
      <c r="E464" s="295"/>
      <c r="F464" s="295"/>
      <c r="G464" s="295"/>
      <c r="H464" s="295"/>
      <c r="I464" s="295"/>
      <c r="J464" s="295"/>
      <c r="K464" s="295"/>
      <c r="L464" s="295"/>
      <c r="M464" s="295"/>
      <c r="N464" s="295">
        <v>12</v>
      </c>
      <c r="O464" s="295"/>
      <c r="P464" s="295"/>
      <c r="Q464" s="295"/>
      <c r="R464" s="295"/>
      <c r="S464" s="295"/>
      <c r="T464" s="295"/>
      <c r="U464" s="295"/>
      <c r="V464" s="295"/>
      <c r="W464" s="295"/>
      <c r="X464" s="295"/>
      <c r="Y464" s="410"/>
      <c r="Z464" s="415"/>
      <c r="AA464" s="415"/>
      <c r="AB464" s="415"/>
      <c r="AC464" s="415"/>
      <c r="AD464" s="415"/>
      <c r="AE464" s="415"/>
      <c r="AF464" s="415"/>
      <c r="AG464" s="415"/>
      <c r="AH464" s="415"/>
      <c r="AI464" s="415"/>
      <c r="AJ464" s="415"/>
      <c r="AK464" s="415"/>
      <c r="AL464" s="415"/>
      <c r="AM464" s="296">
        <f>SUM(Y464:AL464)</f>
        <v>0</v>
      </c>
    </row>
    <row r="465" spans="1:39" ht="15.5" outlineLevel="1">
      <c r="B465" s="294" t="s">
        <v>259</v>
      </c>
      <c r="C465" s="291" t="s">
        <v>163</v>
      </c>
      <c r="D465" s="295"/>
      <c r="E465" s="295"/>
      <c r="F465" s="295"/>
      <c r="G465" s="295"/>
      <c r="H465" s="295"/>
      <c r="I465" s="295"/>
      <c r="J465" s="295"/>
      <c r="K465" s="295"/>
      <c r="L465" s="295"/>
      <c r="M465" s="295"/>
      <c r="N465" s="295">
        <f>N464</f>
        <v>12</v>
      </c>
      <c r="O465" s="295"/>
      <c r="P465" s="295"/>
      <c r="Q465" s="295"/>
      <c r="R465" s="295"/>
      <c r="S465" s="295"/>
      <c r="T465" s="295"/>
      <c r="U465" s="295"/>
      <c r="V465" s="295"/>
      <c r="W465" s="295"/>
      <c r="X465" s="295"/>
      <c r="Y465" s="411">
        <f>Y464</f>
        <v>0</v>
      </c>
      <c r="Z465" s="411">
        <f>Z464</f>
        <v>0</v>
      </c>
      <c r="AA465" s="411">
        <f t="shared" ref="AA465:AL465" si="141">AA464</f>
        <v>0</v>
      </c>
      <c r="AB465" s="411">
        <f t="shared" si="141"/>
        <v>0</v>
      </c>
      <c r="AC465" s="411">
        <f t="shared" si="141"/>
        <v>0</v>
      </c>
      <c r="AD465" s="411">
        <f t="shared" si="141"/>
        <v>0</v>
      </c>
      <c r="AE465" s="411">
        <f t="shared" si="141"/>
        <v>0</v>
      </c>
      <c r="AF465" s="411">
        <f t="shared" si="141"/>
        <v>0</v>
      </c>
      <c r="AG465" s="411">
        <f t="shared" si="141"/>
        <v>0</v>
      </c>
      <c r="AH465" s="411">
        <f t="shared" si="141"/>
        <v>0</v>
      </c>
      <c r="AI465" s="411">
        <f t="shared" si="141"/>
        <v>0</v>
      </c>
      <c r="AJ465" s="411">
        <f t="shared" si="141"/>
        <v>0</v>
      </c>
      <c r="AK465" s="411">
        <f t="shared" si="141"/>
        <v>0</v>
      </c>
      <c r="AL465" s="411">
        <f t="shared" si="141"/>
        <v>0</v>
      </c>
      <c r="AM465" s="297"/>
    </row>
    <row r="466" spans="1:39" ht="15.5" outlineLevel="1">
      <c r="B466" s="315"/>
      <c r="C466" s="305"/>
      <c r="D466" s="291"/>
      <c r="E466" s="291"/>
      <c r="F466" s="291"/>
      <c r="G466" s="291"/>
      <c r="H466" s="291"/>
      <c r="I466" s="291"/>
      <c r="J466" s="291"/>
      <c r="K466" s="291"/>
      <c r="L466" s="291"/>
      <c r="M466" s="291"/>
      <c r="N466" s="291"/>
      <c r="O466" s="291"/>
      <c r="P466" s="291"/>
      <c r="Q466" s="291"/>
      <c r="R466" s="291"/>
      <c r="S466" s="291"/>
      <c r="T466" s="291"/>
      <c r="U466" s="291"/>
      <c r="V466" s="291"/>
      <c r="W466" s="291"/>
      <c r="X466" s="291"/>
      <c r="Y466" s="422"/>
      <c r="Z466" s="422"/>
      <c r="AA466" s="412"/>
      <c r="AB466" s="412"/>
      <c r="AC466" s="412"/>
      <c r="AD466" s="412"/>
      <c r="AE466" s="412"/>
      <c r="AF466" s="412"/>
      <c r="AG466" s="412"/>
      <c r="AH466" s="412"/>
      <c r="AI466" s="412"/>
      <c r="AJ466" s="412"/>
      <c r="AK466" s="412"/>
      <c r="AL466" s="412"/>
      <c r="AM466" s="306"/>
    </row>
    <row r="467" spans="1:39" ht="15.5" outlineLevel="1">
      <c r="A467" s="509">
        <v>20</v>
      </c>
      <c r="B467" s="315" t="s">
        <v>13</v>
      </c>
      <c r="C467" s="291" t="s">
        <v>25</v>
      </c>
      <c r="D467" s="295"/>
      <c r="E467" s="295"/>
      <c r="F467" s="295"/>
      <c r="G467" s="295"/>
      <c r="H467" s="295"/>
      <c r="I467" s="295"/>
      <c r="J467" s="295"/>
      <c r="K467" s="295"/>
      <c r="L467" s="295"/>
      <c r="M467" s="295"/>
      <c r="N467" s="295">
        <v>12</v>
      </c>
      <c r="O467" s="295"/>
      <c r="P467" s="295"/>
      <c r="Q467" s="295"/>
      <c r="R467" s="295"/>
      <c r="S467" s="295"/>
      <c r="T467" s="295"/>
      <c r="U467" s="295"/>
      <c r="V467" s="295"/>
      <c r="W467" s="295"/>
      <c r="X467" s="295"/>
      <c r="Y467" s="410"/>
      <c r="Z467" s="415"/>
      <c r="AA467" s="415"/>
      <c r="AB467" s="415"/>
      <c r="AC467" s="415"/>
      <c r="AD467" s="415"/>
      <c r="AE467" s="415"/>
      <c r="AF467" s="415"/>
      <c r="AG467" s="415"/>
      <c r="AH467" s="415"/>
      <c r="AI467" s="415"/>
      <c r="AJ467" s="415"/>
      <c r="AK467" s="415"/>
      <c r="AL467" s="415"/>
      <c r="AM467" s="296">
        <f>SUM(Y467:AL467)</f>
        <v>0</v>
      </c>
    </row>
    <row r="468" spans="1:39" ht="15.5" outlineLevel="1">
      <c r="B468" s="294" t="s">
        <v>259</v>
      </c>
      <c r="C468" s="291" t="s">
        <v>163</v>
      </c>
      <c r="D468" s="295"/>
      <c r="E468" s="295"/>
      <c r="F468" s="295"/>
      <c r="G468" s="295"/>
      <c r="H468" s="295"/>
      <c r="I468" s="295"/>
      <c r="J468" s="295"/>
      <c r="K468" s="295"/>
      <c r="L468" s="295"/>
      <c r="M468" s="295"/>
      <c r="N468" s="295">
        <f>N467</f>
        <v>12</v>
      </c>
      <c r="O468" s="295"/>
      <c r="P468" s="295"/>
      <c r="Q468" s="295"/>
      <c r="R468" s="295"/>
      <c r="S468" s="295"/>
      <c r="T468" s="295"/>
      <c r="U468" s="295"/>
      <c r="V468" s="295"/>
      <c r="W468" s="295"/>
      <c r="X468" s="295"/>
      <c r="Y468" s="411">
        <f>Y467</f>
        <v>0</v>
      </c>
      <c r="Z468" s="411">
        <f>Z467</f>
        <v>0</v>
      </c>
      <c r="AA468" s="411">
        <f t="shared" ref="AA468:AL468" si="142">AA467</f>
        <v>0</v>
      </c>
      <c r="AB468" s="411">
        <f t="shared" si="142"/>
        <v>0</v>
      </c>
      <c r="AC468" s="411">
        <f t="shared" si="142"/>
        <v>0</v>
      </c>
      <c r="AD468" s="411">
        <f t="shared" si="142"/>
        <v>0</v>
      </c>
      <c r="AE468" s="411">
        <f t="shared" si="142"/>
        <v>0</v>
      </c>
      <c r="AF468" s="411">
        <f t="shared" si="142"/>
        <v>0</v>
      </c>
      <c r="AG468" s="411">
        <f t="shared" si="142"/>
        <v>0</v>
      </c>
      <c r="AH468" s="411">
        <f t="shared" si="142"/>
        <v>0</v>
      </c>
      <c r="AI468" s="411">
        <f t="shared" si="142"/>
        <v>0</v>
      </c>
      <c r="AJ468" s="411">
        <f t="shared" si="142"/>
        <v>0</v>
      </c>
      <c r="AK468" s="411">
        <f t="shared" si="142"/>
        <v>0</v>
      </c>
      <c r="AL468" s="411">
        <f t="shared" si="142"/>
        <v>0</v>
      </c>
      <c r="AM468" s="306"/>
    </row>
    <row r="469" spans="1:39" ht="15.5" outlineLevel="1">
      <c r="B469" s="315"/>
      <c r="C469" s="305"/>
      <c r="D469" s="291"/>
      <c r="E469" s="291"/>
      <c r="F469" s="291"/>
      <c r="G469" s="291"/>
      <c r="H469" s="291"/>
      <c r="I469" s="291"/>
      <c r="J469" s="291"/>
      <c r="K469" s="291"/>
      <c r="L469" s="291"/>
      <c r="M469" s="291"/>
      <c r="N469" s="318"/>
      <c r="O469" s="291"/>
      <c r="P469" s="291"/>
      <c r="Q469" s="291"/>
      <c r="R469" s="291"/>
      <c r="S469" s="291"/>
      <c r="T469" s="291"/>
      <c r="U469" s="291"/>
      <c r="V469" s="291"/>
      <c r="W469" s="291"/>
      <c r="X469" s="291"/>
      <c r="Y469" s="412"/>
      <c r="Z469" s="412"/>
      <c r="AA469" s="412"/>
      <c r="AB469" s="412"/>
      <c r="AC469" s="412"/>
      <c r="AD469" s="412"/>
      <c r="AE469" s="412"/>
      <c r="AF469" s="412"/>
      <c r="AG469" s="412"/>
      <c r="AH469" s="412"/>
      <c r="AI469" s="412"/>
      <c r="AJ469" s="412"/>
      <c r="AK469" s="412"/>
      <c r="AL469" s="412"/>
      <c r="AM469" s="306"/>
    </row>
    <row r="470" spans="1:39" ht="15.5" outlineLevel="1">
      <c r="A470" s="509">
        <v>21</v>
      </c>
      <c r="B470" s="315" t="s">
        <v>22</v>
      </c>
      <c r="C470" s="291" t="s">
        <v>25</v>
      </c>
      <c r="D470" s="295"/>
      <c r="E470" s="295"/>
      <c r="F470" s="295"/>
      <c r="G470" s="295"/>
      <c r="H470" s="295"/>
      <c r="I470" s="295"/>
      <c r="J470" s="295"/>
      <c r="K470" s="295"/>
      <c r="L470" s="295"/>
      <c r="M470" s="295"/>
      <c r="N470" s="295">
        <v>12</v>
      </c>
      <c r="O470" s="295"/>
      <c r="P470" s="295"/>
      <c r="Q470" s="295"/>
      <c r="R470" s="295"/>
      <c r="S470" s="295"/>
      <c r="T470" s="295"/>
      <c r="U470" s="295"/>
      <c r="V470" s="295"/>
      <c r="W470" s="295"/>
      <c r="X470" s="295"/>
      <c r="Y470" s="410"/>
      <c r="Z470" s="415"/>
      <c r="AA470" s="415"/>
      <c r="AB470" s="415"/>
      <c r="AC470" s="415"/>
      <c r="AD470" s="415"/>
      <c r="AE470" s="415"/>
      <c r="AF470" s="415"/>
      <c r="AG470" s="415"/>
      <c r="AH470" s="415"/>
      <c r="AI470" s="415"/>
      <c r="AJ470" s="415"/>
      <c r="AK470" s="415"/>
      <c r="AL470" s="415"/>
      <c r="AM470" s="296">
        <f>SUM(Y470:AL470)</f>
        <v>0</v>
      </c>
    </row>
    <row r="471" spans="1:39" ht="15.5" outlineLevel="1">
      <c r="B471" s="294" t="s">
        <v>259</v>
      </c>
      <c r="C471" s="291" t="s">
        <v>163</v>
      </c>
      <c r="D471" s="295"/>
      <c r="E471" s="295"/>
      <c r="F471" s="295"/>
      <c r="G471" s="295"/>
      <c r="H471" s="295"/>
      <c r="I471" s="295"/>
      <c r="J471" s="295"/>
      <c r="K471" s="295"/>
      <c r="L471" s="295"/>
      <c r="M471" s="295"/>
      <c r="N471" s="295">
        <f>N470</f>
        <v>12</v>
      </c>
      <c r="O471" s="295"/>
      <c r="P471" s="295"/>
      <c r="Q471" s="295"/>
      <c r="R471" s="295"/>
      <c r="S471" s="295"/>
      <c r="T471" s="295"/>
      <c r="U471" s="295"/>
      <c r="V471" s="295"/>
      <c r="W471" s="295"/>
      <c r="X471" s="295"/>
      <c r="Y471" s="411">
        <f>Y470</f>
        <v>0</v>
      </c>
      <c r="Z471" s="411">
        <f>Z470</f>
        <v>0</v>
      </c>
      <c r="AA471" s="411">
        <f t="shared" ref="AA471:AL471" si="143">AA470</f>
        <v>0</v>
      </c>
      <c r="AB471" s="411">
        <f t="shared" si="143"/>
        <v>0</v>
      </c>
      <c r="AC471" s="411">
        <f t="shared" si="143"/>
        <v>0</v>
      </c>
      <c r="AD471" s="411">
        <f t="shared" si="143"/>
        <v>0</v>
      </c>
      <c r="AE471" s="411">
        <f t="shared" si="143"/>
        <v>0</v>
      </c>
      <c r="AF471" s="411">
        <f t="shared" si="143"/>
        <v>0</v>
      </c>
      <c r="AG471" s="411">
        <f t="shared" si="143"/>
        <v>0</v>
      </c>
      <c r="AH471" s="411">
        <f t="shared" si="143"/>
        <v>0</v>
      </c>
      <c r="AI471" s="411">
        <f t="shared" si="143"/>
        <v>0</v>
      </c>
      <c r="AJ471" s="411">
        <f t="shared" si="143"/>
        <v>0</v>
      </c>
      <c r="AK471" s="411">
        <f t="shared" si="143"/>
        <v>0</v>
      </c>
      <c r="AL471" s="411">
        <f t="shared" si="143"/>
        <v>0</v>
      </c>
      <c r="AM471" s="297"/>
    </row>
    <row r="472" spans="1:39" ht="15.5" outlineLevel="1">
      <c r="B472" s="315"/>
      <c r="C472" s="305"/>
      <c r="D472" s="291"/>
      <c r="E472" s="291"/>
      <c r="F472" s="291"/>
      <c r="G472" s="291"/>
      <c r="H472" s="291"/>
      <c r="I472" s="291"/>
      <c r="J472" s="291"/>
      <c r="K472" s="291"/>
      <c r="L472" s="291"/>
      <c r="M472" s="291"/>
      <c r="N472" s="291"/>
      <c r="O472" s="291"/>
      <c r="P472" s="291"/>
      <c r="Q472" s="291"/>
      <c r="R472" s="291"/>
      <c r="S472" s="291"/>
      <c r="T472" s="291"/>
      <c r="U472" s="291"/>
      <c r="V472" s="291"/>
      <c r="W472" s="291"/>
      <c r="X472" s="291"/>
      <c r="Y472" s="422"/>
      <c r="Z472" s="412"/>
      <c r="AA472" s="412"/>
      <c r="AB472" s="412"/>
      <c r="AC472" s="412"/>
      <c r="AD472" s="412"/>
      <c r="AE472" s="412"/>
      <c r="AF472" s="412"/>
      <c r="AG472" s="412"/>
      <c r="AH472" s="412"/>
      <c r="AI472" s="412"/>
      <c r="AJ472" s="412"/>
      <c r="AK472" s="412"/>
      <c r="AL472" s="412"/>
      <c r="AM472" s="306"/>
    </row>
    <row r="473" spans="1:39" ht="15.5" outlineLevel="1">
      <c r="A473" s="509">
        <v>22</v>
      </c>
      <c r="B473" s="315" t="s">
        <v>9</v>
      </c>
      <c r="C473" s="291" t="s">
        <v>25</v>
      </c>
      <c r="D473" s="295"/>
      <c r="E473" s="295"/>
      <c r="F473" s="295"/>
      <c r="G473" s="295"/>
      <c r="H473" s="295"/>
      <c r="I473" s="295"/>
      <c r="J473" s="295"/>
      <c r="K473" s="295"/>
      <c r="L473" s="295"/>
      <c r="M473" s="295"/>
      <c r="N473" s="291"/>
      <c r="O473" s="295">
        <f>+'7.  Persistence Report'!O134+'7.  Persistence Report'!O146</f>
        <v>2936.1334999999999</v>
      </c>
      <c r="P473" s="295">
        <f>+'7.  Persistence Report'!P134+'7.  Persistence Report'!P146</f>
        <v>0</v>
      </c>
      <c r="Q473" s="295">
        <f>+'7.  Persistence Report'!Q134+'7.  Persistence Report'!Q146</f>
        <v>0</v>
      </c>
      <c r="R473" s="295">
        <f>+'7.  Persistence Report'!R134+'7.  Persistence Report'!R146</f>
        <v>0</v>
      </c>
      <c r="S473" s="295">
        <f>+'7.  Persistence Report'!S134+'7.  Persistence Report'!S146</f>
        <v>0</v>
      </c>
      <c r="T473" s="295">
        <f>+'7.  Persistence Report'!T134+'7.  Persistence Report'!T146</f>
        <v>0</v>
      </c>
      <c r="U473" s="295">
        <f>+'7.  Persistence Report'!U134+'7.  Persistence Report'!U146</f>
        <v>0</v>
      </c>
      <c r="V473" s="295">
        <f>+'7.  Persistence Report'!V134+'7.  Persistence Report'!V146</f>
        <v>0</v>
      </c>
      <c r="W473" s="295">
        <f>+'7.  Persistence Report'!W134+'7.  Persistence Report'!W146</f>
        <v>0</v>
      </c>
      <c r="X473" s="295">
        <f>+'7.  Persistence Report'!X134+'7.  Persistence Report'!X146</f>
        <v>0</v>
      </c>
      <c r="Y473" s="410"/>
      <c r="Z473" s="415"/>
      <c r="AA473" s="415">
        <v>1</v>
      </c>
      <c r="AB473" s="415"/>
      <c r="AC473" s="415"/>
      <c r="AD473" s="415"/>
      <c r="AE473" s="415"/>
      <c r="AF473" s="415"/>
      <c r="AG473" s="415"/>
      <c r="AH473" s="415"/>
      <c r="AI473" s="415"/>
      <c r="AJ473" s="415"/>
      <c r="AK473" s="415"/>
      <c r="AL473" s="415"/>
      <c r="AM473" s="296">
        <f>SUM(Y473:AL473)</f>
        <v>1</v>
      </c>
    </row>
    <row r="474" spans="1:39" ht="15.5" outlineLevel="1">
      <c r="B474" s="294" t="s">
        <v>259</v>
      </c>
      <c r="C474" s="291" t="s">
        <v>163</v>
      </c>
      <c r="D474" s="295"/>
      <c r="E474" s="295"/>
      <c r="F474" s="295"/>
      <c r="G474" s="295"/>
      <c r="H474" s="295"/>
      <c r="I474" s="295"/>
      <c r="J474" s="295"/>
      <c r="K474" s="295"/>
      <c r="L474" s="295"/>
      <c r="M474" s="295"/>
      <c r="N474" s="291"/>
      <c r="O474" s="295"/>
      <c r="P474" s="295"/>
      <c r="Q474" s="295"/>
      <c r="R474" s="295"/>
      <c r="S474" s="295"/>
      <c r="T474" s="295"/>
      <c r="U474" s="295"/>
      <c r="V474" s="295"/>
      <c r="W474" s="295"/>
      <c r="X474" s="295"/>
      <c r="Y474" s="411">
        <f>Y473</f>
        <v>0</v>
      </c>
      <c r="Z474" s="411">
        <f>Z473</f>
        <v>0</v>
      </c>
      <c r="AA474" s="411">
        <f t="shared" ref="AA474:AL474" si="144">AA473</f>
        <v>1</v>
      </c>
      <c r="AB474" s="411">
        <f t="shared" si="144"/>
        <v>0</v>
      </c>
      <c r="AC474" s="411">
        <f t="shared" si="144"/>
        <v>0</v>
      </c>
      <c r="AD474" s="411">
        <f t="shared" si="144"/>
        <v>0</v>
      </c>
      <c r="AE474" s="411">
        <f t="shared" si="144"/>
        <v>0</v>
      </c>
      <c r="AF474" s="411">
        <f t="shared" si="144"/>
        <v>0</v>
      </c>
      <c r="AG474" s="411">
        <f t="shared" si="144"/>
        <v>0</v>
      </c>
      <c r="AH474" s="411">
        <f t="shared" si="144"/>
        <v>0</v>
      </c>
      <c r="AI474" s="411">
        <f t="shared" si="144"/>
        <v>0</v>
      </c>
      <c r="AJ474" s="411">
        <f t="shared" si="144"/>
        <v>0</v>
      </c>
      <c r="AK474" s="411">
        <f t="shared" si="144"/>
        <v>0</v>
      </c>
      <c r="AL474" s="411">
        <f t="shared" si="144"/>
        <v>0</v>
      </c>
      <c r="AM474" s="306"/>
    </row>
    <row r="475" spans="1:39" ht="15.5" outlineLevel="1">
      <c r="B475" s="315"/>
      <c r="C475" s="305"/>
      <c r="D475" s="291"/>
      <c r="E475" s="291"/>
      <c r="F475" s="291"/>
      <c r="G475" s="291"/>
      <c r="H475" s="291"/>
      <c r="I475" s="291"/>
      <c r="J475" s="291"/>
      <c r="K475" s="291"/>
      <c r="L475" s="291"/>
      <c r="M475" s="291"/>
      <c r="N475" s="291"/>
      <c r="O475" s="291"/>
      <c r="P475" s="291"/>
      <c r="Q475" s="291"/>
      <c r="R475" s="291"/>
      <c r="S475" s="291"/>
      <c r="T475" s="291"/>
      <c r="U475" s="291"/>
      <c r="V475" s="291"/>
      <c r="W475" s="291"/>
      <c r="X475" s="291"/>
      <c r="Y475" s="412"/>
      <c r="Z475" s="412"/>
      <c r="AA475" s="412"/>
      <c r="AB475" s="412"/>
      <c r="AC475" s="412"/>
      <c r="AD475" s="412"/>
      <c r="AE475" s="412"/>
      <c r="AF475" s="412"/>
      <c r="AG475" s="412"/>
      <c r="AH475" s="412"/>
      <c r="AI475" s="412"/>
      <c r="AJ475" s="412"/>
      <c r="AK475" s="412"/>
      <c r="AL475" s="412"/>
      <c r="AM475" s="306"/>
    </row>
    <row r="476" spans="1:39" ht="15.5" outlineLevel="1">
      <c r="A476" s="510"/>
      <c r="B476" s="288" t="s">
        <v>14</v>
      </c>
      <c r="C476" s="289"/>
      <c r="D476" s="290"/>
      <c r="E476" s="290"/>
      <c r="F476" s="290"/>
      <c r="G476" s="290"/>
      <c r="H476" s="290"/>
      <c r="I476" s="290"/>
      <c r="J476" s="290"/>
      <c r="K476" s="290"/>
      <c r="L476" s="290"/>
      <c r="M476" s="290"/>
      <c r="N476" s="290"/>
      <c r="O476" s="290"/>
      <c r="P476" s="290"/>
      <c r="Q476" s="290"/>
      <c r="R476" s="290"/>
      <c r="S476" s="290"/>
      <c r="T476" s="290"/>
      <c r="U476" s="290"/>
      <c r="V476" s="290"/>
      <c r="W476" s="290"/>
      <c r="X476" s="290"/>
      <c r="Y476" s="414"/>
      <c r="Z476" s="414"/>
      <c r="AA476" s="414"/>
      <c r="AB476" s="414"/>
      <c r="AC476" s="414"/>
      <c r="AD476" s="414"/>
      <c r="AE476" s="414"/>
      <c r="AF476" s="414"/>
      <c r="AG476" s="414"/>
      <c r="AH476" s="414"/>
      <c r="AI476" s="414"/>
      <c r="AJ476" s="414"/>
      <c r="AK476" s="414"/>
      <c r="AL476" s="414"/>
      <c r="AM476" s="292"/>
    </row>
    <row r="477" spans="1:39" ht="15.5" outlineLevel="1">
      <c r="A477" s="509">
        <v>23</v>
      </c>
      <c r="B477" s="315" t="s">
        <v>14</v>
      </c>
      <c r="C477" s="291" t="s">
        <v>25</v>
      </c>
      <c r="D477" s="295">
        <f>+'7.  Persistence Report'!AT121</f>
        <v>283424.48670000001</v>
      </c>
      <c r="E477" s="295">
        <f>+'7.  Persistence Report'!AU121</f>
        <v>280021.51250000001</v>
      </c>
      <c r="F477" s="295">
        <f>+'7.  Persistence Report'!AV121</f>
        <v>248542.49369999999</v>
      </c>
      <c r="G477" s="295">
        <f>+'7.  Persistence Report'!AW121</f>
        <v>231994.3388</v>
      </c>
      <c r="H477" s="295">
        <f>+'7.  Persistence Report'!AX121</f>
        <v>216846.2323</v>
      </c>
      <c r="I477" s="295">
        <f>+'7.  Persistence Report'!AY121</f>
        <v>216846.2323</v>
      </c>
      <c r="J477" s="295">
        <f>+'7.  Persistence Report'!AZ121</f>
        <v>216846.2323</v>
      </c>
      <c r="K477" s="295">
        <f>+'7.  Persistence Report'!BA121</f>
        <v>216846.2323</v>
      </c>
      <c r="L477" s="295">
        <f>+'7.  Persistence Report'!BB121</f>
        <v>100110.28260000001</v>
      </c>
      <c r="M477" s="295">
        <f>+'7.  Persistence Report'!BC121</f>
        <v>100110.28260000001</v>
      </c>
      <c r="N477" s="291"/>
      <c r="O477" s="295">
        <f>+'7.  Persistence Report'!O121</f>
        <v>20.22772286</v>
      </c>
      <c r="P477" s="295">
        <f>+'7.  Persistence Report'!P121</f>
        <v>20.0512938</v>
      </c>
      <c r="Q477" s="295">
        <f>+'7.  Persistence Report'!Q121</f>
        <v>18.409462789999999</v>
      </c>
      <c r="R477" s="295">
        <f>+'7.  Persistence Report'!R121</f>
        <v>17.546531510000001</v>
      </c>
      <c r="S477" s="295">
        <f>+'7.  Persistence Report'!S121</f>
        <v>16.756195600000002</v>
      </c>
      <c r="T477" s="295">
        <f>+'7.  Persistence Report'!T121</f>
        <v>16.756195600000002</v>
      </c>
      <c r="U477" s="295">
        <f>+'7.  Persistence Report'!U121</f>
        <v>16.756195600000002</v>
      </c>
      <c r="V477" s="295">
        <f>+'7.  Persistence Report'!V121</f>
        <v>16.756195600000002</v>
      </c>
      <c r="W477" s="295">
        <f>+'7.  Persistence Report'!W121</f>
        <v>10.66948779</v>
      </c>
      <c r="X477" s="295">
        <f>+'7.  Persistence Report'!X121</f>
        <v>10.66948779</v>
      </c>
      <c r="Y477" s="470">
        <v>1</v>
      </c>
      <c r="Z477" s="410"/>
      <c r="AA477" s="410"/>
      <c r="AB477" s="410"/>
      <c r="AC477" s="410"/>
      <c r="AD477" s="410"/>
      <c r="AE477" s="410"/>
      <c r="AF477" s="410"/>
      <c r="AG477" s="410"/>
      <c r="AH477" s="410"/>
      <c r="AI477" s="410"/>
      <c r="AJ477" s="410"/>
      <c r="AK477" s="410"/>
      <c r="AL477" s="410"/>
      <c r="AM477" s="296">
        <f>SUM(Y477:AL477)</f>
        <v>1</v>
      </c>
    </row>
    <row r="478" spans="1:39" ht="15.5" outlineLevel="1">
      <c r="B478" s="294" t="s">
        <v>259</v>
      </c>
      <c r="C478" s="291" t="s">
        <v>163</v>
      </c>
      <c r="D478" s="295"/>
      <c r="E478" s="295"/>
      <c r="F478" s="295"/>
      <c r="G478" s="295"/>
      <c r="H478" s="295"/>
      <c r="I478" s="295"/>
      <c r="J478" s="295"/>
      <c r="K478" s="295"/>
      <c r="L478" s="295"/>
      <c r="M478" s="295"/>
      <c r="N478" s="468"/>
      <c r="O478" s="295"/>
      <c r="P478" s="295"/>
      <c r="Q478" s="295"/>
      <c r="R478" s="295"/>
      <c r="S478" s="295"/>
      <c r="T478" s="295"/>
      <c r="U478" s="295"/>
      <c r="V478" s="295"/>
      <c r="W478" s="295"/>
      <c r="X478" s="295"/>
      <c r="Y478" s="411">
        <f>Y477</f>
        <v>1</v>
      </c>
      <c r="Z478" s="411">
        <f>Z477</f>
        <v>0</v>
      </c>
      <c r="AA478" s="411">
        <f t="shared" ref="AA478:AL478" si="145">AA477</f>
        <v>0</v>
      </c>
      <c r="AB478" s="411">
        <f t="shared" si="145"/>
        <v>0</v>
      </c>
      <c r="AC478" s="411">
        <f t="shared" si="145"/>
        <v>0</v>
      </c>
      <c r="AD478" s="411">
        <f t="shared" si="145"/>
        <v>0</v>
      </c>
      <c r="AE478" s="411">
        <f t="shared" si="145"/>
        <v>0</v>
      </c>
      <c r="AF478" s="411">
        <f t="shared" si="145"/>
        <v>0</v>
      </c>
      <c r="AG478" s="411">
        <f t="shared" si="145"/>
        <v>0</v>
      </c>
      <c r="AH478" s="411">
        <f t="shared" si="145"/>
        <v>0</v>
      </c>
      <c r="AI478" s="411">
        <f t="shared" si="145"/>
        <v>0</v>
      </c>
      <c r="AJ478" s="411">
        <f t="shared" si="145"/>
        <v>0</v>
      </c>
      <c r="AK478" s="411">
        <f t="shared" si="145"/>
        <v>0</v>
      </c>
      <c r="AL478" s="411">
        <f t="shared" si="145"/>
        <v>0</v>
      </c>
      <c r="AM478" s="297"/>
    </row>
    <row r="479" spans="1:39" ht="15.5" outlineLevel="1">
      <c r="B479" s="315"/>
      <c r="C479" s="305"/>
      <c r="D479" s="291"/>
      <c r="E479" s="291"/>
      <c r="F479" s="291"/>
      <c r="G479" s="291"/>
      <c r="H479" s="291"/>
      <c r="I479" s="291"/>
      <c r="J479" s="291"/>
      <c r="K479" s="291"/>
      <c r="L479" s="291"/>
      <c r="M479" s="291"/>
      <c r="N479" s="291"/>
      <c r="O479" s="291"/>
      <c r="P479" s="291"/>
      <c r="Q479" s="291"/>
      <c r="R479" s="291"/>
      <c r="S479" s="291"/>
      <c r="T479" s="291"/>
      <c r="U479" s="291"/>
      <c r="V479" s="291"/>
      <c r="W479" s="291"/>
      <c r="X479" s="291"/>
      <c r="Y479" s="412"/>
      <c r="Z479" s="412"/>
      <c r="AA479" s="412"/>
      <c r="AB479" s="412"/>
      <c r="AC479" s="412"/>
      <c r="AD479" s="412"/>
      <c r="AE479" s="412"/>
      <c r="AF479" s="412"/>
      <c r="AG479" s="412"/>
      <c r="AH479" s="412"/>
      <c r="AI479" s="412"/>
      <c r="AJ479" s="412"/>
      <c r="AK479" s="412"/>
      <c r="AL479" s="412"/>
      <c r="AM479" s="306"/>
    </row>
    <row r="480" spans="1:39" s="293" customFormat="1" ht="15.5" outlineLevel="1">
      <c r="A480" s="510"/>
      <c r="B480" s="288" t="s">
        <v>488</v>
      </c>
      <c r="C480" s="289"/>
      <c r="D480" s="290"/>
      <c r="E480" s="290"/>
      <c r="F480" s="290"/>
      <c r="G480" s="290"/>
      <c r="H480" s="290"/>
      <c r="I480" s="290"/>
      <c r="J480" s="290"/>
      <c r="K480" s="290"/>
      <c r="L480" s="290"/>
      <c r="M480" s="290"/>
      <c r="N480" s="290"/>
      <c r="O480" s="290"/>
      <c r="P480" s="290"/>
      <c r="Q480" s="290"/>
      <c r="R480" s="290"/>
      <c r="S480" s="290"/>
      <c r="T480" s="290"/>
      <c r="U480" s="290"/>
      <c r="V480" s="290"/>
      <c r="W480" s="290"/>
      <c r="X480" s="290"/>
      <c r="Y480" s="414"/>
      <c r="Z480" s="414"/>
      <c r="AA480" s="414"/>
      <c r="AB480" s="414"/>
      <c r="AC480" s="414"/>
      <c r="AD480" s="414"/>
      <c r="AE480" s="414"/>
      <c r="AF480" s="414"/>
      <c r="AG480" s="414"/>
      <c r="AH480" s="414"/>
      <c r="AI480" s="414"/>
      <c r="AJ480" s="414"/>
      <c r="AK480" s="414"/>
      <c r="AL480" s="414"/>
      <c r="AM480" s="292"/>
    </row>
    <row r="481" spans="1:39" s="283" customFormat="1" ht="15.5" outlineLevel="1">
      <c r="A481" s="509">
        <v>24</v>
      </c>
      <c r="B481" s="315" t="s">
        <v>14</v>
      </c>
      <c r="C481" s="291" t="s">
        <v>25</v>
      </c>
      <c r="D481" s="295"/>
      <c r="E481" s="295"/>
      <c r="F481" s="295"/>
      <c r="G481" s="295"/>
      <c r="H481" s="295"/>
      <c r="I481" s="295"/>
      <c r="J481" s="295"/>
      <c r="K481" s="295"/>
      <c r="L481" s="295"/>
      <c r="M481" s="295"/>
      <c r="N481" s="291"/>
      <c r="O481" s="295"/>
      <c r="P481" s="295"/>
      <c r="Q481" s="295"/>
      <c r="R481" s="295"/>
      <c r="S481" s="295"/>
      <c r="T481" s="295"/>
      <c r="U481" s="295"/>
      <c r="V481" s="295"/>
      <c r="W481" s="295"/>
      <c r="X481" s="295"/>
      <c r="Y481" s="410"/>
      <c r="Z481" s="410"/>
      <c r="AA481" s="410"/>
      <c r="AB481" s="410"/>
      <c r="AC481" s="410"/>
      <c r="AD481" s="410"/>
      <c r="AE481" s="410"/>
      <c r="AF481" s="410"/>
      <c r="AG481" s="410"/>
      <c r="AH481" s="410"/>
      <c r="AI481" s="410"/>
      <c r="AJ481" s="410"/>
      <c r="AK481" s="410"/>
      <c r="AL481" s="410"/>
      <c r="AM481" s="296">
        <f>SUM(Y481:AL481)</f>
        <v>0</v>
      </c>
    </row>
    <row r="482" spans="1:39" s="283" customFormat="1" ht="15.5" outlineLevel="1">
      <c r="A482" s="509"/>
      <c r="B482" s="315" t="s">
        <v>259</v>
      </c>
      <c r="C482" s="291" t="s">
        <v>163</v>
      </c>
      <c r="D482" s="295"/>
      <c r="E482" s="295"/>
      <c r="F482" s="295"/>
      <c r="G482" s="295"/>
      <c r="H482" s="295"/>
      <c r="I482" s="295"/>
      <c r="J482" s="295"/>
      <c r="K482" s="295"/>
      <c r="L482" s="295"/>
      <c r="M482" s="295"/>
      <c r="N482" s="468"/>
      <c r="O482" s="295"/>
      <c r="P482" s="295"/>
      <c r="Q482" s="295"/>
      <c r="R482" s="295"/>
      <c r="S482" s="295"/>
      <c r="T482" s="295"/>
      <c r="U482" s="295"/>
      <c r="V482" s="295"/>
      <c r="W482" s="295"/>
      <c r="X482" s="295"/>
      <c r="Y482" s="411">
        <f>Y481</f>
        <v>0</v>
      </c>
      <c r="Z482" s="411">
        <f>Z481</f>
        <v>0</v>
      </c>
      <c r="AA482" s="411">
        <f t="shared" ref="AA482:AL482" si="146">AA481</f>
        <v>0</v>
      </c>
      <c r="AB482" s="411">
        <f t="shared" si="146"/>
        <v>0</v>
      </c>
      <c r="AC482" s="411">
        <f t="shared" si="146"/>
        <v>0</v>
      </c>
      <c r="AD482" s="411">
        <f t="shared" si="146"/>
        <v>0</v>
      </c>
      <c r="AE482" s="411">
        <f t="shared" si="146"/>
        <v>0</v>
      </c>
      <c r="AF482" s="411">
        <f t="shared" si="146"/>
        <v>0</v>
      </c>
      <c r="AG482" s="411">
        <f t="shared" si="146"/>
        <v>0</v>
      </c>
      <c r="AH482" s="411">
        <f t="shared" si="146"/>
        <v>0</v>
      </c>
      <c r="AI482" s="411">
        <f t="shared" si="146"/>
        <v>0</v>
      </c>
      <c r="AJ482" s="411">
        <f t="shared" si="146"/>
        <v>0</v>
      </c>
      <c r="AK482" s="411">
        <f t="shared" si="146"/>
        <v>0</v>
      </c>
      <c r="AL482" s="411">
        <f t="shared" si="146"/>
        <v>0</v>
      </c>
      <c r="AM482" s="297"/>
    </row>
    <row r="483" spans="1:39" s="283" customFormat="1" ht="15.5" outlineLevel="1">
      <c r="A483" s="509"/>
      <c r="B483" s="315"/>
      <c r="C483" s="305"/>
      <c r="D483" s="291"/>
      <c r="E483" s="291"/>
      <c r="F483" s="291"/>
      <c r="G483" s="291"/>
      <c r="H483" s="291"/>
      <c r="I483" s="291"/>
      <c r="J483" s="291"/>
      <c r="K483" s="291"/>
      <c r="L483" s="291"/>
      <c r="M483" s="291"/>
      <c r="N483" s="291"/>
      <c r="O483" s="291"/>
      <c r="P483" s="291"/>
      <c r="Q483" s="291"/>
      <c r="R483" s="291"/>
      <c r="S483" s="291"/>
      <c r="T483" s="291"/>
      <c r="U483" s="291"/>
      <c r="V483" s="291"/>
      <c r="W483" s="291"/>
      <c r="X483" s="291"/>
      <c r="Y483" s="412"/>
      <c r="Z483" s="412"/>
      <c r="AA483" s="412"/>
      <c r="AB483" s="412"/>
      <c r="AC483" s="412"/>
      <c r="AD483" s="412"/>
      <c r="AE483" s="412"/>
      <c r="AF483" s="412"/>
      <c r="AG483" s="412"/>
      <c r="AH483" s="412"/>
      <c r="AI483" s="412"/>
      <c r="AJ483" s="412"/>
      <c r="AK483" s="412"/>
      <c r="AL483" s="412"/>
      <c r="AM483" s="306"/>
    </row>
    <row r="484" spans="1:39" s="283" customFormat="1" ht="15.5" outlineLevel="1">
      <c r="A484" s="509">
        <v>25</v>
      </c>
      <c r="B484" s="314" t="s">
        <v>21</v>
      </c>
      <c r="C484" s="291" t="s">
        <v>25</v>
      </c>
      <c r="D484" s="295"/>
      <c r="E484" s="295"/>
      <c r="F484" s="295"/>
      <c r="G484" s="295"/>
      <c r="H484" s="295"/>
      <c r="I484" s="295"/>
      <c r="J484" s="295"/>
      <c r="K484" s="295"/>
      <c r="L484" s="295"/>
      <c r="M484" s="295"/>
      <c r="N484" s="295">
        <v>12</v>
      </c>
      <c r="O484" s="295"/>
      <c r="P484" s="295"/>
      <c r="Q484" s="295"/>
      <c r="R484" s="295"/>
      <c r="S484" s="295"/>
      <c r="T484" s="295"/>
      <c r="U484" s="295"/>
      <c r="V484" s="295"/>
      <c r="W484" s="295"/>
      <c r="X484" s="295"/>
      <c r="Y484" s="415"/>
      <c r="Z484" s="415"/>
      <c r="AA484" s="415"/>
      <c r="AB484" s="415"/>
      <c r="AC484" s="415"/>
      <c r="AD484" s="415"/>
      <c r="AE484" s="415"/>
      <c r="AF484" s="415"/>
      <c r="AG484" s="415"/>
      <c r="AH484" s="415"/>
      <c r="AI484" s="415"/>
      <c r="AJ484" s="415"/>
      <c r="AK484" s="415"/>
      <c r="AL484" s="415"/>
      <c r="AM484" s="296">
        <f>SUM(Y484:AL484)</f>
        <v>0</v>
      </c>
    </row>
    <row r="485" spans="1:39" s="283" customFormat="1" ht="15.5" outlineLevel="1">
      <c r="A485" s="509"/>
      <c r="B485" s="315" t="s">
        <v>259</v>
      </c>
      <c r="C485" s="291" t="s">
        <v>163</v>
      </c>
      <c r="D485" s="295"/>
      <c r="E485" s="295"/>
      <c r="F485" s="295"/>
      <c r="G485" s="295"/>
      <c r="H485" s="295"/>
      <c r="I485" s="295"/>
      <c r="J485" s="295"/>
      <c r="K485" s="295"/>
      <c r="L485" s="295"/>
      <c r="M485" s="295"/>
      <c r="N485" s="295">
        <f>N484</f>
        <v>12</v>
      </c>
      <c r="O485" s="295"/>
      <c r="P485" s="295"/>
      <c r="Q485" s="295"/>
      <c r="R485" s="295"/>
      <c r="S485" s="295"/>
      <c r="T485" s="295"/>
      <c r="U485" s="295"/>
      <c r="V485" s="295"/>
      <c r="W485" s="295"/>
      <c r="X485" s="295"/>
      <c r="Y485" s="411">
        <f>Y484</f>
        <v>0</v>
      </c>
      <c r="Z485" s="411">
        <f>Z484</f>
        <v>0</v>
      </c>
      <c r="AA485" s="411">
        <f t="shared" ref="AA485:AL485" si="147">AA484</f>
        <v>0</v>
      </c>
      <c r="AB485" s="411">
        <f t="shared" si="147"/>
        <v>0</v>
      </c>
      <c r="AC485" s="411">
        <f t="shared" si="147"/>
        <v>0</v>
      </c>
      <c r="AD485" s="411">
        <f t="shared" si="147"/>
        <v>0</v>
      </c>
      <c r="AE485" s="411">
        <f t="shared" si="147"/>
        <v>0</v>
      </c>
      <c r="AF485" s="411">
        <f t="shared" si="147"/>
        <v>0</v>
      </c>
      <c r="AG485" s="411">
        <f t="shared" si="147"/>
        <v>0</v>
      </c>
      <c r="AH485" s="411">
        <f t="shared" si="147"/>
        <v>0</v>
      </c>
      <c r="AI485" s="411">
        <f t="shared" si="147"/>
        <v>0</v>
      </c>
      <c r="AJ485" s="411">
        <f t="shared" si="147"/>
        <v>0</v>
      </c>
      <c r="AK485" s="411">
        <f t="shared" si="147"/>
        <v>0</v>
      </c>
      <c r="AL485" s="411">
        <f t="shared" si="147"/>
        <v>0</v>
      </c>
      <c r="AM485" s="311"/>
    </row>
    <row r="486" spans="1:39" s="283" customFormat="1" ht="15.5" outlineLevel="1">
      <c r="A486" s="509"/>
      <c r="B486" s="314"/>
      <c r="C486" s="312"/>
      <c r="D486" s="291"/>
      <c r="E486" s="291"/>
      <c r="F486" s="291"/>
      <c r="G486" s="291"/>
      <c r="H486" s="291"/>
      <c r="I486" s="291"/>
      <c r="J486" s="291"/>
      <c r="K486" s="291"/>
      <c r="L486" s="291"/>
      <c r="M486" s="291"/>
      <c r="N486" s="291"/>
      <c r="O486" s="291"/>
      <c r="P486" s="291"/>
      <c r="Q486" s="291"/>
      <c r="R486" s="291"/>
      <c r="S486" s="291"/>
      <c r="T486" s="291"/>
      <c r="U486" s="291"/>
      <c r="V486" s="291"/>
      <c r="W486" s="291"/>
      <c r="X486" s="291"/>
      <c r="Y486" s="416"/>
      <c r="Z486" s="417"/>
      <c r="AA486" s="416"/>
      <c r="AB486" s="416"/>
      <c r="AC486" s="416"/>
      <c r="AD486" s="416"/>
      <c r="AE486" s="416"/>
      <c r="AF486" s="416"/>
      <c r="AG486" s="416"/>
      <c r="AH486" s="416"/>
      <c r="AI486" s="416"/>
      <c r="AJ486" s="416"/>
      <c r="AK486" s="416"/>
      <c r="AL486" s="416"/>
      <c r="AM486" s="313"/>
    </row>
    <row r="487" spans="1:39" ht="15.5" outlineLevel="1">
      <c r="A487" s="510"/>
      <c r="B487" s="288" t="s">
        <v>15</v>
      </c>
      <c r="C487" s="320"/>
      <c r="D487" s="290"/>
      <c r="E487" s="290"/>
      <c r="F487" s="290"/>
      <c r="G487" s="290"/>
      <c r="H487" s="290"/>
      <c r="I487" s="290"/>
      <c r="J487" s="290"/>
      <c r="K487" s="290"/>
      <c r="L487" s="290"/>
      <c r="M487" s="290"/>
      <c r="N487" s="291"/>
      <c r="O487" s="290"/>
      <c r="P487" s="290"/>
      <c r="Q487" s="290"/>
      <c r="R487" s="290"/>
      <c r="S487" s="290"/>
      <c r="T487" s="290"/>
      <c r="U487" s="290"/>
      <c r="V487" s="290"/>
      <c r="W487" s="290"/>
      <c r="X487" s="290"/>
      <c r="Y487" s="414"/>
      <c r="Z487" s="414"/>
      <c r="AA487" s="414"/>
      <c r="AB487" s="414"/>
      <c r="AC487" s="414"/>
      <c r="AD487" s="414"/>
      <c r="AE487" s="414"/>
      <c r="AF487" s="414"/>
      <c r="AG487" s="414"/>
      <c r="AH487" s="414"/>
      <c r="AI487" s="414"/>
      <c r="AJ487" s="414"/>
      <c r="AK487" s="414"/>
      <c r="AL487" s="414"/>
      <c r="AM487" s="292"/>
    </row>
    <row r="488" spans="1:39" ht="15.5" outlineLevel="1">
      <c r="A488" s="509">
        <v>26</v>
      </c>
      <c r="B488" s="321" t="s">
        <v>16</v>
      </c>
      <c r="C488" s="291" t="s">
        <v>25</v>
      </c>
      <c r="D488" s="295"/>
      <c r="E488" s="295"/>
      <c r="F488" s="295"/>
      <c r="G488" s="295"/>
      <c r="H488" s="295"/>
      <c r="I488" s="295"/>
      <c r="J488" s="295"/>
      <c r="K488" s="295"/>
      <c r="L488" s="295"/>
      <c r="M488" s="295"/>
      <c r="N488" s="295">
        <v>12</v>
      </c>
      <c r="O488" s="295"/>
      <c r="P488" s="295"/>
      <c r="Q488" s="295"/>
      <c r="R488" s="295"/>
      <c r="S488" s="295"/>
      <c r="T488" s="295"/>
      <c r="U488" s="295"/>
      <c r="V488" s="295"/>
      <c r="W488" s="295"/>
      <c r="X488" s="295"/>
      <c r="Y488" s="426"/>
      <c r="Z488" s="415"/>
      <c r="AA488" s="415"/>
      <c r="AB488" s="415"/>
      <c r="AC488" s="415"/>
      <c r="AD488" s="415"/>
      <c r="AE488" s="415"/>
      <c r="AF488" s="415"/>
      <c r="AG488" s="415"/>
      <c r="AH488" s="415"/>
      <c r="AI488" s="415"/>
      <c r="AJ488" s="415"/>
      <c r="AK488" s="415"/>
      <c r="AL488" s="415"/>
      <c r="AM488" s="296">
        <f>SUM(Y488:AL488)</f>
        <v>0</v>
      </c>
    </row>
    <row r="489" spans="1:39" ht="15.5" outlineLevel="1">
      <c r="B489" s="294" t="s">
        <v>259</v>
      </c>
      <c r="C489" s="291" t="s">
        <v>163</v>
      </c>
      <c r="D489" s="295"/>
      <c r="E489" s="295"/>
      <c r="F489" s="295"/>
      <c r="G489" s="295"/>
      <c r="H489" s="295"/>
      <c r="I489" s="295"/>
      <c r="J489" s="295"/>
      <c r="K489" s="295"/>
      <c r="L489" s="295"/>
      <c r="M489" s="295"/>
      <c r="N489" s="295">
        <f>N488</f>
        <v>12</v>
      </c>
      <c r="O489" s="295"/>
      <c r="P489" s="295"/>
      <c r="Q489" s="295"/>
      <c r="R489" s="295"/>
      <c r="S489" s="295"/>
      <c r="T489" s="295"/>
      <c r="U489" s="295"/>
      <c r="V489" s="295"/>
      <c r="W489" s="295"/>
      <c r="X489" s="295"/>
      <c r="Y489" s="411">
        <f>Y488</f>
        <v>0</v>
      </c>
      <c r="Z489" s="411">
        <f>Z488</f>
        <v>0</v>
      </c>
      <c r="AA489" s="411">
        <f t="shared" ref="AA489:AL489" si="148">AA488</f>
        <v>0</v>
      </c>
      <c r="AB489" s="411">
        <f t="shared" si="148"/>
        <v>0</v>
      </c>
      <c r="AC489" s="411">
        <f t="shared" si="148"/>
        <v>0</v>
      </c>
      <c r="AD489" s="411">
        <f t="shared" si="148"/>
        <v>0</v>
      </c>
      <c r="AE489" s="411">
        <f t="shared" si="148"/>
        <v>0</v>
      </c>
      <c r="AF489" s="411">
        <f t="shared" si="148"/>
        <v>0</v>
      </c>
      <c r="AG489" s="411">
        <f t="shared" si="148"/>
        <v>0</v>
      </c>
      <c r="AH489" s="411">
        <f t="shared" si="148"/>
        <v>0</v>
      </c>
      <c r="AI489" s="411">
        <f t="shared" si="148"/>
        <v>0</v>
      </c>
      <c r="AJ489" s="411">
        <f t="shared" si="148"/>
        <v>0</v>
      </c>
      <c r="AK489" s="411">
        <f t="shared" si="148"/>
        <v>0</v>
      </c>
      <c r="AL489" s="411">
        <f t="shared" si="148"/>
        <v>0</v>
      </c>
      <c r="AM489" s="306"/>
    </row>
    <row r="490" spans="1:39" ht="15.5" outlineLevel="1">
      <c r="A490" s="512"/>
      <c r="B490" s="322"/>
      <c r="C490" s="291"/>
      <c r="D490" s="291"/>
      <c r="E490" s="291"/>
      <c r="F490" s="291"/>
      <c r="G490" s="291"/>
      <c r="H490" s="291"/>
      <c r="I490" s="291"/>
      <c r="J490" s="291"/>
      <c r="K490" s="291"/>
      <c r="L490" s="291"/>
      <c r="M490" s="291"/>
      <c r="N490" s="291"/>
      <c r="O490" s="291"/>
      <c r="P490" s="291"/>
      <c r="Q490" s="291"/>
      <c r="R490" s="291"/>
      <c r="S490" s="291"/>
      <c r="T490" s="291"/>
      <c r="U490" s="291"/>
      <c r="V490" s="291"/>
      <c r="W490" s="291"/>
      <c r="X490" s="291"/>
      <c r="Y490" s="423"/>
      <c r="Z490" s="424"/>
      <c r="AA490" s="424"/>
      <c r="AB490" s="424"/>
      <c r="AC490" s="424"/>
      <c r="AD490" s="424"/>
      <c r="AE490" s="424"/>
      <c r="AF490" s="424"/>
      <c r="AG490" s="424"/>
      <c r="AH490" s="424"/>
      <c r="AI490" s="424"/>
      <c r="AJ490" s="424"/>
      <c r="AK490" s="424"/>
      <c r="AL490" s="424"/>
      <c r="AM490" s="297"/>
    </row>
    <row r="491" spans="1:39" ht="15.5" outlineLevel="1">
      <c r="A491" s="509">
        <v>27</v>
      </c>
      <c r="B491" s="321" t="s">
        <v>17</v>
      </c>
      <c r="C491" s="291" t="s">
        <v>25</v>
      </c>
      <c r="D491" s="295"/>
      <c r="E491" s="295"/>
      <c r="F491" s="295"/>
      <c r="G491" s="295"/>
      <c r="H491" s="295"/>
      <c r="I491" s="295"/>
      <c r="J491" s="295"/>
      <c r="K491" s="295"/>
      <c r="L491" s="295"/>
      <c r="M491" s="295"/>
      <c r="N491" s="295">
        <v>12</v>
      </c>
      <c r="O491" s="295"/>
      <c r="P491" s="295"/>
      <c r="Q491" s="295"/>
      <c r="R491" s="295"/>
      <c r="S491" s="295"/>
      <c r="T491" s="295"/>
      <c r="U491" s="295"/>
      <c r="V491" s="295"/>
      <c r="W491" s="295"/>
      <c r="X491" s="295"/>
      <c r="Y491" s="426"/>
      <c r="Z491" s="415"/>
      <c r="AA491" s="415"/>
      <c r="AB491" s="415"/>
      <c r="AC491" s="415"/>
      <c r="AD491" s="415"/>
      <c r="AE491" s="415"/>
      <c r="AF491" s="415"/>
      <c r="AG491" s="415"/>
      <c r="AH491" s="415"/>
      <c r="AI491" s="415"/>
      <c r="AJ491" s="415"/>
      <c r="AK491" s="415"/>
      <c r="AL491" s="415"/>
      <c r="AM491" s="296">
        <f>SUM(Y491:AL491)</f>
        <v>0</v>
      </c>
    </row>
    <row r="492" spans="1:39" ht="15.5" outlineLevel="1">
      <c r="B492" s="294" t="s">
        <v>259</v>
      </c>
      <c r="C492" s="291" t="s">
        <v>163</v>
      </c>
      <c r="D492" s="295"/>
      <c r="E492" s="295"/>
      <c r="F492" s="295"/>
      <c r="G492" s="295"/>
      <c r="H492" s="295"/>
      <c r="I492" s="295"/>
      <c r="J492" s="295"/>
      <c r="K492" s="295"/>
      <c r="L492" s="295"/>
      <c r="M492" s="295"/>
      <c r="N492" s="295">
        <f>N491</f>
        <v>12</v>
      </c>
      <c r="O492" s="295"/>
      <c r="P492" s="295"/>
      <c r="Q492" s="295"/>
      <c r="R492" s="295"/>
      <c r="S492" s="295"/>
      <c r="T492" s="295"/>
      <c r="U492" s="295"/>
      <c r="V492" s="295"/>
      <c r="W492" s="295"/>
      <c r="X492" s="295"/>
      <c r="Y492" s="411">
        <f>Y491</f>
        <v>0</v>
      </c>
      <c r="Z492" s="411">
        <f>Z491</f>
        <v>0</v>
      </c>
      <c r="AA492" s="411">
        <f t="shared" ref="AA492:AL492" si="149">AA491</f>
        <v>0</v>
      </c>
      <c r="AB492" s="411">
        <f t="shared" si="149"/>
        <v>0</v>
      </c>
      <c r="AC492" s="411">
        <f t="shared" si="149"/>
        <v>0</v>
      </c>
      <c r="AD492" s="411">
        <f t="shared" si="149"/>
        <v>0</v>
      </c>
      <c r="AE492" s="411">
        <f t="shared" si="149"/>
        <v>0</v>
      </c>
      <c r="AF492" s="411">
        <f t="shared" si="149"/>
        <v>0</v>
      </c>
      <c r="AG492" s="411">
        <f t="shared" si="149"/>
        <v>0</v>
      </c>
      <c r="AH492" s="411">
        <f t="shared" si="149"/>
        <v>0</v>
      </c>
      <c r="AI492" s="411">
        <f t="shared" si="149"/>
        <v>0</v>
      </c>
      <c r="AJ492" s="411">
        <f t="shared" si="149"/>
        <v>0</v>
      </c>
      <c r="AK492" s="411">
        <f t="shared" si="149"/>
        <v>0</v>
      </c>
      <c r="AL492" s="411">
        <f t="shared" si="149"/>
        <v>0</v>
      </c>
      <c r="AM492" s="306"/>
    </row>
    <row r="493" spans="1:39" ht="15.5" outlineLevel="1">
      <c r="A493" s="512"/>
      <c r="B493" s="323"/>
      <c r="C493" s="300"/>
      <c r="D493" s="291"/>
      <c r="E493" s="291"/>
      <c r="F493" s="291"/>
      <c r="G493" s="291"/>
      <c r="H493" s="291"/>
      <c r="I493" s="291"/>
      <c r="J493" s="291"/>
      <c r="K493" s="291"/>
      <c r="L493" s="291"/>
      <c r="M493" s="291"/>
      <c r="N493" s="300"/>
      <c r="O493" s="291"/>
      <c r="P493" s="291"/>
      <c r="Q493" s="291"/>
      <c r="R493" s="291"/>
      <c r="S493" s="291"/>
      <c r="T493" s="291"/>
      <c r="U493" s="291"/>
      <c r="V493" s="291"/>
      <c r="W493" s="291"/>
      <c r="X493" s="291"/>
      <c r="Y493" s="412"/>
      <c r="Z493" s="412"/>
      <c r="AA493" s="412"/>
      <c r="AB493" s="412"/>
      <c r="AC493" s="412"/>
      <c r="AD493" s="412"/>
      <c r="AE493" s="412"/>
      <c r="AF493" s="412"/>
      <c r="AG493" s="412"/>
      <c r="AH493" s="412"/>
      <c r="AI493" s="412"/>
      <c r="AJ493" s="412"/>
      <c r="AK493" s="412"/>
      <c r="AL493" s="412"/>
      <c r="AM493" s="306"/>
    </row>
    <row r="494" spans="1:39" ht="15.5" outlineLevel="1">
      <c r="A494" s="509">
        <v>28</v>
      </c>
      <c r="B494" s="321" t="s">
        <v>18</v>
      </c>
      <c r="C494" s="291" t="s">
        <v>25</v>
      </c>
      <c r="D494" s="295"/>
      <c r="E494" s="295"/>
      <c r="F494" s="295"/>
      <c r="G494" s="295"/>
      <c r="H494" s="295"/>
      <c r="I494" s="295"/>
      <c r="J494" s="295"/>
      <c r="K494" s="295"/>
      <c r="L494" s="295"/>
      <c r="M494" s="295"/>
      <c r="N494" s="295">
        <v>0</v>
      </c>
      <c r="O494" s="295"/>
      <c r="P494" s="295"/>
      <c r="Q494" s="295"/>
      <c r="R494" s="295"/>
      <c r="S494" s="295"/>
      <c r="T494" s="295"/>
      <c r="U494" s="295"/>
      <c r="V494" s="295"/>
      <c r="W494" s="295"/>
      <c r="X494" s="295"/>
      <c r="Y494" s="426"/>
      <c r="Z494" s="415"/>
      <c r="AA494" s="415"/>
      <c r="AB494" s="415"/>
      <c r="AC494" s="415"/>
      <c r="AD494" s="415"/>
      <c r="AE494" s="415"/>
      <c r="AF494" s="415"/>
      <c r="AG494" s="415"/>
      <c r="AH494" s="415"/>
      <c r="AI494" s="415"/>
      <c r="AJ494" s="415"/>
      <c r="AK494" s="415"/>
      <c r="AL494" s="415"/>
      <c r="AM494" s="296">
        <f>SUM(Y494:AL494)</f>
        <v>0</v>
      </c>
    </row>
    <row r="495" spans="1:39" ht="15.5" outlineLevel="1">
      <c r="B495" s="294" t="s">
        <v>259</v>
      </c>
      <c r="C495" s="291" t="s">
        <v>163</v>
      </c>
      <c r="D495" s="295"/>
      <c r="E495" s="295"/>
      <c r="F495" s="295"/>
      <c r="G495" s="295"/>
      <c r="H495" s="295"/>
      <c r="I495" s="295"/>
      <c r="J495" s="295"/>
      <c r="K495" s="295"/>
      <c r="L495" s="295"/>
      <c r="M495" s="295"/>
      <c r="N495" s="295">
        <f>N494</f>
        <v>0</v>
      </c>
      <c r="O495" s="295"/>
      <c r="P495" s="295"/>
      <c r="Q495" s="295"/>
      <c r="R495" s="295"/>
      <c r="S495" s="295"/>
      <c r="T495" s="295"/>
      <c r="U495" s="295"/>
      <c r="V495" s="295"/>
      <c r="W495" s="295"/>
      <c r="X495" s="295"/>
      <c r="Y495" s="411">
        <f>Y494</f>
        <v>0</v>
      </c>
      <c r="Z495" s="411">
        <f>Z494</f>
        <v>0</v>
      </c>
      <c r="AA495" s="411">
        <f t="shared" ref="AA495:AL495" si="150">AA494</f>
        <v>0</v>
      </c>
      <c r="AB495" s="411">
        <f t="shared" si="150"/>
        <v>0</v>
      </c>
      <c r="AC495" s="411">
        <f t="shared" si="150"/>
        <v>0</v>
      </c>
      <c r="AD495" s="411">
        <f t="shared" si="150"/>
        <v>0</v>
      </c>
      <c r="AE495" s="411">
        <f t="shared" si="150"/>
        <v>0</v>
      </c>
      <c r="AF495" s="411">
        <f t="shared" si="150"/>
        <v>0</v>
      </c>
      <c r="AG495" s="411">
        <f t="shared" si="150"/>
        <v>0</v>
      </c>
      <c r="AH495" s="411">
        <f t="shared" si="150"/>
        <v>0</v>
      </c>
      <c r="AI495" s="411">
        <f t="shared" si="150"/>
        <v>0</v>
      </c>
      <c r="AJ495" s="411">
        <f t="shared" si="150"/>
        <v>0</v>
      </c>
      <c r="AK495" s="411">
        <f t="shared" si="150"/>
        <v>0</v>
      </c>
      <c r="AL495" s="411">
        <f t="shared" si="150"/>
        <v>0</v>
      </c>
      <c r="AM495" s="297"/>
    </row>
    <row r="496" spans="1:39" ht="15.5" outlineLevel="1">
      <c r="A496" s="512"/>
      <c r="B496" s="322"/>
      <c r="C496" s="291"/>
      <c r="D496" s="291"/>
      <c r="E496" s="291"/>
      <c r="F496" s="291"/>
      <c r="G496" s="291"/>
      <c r="H496" s="291"/>
      <c r="I496" s="291"/>
      <c r="J496" s="291"/>
      <c r="K496" s="291"/>
      <c r="L496" s="291"/>
      <c r="M496" s="291"/>
      <c r="N496" s="291"/>
      <c r="O496" s="291"/>
      <c r="P496" s="291"/>
      <c r="Q496" s="291"/>
      <c r="R496" s="291"/>
      <c r="S496" s="291"/>
      <c r="T496" s="291"/>
      <c r="U496" s="291"/>
      <c r="V496" s="291"/>
      <c r="W496" s="291"/>
      <c r="X496" s="291"/>
      <c r="Y496" s="412"/>
      <c r="Z496" s="412"/>
      <c r="AA496" s="412"/>
      <c r="AB496" s="412"/>
      <c r="AC496" s="412"/>
      <c r="AD496" s="412"/>
      <c r="AE496" s="412"/>
      <c r="AF496" s="412"/>
      <c r="AG496" s="412"/>
      <c r="AH496" s="412"/>
      <c r="AI496" s="412"/>
      <c r="AJ496" s="412"/>
      <c r="AK496" s="412"/>
      <c r="AL496" s="412"/>
      <c r="AM496" s="306"/>
    </row>
    <row r="497" spans="1:39" ht="15.5" outlineLevel="1">
      <c r="A497" s="509">
        <v>29</v>
      </c>
      <c r="B497" s="324" t="s">
        <v>19</v>
      </c>
      <c r="C497" s="291" t="s">
        <v>25</v>
      </c>
      <c r="D497" s="295"/>
      <c r="E497" s="295"/>
      <c r="F497" s="295"/>
      <c r="G497" s="295"/>
      <c r="H497" s="295"/>
      <c r="I497" s="295"/>
      <c r="J497" s="295"/>
      <c r="K497" s="295"/>
      <c r="L497" s="295"/>
      <c r="M497" s="295"/>
      <c r="N497" s="295">
        <v>0</v>
      </c>
      <c r="O497" s="295"/>
      <c r="P497" s="295"/>
      <c r="Q497" s="295"/>
      <c r="R497" s="295"/>
      <c r="S497" s="295"/>
      <c r="T497" s="295"/>
      <c r="U497" s="295"/>
      <c r="V497" s="295"/>
      <c r="W497" s="295"/>
      <c r="X497" s="295"/>
      <c r="Y497" s="426"/>
      <c r="Z497" s="415"/>
      <c r="AA497" s="415"/>
      <c r="AB497" s="415"/>
      <c r="AC497" s="415"/>
      <c r="AD497" s="415"/>
      <c r="AE497" s="415"/>
      <c r="AF497" s="415"/>
      <c r="AG497" s="415"/>
      <c r="AH497" s="415"/>
      <c r="AI497" s="415"/>
      <c r="AJ497" s="415"/>
      <c r="AK497" s="415"/>
      <c r="AL497" s="415"/>
      <c r="AM497" s="296">
        <f>SUM(Y497:AL497)</f>
        <v>0</v>
      </c>
    </row>
    <row r="498" spans="1:39" ht="15.5" outlineLevel="1">
      <c r="B498" s="324" t="s">
        <v>259</v>
      </c>
      <c r="C498" s="291" t="s">
        <v>163</v>
      </c>
      <c r="D498" s="295"/>
      <c r="E498" s="295"/>
      <c r="F498" s="295"/>
      <c r="G498" s="295"/>
      <c r="H498" s="295"/>
      <c r="I498" s="295"/>
      <c r="J498" s="295"/>
      <c r="K498" s="295"/>
      <c r="L498" s="295"/>
      <c r="M498" s="295"/>
      <c r="N498" s="295">
        <f>N497</f>
        <v>0</v>
      </c>
      <c r="O498" s="295"/>
      <c r="P498" s="295"/>
      <c r="Q498" s="295"/>
      <c r="R498" s="295"/>
      <c r="S498" s="295"/>
      <c r="T498" s="295"/>
      <c r="U498" s="295"/>
      <c r="V498" s="295"/>
      <c r="W498" s="295"/>
      <c r="X498" s="295"/>
      <c r="Y498" s="411">
        <f>Y497</f>
        <v>0</v>
      </c>
      <c r="Z498" s="411">
        <f t="shared" ref="Z498:AL498" si="151">Z497</f>
        <v>0</v>
      </c>
      <c r="AA498" s="411">
        <f t="shared" si="151"/>
        <v>0</v>
      </c>
      <c r="AB498" s="411">
        <f t="shared" si="151"/>
        <v>0</v>
      </c>
      <c r="AC498" s="411">
        <f t="shared" si="151"/>
        <v>0</v>
      </c>
      <c r="AD498" s="411">
        <f t="shared" si="151"/>
        <v>0</v>
      </c>
      <c r="AE498" s="411">
        <f t="shared" si="151"/>
        <v>0</v>
      </c>
      <c r="AF498" s="411">
        <f t="shared" si="151"/>
        <v>0</v>
      </c>
      <c r="AG498" s="411">
        <f t="shared" si="151"/>
        <v>0</v>
      </c>
      <c r="AH498" s="411">
        <f t="shared" si="151"/>
        <v>0</v>
      </c>
      <c r="AI498" s="411">
        <f t="shared" si="151"/>
        <v>0</v>
      </c>
      <c r="AJ498" s="411">
        <f t="shared" si="151"/>
        <v>0</v>
      </c>
      <c r="AK498" s="411">
        <f t="shared" si="151"/>
        <v>0</v>
      </c>
      <c r="AL498" s="411">
        <f t="shared" si="151"/>
        <v>0</v>
      </c>
      <c r="AM498" s="297"/>
    </row>
    <row r="499" spans="1:39" ht="15.5" outlineLevel="1">
      <c r="B499" s="324"/>
      <c r="C499" s="291"/>
      <c r="D499" s="291"/>
      <c r="E499" s="291"/>
      <c r="F499" s="291"/>
      <c r="G499" s="291"/>
      <c r="H499" s="291"/>
      <c r="I499" s="291"/>
      <c r="J499" s="291"/>
      <c r="K499" s="291"/>
      <c r="L499" s="291"/>
      <c r="M499" s="291"/>
      <c r="N499" s="291"/>
      <c r="O499" s="291"/>
      <c r="P499" s="291"/>
      <c r="Q499" s="291"/>
      <c r="R499" s="291"/>
      <c r="S499" s="291"/>
      <c r="T499" s="291"/>
      <c r="U499" s="291"/>
      <c r="V499" s="291"/>
      <c r="W499" s="291"/>
      <c r="X499" s="291"/>
      <c r="Y499" s="423"/>
      <c r="Z499" s="423"/>
      <c r="AA499" s="423"/>
      <c r="AB499" s="423"/>
      <c r="AC499" s="423"/>
      <c r="AD499" s="423"/>
      <c r="AE499" s="423"/>
      <c r="AF499" s="423"/>
      <c r="AG499" s="423"/>
      <c r="AH499" s="423"/>
      <c r="AI499" s="423"/>
      <c r="AJ499" s="423"/>
      <c r="AK499" s="423"/>
      <c r="AL499" s="423"/>
      <c r="AM499" s="313"/>
    </row>
    <row r="500" spans="1:39" s="283" customFormat="1" ht="15.5" outlineLevel="1">
      <c r="A500" s="509">
        <v>30</v>
      </c>
      <c r="B500" s="314" t="s">
        <v>489</v>
      </c>
      <c r="C500" s="291" t="s">
        <v>25</v>
      </c>
      <c r="D500" s="295"/>
      <c r="E500" s="295"/>
      <c r="F500" s="295"/>
      <c r="G500" s="295"/>
      <c r="H500" s="295"/>
      <c r="I500" s="295"/>
      <c r="J500" s="295"/>
      <c r="K500" s="295"/>
      <c r="L500" s="295"/>
      <c r="M500" s="295"/>
      <c r="N500" s="295">
        <v>0</v>
      </c>
      <c r="O500" s="295"/>
      <c r="P500" s="295"/>
      <c r="Q500" s="295"/>
      <c r="R500" s="295"/>
      <c r="S500" s="295"/>
      <c r="T500" s="295"/>
      <c r="U500" s="295"/>
      <c r="V500" s="295"/>
      <c r="W500" s="295"/>
      <c r="X500" s="295"/>
      <c r="Y500" s="410"/>
      <c r="Z500" s="410"/>
      <c r="AA500" s="410"/>
      <c r="AB500" s="410"/>
      <c r="AC500" s="410"/>
      <c r="AD500" s="410"/>
      <c r="AE500" s="410"/>
      <c r="AF500" s="410"/>
      <c r="AG500" s="410"/>
      <c r="AH500" s="410"/>
      <c r="AI500" s="410"/>
      <c r="AJ500" s="410"/>
      <c r="AK500" s="410"/>
      <c r="AL500" s="410"/>
      <c r="AM500" s="296">
        <f>SUM(Y500:AL500)</f>
        <v>0</v>
      </c>
    </row>
    <row r="501" spans="1:39" s="283" customFormat="1" ht="15.5" outlineLevel="1">
      <c r="A501" s="509"/>
      <c r="B501" s="324" t="s">
        <v>259</v>
      </c>
      <c r="C501" s="291" t="s">
        <v>163</v>
      </c>
      <c r="D501" s="295"/>
      <c r="E501" s="295"/>
      <c r="F501" s="295"/>
      <c r="G501" s="295"/>
      <c r="H501" s="295"/>
      <c r="I501" s="295"/>
      <c r="J501" s="295"/>
      <c r="K501" s="295"/>
      <c r="L501" s="295"/>
      <c r="M501" s="295"/>
      <c r="N501" s="295">
        <f>N500</f>
        <v>0</v>
      </c>
      <c r="O501" s="295"/>
      <c r="P501" s="295"/>
      <c r="Q501" s="295"/>
      <c r="R501" s="295"/>
      <c r="S501" s="295"/>
      <c r="T501" s="295"/>
      <c r="U501" s="295"/>
      <c r="V501" s="295"/>
      <c r="W501" s="295"/>
      <c r="X501" s="295"/>
      <c r="Y501" s="411">
        <f>Y500</f>
        <v>0</v>
      </c>
      <c r="Z501" s="411">
        <f t="shared" ref="Z501:AL501" si="152">Z500</f>
        <v>0</v>
      </c>
      <c r="AA501" s="411">
        <f t="shared" si="152"/>
        <v>0</v>
      </c>
      <c r="AB501" s="411">
        <f t="shared" si="152"/>
        <v>0</v>
      </c>
      <c r="AC501" s="411">
        <f t="shared" si="152"/>
        <v>0</v>
      </c>
      <c r="AD501" s="411">
        <f t="shared" si="152"/>
        <v>0</v>
      </c>
      <c r="AE501" s="411">
        <f t="shared" si="152"/>
        <v>0</v>
      </c>
      <c r="AF501" s="411">
        <f t="shared" si="152"/>
        <v>0</v>
      </c>
      <c r="AG501" s="411">
        <f t="shared" si="152"/>
        <v>0</v>
      </c>
      <c r="AH501" s="411">
        <f t="shared" si="152"/>
        <v>0</v>
      </c>
      <c r="AI501" s="411">
        <f t="shared" si="152"/>
        <v>0</v>
      </c>
      <c r="AJ501" s="411">
        <f t="shared" si="152"/>
        <v>0</v>
      </c>
      <c r="AK501" s="411">
        <f t="shared" si="152"/>
        <v>0</v>
      </c>
      <c r="AL501" s="411">
        <f t="shared" si="152"/>
        <v>0</v>
      </c>
      <c r="AM501" s="297"/>
    </row>
    <row r="502" spans="1:39" s="283" customFormat="1" ht="15.5" outlineLevel="1">
      <c r="A502" s="509"/>
      <c r="B502" s="324"/>
      <c r="C502" s="291"/>
      <c r="D502" s="291"/>
      <c r="E502" s="291"/>
      <c r="F502" s="291"/>
      <c r="G502" s="291"/>
      <c r="H502" s="291"/>
      <c r="I502" s="291"/>
      <c r="J502" s="291"/>
      <c r="K502" s="291"/>
      <c r="L502" s="291"/>
      <c r="M502" s="291"/>
      <c r="N502" s="291"/>
      <c r="O502" s="291"/>
      <c r="P502" s="291"/>
      <c r="Q502" s="291"/>
      <c r="R502" s="291"/>
      <c r="S502" s="291"/>
      <c r="T502" s="291"/>
      <c r="U502" s="291"/>
      <c r="V502" s="291"/>
      <c r="W502" s="291"/>
      <c r="X502" s="291"/>
      <c r="Y502" s="412"/>
      <c r="Z502" s="412"/>
      <c r="AA502" s="412"/>
      <c r="AB502" s="412"/>
      <c r="AC502" s="412"/>
      <c r="AD502" s="412"/>
      <c r="AE502" s="412"/>
      <c r="AF502" s="412"/>
      <c r="AG502" s="412"/>
      <c r="AH502" s="412"/>
      <c r="AI502" s="412"/>
      <c r="AJ502" s="412"/>
      <c r="AK502" s="412"/>
      <c r="AL502" s="412"/>
      <c r="AM502" s="313"/>
    </row>
    <row r="503" spans="1:39" s="283" customFormat="1" ht="15.5" outlineLevel="1">
      <c r="A503" s="509"/>
      <c r="B503" s="288" t="s">
        <v>490</v>
      </c>
      <c r="C503" s="291"/>
      <c r="D503" s="291"/>
      <c r="E503" s="291"/>
      <c r="F503" s="291"/>
      <c r="G503" s="291"/>
      <c r="H503" s="291"/>
      <c r="I503" s="291"/>
      <c r="J503" s="291"/>
      <c r="K503" s="291"/>
      <c r="L503" s="291"/>
      <c r="M503" s="291"/>
      <c r="N503" s="291"/>
      <c r="O503" s="291"/>
      <c r="P503" s="291"/>
      <c r="Q503" s="291"/>
      <c r="R503" s="291"/>
      <c r="S503" s="291"/>
      <c r="T503" s="291"/>
      <c r="U503" s="291"/>
      <c r="V503" s="291"/>
      <c r="W503" s="291"/>
      <c r="X503" s="291"/>
      <c r="Y503" s="412"/>
      <c r="Z503" s="412"/>
      <c r="AA503" s="412"/>
      <c r="AB503" s="412"/>
      <c r="AC503" s="412"/>
      <c r="AD503" s="412"/>
      <c r="AE503" s="412"/>
      <c r="AF503" s="412"/>
      <c r="AG503" s="412"/>
      <c r="AH503" s="412"/>
      <c r="AI503" s="412"/>
      <c r="AJ503" s="412"/>
      <c r="AK503" s="412"/>
      <c r="AL503" s="412"/>
      <c r="AM503" s="313"/>
    </row>
    <row r="504" spans="1:39" s="283" customFormat="1" ht="15.5" outlineLevel="1">
      <c r="A504" s="509">
        <v>31</v>
      </c>
      <c r="B504" s="324" t="s">
        <v>491</v>
      </c>
      <c r="C504" s="291" t="s">
        <v>25</v>
      </c>
      <c r="D504" s="295">
        <f>+'7.  Persistence Report'!AT125</f>
        <v>492720.74</v>
      </c>
      <c r="E504" s="295">
        <f>+'7.  Persistence Report'!AU125</f>
        <v>492720.74</v>
      </c>
      <c r="F504" s="295">
        <f>+'7.  Persistence Report'!AV125</f>
        <v>492720.74</v>
      </c>
      <c r="G504" s="295">
        <f>+'7.  Persistence Report'!AW125</f>
        <v>492720.74</v>
      </c>
      <c r="H504" s="295">
        <f>+'7.  Persistence Report'!AX125</f>
        <v>492720.74</v>
      </c>
      <c r="I504" s="295">
        <f>+'7.  Persistence Report'!AY125</f>
        <v>492720.74</v>
      </c>
      <c r="J504" s="295">
        <f>+'7.  Persistence Report'!AZ125</f>
        <v>492720.74</v>
      </c>
      <c r="K504" s="295">
        <f>+'7.  Persistence Report'!BA125</f>
        <v>492720.74</v>
      </c>
      <c r="L504" s="295">
        <f>+'7.  Persistence Report'!BB125</f>
        <v>492720.74</v>
      </c>
      <c r="M504" s="295">
        <f>+'7.  Persistence Report'!BC125</f>
        <v>492720.74</v>
      </c>
      <c r="N504" s="295">
        <v>0</v>
      </c>
      <c r="O504" s="295">
        <f>+'7.  Persistence Report'!O125</f>
        <v>0</v>
      </c>
      <c r="P504" s="295">
        <f>+'7.  Persistence Report'!P125</f>
        <v>0</v>
      </c>
      <c r="Q504" s="295">
        <f>+'7.  Persistence Report'!Q125</f>
        <v>0</v>
      </c>
      <c r="R504" s="295">
        <f>+'7.  Persistence Report'!R125</f>
        <v>0</v>
      </c>
      <c r="S504" s="295">
        <f>+'7.  Persistence Report'!S125</f>
        <v>0</v>
      </c>
      <c r="T504" s="295">
        <f>+'7.  Persistence Report'!T125</f>
        <v>0</v>
      </c>
      <c r="U504" s="295">
        <f>+'7.  Persistence Report'!U125</f>
        <v>0</v>
      </c>
      <c r="V504" s="295">
        <f>+'7.  Persistence Report'!V125</f>
        <v>0</v>
      </c>
      <c r="W504" s="295">
        <f>+'7.  Persistence Report'!W125</f>
        <v>0</v>
      </c>
      <c r="X504" s="295">
        <f>+'7.  Persistence Report'!X125</f>
        <v>0</v>
      </c>
      <c r="Y504" s="410"/>
      <c r="Z504" s="410"/>
      <c r="AA504" s="410">
        <v>1</v>
      </c>
      <c r="AB504" s="410"/>
      <c r="AC504" s="410"/>
      <c r="AD504" s="410"/>
      <c r="AE504" s="410"/>
      <c r="AF504" s="410"/>
      <c r="AG504" s="410"/>
      <c r="AH504" s="410"/>
      <c r="AI504" s="410"/>
      <c r="AJ504" s="410"/>
      <c r="AK504" s="410"/>
      <c r="AL504" s="410"/>
      <c r="AM504" s="296">
        <f>SUM(Y504:AL504)</f>
        <v>1</v>
      </c>
    </row>
    <row r="505" spans="1:39" s="283" customFormat="1" ht="15.5" outlineLevel="1">
      <c r="A505" s="509"/>
      <c r="B505" s="324" t="s">
        <v>259</v>
      </c>
      <c r="C505" s="291" t="s">
        <v>163</v>
      </c>
      <c r="D505" s="295"/>
      <c r="E505" s="295"/>
      <c r="F505" s="295"/>
      <c r="G505" s="295"/>
      <c r="H505" s="295"/>
      <c r="I505" s="295"/>
      <c r="J505" s="295"/>
      <c r="K505" s="295"/>
      <c r="L505" s="295"/>
      <c r="M505" s="295"/>
      <c r="N505" s="295">
        <f>N504</f>
        <v>0</v>
      </c>
      <c r="O505" s="295"/>
      <c r="P505" s="295"/>
      <c r="Q505" s="295"/>
      <c r="R505" s="295"/>
      <c r="S505" s="295"/>
      <c r="T505" s="295"/>
      <c r="U505" s="295"/>
      <c r="V505" s="295"/>
      <c r="W505" s="295"/>
      <c r="X505" s="295"/>
      <c r="Y505" s="411">
        <f>Y504</f>
        <v>0</v>
      </c>
      <c r="Z505" s="411">
        <f t="shared" ref="Z505:AL505" si="153">Z504</f>
        <v>0</v>
      </c>
      <c r="AA505" s="411">
        <f t="shared" si="153"/>
        <v>1</v>
      </c>
      <c r="AB505" s="411">
        <f t="shared" si="153"/>
        <v>0</v>
      </c>
      <c r="AC505" s="411">
        <f t="shared" si="153"/>
        <v>0</v>
      </c>
      <c r="AD505" s="411">
        <f t="shared" si="153"/>
        <v>0</v>
      </c>
      <c r="AE505" s="411">
        <f t="shared" si="153"/>
        <v>0</v>
      </c>
      <c r="AF505" s="411">
        <f t="shared" si="153"/>
        <v>0</v>
      </c>
      <c r="AG505" s="411">
        <f t="shared" si="153"/>
        <v>0</v>
      </c>
      <c r="AH505" s="411">
        <f t="shared" si="153"/>
        <v>0</v>
      </c>
      <c r="AI505" s="411">
        <f t="shared" si="153"/>
        <v>0</v>
      </c>
      <c r="AJ505" s="411">
        <f t="shared" si="153"/>
        <v>0</v>
      </c>
      <c r="AK505" s="411">
        <f t="shared" si="153"/>
        <v>0</v>
      </c>
      <c r="AL505" s="411">
        <f t="shared" si="153"/>
        <v>0</v>
      </c>
      <c r="AM505" s="297"/>
    </row>
    <row r="506" spans="1:39" s="283" customFormat="1" ht="15.5" outlineLevel="1">
      <c r="A506" s="509"/>
      <c r="B506" s="324"/>
      <c r="C506" s="291"/>
      <c r="D506" s="291"/>
      <c r="E506" s="291"/>
      <c r="F506" s="291"/>
      <c r="G506" s="291"/>
      <c r="H506" s="291"/>
      <c r="I506" s="291"/>
      <c r="J506" s="291"/>
      <c r="K506" s="291"/>
      <c r="L506" s="291"/>
      <c r="M506" s="291"/>
      <c r="N506" s="291"/>
      <c r="O506" s="291"/>
      <c r="P506" s="291"/>
      <c r="Q506" s="291"/>
      <c r="R506" s="291"/>
      <c r="S506" s="291"/>
      <c r="T506" s="291"/>
      <c r="U506" s="291"/>
      <c r="V506" s="291"/>
      <c r="W506" s="291"/>
      <c r="X506" s="291"/>
      <c r="Y506" s="412"/>
      <c r="Z506" s="412"/>
      <c r="AA506" s="412"/>
      <c r="AB506" s="412"/>
      <c r="AC506" s="412"/>
      <c r="AD506" s="412"/>
      <c r="AE506" s="412"/>
      <c r="AF506" s="412"/>
      <c r="AG506" s="412"/>
      <c r="AH506" s="412"/>
      <c r="AI506" s="412"/>
      <c r="AJ506" s="412"/>
      <c r="AK506" s="412"/>
      <c r="AL506" s="412"/>
      <c r="AM506" s="313"/>
    </row>
    <row r="507" spans="1:39" s="283" customFormat="1" ht="15.5" outlineLevel="1">
      <c r="A507" s="509">
        <v>32</v>
      </c>
      <c r="B507" s="324" t="s">
        <v>492</v>
      </c>
      <c r="C507" s="291" t="s">
        <v>25</v>
      </c>
      <c r="D507" s="295"/>
      <c r="E507" s="295"/>
      <c r="F507" s="295"/>
      <c r="G507" s="295"/>
      <c r="H507" s="295"/>
      <c r="I507" s="295"/>
      <c r="J507" s="295"/>
      <c r="K507" s="295"/>
      <c r="L507" s="295"/>
      <c r="M507" s="295"/>
      <c r="N507" s="295">
        <v>0</v>
      </c>
      <c r="O507" s="295">
        <f>+'7.  Persistence Report'!O126</f>
        <v>904.30317530000002</v>
      </c>
      <c r="P507" s="295">
        <f>+'7.  Persistence Report'!P126</f>
        <v>0</v>
      </c>
      <c r="Q507" s="295">
        <f>+'7.  Persistence Report'!Q126</f>
        <v>0</v>
      </c>
      <c r="R507" s="295">
        <f>+'7.  Persistence Report'!R126</f>
        <v>0</v>
      </c>
      <c r="S507" s="295">
        <f>+'7.  Persistence Report'!S126</f>
        <v>0</v>
      </c>
      <c r="T507" s="295">
        <f>+'7.  Persistence Report'!T126</f>
        <v>0</v>
      </c>
      <c r="U507" s="295">
        <f>+'7.  Persistence Report'!U126</f>
        <v>0</v>
      </c>
      <c r="V507" s="295">
        <f>+'7.  Persistence Report'!V126</f>
        <v>0</v>
      </c>
      <c r="W507" s="295">
        <f>+'7.  Persistence Report'!W126</f>
        <v>0</v>
      </c>
      <c r="X507" s="295">
        <f>+'7.  Persistence Report'!X126</f>
        <v>0</v>
      </c>
      <c r="Y507" s="410">
        <v>1</v>
      </c>
      <c r="Z507" s="410"/>
      <c r="AA507" s="410"/>
      <c r="AB507" s="410"/>
      <c r="AC507" s="410"/>
      <c r="AD507" s="410"/>
      <c r="AE507" s="410"/>
      <c r="AF507" s="410"/>
      <c r="AG507" s="410"/>
      <c r="AH507" s="410"/>
      <c r="AI507" s="410"/>
      <c r="AJ507" s="410"/>
      <c r="AK507" s="410"/>
      <c r="AL507" s="410"/>
      <c r="AM507" s="296">
        <f>SUM(Y507:AL507)</f>
        <v>1</v>
      </c>
    </row>
    <row r="508" spans="1:39" s="283" customFormat="1" ht="15.5" outlineLevel="1">
      <c r="A508" s="509"/>
      <c r="B508" s="324" t="s">
        <v>259</v>
      </c>
      <c r="C508" s="291" t="s">
        <v>163</v>
      </c>
      <c r="D508" s="295"/>
      <c r="E508" s="295"/>
      <c r="F508" s="295"/>
      <c r="G508" s="295"/>
      <c r="H508" s="295"/>
      <c r="I508" s="295"/>
      <c r="J508" s="295"/>
      <c r="K508" s="295"/>
      <c r="L508" s="295"/>
      <c r="M508" s="295"/>
      <c r="N508" s="295">
        <f>N507</f>
        <v>0</v>
      </c>
      <c r="O508" s="295"/>
      <c r="P508" s="295"/>
      <c r="Q508" s="295"/>
      <c r="R508" s="295"/>
      <c r="S508" s="295"/>
      <c r="T508" s="295"/>
      <c r="U508" s="295"/>
      <c r="V508" s="295"/>
      <c r="W508" s="295"/>
      <c r="X508" s="295"/>
      <c r="Y508" s="411">
        <f>Y507</f>
        <v>1</v>
      </c>
      <c r="Z508" s="411">
        <f t="shared" ref="Z508:AL508" si="154">Z507</f>
        <v>0</v>
      </c>
      <c r="AA508" s="411">
        <f t="shared" si="154"/>
        <v>0</v>
      </c>
      <c r="AB508" s="411">
        <f t="shared" si="154"/>
        <v>0</v>
      </c>
      <c r="AC508" s="411">
        <f t="shared" si="154"/>
        <v>0</v>
      </c>
      <c r="AD508" s="411">
        <f t="shared" si="154"/>
        <v>0</v>
      </c>
      <c r="AE508" s="411">
        <f t="shared" si="154"/>
        <v>0</v>
      </c>
      <c r="AF508" s="411">
        <f t="shared" si="154"/>
        <v>0</v>
      </c>
      <c r="AG508" s="411">
        <f t="shared" si="154"/>
        <v>0</v>
      </c>
      <c r="AH508" s="411">
        <f t="shared" si="154"/>
        <v>0</v>
      </c>
      <c r="AI508" s="411">
        <f t="shared" si="154"/>
        <v>0</v>
      </c>
      <c r="AJ508" s="411">
        <f t="shared" si="154"/>
        <v>0</v>
      </c>
      <c r="AK508" s="411">
        <f t="shared" si="154"/>
        <v>0</v>
      </c>
      <c r="AL508" s="411">
        <f t="shared" si="154"/>
        <v>0</v>
      </c>
      <c r="AM508" s="297"/>
    </row>
    <row r="509" spans="1:39" s="283" customFormat="1" ht="15.5" outlineLevel="1">
      <c r="A509" s="509"/>
      <c r="B509" s="324"/>
      <c r="C509" s="291"/>
      <c r="D509" s="291"/>
      <c r="E509" s="291"/>
      <c r="F509" s="291"/>
      <c r="G509" s="291"/>
      <c r="H509" s="291"/>
      <c r="I509" s="291"/>
      <c r="J509" s="291"/>
      <c r="K509" s="291"/>
      <c r="L509" s="291"/>
      <c r="M509" s="291"/>
      <c r="N509" s="291"/>
      <c r="O509" s="291"/>
      <c r="P509" s="291"/>
      <c r="Q509" s="291"/>
      <c r="R509" s="291"/>
      <c r="S509" s="291"/>
      <c r="T509" s="291"/>
      <c r="U509" s="291"/>
      <c r="V509" s="291"/>
      <c r="W509" s="291"/>
      <c r="X509" s="291"/>
      <c r="Y509" s="412"/>
      <c r="Z509" s="412"/>
      <c r="AA509" s="412"/>
      <c r="AB509" s="412"/>
      <c r="AC509" s="412"/>
      <c r="AD509" s="412"/>
      <c r="AE509" s="412"/>
      <c r="AF509" s="412"/>
      <c r="AG509" s="412"/>
      <c r="AH509" s="412"/>
      <c r="AI509" s="412"/>
      <c r="AJ509" s="412"/>
      <c r="AK509" s="412"/>
      <c r="AL509" s="412"/>
      <c r="AM509" s="313"/>
    </row>
    <row r="510" spans="1:39" s="283" customFormat="1" ht="15.5" outlineLevel="1">
      <c r="A510" s="509">
        <v>33</v>
      </c>
      <c r="B510" s="324" t="s">
        <v>493</v>
      </c>
      <c r="C510" s="291" t="s">
        <v>25</v>
      </c>
      <c r="D510" s="295"/>
      <c r="E510" s="295"/>
      <c r="F510" s="295"/>
      <c r="G510" s="295"/>
      <c r="H510" s="295"/>
      <c r="I510" s="295"/>
      <c r="J510" s="295"/>
      <c r="K510" s="295"/>
      <c r="L510" s="295"/>
      <c r="M510" s="295"/>
      <c r="N510" s="295">
        <v>12</v>
      </c>
      <c r="O510" s="295"/>
      <c r="P510" s="295"/>
      <c r="Q510" s="295"/>
      <c r="R510" s="295"/>
      <c r="S510" s="295"/>
      <c r="T510" s="295"/>
      <c r="U510" s="295"/>
      <c r="V510" s="295"/>
      <c r="W510" s="295"/>
      <c r="X510" s="295"/>
      <c r="Y510" s="410"/>
      <c r="Z510" s="410"/>
      <c r="AA510" s="410"/>
      <c r="AB510" s="410"/>
      <c r="AC510" s="410"/>
      <c r="AD510" s="410"/>
      <c r="AE510" s="410"/>
      <c r="AF510" s="410"/>
      <c r="AG510" s="410"/>
      <c r="AH510" s="410"/>
      <c r="AI510" s="410"/>
      <c r="AJ510" s="410"/>
      <c r="AK510" s="410"/>
      <c r="AL510" s="410"/>
      <c r="AM510" s="296">
        <f>SUM(Y510:AL510)</f>
        <v>0</v>
      </c>
    </row>
    <row r="511" spans="1:39" s="283" customFormat="1" ht="15.5" outlineLevel="1">
      <c r="A511" s="509"/>
      <c r="B511" s="324" t="s">
        <v>259</v>
      </c>
      <c r="C511" s="291" t="s">
        <v>163</v>
      </c>
      <c r="D511" s="295"/>
      <c r="E511" s="295"/>
      <c r="F511" s="295"/>
      <c r="G511" s="295"/>
      <c r="H511" s="295"/>
      <c r="I511" s="295"/>
      <c r="J511" s="295"/>
      <c r="K511" s="295"/>
      <c r="L511" s="295"/>
      <c r="M511" s="295"/>
      <c r="N511" s="295">
        <f>N510</f>
        <v>12</v>
      </c>
      <c r="O511" s="295"/>
      <c r="P511" s="295"/>
      <c r="Q511" s="295"/>
      <c r="R511" s="295"/>
      <c r="S511" s="295"/>
      <c r="T511" s="295"/>
      <c r="U511" s="295"/>
      <c r="V511" s="295"/>
      <c r="W511" s="295"/>
      <c r="X511" s="295"/>
      <c r="Y511" s="411">
        <f>Y510</f>
        <v>0</v>
      </c>
      <c r="Z511" s="411">
        <f t="shared" ref="Z511:AK511" si="155">Z510</f>
        <v>0</v>
      </c>
      <c r="AA511" s="411">
        <f t="shared" si="155"/>
        <v>0</v>
      </c>
      <c r="AB511" s="411">
        <f t="shared" si="155"/>
        <v>0</v>
      </c>
      <c r="AC511" s="411">
        <f t="shared" si="155"/>
        <v>0</v>
      </c>
      <c r="AD511" s="411">
        <f t="shared" si="155"/>
        <v>0</v>
      </c>
      <c r="AE511" s="411">
        <f t="shared" si="155"/>
        <v>0</v>
      </c>
      <c r="AF511" s="411">
        <f t="shared" si="155"/>
        <v>0</v>
      </c>
      <c r="AG511" s="411">
        <f t="shared" si="155"/>
        <v>0</v>
      </c>
      <c r="AH511" s="411">
        <f t="shared" si="155"/>
        <v>0</v>
      </c>
      <c r="AI511" s="411">
        <f t="shared" si="155"/>
        <v>0</v>
      </c>
      <c r="AJ511" s="411">
        <f t="shared" si="155"/>
        <v>0</v>
      </c>
      <c r="AK511" s="411">
        <f t="shared" si="155"/>
        <v>0</v>
      </c>
      <c r="AL511" s="411">
        <f>AL510</f>
        <v>0</v>
      </c>
      <c r="AM511" s="297"/>
    </row>
    <row r="512" spans="1:39" ht="15.5" outlineLevel="1">
      <c r="B512" s="315"/>
      <c r="C512" s="325"/>
      <c r="D512" s="291"/>
      <c r="E512" s="291"/>
      <c r="F512" s="291"/>
      <c r="G512" s="291"/>
      <c r="H512" s="291"/>
      <c r="I512" s="291"/>
      <c r="J512" s="291"/>
      <c r="K512" s="291"/>
      <c r="L512" s="291"/>
      <c r="M512" s="291"/>
      <c r="N512" s="300"/>
      <c r="O512" s="291"/>
      <c r="P512" s="291"/>
      <c r="Q512" s="291"/>
      <c r="R512" s="291"/>
      <c r="S512" s="291"/>
      <c r="T512" s="291"/>
      <c r="U512" s="291"/>
      <c r="V512" s="291"/>
      <c r="W512" s="291"/>
      <c r="X512" s="291"/>
      <c r="Y512" s="301"/>
      <c r="Z512" s="301"/>
      <c r="AA512" s="301"/>
      <c r="AB512" s="301"/>
      <c r="AC512" s="301"/>
      <c r="AD512" s="301"/>
      <c r="AE512" s="301"/>
      <c r="AF512" s="301"/>
      <c r="AG512" s="301"/>
      <c r="AH512" s="301"/>
      <c r="AI512" s="301"/>
      <c r="AJ512" s="301"/>
      <c r="AK512" s="301"/>
      <c r="AL512" s="301"/>
      <c r="AM512" s="306"/>
    </row>
    <row r="513" spans="2:41" ht="15.5">
      <c r="B513" s="327" t="s">
        <v>260</v>
      </c>
      <c r="C513" s="329"/>
      <c r="D513" s="329">
        <f>SUM(D408:D511)</f>
        <v>9154999.7034974843</v>
      </c>
      <c r="E513" s="329">
        <f t="shared" ref="E513:M513" si="156">SUM(E408:E511)</f>
        <v>8868917.3403974865</v>
      </c>
      <c r="F513" s="329">
        <f t="shared" si="156"/>
        <v>8700569.6435974855</v>
      </c>
      <c r="G513" s="329">
        <f t="shared" si="156"/>
        <v>8583072.6239508856</v>
      </c>
      <c r="H513" s="329">
        <f t="shared" si="156"/>
        <v>8229584.4194298834</v>
      </c>
      <c r="I513" s="329">
        <f t="shared" si="156"/>
        <v>8161766.1880880008</v>
      </c>
      <c r="J513" s="329">
        <f t="shared" si="156"/>
        <v>7993333.2190880002</v>
      </c>
      <c r="K513" s="329">
        <f t="shared" si="156"/>
        <v>7992072.3025880009</v>
      </c>
      <c r="L513" s="329">
        <f t="shared" si="156"/>
        <v>7760856.6738879997</v>
      </c>
      <c r="M513" s="329">
        <f t="shared" si="156"/>
        <v>6870441.2273880001</v>
      </c>
      <c r="N513" s="329"/>
      <c r="O513" s="329">
        <f>SUM(O408:O511)</f>
        <v>6069.0298047791875</v>
      </c>
      <c r="P513" s="329">
        <f t="shared" ref="P513:X513" si="157">SUM(P408:P511)</f>
        <v>1570.0195010991879</v>
      </c>
      <c r="Q513" s="329">
        <f t="shared" si="157"/>
        <v>1558.5991373491877</v>
      </c>
      <c r="R513" s="329">
        <f t="shared" si="157"/>
        <v>1529.3726641121877</v>
      </c>
      <c r="S513" s="329">
        <f t="shared" si="157"/>
        <v>1454.6105833395598</v>
      </c>
      <c r="T513" s="329">
        <f t="shared" si="157"/>
        <v>1444.6437344400001</v>
      </c>
      <c r="U513" s="329">
        <f t="shared" si="157"/>
        <v>1422.94249274</v>
      </c>
      <c r="V513" s="329">
        <f t="shared" si="157"/>
        <v>1422.79855251</v>
      </c>
      <c r="W513" s="329">
        <f t="shared" si="157"/>
        <v>1414.5837504000001</v>
      </c>
      <c r="X513" s="329">
        <f t="shared" si="157"/>
        <v>1313.4127871400001</v>
      </c>
      <c r="Y513" s="329">
        <f>IF(Y407="kWh",SUMPRODUCT(D408:D511,Y408:Y511))</f>
        <v>3516855.0416974854</v>
      </c>
      <c r="Z513" s="329">
        <f>IF(Z407="kWh",SUMPRODUCT(D408:D511,Z408:Z511))</f>
        <v>1039456.6541361997</v>
      </c>
      <c r="AA513" s="329">
        <f>IF(AA407="kW",SUMPRODUCT(N408:N511,O408:O511,AA408:AA511),SUMPRODUCT(D408:D511,AA408:AA511))</f>
        <v>8261.7401266530451</v>
      </c>
      <c r="AB513" s="329">
        <f>IF(AB407="kW",SUMPRODUCT(N408:N511,O408:O511,AB408:AB511),SUMPRODUCT(D408:D511,AB408:AB511))</f>
        <v>0</v>
      </c>
      <c r="AC513" s="329">
        <f>IF(AC407="kW",SUMPRODUCT(N408:N511,O408:O511,AC408:AC511),SUMPRODUCT(D408:D511,AC408:AC511))</f>
        <v>0</v>
      </c>
      <c r="AD513" s="329">
        <f>IF(AD407="kW",SUMPRODUCT(N408:N511,O408:O511,AD408:AD511),SUMPRODUCT(D408:D511,AD408:AD511))</f>
        <v>0</v>
      </c>
      <c r="AE513" s="329">
        <f>IF(AE407="kW",SUMPRODUCT(N408:N511,O408:O511,AE408:AE511),SUMPRODUCT(D408:D511,AE408:AE511))</f>
        <v>0</v>
      </c>
      <c r="AF513" s="329">
        <f>IF(AF407="kW",SUMPRODUCT(N408:N511,O408:O511,AF408:AF511),SUMPRODUCT(D408:D511,AF408:AF511))</f>
        <v>0</v>
      </c>
      <c r="AG513" s="329">
        <f>IF(AG407="kW",SUMPRODUCT(N408:N511,O408:O511,AG408:AG511),SUMPRODUCT(D408:D511,AG408:AG511))</f>
        <v>0</v>
      </c>
      <c r="AH513" s="329">
        <f>IF(AH407="kW",SUMPRODUCT(N408:N511,O408:O511,AH408:AH511),SUMPRODUCT(D408:D511,AH408:AH511))</f>
        <v>0</v>
      </c>
      <c r="AI513" s="329">
        <f>IF(AI407="kW",SUMPRODUCT(N408:N511,O408:O511,AI408:AI511),SUMPRODUCT(D408:D511,AI408:AI511))</f>
        <v>0</v>
      </c>
      <c r="AJ513" s="329">
        <f>IF(AJ407="kW",SUMPRODUCT(N408:N511,O408:O511,AJ408:AJ511),SUMPRODUCT(D408:D511,AJ408:AJ511))</f>
        <v>0</v>
      </c>
      <c r="AK513" s="329">
        <f>IF(AK407="kW",SUMPRODUCT(N408:N511,O408:O511,AK408:AK511),SUMPRODUCT(D408:D511,AK408:AK511))</f>
        <v>0</v>
      </c>
      <c r="AL513" s="329">
        <f>IF(AL407="kW",SUMPRODUCT(N408:N511,O408:O511,AL408:AL511),SUMPRODUCT(D408:D511,AL408:AL511))</f>
        <v>0</v>
      </c>
      <c r="AM513" s="330"/>
    </row>
    <row r="514" spans="2:41" ht="15.5">
      <c r="B514" s="391" t="s">
        <v>261</v>
      </c>
      <c r="C514" s="392"/>
      <c r="D514" s="392"/>
      <c r="E514" s="392"/>
      <c r="F514" s="392"/>
      <c r="G514" s="392"/>
      <c r="H514" s="392"/>
      <c r="I514" s="392"/>
      <c r="J514" s="392"/>
      <c r="K514" s="392"/>
      <c r="L514" s="392"/>
      <c r="M514" s="392"/>
      <c r="N514" s="392"/>
      <c r="O514" s="392"/>
      <c r="P514" s="392"/>
      <c r="Q514" s="392"/>
      <c r="R514" s="392"/>
      <c r="S514" s="392"/>
      <c r="T514" s="392"/>
      <c r="U514" s="392"/>
      <c r="V514" s="392"/>
      <c r="W514" s="392"/>
      <c r="X514" s="392"/>
      <c r="Y514" s="328">
        <f>HLOOKUP(Y406,'2. LRAMVA Threshold'!$B$42:$Q$53,6,FALSE)</f>
        <v>6364469</v>
      </c>
      <c r="Z514" s="328">
        <f>HLOOKUP(Z406,'2. LRAMVA Threshold'!$B$42:$Q$53,6,FALSE)</f>
        <v>1997655</v>
      </c>
      <c r="AA514" s="328">
        <f>HLOOKUP(AA406,'2. LRAMVA Threshold'!$B$42:$Q$53,6,FALSE)</f>
        <v>11934</v>
      </c>
      <c r="AB514" s="328">
        <f>HLOOKUP(AB406,'2. LRAMVA Threshold'!$B$42:$Q$53,6,FALSE)</f>
        <v>36218</v>
      </c>
      <c r="AC514" s="328">
        <f>HLOOKUP(AC406,'2. LRAMVA Threshold'!$B$42:$Q$53,6,FALSE)</f>
        <v>149</v>
      </c>
      <c r="AD514" s="328">
        <f>HLOOKUP(AD406,'2. LRAMVA Threshold'!$B$42:$Q$53,6,FALSE)</f>
        <v>0</v>
      </c>
      <c r="AE514" s="328">
        <f>HLOOKUP(AE406,'2. LRAMVA Threshold'!$B$42:$Q$53,6,FALSE)</f>
        <v>0</v>
      </c>
      <c r="AF514" s="328">
        <f>HLOOKUP(AF406,'2. LRAMVA Threshold'!$B$42:$Q$53,6,FALSE)</f>
        <v>0</v>
      </c>
      <c r="AG514" s="328">
        <f>HLOOKUP(AG406,'2. LRAMVA Threshold'!$B$42:$Q$53,6,FALSE)</f>
        <v>0</v>
      </c>
      <c r="AH514" s="328">
        <f>HLOOKUP(AH406,'2. LRAMVA Threshold'!$B$42:$Q$53,6,FALSE)</f>
        <v>0</v>
      </c>
      <c r="AI514" s="328">
        <f>HLOOKUP(AI406,'2. LRAMVA Threshold'!$B$42:$Q$53,6,FALSE)</f>
        <v>0</v>
      </c>
      <c r="AJ514" s="328">
        <f>HLOOKUP(AJ406,'2. LRAMVA Threshold'!$B$42:$Q$53,6,FALSE)</f>
        <v>0</v>
      </c>
      <c r="AK514" s="328">
        <f>HLOOKUP(AK406,'2. LRAMVA Threshold'!$B$42:$Q$53,6,FALSE)</f>
        <v>0</v>
      </c>
      <c r="AL514" s="328">
        <f>HLOOKUP(AL406,'2. LRAMVA Threshold'!$B$42:$Q$53,6,FALSE)</f>
        <v>0</v>
      </c>
      <c r="AM514" s="393"/>
    </row>
    <row r="515" spans="2:41" ht="15.5">
      <c r="B515" s="394"/>
      <c r="C515" s="395"/>
      <c r="D515" s="396"/>
      <c r="E515" s="396"/>
      <c r="F515" s="396"/>
      <c r="G515" s="396"/>
      <c r="H515" s="396"/>
      <c r="I515" s="396"/>
      <c r="J515" s="396"/>
      <c r="K515" s="396"/>
      <c r="L515" s="396"/>
      <c r="M515" s="396"/>
      <c r="N515" s="396"/>
      <c r="O515" s="397"/>
      <c r="P515" s="396"/>
      <c r="Q515" s="396"/>
      <c r="R515" s="396"/>
      <c r="S515" s="398"/>
      <c r="T515" s="398"/>
      <c r="U515" s="398"/>
      <c r="V515" s="398"/>
      <c r="W515" s="396"/>
      <c r="X515" s="396"/>
      <c r="Y515" s="399"/>
      <c r="Z515" s="399"/>
      <c r="AA515" s="399"/>
      <c r="AB515" s="399"/>
      <c r="AC515" s="399"/>
      <c r="AD515" s="399"/>
      <c r="AE515" s="399"/>
      <c r="AF515" s="399"/>
      <c r="AG515" s="399"/>
      <c r="AH515" s="399"/>
      <c r="AI515" s="399"/>
      <c r="AJ515" s="399"/>
      <c r="AK515" s="399"/>
      <c r="AL515" s="399"/>
      <c r="AM515" s="400"/>
    </row>
    <row r="516" spans="2:41" ht="15.5">
      <c r="B516" s="324" t="s">
        <v>167</v>
      </c>
      <c r="C516" s="338"/>
      <c r="D516" s="338"/>
      <c r="E516" s="376"/>
      <c r="F516" s="376"/>
      <c r="G516" s="376"/>
      <c r="H516" s="376"/>
      <c r="I516" s="376"/>
      <c r="J516" s="376"/>
      <c r="K516" s="376"/>
      <c r="L516" s="376"/>
      <c r="M516" s="376"/>
      <c r="N516" s="376"/>
      <c r="O516" s="291"/>
      <c r="P516" s="340"/>
      <c r="Q516" s="340"/>
      <c r="R516" s="340"/>
      <c r="S516" s="339"/>
      <c r="T516" s="339"/>
      <c r="U516" s="339"/>
      <c r="V516" s="339"/>
      <c r="W516" s="340"/>
      <c r="X516" s="340"/>
      <c r="Y516" s="341">
        <f>HLOOKUP(Y$20,'3.  Distribution Rates'!$C$122:$P$133,6,FALSE)</f>
        <v>1.6299999999999999E-2</v>
      </c>
      <c r="Z516" s="341">
        <f>HLOOKUP(Z$20,'3.  Distribution Rates'!$C$122:$P$133,6,FALSE)</f>
        <v>1.34E-2</v>
      </c>
      <c r="AA516" s="341">
        <f>HLOOKUP(AA$20,'3.  Distribution Rates'!$C$122:$P$133,6,FALSE)</f>
        <v>2.8542000000000001</v>
      </c>
      <c r="AB516" s="341">
        <f>HLOOKUP(AB$20,'3.  Distribution Rates'!$C$122:$P$133,6,FALSE)</f>
        <v>1.61E-2</v>
      </c>
      <c r="AC516" s="341">
        <f>HLOOKUP(AC$20,'3.  Distribution Rates'!$C$122:$P$133,6,FALSE)</f>
        <v>4.3239999999999998</v>
      </c>
      <c r="AD516" s="341">
        <f>HLOOKUP(AD$20,'3.  Distribution Rates'!$C$122:$P$133,6,FALSE)</f>
        <v>0</v>
      </c>
      <c r="AE516" s="341">
        <f>HLOOKUP(AE$20,'3.  Distribution Rates'!$C$122:$P$133,6,FALSE)</f>
        <v>0</v>
      </c>
      <c r="AF516" s="341">
        <f>HLOOKUP(AF$20,'3.  Distribution Rates'!$C$122:$P$133,6,FALSE)</f>
        <v>0</v>
      </c>
      <c r="AG516" s="341">
        <f>HLOOKUP(AG$20,'3.  Distribution Rates'!$C$122:$P$133,6,FALSE)</f>
        <v>0</v>
      </c>
      <c r="AH516" s="341">
        <f>HLOOKUP(AH$20,'3.  Distribution Rates'!$C$122:$P$133,6,FALSE)</f>
        <v>0</v>
      </c>
      <c r="AI516" s="341">
        <f>HLOOKUP(AI$20,'3.  Distribution Rates'!$C$122:$P$133,6,FALSE)</f>
        <v>0</v>
      </c>
      <c r="AJ516" s="341">
        <f>HLOOKUP(AJ$20,'3.  Distribution Rates'!$C$122:$P$133,6,FALSE)</f>
        <v>0</v>
      </c>
      <c r="AK516" s="341">
        <f>HLOOKUP(AK$20,'3.  Distribution Rates'!$C$122:$P$133,6,FALSE)</f>
        <v>0</v>
      </c>
      <c r="AL516" s="341">
        <f>HLOOKUP(AL$20,'3.  Distribution Rates'!$C$122:$P$133,6,FALSE)</f>
        <v>0</v>
      </c>
      <c r="AM516" s="401"/>
    </row>
    <row r="517" spans="2:41" ht="15.5">
      <c r="B517" s="324" t="s">
        <v>159</v>
      </c>
      <c r="C517" s="345"/>
      <c r="D517" s="309"/>
      <c r="E517" s="279"/>
      <c r="F517" s="279"/>
      <c r="G517" s="279"/>
      <c r="H517" s="279"/>
      <c r="I517" s="279"/>
      <c r="J517" s="279"/>
      <c r="K517" s="279"/>
      <c r="L517" s="279"/>
      <c r="M517" s="279"/>
      <c r="N517" s="279"/>
      <c r="O517" s="291"/>
      <c r="P517" s="279"/>
      <c r="Q517" s="279"/>
      <c r="R517" s="279"/>
      <c r="S517" s="309"/>
      <c r="T517" s="309"/>
      <c r="U517" s="309"/>
      <c r="V517" s="309"/>
      <c r="W517" s="279"/>
      <c r="X517" s="279"/>
      <c r="Y517" s="888" t="s">
        <v>705</v>
      </c>
      <c r="Z517" s="888"/>
      <c r="AA517" s="888"/>
      <c r="AB517" s="888"/>
      <c r="AC517" s="888"/>
      <c r="AD517" s="378"/>
      <c r="AE517" s="378"/>
      <c r="AF517" s="378"/>
      <c r="AG517" s="378"/>
      <c r="AH517" s="378"/>
      <c r="AI517" s="378"/>
      <c r="AJ517" s="378"/>
      <c r="AK517" s="378"/>
      <c r="AL517" s="378"/>
      <c r="AM517" s="629">
        <f>SUM(Y517:AL517)</f>
        <v>0</v>
      </c>
      <c r="AO517" s="283"/>
    </row>
    <row r="518" spans="2:41" ht="15.5">
      <c r="B518" s="324" t="s">
        <v>160</v>
      </c>
      <c r="C518" s="345"/>
      <c r="D518" s="309"/>
      <c r="E518" s="279"/>
      <c r="F518" s="279"/>
      <c r="G518" s="279"/>
      <c r="H518" s="279"/>
      <c r="I518" s="279"/>
      <c r="J518" s="279"/>
      <c r="K518" s="279"/>
      <c r="L518" s="279"/>
      <c r="M518" s="279"/>
      <c r="N518" s="279"/>
      <c r="O518" s="291"/>
      <c r="P518" s="279"/>
      <c r="Q518" s="279"/>
      <c r="R518" s="279"/>
      <c r="S518" s="309"/>
      <c r="T518" s="309"/>
      <c r="U518" s="309"/>
      <c r="V518" s="309"/>
      <c r="W518" s="279"/>
      <c r="X518" s="279"/>
      <c r="Y518" s="888"/>
      <c r="Z518" s="888"/>
      <c r="AA518" s="888"/>
      <c r="AB518" s="888"/>
      <c r="AC518" s="888"/>
      <c r="AD518" s="378"/>
      <c r="AE518" s="378"/>
      <c r="AF518" s="378"/>
      <c r="AG518" s="378"/>
      <c r="AH518" s="378"/>
      <c r="AI518" s="378"/>
      <c r="AJ518" s="378"/>
      <c r="AK518" s="378"/>
      <c r="AL518" s="378"/>
      <c r="AM518" s="629">
        <f>SUM(Y518:AL518)</f>
        <v>0</v>
      </c>
    </row>
    <row r="519" spans="2:41" ht="15.5">
      <c r="B519" s="324" t="s">
        <v>161</v>
      </c>
      <c r="C519" s="345"/>
      <c r="D519" s="309"/>
      <c r="E519" s="279"/>
      <c r="F519" s="279"/>
      <c r="G519" s="279"/>
      <c r="H519" s="279"/>
      <c r="I519" s="279"/>
      <c r="J519" s="279"/>
      <c r="K519" s="279"/>
      <c r="L519" s="279"/>
      <c r="M519" s="279"/>
      <c r="N519" s="279"/>
      <c r="O519" s="291"/>
      <c r="P519" s="279"/>
      <c r="Q519" s="279"/>
      <c r="R519" s="279"/>
      <c r="S519" s="309"/>
      <c r="T519" s="309"/>
      <c r="U519" s="309"/>
      <c r="V519" s="309"/>
      <c r="W519" s="279"/>
      <c r="X519" s="279"/>
      <c r="Y519" s="378">
        <f>Y395*Y516</f>
        <v>26493.23806709651</v>
      </c>
      <c r="Z519" s="378">
        <f t="shared" ref="Z519:AL519" si="158">Z395*Z516</f>
        <v>13344.809537299159</v>
      </c>
      <c r="AA519" s="378">
        <f t="shared" si="158"/>
        <v>48173.101665039227</v>
      </c>
      <c r="AB519" s="378">
        <f t="shared" si="158"/>
        <v>0</v>
      </c>
      <c r="AC519" s="378">
        <f t="shared" si="158"/>
        <v>0</v>
      </c>
      <c r="AD519" s="378">
        <f t="shared" si="158"/>
        <v>0</v>
      </c>
      <c r="AE519" s="378">
        <f t="shared" si="158"/>
        <v>0</v>
      </c>
      <c r="AF519" s="378">
        <f t="shared" si="158"/>
        <v>0</v>
      </c>
      <c r="AG519" s="378">
        <f t="shared" si="158"/>
        <v>0</v>
      </c>
      <c r="AH519" s="378">
        <f t="shared" si="158"/>
        <v>0</v>
      </c>
      <c r="AI519" s="378">
        <f t="shared" si="158"/>
        <v>0</v>
      </c>
      <c r="AJ519" s="378">
        <f t="shared" si="158"/>
        <v>0</v>
      </c>
      <c r="AK519" s="378">
        <f t="shared" si="158"/>
        <v>0</v>
      </c>
      <c r="AL519" s="378">
        <f t="shared" si="158"/>
        <v>0</v>
      </c>
      <c r="AM519" s="629">
        <f>SUM(Y519:AL519)</f>
        <v>88011.1492694349</v>
      </c>
    </row>
    <row r="520" spans="2:41" ht="15.5">
      <c r="B520" s="324" t="s">
        <v>162</v>
      </c>
      <c r="C520" s="345"/>
      <c r="D520" s="309"/>
      <c r="E520" s="279"/>
      <c r="F520" s="279"/>
      <c r="G520" s="279"/>
      <c r="H520" s="279"/>
      <c r="I520" s="279"/>
      <c r="J520" s="279"/>
      <c r="K520" s="279"/>
      <c r="L520" s="279"/>
      <c r="M520" s="279"/>
      <c r="N520" s="279"/>
      <c r="O520" s="291"/>
      <c r="P520" s="279"/>
      <c r="Q520" s="279"/>
      <c r="R520" s="279"/>
      <c r="S520" s="309"/>
      <c r="T520" s="309"/>
      <c r="U520" s="309"/>
      <c r="V520" s="309"/>
      <c r="W520" s="279"/>
      <c r="X520" s="279"/>
      <c r="Y520" s="378">
        <f>Y513*Y516</f>
        <v>57324.737179669006</v>
      </c>
      <c r="Z520" s="378">
        <f t="shared" ref="Z520:AK520" si="159">Z513*Z516</f>
        <v>13928.719165425076</v>
      </c>
      <c r="AA520" s="378">
        <f t="shared" si="159"/>
        <v>23580.658669493121</v>
      </c>
      <c r="AB520" s="378">
        <f t="shared" si="159"/>
        <v>0</v>
      </c>
      <c r="AC520" s="378">
        <f t="shared" si="159"/>
        <v>0</v>
      </c>
      <c r="AD520" s="378">
        <f t="shared" si="159"/>
        <v>0</v>
      </c>
      <c r="AE520" s="378">
        <f t="shared" si="159"/>
        <v>0</v>
      </c>
      <c r="AF520" s="378">
        <f t="shared" si="159"/>
        <v>0</v>
      </c>
      <c r="AG520" s="378">
        <f t="shared" si="159"/>
        <v>0</v>
      </c>
      <c r="AH520" s="378">
        <f t="shared" si="159"/>
        <v>0</v>
      </c>
      <c r="AI520" s="378">
        <f>AI513*AI516</f>
        <v>0</v>
      </c>
      <c r="AJ520" s="378">
        <f t="shared" si="159"/>
        <v>0</v>
      </c>
      <c r="AK520" s="378">
        <f t="shared" si="159"/>
        <v>0</v>
      </c>
      <c r="AL520" s="378">
        <f>AL513*AL516</f>
        <v>0</v>
      </c>
      <c r="AM520" s="629">
        <f>SUM(Y520:AL520)</f>
        <v>94834.115014587194</v>
      </c>
    </row>
    <row r="521" spans="2:41" ht="15.5">
      <c r="B521" s="349" t="s">
        <v>262</v>
      </c>
      <c r="C521" s="345"/>
      <c r="D521" s="336"/>
      <c r="E521" s="334"/>
      <c r="F521" s="334"/>
      <c r="G521" s="334"/>
      <c r="H521" s="334"/>
      <c r="I521" s="334"/>
      <c r="J521" s="334"/>
      <c r="K521" s="334"/>
      <c r="L521" s="334"/>
      <c r="M521" s="334"/>
      <c r="N521" s="334"/>
      <c r="O521" s="300"/>
      <c r="P521" s="334"/>
      <c r="Q521" s="334"/>
      <c r="R521" s="334"/>
      <c r="S521" s="336"/>
      <c r="T521" s="336"/>
      <c r="U521" s="336"/>
      <c r="V521" s="336"/>
      <c r="W521" s="334"/>
      <c r="X521" s="334"/>
      <c r="Y521" s="346">
        <f>SUM(Y517:Y520)</f>
        <v>83817.97524676552</v>
      </c>
      <c r="Z521" s="346">
        <f t="shared" ref="Z521:AK521" si="160">SUM(Z517:Z520)</f>
        <v>27273.528702724238</v>
      </c>
      <c r="AA521" s="346">
        <f t="shared" si="160"/>
        <v>71753.760334532344</v>
      </c>
      <c r="AB521" s="346">
        <f t="shared" si="160"/>
        <v>0</v>
      </c>
      <c r="AC521" s="346">
        <f t="shared" si="160"/>
        <v>0</v>
      </c>
      <c r="AD521" s="346">
        <f t="shared" si="160"/>
        <v>0</v>
      </c>
      <c r="AE521" s="346">
        <f t="shared" si="160"/>
        <v>0</v>
      </c>
      <c r="AF521" s="346">
        <f t="shared" si="160"/>
        <v>0</v>
      </c>
      <c r="AG521" s="346">
        <f t="shared" si="160"/>
        <v>0</v>
      </c>
      <c r="AH521" s="346">
        <f t="shared" si="160"/>
        <v>0</v>
      </c>
      <c r="AI521" s="346">
        <f t="shared" si="160"/>
        <v>0</v>
      </c>
      <c r="AJ521" s="346">
        <f t="shared" si="160"/>
        <v>0</v>
      </c>
      <c r="AK521" s="346">
        <f t="shared" si="160"/>
        <v>0</v>
      </c>
      <c r="AL521" s="346">
        <f>SUM(AL517:AL520)</f>
        <v>0</v>
      </c>
      <c r="AM521" s="407">
        <f>SUM(AM517:AM520)</f>
        <v>182845.26428402209</v>
      </c>
    </row>
    <row r="522" spans="2:41" ht="15.5">
      <c r="B522" s="349" t="s">
        <v>263</v>
      </c>
      <c r="C522" s="345"/>
      <c r="D522" s="350"/>
      <c r="E522" s="334"/>
      <c r="F522" s="334"/>
      <c r="G522" s="334"/>
      <c r="H522" s="334"/>
      <c r="I522" s="334"/>
      <c r="J522" s="334"/>
      <c r="K522" s="334"/>
      <c r="L522" s="334"/>
      <c r="M522" s="334"/>
      <c r="N522" s="334"/>
      <c r="O522" s="300"/>
      <c r="P522" s="334"/>
      <c r="Q522" s="334"/>
      <c r="R522" s="334"/>
      <c r="S522" s="336"/>
      <c r="T522" s="336"/>
      <c r="U522" s="336"/>
      <c r="V522" s="336"/>
      <c r="W522" s="334"/>
      <c r="X522" s="334"/>
      <c r="Y522" s="347">
        <f>Y514*Y516</f>
        <v>103740.84469999999</v>
      </c>
      <c r="Z522" s="347">
        <f t="shared" ref="Z522:AJ522" si="161">Z514*Z516</f>
        <v>26768.577000000001</v>
      </c>
      <c r="AA522" s="347">
        <f>AA514*AA516</f>
        <v>34062.022799999999</v>
      </c>
      <c r="AB522" s="347">
        <f t="shared" si="161"/>
        <v>583.10979999999995</v>
      </c>
      <c r="AC522" s="347">
        <f t="shared" si="161"/>
        <v>644.27599999999995</v>
      </c>
      <c r="AD522" s="347">
        <f>AD514*AD516</f>
        <v>0</v>
      </c>
      <c r="AE522" s="347">
        <f t="shared" si="161"/>
        <v>0</v>
      </c>
      <c r="AF522" s="347">
        <f t="shared" si="161"/>
        <v>0</v>
      </c>
      <c r="AG522" s="347">
        <f t="shared" si="161"/>
        <v>0</v>
      </c>
      <c r="AH522" s="347">
        <f t="shared" si="161"/>
        <v>0</v>
      </c>
      <c r="AI522" s="347">
        <f t="shared" si="161"/>
        <v>0</v>
      </c>
      <c r="AJ522" s="347">
        <f t="shared" si="161"/>
        <v>0</v>
      </c>
      <c r="AK522" s="347">
        <f>AK514*AK516</f>
        <v>0</v>
      </c>
      <c r="AL522" s="347">
        <f>AL514*AL516</f>
        <v>0</v>
      </c>
      <c r="AM522" s="407">
        <f>SUM(Y522:AL522)</f>
        <v>165798.8303</v>
      </c>
    </row>
    <row r="523" spans="2:41" ht="15.5">
      <c r="B523" s="349" t="s">
        <v>265</v>
      </c>
      <c r="C523" s="345"/>
      <c r="D523" s="350"/>
      <c r="E523" s="334"/>
      <c r="F523" s="334"/>
      <c r="G523" s="334"/>
      <c r="H523" s="334"/>
      <c r="I523" s="334"/>
      <c r="J523" s="334"/>
      <c r="K523" s="334"/>
      <c r="L523" s="334"/>
      <c r="M523" s="334"/>
      <c r="N523" s="334"/>
      <c r="O523" s="300"/>
      <c r="P523" s="334"/>
      <c r="Q523" s="334"/>
      <c r="R523" s="334"/>
      <c r="S523" s="350"/>
      <c r="T523" s="350"/>
      <c r="U523" s="350"/>
      <c r="V523" s="350"/>
      <c r="W523" s="334"/>
      <c r="X523" s="334"/>
      <c r="Y523" s="351"/>
      <c r="Z523" s="351"/>
      <c r="AA523" s="351"/>
      <c r="AB523" s="351"/>
      <c r="AC523" s="351"/>
      <c r="AD523" s="351"/>
      <c r="AE523" s="351"/>
      <c r="AF523" s="351"/>
      <c r="AG523" s="351"/>
      <c r="AH523" s="351"/>
      <c r="AI523" s="351"/>
      <c r="AJ523" s="351"/>
      <c r="AK523" s="351"/>
      <c r="AL523" s="351"/>
      <c r="AM523" s="407">
        <f>AM521-AM522</f>
        <v>17046.433984022093</v>
      </c>
    </row>
    <row r="524" spans="2:41" ht="15.5">
      <c r="B524" s="349"/>
      <c r="C524" s="345"/>
      <c r="D524" s="350"/>
      <c r="E524" s="334"/>
      <c r="F524" s="334"/>
      <c r="G524" s="334"/>
      <c r="H524" s="334"/>
      <c r="I524" s="334"/>
      <c r="J524" s="334"/>
      <c r="K524" s="334"/>
      <c r="L524" s="334"/>
      <c r="M524" s="334"/>
      <c r="N524" s="334"/>
      <c r="O524" s="300"/>
      <c r="P524" s="334"/>
      <c r="Q524" s="334"/>
      <c r="R524" s="334"/>
      <c r="S524" s="350"/>
      <c r="T524" s="350"/>
      <c r="U524" s="350"/>
      <c r="V524" s="350"/>
      <c r="W524" s="334"/>
      <c r="X524" s="334"/>
      <c r="Y524" s="351"/>
      <c r="Z524" s="351"/>
      <c r="AA524" s="351"/>
      <c r="AB524" s="351"/>
      <c r="AC524" s="351"/>
      <c r="AD524" s="351"/>
      <c r="AE524" s="351"/>
      <c r="AF524" s="351"/>
      <c r="AG524" s="351"/>
      <c r="AH524" s="351"/>
      <c r="AI524" s="351"/>
      <c r="AJ524" s="351"/>
      <c r="AK524" s="351"/>
      <c r="AL524" s="351"/>
      <c r="AM524" s="407"/>
    </row>
    <row r="525" spans="2:41" ht="15.5">
      <c r="B525" s="349"/>
      <c r="C525" s="345"/>
      <c r="D525" s="350"/>
      <c r="E525" s="334"/>
      <c r="F525" s="334"/>
      <c r="G525" s="334"/>
      <c r="H525" s="334"/>
      <c r="I525" s="334"/>
      <c r="J525" s="334"/>
      <c r="K525" s="334"/>
      <c r="L525" s="334"/>
      <c r="M525" s="334"/>
      <c r="N525" s="334"/>
      <c r="O525" s="300"/>
      <c r="P525" s="334"/>
      <c r="Q525" s="334"/>
      <c r="R525" s="334"/>
      <c r="S525" s="350"/>
      <c r="T525" s="350"/>
      <c r="U525" s="350"/>
      <c r="V525" s="350"/>
      <c r="W525" s="334"/>
      <c r="X525" s="334"/>
      <c r="Y525" s="351"/>
      <c r="Z525" s="351"/>
      <c r="AA525" s="351"/>
      <c r="AB525" s="351"/>
      <c r="AC525" s="351"/>
      <c r="AD525" s="351"/>
      <c r="AE525" s="351"/>
      <c r="AF525" s="351"/>
      <c r="AG525" s="351"/>
      <c r="AH525" s="351"/>
      <c r="AI525" s="351"/>
      <c r="AJ525" s="351"/>
      <c r="AK525" s="351"/>
      <c r="AL525" s="351"/>
      <c r="AM525" s="408"/>
    </row>
    <row r="526" spans="2:41" ht="15.5">
      <c r="B526" s="324" t="s">
        <v>201</v>
      </c>
      <c r="C526" s="350"/>
      <c r="D526" s="350"/>
      <c r="E526" s="334"/>
      <c r="F526" s="334"/>
      <c r="G526" s="334"/>
      <c r="H526" s="334"/>
      <c r="I526" s="334"/>
      <c r="J526" s="334"/>
      <c r="K526" s="334"/>
      <c r="L526" s="334"/>
      <c r="M526" s="334"/>
      <c r="N526" s="334"/>
      <c r="O526" s="300"/>
      <c r="P526" s="334"/>
      <c r="Q526" s="334"/>
      <c r="R526" s="334"/>
      <c r="S526" s="350"/>
      <c r="T526" s="345"/>
      <c r="U526" s="350"/>
      <c r="V526" s="350"/>
      <c r="W526" s="334"/>
      <c r="X526" s="334"/>
      <c r="Y526" s="291">
        <f>SUMPRODUCT(E408:E511,Y408:Y511)</f>
        <v>3261863.7045974857</v>
      </c>
      <c r="Z526" s="291">
        <f>SUMPRODUCT(E408:E511,Z408:Z511)</f>
        <v>1033951.4794044439</v>
      </c>
      <c r="AA526" s="291">
        <f>IF(AA407="kW",SUMPRODUCT(N408:N511,P408:P511,AA408:AA511),SUMPRODUCT(E408:E511,AA408:AA511))</f>
        <v>8171.8416125930025</v>
      </c>
      <c r="AB526" s="291">
        <f>IF(AB407="kW",SUMPRODUCT(N408:N511,P408:P511,AB408:AB511),SUMPRODUCT(E408:E511,AB408:AB511))</f>
        <v>0</v>
      </c>
      <c r="AC526" s="291">
        <f>IF(AC407="kW",SUMPRODUCT(N408:N511,P408:P511,AC408:AC511),SUMPRODUCT(E408:E511,AC408:AC511))</f>
        <v>0</v>
      </c>
      <c r="AD526" s="291">
        <f>IF(AD407="kW",SUMPRODUCT(N408:N511,P408:P511,AD408:AD511),SUMPRODUCT(E408:E511, AD408:AD511))</f>
        <v>0</v>
      </c>
      <c r="AE526" s="291">
        <f>IF(AE407="kW",SUMPRODUCT(N408:N511,P408:P511,AE408:AE511),SUMPRODUCT(E408:E511,AE408:AE511))</f>
        <v>0</v>
      </c>
      <c r="AF526" s="291">
        <f>IF(AF407="kW",SUMPRODUCT(N408:N511,P408:P511,AF408:AF511),SUMPRODUCT(E408:E511,AF408:AF511))</f>
        <v>0</v>
      </c>
      <c r="AG526" s="291">
        <f>IF(AG407="kW",SUMPRODUCT(N408:N511,P408:P511,AG408:AG511),SUMPRODUCT(E408:E511,AG408:AG511))</f>
        <v>0</v>
      </c>
      <c r="AH526" s="291">
        <f>IF(AH407="kW",SUMPRODUCT(N408:N511,P408:P511,AH408:AH511),SUMPRODUCT(E408:E511,AH408:AH511))</f>
        <v>0</v>
      </c>
      <c r="AI526" s="291">
        <f>IF(AI407="kW",SUMPRODUCT(N408:N511,P408:P511,AI408:AI511),SUMPRODUCT(E408:E511,AI408:AI511))</f>
        <v>0</v>
      </c>
      <c r="AJ526" s="291">
        <f>IF(AJ407="kW",SUMPRODUCT(N408:N511,P408:P511,AJ408:AJ511),SUMPRODUCT(E408:E511,AJ408:AJ511))</f>
        <v>0</v>
      </c>
      <c r="AK526" s="291">
        <f>IF(AK407="kW",SUMPRODUCT(N408:N511,P408:P511,AK408:AK511),SUMPRODUCT(E408:E511,AK408:AK511))</f>
        <v>0</v>
      </c>
      <c r="AL526" s="291">
        <f>IF(AL407="kW",SUMPRODUCT(N408:N511,P408:P511,AL408:AL511),SUMPRODUCT(E408:E511,AL408:AL511))</f>
        <v>0</v>
      </c>
      <c r="AM526" s="353"/>
    </row>
    <row r="527" spans="2:41" ht="15.5">
      <c r="B527" s="324" t="s">
        <v>202</v>
      </c>
      <c r="C527" s="356"/>
      <c r="D527" s="279"/>
      <c r="E527" s="279"/>
      <c r="F527" s="279"/>
      <c r="G527" s="279"/>
      <c r="H527" s="279"/>
      <c r="I527" s="279"/>
      <c r="J527" s="279"/>
      <c r="K527" s="279"/>
      <c r="L527" s="279"/>
      <c r="M527" s="279"/>
      <c r="N527" s="279"/>
      <c r="O527" s="357"/>
      <c r="P527" s="279"/>
      <c r="Q527" s="279"/>
      <c r="R527" s="279"/>
      <c r="S527" s="304"/>
      <c r="T527" s="309"/>
      <c r="U527" s="309"/>
      <c r="V527" s="279"/>
      <c r="W527" s="279"/>
      <c r="X527" s="309"/>
      <c r="Y527" s="291">
        <f>SUMPRODUCT(F408:F511,Y408:Y511)</f>
        <v>3099886.9253974855</v>
      </c>
      <c r="Z527" s="291">
        <f>SUMPRODUCT(F408:F511,Z408:Z511)</f>
        <v>1027580.5618044438</v>
      </c>
      <c r="AA527" s="291">
        <f>IF(AA407="kW",SUMPRODUCT(N408:N511,Q408:Q511,AA408:AA511),SUMPRODUCT(F408:F511,AA408:AA511))</f>
        <v>8171.8416125930025</v>
      </c>
      <c r="AB527" s="291">
        <f>IF(AB407="kW",SUMPRODUCT(N408:N511,Q408:Q511,AB408:AB511),SUMPRODUCT(F408:F511,AB408:AB511))</f>
        <v>0</v>
      </c>
      <c r="AC527" s="291">
        <f>IF(AC407="kW",SUMPRODUCT(N408:N511,Q408:Q511,AC408:AC511),SUMPRODUCT(F408:F511, AC408:AC511))</f>
        <v>0</v>
      </c>
      <c r="AD527" s="291">
        <f>IF(AD407="kW",SUMPRODUCT(N408:N511,Q408:Q511,AD408:AD511),SUMPRODUCT(F408:F511, AD408:AD511))</f>
        <v>0</v>
      </c>
      <c r="AE527" s="291">
        <f>IF(AE407="kW",SUMPRODUCT(N408:N511,Q408:Q511,AE408:AE511),SUMPRODUCT(F408:F511,AE408:AE511))</f>
        <v>0</v>
      </c>
      <c r="AF527" s="291">
        <f>IF(AF407="kW",SUMPRODUCT(N408:N511,Q408:Q511,AF408:AF511),SUMPRODUCT(F408:F511,AF408:AF511))</f>
        <v>0</v>
      </c>
      <c r="AG527" s="291">
        <f>IF(AG407="kW",SUMPRODUCT(N408:N511,Q408:Q511,AG408:AG511),SUMPRODUCT(F408:F511,AG408:AG511))</f>
        <v>0</v>
      </c>
      <c r="AH527" s="291">
        <f>IF(AH407="kW",SUMPRODUCT(N408:N511,Q408:Q511,AH408:AH511),SUMPRODUCT(F408:F511,AH408:AH511))</f>
        <v>0</v>
      </c>
      <c r="AI527" s="291">
        <f>IF(AI407="kW",SUMPRODUCT(N408:N511,Q408:Q511,AI408:AI511),SUMPRODUCT(F408:F511,AI408:AI511))</f>
        <v>0</v>
      </c>
      <c r="AJ527" s="291">
        <f>IF(AJ407="kW",SUMPRODUCT(N408:N511,Q408:Q511,AJ408:AJ511),SUMPRODUCT(F408:F511,AJ408:AJ511))</f>
        <v>0</v>
      </c>
      <c r="AK527" s="291">
        <f>IF(AK407="kW",SUMPRODUCT(N408:N511,Q408:Q511,AK408:AK511),SUMPRODUCT(F408:F511,AK408:AK511))</f>
        <v>0</v>
      </c>
      <c r="AL527" s="291">
        <f>IF(AL407="kW",SUMPRODUCT(N408:N511,Q408:Q511,AL408:AL511),SUMPRODUCT(F408:F511,AL408:AL511))</f>
        <v>0</v>
      </c>
      <c r="AM527" s="337"/>
    </row>
    <row r="528" spans="2:41" ht="15.5">
      <c r="B528" s="324" t="s">
        <v>203</v>
      </c>
      <c r="C528" s="356"/>
      <c r="D528" s="279"/>
      <c r="E528" s="279"/>
      <c r="F528" s="279"/>
      <c r="G528" s="279"/>
      <c r="H528" s="279"/>
      <c r="I528" s="279"/>
      <c r="J528" s="279"/>
      <c r="K528" s="279"/>
      <c r="L528" s="279"/>
      <c r="M528" s="279"/>
      <c r="N528" s="279"/>
      <c r="O528" s="357"/>
      <c r="P528" s="279"/>
      <c r="Q528" s="279"/>
      <c r="R528" s="279"/>
      <c r="S528" s="304"/>
      <c r="T528" s="309"/>
      <c r="U528" s="309"/>
      <c r="V528" s="279"/>
      <c r="W528" s="279"/>
      <c r="X528" s="309"/>
      <c r="Y528" s="291">
        <f>SUMPRODUCT(G408:G511,Y408:Y511)</f>
        <v>3083234.3624508856</v>
      </c>
      <c r="Z528" s="291">
        <f>SUMPRODUCT(G408:G511,Z408:Z511)</f>
        <v>985173.53073819273</v>
      </c>
      <c r="AA528" s="291">
        <f>IF(AA407="kW",SUMPRODUCT(N408:N511,R408:R511,AA408:AA511),SUMPRODUCT(G408:G511,AA408:AA511))</f>
        <v>7965.8757909610367</v>
      </c>
      <c r="AB528" s="291">
        <f>IF(AB407="kW",SUMPRODUCT(N408:N511,R408:R511,AB408:AB511),SUMPRODUCT(G408:G511,AB408:AB511))</f>
        <v>0</v>
      </c>
      <c r="AC528" s="291">
        <f>IF(AC407="kW",SUMPRODUCT(N408:N511,R408:R511,AC408:AC511),SUMPRODUCT(G408:G511, AC408:AC511))</f>
        <v>0</v>
      </c>
      <c r="AD528" s="291">
        <f>IF(AD407="kW",SUMPRODUCT(N408:N511,R408:R511,AD408:AD511),SUMPRODUCT(G408:G511, AD408:AD511))</f>
        <v>0</v>
      </c>
      <c r="AE528" s="291">
        <f>IF(AE407="kW",SUMPRODUCT(N408:N511,R408:R511,AE408:AE511),SUMPRODUCT(G408:G511,AE408:AE511))</f>
        <v>0</v>
      </c>
      <c r="AF528" s="291">
        <f>IF(AF407="kW",SUMPRODUCT(N408:N511,R408:R511,AF408:AF511),SUMPRODUCT(G408:G511,AF408:AF511))</f>
        <v>0</v>
      </c>
      <c r="AG528" s="291">
        <f>IF(AG407="kW",SUMPRODUCT(N408:N511,R408:R511,AG408:AG511),SUMPRODUCT(G408:G511,AG408:AG511))</f>
        <v>0</v>
      </c>
      <c r="AH528" s="291">
        <f>IF(AH407="kW",SUMPRODUCT(N408:N511,R408:R511,AH408:AH511),SUMPRODUCT(G408:G511,AH408:AH511))</f>
        <v>0</v>
      </c>
      <c r="AI528" s="291">
        <f>IF(AI407="kW",SUMPRODUCT(N408:N511,R408:R511,AI408:AI511),SUMPRODUCT(G408:G511,AI408:AI511))</f>
        <v>0</v>
      </c>
      <c r="AJ528" s="291">
        <f>IF(AJ407="kW",SUMPRODUCT(N408:N511,R408:R511,AJ408:AJ511),SUMPRODUCT(G408:G511,AJ408:AJ511))</f>
        <v>0</v>
      </c>
      <c r="AK528" s="291">
        <f>IF(AK407="kW",SUMPRODUCT(N408:N511,R408:R511,AK408:AK511),SUMPRODUCT(G408:G511,AK408:AK511))</f>
        <v>0</v>
      </c>
      <c r="AL528" s="291">
        <f>IF(AL407="kW",SUMPRODUCT(N408:N511,R408:R511,AL408:AL511),SUMPRODUCT(G408:G511,AL408:AL511))</f>
        <v>0</v>
      </c>
      <c r="AM528" s="337"/>
    </row>
    <row r="529" spans="2:39" ht="15.5">
      <c r="B529" s="324" t="s">
        <v>204</v>
      </c>
      <c r="C529" s="356"/>
      <c r="D529" s="279"/>
      <c r="E529" s="279"/>
      <c r="F529" s="279"/>
      <c r="G529" s="279"/>
      <c r="H529" s="279"/>
      <c r="I529" s="279"/>
      <c r="J529" s="279"/>
      <c r="K529" s="279"/>
      <c r="L529" s="279"/>
      <c r="M529" s="279"/>
      <c r="N529" s="279"/>
      <c r="O529" s="357"/>
      <c r="P529" s="279"/>
      <c r="Q529" s="279"/>
      <c r="R529" s="279"/>
      <c r="S529" s="304"/>
      <c r="T529" s="309"/>
      <c r="U529" s="309"/>
      <c r="V529" s="279"/>
      <c r="W529" s="279"/>
      <c r="X529" s="309"/>
      <c r="Y529" s="291">
        <f>SUMPRODUCT(H408:H511,Y408:Y511)</f>
        <v>2990840.4381298828</v>
      </c>
      <c r="Z529" s="291">
        <f>SUMPRODUCT(H408:H511,Z408:Z511)</f>
        <v>985173.53073819273</v>
      </c>
      <c r="AA529" s="291">
        <f>IF(AA407="kW",SUMPRODUCT(N408:N511,S408:S511,AA408:AA511),SUMPRODUCT(H408:H511,AA408:AA511))</f>
        <v>7324.2631262410368</v>
      </c>
      <c r="AB529" s="291">
        <f>IF(AB407="kW",SUMPRODUCT(N408:N511,S408:S511,AB408:AB511),SUMPRODUCT(H408:H511,AB408:AB511))</f>
        <v>0</v>
      </c>
      <c r="AC529" s="291">
        <f>IF(AC407="kW",SUMPRODUCT(N408:N511,S408:S511,AC408:AC511),SUMPRODUCT(H408:H511, AC408:AC511))</f>
        <v>0</v>
      </c>
      <c r="AD529" s="291">
        <f>IF(AD407="kW",SUMPRODUCT(N408:N511,S408:S511,AD408:AD511),SUMPRODUCT(H408:H511, AD408:AD511))</f>
        <v>0</v>
      </c>
      <c r="AE529" s="291">
        <f>IF(AE407="kW",SUMPRODUCT(N408:N511,S408:S511,AE408:AE511),SUMPRODUCT(H408:H511,AE408:AE511))</f>
        <v>0</v>
      </c>
      <c r="AF529" s="291">
        <f>IF(AF407="kW",SUMPRODUCT(N408:N511,S408:S511,AF408:AF511),SUMPRODUCT(H408:H511,AF408:AF511))</f>
        <v>0</v>
      </c>
      <c r="AG529" s="291">
        <f>IF(AG407="kW",SUMPRODUCT(N408:N511,S408:S511,AG408:AG511),SUMPRODUCT(H408:H511,AG408:AG511))</f>
        <v>0</v>
      </c>
      <c r="AH529" s="291">
        <f>IF(AH407="kW",SUMPRODUCT(N408:N511,S408:S511,AH408:AH511),SUMPRODUCT(H408:H511,AH408:AH511))</f>
        <v>0</v>
      </c>
      <c r="AI529" s="291">
        <f>IF(AI407="kW",SUMPRODUCT(N408:N511,S408:S511,AI408:AI511),SUMPRODUCT(H408:H511,AI408:AI511))</f>
        <v>0</v>
      </c>
      <c r="AJ529" s="291">
        <f>IF(AJ407="kW",SUMPRODUCT(N408:N511,S408:S511,AJ408:AJ511),SUMPRODUCT(H408:H511,AJ408:AJ511))</f>
        <v>0</v>
      </c>
      <c r="AK529" s="291">
        <f>IF(AK407="kW",SUMPRODUCT(N408:N511,S408:S511,AK408:AK511),SUMPRODUCT(H408:H511,AK408:AK511))</f>
        <v>0</v>
      </c>
      <c r="AL529" s="291">
        <f>IF(AL407="kW",SUMPRODUCT(N408:N511,S408:S511,AL408:AL511),SUMPRODUCT(H408:H511,AL408:AL511))</f>
        <v>0</v>
      </c>
      <c r="AM529" s="337"/>
    </row>
    <row r="530" spans="2:39" ht="15.5">
      <c r="B530" s="324" t="s">
        <v>205</v>
      </c>
      <c r="C530" s="356"/>
      <c r="D530" s="279"/>
      <c r="E530" s="279"/>
      <c r="F530" s="279"/>
      <c r="G530" s="279"/>
      <c r="H530" s="279"/>
      <c r="I530" s="279"/>
      <c r="J530" s="279"/>
      <c r="K530" s="279"/>
      <c r="L530" s="279"/>
      <c r="M530" s="279"/>
      <c r="N530" s="279"/>
      <c r="O530" s="357"/>
      <c r="P530" s="279"/>
      <c r="Q530" s="279"/>
      <c r="R530" s="279"/>
      <c r="S530" s="304"/>
      <c r="T530" s="309"/>
      <c r="U530" s="309"/>
      <c r="V530" s="279"/>
      <c r="W530" s="279"/>
      <c r="X530" s="309"/>
      <c r="Y530" s="291">
        <f>SUMPRODUCT(I408:I511,Y408:Y511)</f>
        <v>2923022.2067879997</v>
      </c>
      <c r="Z530" s="291">
        <f>SUMPRODUCT(I408:I511,Z408:Z511)</f>
        <v>985173.53073819273</v>
      </c>
      <c r="AA530" s="291">
        <f>IF(AA407="kW",SUMPRODUCT(N408:N511,T408:T511,AA408:AA511),SUMPRODUCT(I408:I511,AA408:AA511))</f>
        <v>7324.2631262410368</v>
      </c>
      <c r="AB530" s="291">
        <f>IF(AB407="kW",SUMPRODUCT(N408:N511,T408:T511,AB408:AB511),SUMPRODUCT(I408:I511,AB408:AB511))</f>
        <v>0</v>
      </c>
      <c r="AC530" s="291">
        <f>IF(AC407="kW",SUMPRODUCT(N408:N511,T408:T511,AC408:AC511),SUMPRODUCT(I408:I511, AC408:AC511))</f>
        <v>0</v>
      </c>
      <c r="AD530" s="291">
        <f>IF(AD407="kW",SUMPRODUCT(N408:N511,T408:T511,AD408:AD511),SUMPRODUCT(I408:I511, AD408:AD511))</f>
        <v>0</v>
      </c>
      <c r="AE530" s="291">
        <f>IF(AE407="kW",SUMPRODUCT(N408:N511,T408:T511,AE408:AE511),SUMPRODUCT(I408:I511,AE408:AE511))</f>
        <v>0</v>
      </c>
      <c r="AF530" s="291">
        <f>IF(AF407="kW",SUMPRODUCT(N408:N511,T408:T511,AF408:AF511),SUMPRODUCT(I408:I511,AF408:AF511))</f>
        <v>0</v>
      </c>
      <c r="AG530" s="291">
        <f>IF(AG407="kW",SUMPRODUCT(N408:N511,T408:T511,AG408:AG511),SUMPRODUCT(I408:I511,AG408:AG511))</f>
        <v>0</v>
      </c>
      <c r="AH530" s="291">
        <f>IF(AH407="kW",SUMPRODUCT(N408:N511,T408:T511,AH408:AH511),SUMPRODUCT(I408:I511,AH408:AH511))</f>
        <v>0</v>
      </c>
      <c r="AI530" s="291">
        <f>IF(AI407="kW",SUMPRODUCT(N408:N511,T408:T511,AI408:AI511),SUMPRODUCT(I408:I511,AI408:AI511))</f>
        <v>0</v>
      </c>
      <c r="AJ530" s="291">
        <f>IF(AJ407="kW",SUMPRODUCT(N408:N511,T408:T511,AJ408:AJ511),SUMPRODUCT(I408:I511,AJ408:AJ511))</f>
        <v>0</v>
      </c>
      <c r="AK530" s="291">
        <f>IF(AK407="kW",SUMPRODUCT(N408:N511,T408:T511,AK408:AK511),SUMPRODUCT(I408:I511,AK408:AK511))</f>
        <v>0</v>
      </c>
      <c r="AL530" s="291">
        <f>IF(AL407="kW",SUMPRODUCT(N408:N511,T408:T511,AL408:AL511),SUMPRODUCT(I408:I511,AL408:AL511))</f>
        <v>0</v>
      </c>
      <c r="AM530" s="337"/>
    </row>
    <row r="531" spans="2:39" ht="15.5">
      <c r="B531" s="381" t="s">
        <v>206</v>
      </c>
      <c r="C531" s="359"/>
      <c r="D531" s="384"/>
      <c r="E531" s="384"/>
      <c r="F531" s="384"/>
      <c r="G531" s="384"/>
      <c r="H531" s="384"/>
      <c r="I531" s="384"/>
      <c r="J531" s="384"/>
      <c r="K531" s="384"/>
      <c r="L531" s="384"/>
      <c r="M531" s="384"/>
      <c r="N531" s="384"/>
      <c r="O531" s="383"/>
      <c r="P531" s="384"/>
      <c r="Q531" s="384"/>
      <c r="R531" s="384"/>
      <c r="S531" s="364"/>
      <c r="T531" s="385"/>
      <c r="U531" s="385"/>
      <c r="V531" s="384"/>
      <c r="W531" s="384"/>
      <c r="X531" s="385"/>
      <c r="Y531" s="326">
        <f>SUMPRODUCT(J408:J511,Y408:Y511)</f>
        <v>2923022.2067879997</v>
      </c>
      <c r="Z531" s="326">
        <f>SUMPRODUCT(J408:J511,Z408:Z511)</f>
        <v>955349.71839653992</v>
      </c>
      <c r="AA531" s="326">
        <f>IF(AA407="kW",SUMPRODUCT(N408:N511,U408:U511,AA408:AA511),SUMPRODUCT(J408:J511,AA408:AA511))</f>
        <v>7104.0634858380135</v>
      </c>
      <c r="AB531" s="326">
        <f>IF(AB407="kW",SUMPRODUCT(N408:N511,U408:U511,AB408:AB511),SUMPRODUCT(J408:J511,AB408:AB511))</f>
        <v>0</v>
      </c>
      <c r="AC531" s="326">
        <f>IF(AC407="kW",SUMPRODUCT(N408:N511,U408:U511,AC408:AC511),SUMPRODUCT(J408:J511, AC408:AC511))</f>
        <v>0</v>
      </c>
      <c r="AD531" s="326">
        <f>IF(AD407="kW",SUMPRODUCT(N408:N511,U408:U511,AD408:AD511),SUMPRODUCT(J408:J511, AD408:AD511))</f>
        <v>0</v>
      </c>
      <c r="AE531" s="326">
        <f>IF(AE407="kW",SUMPRODUCT(N408:N511,U408:U511,AE408:AE511),SUMPRODUCT(J408:J511,AE408:AE511))</f>
        <v>0</v>
      </c>
      <c r="AF531" s="326">
        <f>IF(AF407="kW",SUMPRODUCT(N408:N511,U408:U511,AF408:AF511),SUMPRODUCT(J408:J511,AF408:AF511))</f>
        <v>0</v>
      </c>
      <c r="AG531" s="326">
        <f>IF(AG407="kW",SUMPRODUCT(N408:N511,U408:U511,AG408:AG511),SUMPRODUCT(J408:J511,AG408:AG511))</f>
        <v>0</v>
      </c>
      <c r="AH531" s="326">
        <f>IF(AH407="kW",SUMPRODUCT(N408:N511,U408:U511,AH408:AH511),SUMPRODUCT(J408:J511,AH408:AH511))</f>
        <v>0</v>
      </c>
      <c r="AI531" s="326">
        <f>IF(AI407="kW",SUMPRODUCT(N408:N511,U408:U511,AI408:AI511),SUMPRODUCT(J408:J511,AI408:AI511))</f>
        <v>0</v>
      </c>
      <c r="AJ531" s="326">
        <f>IF(AJ407="kW",SUMPRODUCT(N408:N511,U408:U511,AJ408:AJ511),SUMPRODUCT(J408:J511,AJ408:AJ511))</f>
        <v>0</v>
      </c>
      <c r="AK531" s="326">
        <f>IF(AK407="kW",SUMPRODUCT(N408:N511,U408:U511,AK408:AK511),SUMPRODUCT(J408:J511,AK408:AK511))</f>
        <v>0</v>
      </c>
      <c r="AL531" s="326">
        <f>IF(AL407="kW",SUMPRODUCT(N408:N511,U408:U511,AL408:AL511),SUMPRODUCT(J408:J511,AL408:AL511))</f>
        <v>0</v>
      </c>
      <c r="AM531" s="386"/>
    </row>
    <row r="532" spans="2:39" ht="22.5" customHeight="1">
      <c r="B532" s="368" t="s">
        <v>587</v>
      </c>
      <c r="C532" s="387"/>
      <c r="D532" s="388"/>
      <c r="E532" s="388"/>
      <c r="F532" s="388"/>
      <c r="G532" s="388"/>
      <c r="H532" s="388"/>
      <c r="I532" s="388"/>
      <c r="J532" s="388"/>
      <c r="K532" s="388"/>
      <c r="L532" s="388"/>
      <c r="M532" s="388"/>
      <c r="N532" s="388"/>
      <c r="O532" s="388"/>
      <c r="P532" s="388"/>
      <c r="Q532" s="388"/>
      <c r="R532" s="388"/>
      <c r="S532" s="371"/>
      <c r="T532" s="372"/>
      <c r="U532" s="388"/>
      <c r="V532" s="388"/>
      <c r="W532" s="388"/>
      <c r="X532" s="388"/>
      <c r="Y532" s="409"/>
      <c r="Z532" s="409"/>
      <c r="AA532" s="409"/>
      <c r="AB532" s="409"/>
      <c r="AC532" s="409"/>
      <c r="AD532" s="409"/>
      <c r="AE532" s="409"/>
      <c r="AF532" s="409"/>
      <c r="AG532" s="409"/>
      <c r="AH532" s="409"/>
      <c r="AI532" s="409"/>
      <c r="AJ532" s="409"/>
      <c r="AK532" s="409"/>
      <c r="AL532" s="409"/>
      <c r="AM532" s="389"/>
    </row>
    <row r="534" spans="2:39" ht="14.5">
      <c r="B534" s="595" t="s">
        <v>527</v>
      </c>
    </row>
  </sheetData>
  <sheetProtection formatCells="0" formatColumns="0" formatRows="0" insertColumns="0" insertRows="0" insertHyperlinks="0" deleteColumns="0" deleteRows="0" sort="0" autoFilter="0" pivotTables="0"/>
  <mergeCells count="34">
    <mergeCell ref="Y276:AM276"/>
    <mergeCell ref="Y405:AM405"/>
    <mergeCell ref="B276:B277"/>
    <mergeCell ref="C276:C277"/>
    <mergeCell ref="E276:M276"/>
    <mergeCell ref="N276:N277"/>
    <mergeCell ref="P276:X276"/>
    <mergeCell ref="B405:B406"/>
    <mergeCell ref="C405:C406"/>
    <mergeCell ref="E405:M405"/>
    <mergeCell ref="N405:N406"/>
    <mergeCell ref="P405:X405"/>
    <mergeCell ref="Y19:AM19"/>
    <mergeCell ref="Y147:AM147"/>
    <mergeCell ref="P19:X19"/>
    <mergeCell ref="E19:M19"/>
    <mergeCell ref="N19:N20"/>
    <mergeCell ref="N147:N148"/>
    <mergeCell ref="Y517:AC518"/>
    <mergeCell ref="B3:B4"/>
    <mergeCell ref="B7:B8"/>
    <mergeCell ref="B13:B14"/>
    <mergeCell ref="C8:X8"/>
    <mergeCell ref="C9:X9"/>
    <mergeCell ref="C10:X10"/>
    <mergeCell ref="C11:X11"/>
    <mergeCell ref="B19:B20"/>
    <mergeCell ref="C19:C20"/>
    <mergeCell ref="B147:B148"/>
    <mergeCell ref="C147:C148"/>
    <mergeCell ref="E147:M147"/>
    <mergeCell ref="P147:X147"/>
    <mergeCell ref="C5:D5"/>
    <mergeCell ref="C7:X7"/>
  </mergeCells>
  <hyperlinks>
    <hyperlink ref="D404" location="'4.  2011-2014 LRAM'!A1" display="Return to Top"/>
    <hyperlink ref="C13" location="Table_4_a.__2011_Lost_Revenues_Work_Form" display="Table 4-a.  2011 Lost Revenues"/>
    <hyperlink ref="C14" location="Table_4_b.__2012_Lost_Revenues_Work_Form" display="Table 4-b.  2012 Lost Revenues"/>
    <hyperlink ref="C15" location="Table_4_c.__2013_Lost_Revenues_Work_Form" display="Table 4-c.  2013 Lost Revenues"/>
    <hyperlink ref="C16" location="Table_4_d.__2014_Lost_Revenues_Work_Form" display="Table 4-d.  2014 Lost Revenues "/>
    <hyperlink ref="D146" location="'4.  2011-2014 LRAM'!A1" display="Return to top"/>
    <hyperlink ref="D275" location="'4.  2011-2014 LRAM'!A1" display="Return to top"/>
    <hyperlink ref="B534" location="'4.  2011-2014 LRAM'!A1" display="Return to top"/>
  </hyperlinks>
  <pageMargins left="0.23622047244094499" right="0.23622047244094499" top="0.47244094488188998" bottom="0.47244094488188998" header="0.15748031496063" footer="0.15748031496063"/>
  <pageSetup paperSize="3" scale="50" fitToHeight="0" orientation="landscape" cellComments="asDisplayed" r:id="rId1"/>
  <headerFooter>
    <oddHeader>&amp;L&amp;G</oddHeader>
    <oddFooter>&amp;R&amp;P of &amp;N</oddFooter>
  </headerFooter>
  <rowBreaks count="3" manualBreakCount="3">
    <brk id="145" max="16383" man="1"/>
    <brk id="274" max="16383" man="1"/>
    <brk id="403"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3:AP1130"/>
  <sheetViews>
    <sheetView topLeftCell="A25" zoomScale="90" zoomScaleNormal="90" workbookViewId="0">
      <pane xSplit="4" ySplit="13" topLeftCell="T553" activePane="bottomRight" state="frozen"/>
      <selection activeCell="A25" sqref="A25"/>
      <selection pane="topRight" activeCell="E25" sqref="E25"/>
      <selection pane="bottomLeft" activeCell="A38" sqref="A38"/>
      <selection pane="bottomRight" activeCell="D37" sqref="D37"/>
    </sheetView>
  </sheetViews>
  <sheetFormatPr defaultColWidth="9.1796875" defaultRowHeight="14.5" outlineLevelRow="1" outlineLevelCol="1"/>
  <cols>
    <col min="1" max="1" width="4.453125" style="522" customWidth="1"/>
    <col min="2" max="2" width="44.1796875" style="427" customWidth="1"/>
    <col min="3" max="3" width="13.453125" style="427" customWidth="1"/>
    <col min="4" max="4" width="17" style="427" customWidth="1"/>
    <col min="5" max="13" width="11.26953125" style="427" bestFit="1" customWidth="1" outlineLevel="1"/>
    <col min="14" max="14" width="13.453125" style="427" customWidth="1" outlineLevel="1"/>
    <col min="15" max="15" width="15.7265625" style="427" customWidth="1"/>
    <col min="16" max="24" width="9.1796875" style="427" customWidth="1" outlineLevel="1"/>
    <col min="25" max="25" width="16.453125" style="427" customWidth="1"/>
    <col min="26" max="27" width="15" style="427" customWidth="1"/>
    <col min="28" max="28" width="17.7265625" style="427" customWidth="1"/>
    <col min="29" max="29" width="19.7265625" style="427" customWidth="1"/>
    <col min="30" max="30" width="18.7265625" style="427" hidden="1" customWidth="1"/>
    <col min="31" max="35" width="14.81640625" style="427" hidden="1" customWidth="1"/>
    <col min="36" max="38" width="17.26953125" style="427" hidden="1" customWidth="1"/>
    <col min="39" max="39" width="14.453125" style="427" customWidth="1"/>
    <col min="40" max="40" width="11.7265625" style="427" customWidth="1"/>
    <col min="41" max="16384" width="9.1796875" style="427"/>
  </cols>
  <sheetData>
    <row r="13" spans="2:39" ht="15" thickBot="1"/>
    <row r="14" spans="2:39" ht="26.25" customHeight="1" thickBot="1">
      <c r="B14" s="889" t="s">
        <v>171</v>
      </c>
      <c r="C14" s="257" t="s">
        <v>175</v>
      </c>
      <c r="D14" s="506"/>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265"/>
      <c r="AL14" s="265"/>
      <c r="AM14" s="265"/>
    </row>
    <row r="15" spans="2:39" ht="26.25" customHeight="1" thickBot="1">
      <c r="B15" s="889"/>
      <c r="C15" s="261" t="s">
        <v>172</v>
      </c>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265"/>
      <c r="AL15" s="265"/>
      <c r="AM15" s="265"/>
    </row>
    <row r="16" spans="2:39" ht="28.5" customHeight="1" thickBot="1">
      <c r="B16" s="889"/>
      <c r="C16" s="882" t="s">
        <v>552</v>
      </c>
      <c r="D16" s="883"/>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265"/>
      <c r="AL16" s="265"/>
      <c r="AM16" s="265"/>
    </row>
    <row r="17" spans="2:39" ht="15.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row>
    <row r="18" spans="2:39" ht="71.25" customHeight="1">
      <c r="B18" s="889" t="s">
        <v>506</v>
      </c>
      <c r="C18" s="890" t="s">
        <v>665</v>
      </c>
      <c r="D18" s="890"/>
      <c r="E18" s="890"/>
      <c r="F18" s="890"/>
      <c r="G18" s="890"/>
      <c r="H18" s="890"/>
      <c r="I18" s="890"/>
      <c r="J18" s="890"/>
      <c r="K18" s="890"/>
      <c r="L18" s="890"/>
      <c r="M18" s="890"/>
      <c r="N18" s="890"/>
      <c r="O18" s="890"/>
      <c r="P18" s="890"/>
      <c r="Q18" s="890"/>
      <c r="R18" s="890"/>
      <c r="S18" s="890"/>
      <c r="T18" s="890"/>
      <c r="U18" s="890"/>
      <c r="V18" s="890"/>
      <c r="W18" s="890"/>
      <c r="X18" s="890"/>
      <c r="Y18" s="606"/>
      <c r="Z18" s="606"/>
      <c r="AA18" s="606"/>
      <c r="AB18" s="606"/>
      <c r="AC18" s="606"/>
      <c r="AD18" s="606"/>
      <c r="AE18" s="270"/>
      <c r="AF18" s="265"/>
      <c r="AG18" s="265"/>
      <c r="AH18" s="265"/>
      <c r="AI18" s="265"/>
      <c r="AJ18" s="265"/>
      <c r="AK18" s="265"/>
      <c r="AL18" s="265"/>
      <c r="AM18" s="265"/>
    </row>
    <row r="19" spans="2:39" ht="45.75" customHeight="1">
      <c r="B19" s="889"/>
      <c r="C19" s="890" t="s">
        <v>570</v>
      </c>
      <c r="D19" s="890"/>
      <c r="E19" s="890"/>
      <c r="F19" s="890"/>
      <c r="G19" s="890"/>
      <c r="H19" s="890"/>
      <c r="I19" s="890"/>
      <c r="J19" s="890"/>
      <c r="K19" s="890"/>
      <c r="L19" s="890"/>
      <c r="M19" s="890"/>
      <c r="N19" s="890"/>
      <c r="O19" s="890"/>
      <c r="P19" s="890"/>
      <c r="Q19" s="890"/>
      <c r="R19" s="890"/>
      <c r="S19" s="890"/>
      <c r="T19" s="890"/>
      <c r="U19" s="890"/>
      <c r="V19" s="890"/>
      <c r="W19" s="890"/>
      <c r="X19" s="890"/>
      <c r="Y19" s="606"/>
      <c r="Z19" s="606"/>
      <c r="AA19" s="606"/>
      <c r="AB19" s="606"/>
      <c r="AC19" s="606"/>
      <c r="AD19" s="606"/>
      <c r="AE19" s="270"/>
      <c r="AF19" s="265"/>
      <c r="AG19" s="265"/>
      <c r="AH19" s="265"/>
      <c r="AI19" s="265"/>
      <c r="AJ19" s="265"/>
      <c r="AK19" s="265"/>
      <c r="AL19" s="265"/>
      <c r="AM19" s="265"/>
    </row>
    <row r="20" spans="2:39" ht="62.25" customHeight="1">
      <c r="B20" s="273"/>
      <c r="C20" s="890" t="s">
        <v>568</v>
      </c>
      <c r="D20" s="890"/>
      <c r="E20" s="890"/>
      <c r="F20" s="890"/>
      <c r="G20" s="890"/>
      <c r="H20" s="890"/>
      <c r="I20" s="890"/>
      <c r="J20" s="890"/>
      <c r="K20" s="890"/>
      <c r="L20" s="890"/>
      <c r="M20" s="890"/>
      <c r="N20" s="890"/>
      <c r="O20" s="890"/>
      <c r="P20" s="890"/>
      <c r="Q20" s="890"/>
      <c r="R20" s="890"/>
      <c r="S20" s="890"/>
      <c r="T20" s="890"/>
      <c r="U20" s="890"/>
      <c r="V20" s="890"/>
      <c r="W20" s="890"/>
      <c r="X20" s="890"/>
      <c r="Y20" s="606"/>
      <c r="Z20" s="606"/>
      <c r="AA20" s="606"/>
      <c r="AB20" s="606"/>
      <c r="AC20" s="606"/>
      <c r="AD20" s="606"/>
      <c r="AE20" s="428"/>
      <c r="AF20" s="265"/>
      <c r="AG20" s="265"/>
      <c r="AH20" s="265"/>
      <c r="AI20" s="265"/>
      <c r="AJ20" s="265"/>
      <c r="AK20" s="265"/>
      <c r="AL20" s="265"/>
      <c r="AM20" s="265"/>
    </row>
    <row r="21" spans="2:39" ht="37.5" customHeight="1">
      <c r="B21" s="273"/>
      <c r="C21" s="890" t="s">
        <v>634</v>
      </c>
      <c r="D21" s="890"/>
      <c r="E21" s="890"/>
      <c r="F21" s="890"/>
      <c r="G21" s="890"/>
      <c r="H21" s="890"/>
      <c r="I21" s="890"/>
      <c r="J21" s="890"/>
      <c r="K21" s="890"/>
      <c r="L21" s="890"/>
      <c r="M21" s="890"/>
      <c r="N21" s="890"/>
      <c r="O21" s="890"/>
      <c r="P21" s="890"/>
      <c r="Q21" s="890"/>
      <c r="R21" s="890"/>
      <c r="S21" s="890"/>
      <c r="T21" s="890"/>
      <c r="U21" s="890"/>
      <c r="V21" s="890"/>
      <c r="W21" s="890"/>
      <c r="X21" s="890"/>
      <c r="Y21" s="606"/>
      <c r="Z21" s="606"/>
      <c r="AA21" s="606"/>
      <c r="AB21" s="606"/>
      <c r="AC21" s="606"/>
      <c r="AD21" s="606"/>
      <c r="AE21" s="276"/>
      <c r="AF21" s="265"/>
      <c r="AG21" s="265"/>
      <c r="AH21" s="265"/>
      <c r="AI21" s="265"/>
      <c r="AJ21" s="265"/>
      <c r="AK21" s="265"/>
      <c r="AL21" s="265"/>
      <c r="AM21" s="265"/>
    </row>
    <row r="22" spans="2:39" ht="54.75" customHeight="1">
      <c r="B22" s="273"/>
      <c r="C22" s="890" t="s">
        <v>618</v>
      </c>
      <c r="D22" s="890"/>
      <c r="E22" s="890"/>
      <c r="F22" s="890"/>
      <c r="G22" s="890"/>
      <c r="H22" s="890"/>
      <c r="I22" s="890"/>
      <c r="J22" s="890"/>
      <c r="K22" s="890"/>
      <c r="L22" s="890"/>
      <c r="M22" s="890"/>
      <c r="N22" s="890"/>
      <c r="O22" s="890"/>
      <c r="P22" s="890"/>
      <c r="Q22" s="890"/>
      <c r="R22" s="890"/>
      <c r="S22" s="890"/>
      <c r="T22" s="890"/>
      <c r="U22" s="890"/>
      <c r="V22" s="890"/>
      <c r="W22" s="890"/>
      <c r="X22" s="890"/>
      <c r="Y22" s="606"/>
      <c r="Z22" s="606"/>
      <c r="AA22" s="606"/>
      <c r="AB22" s="606"/>
      <c r="AC22" s="606"/>
      <c r="AD22" s="606"/>
      <c r="AE22" s="428"/>
      <c r="AF22" s="265"/>
      <c r="AG22" s="265"/>
      <c r="AH22" s="265"/>
      <c r="AI22" s="265"/>
      <c r="AJ22" s="265"/>
      <c r="AK22" s="265"/>
      <c r="AL22" s="265"/>
      <c r="AM22" s="265"/>
    </row>
    <row r="23" spans="2:39" ht="15.5">
      <c r="B23" s="273"/>
      <c r="C23" s="276"/>
      <c r="D23" s="276"/>
      <c r="E23" s="276"/>
      <c r="F23" s="276"/>
      <c r="G23" s="276"/>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65"/>
      <c r="AG23" s="265"/>
      <c r="AH23" s="265"/>
      <c r="AI23" s="265"/>
      <c r="AJ23" s="265"/>
      <c r="AK23" s="265"/>
      <c r="AL23" s="265"/>
      <c r="AM23" s="265"/>
    </row>
    <row r="24" spans="2:39" ht="15.5">
      <c r="B24" s="889" t="s">
        <v>528</v>
      </c>
      <c r="C24" s="596" t="s">
        <v>530</v>
      </c>
      <c r="D24" s="276"/>
      <c r="E24" s="276"/>
      <c r="F24" s="276"/>
      <c r="G24" s="276"/>
      <c r="H24" s="276"/>
      <c r="I24" s="276"/>
      <c r="J24" s="276"/>
      <c r="K24" s="276"/>
      <c r="L24" s="276"/>
      <c r="M24" s="276"/>
      <c r="N24" s="276"/>
      <c r="O24" s="276"/>
      <c r="P24" s="276"/>
      <c r="Q24" s="276"/>
      <c r="R24" s="276"/>
      <c r="S24" s="276"/>
      <c r="T24" s="276"/>
      <c r="U24" s="276"/>
      <c r="V24" s="276"/>
      <c r="W24" s="276"/>
      <c r="X24" s="276"/>
      <c r="Y24" s="276"/>
      <c r="Z24" s="276"/>
      <c r="AA24" s="276"/>
      <c r="AB24" s="276"/>
      <c r="AC24" s="276"/>
      <c r="AD24" s="276"/>
      <c r="AE24" s="276"/>
      <c r="AF24" s="265"/>
      <c r="AG24" s="265"/>
      <c r="AH24" s="265"/>
      <c r="AI24" s="265"/>
      <c r="AJ24" s="265"/>
      <c r="AK24" s="265"/>
      <c r="AL24" s="265"/>
      <c r="AM24" s="265"/>
    </row>
    <row r="25" spans="2:39" ht="15.5">
      <c r="B25" s="889"/>
      <c r="C25" s="596" t="s">
        <v>531</v>
      </c>
      <c r="D25" s="276"/>
      <c r="E25" s="276"/>
      <c r="F25" s="276"/>
      <c r="G25" s="276"/>
      <c r="H25" s="276"/>
      <c r="I25" s="276"/>
      <c r="J25" s="276"/>
      <c r="K25" s="276"/>
      <c r="L25" s="276"/>
      <c r="M25" s="276"/>
      <c r="N25" s="276"/>
      <c r="O25" s="276"/>
      <c r="P25" s="276"/>
      <c r="Q25" s="276"/>
      <c r="R25" s="276"/>
      <c r="S25" s="276"/>
      <c r="T25" s="276"/>
      <c r="U25" s="276"/>
      <c r="V25" s="276"/>
      <c r="W25" s="276"/>
      <c r="X25" s="276"/>
      <c r="Y25" s="276"/>
      <c r="Z25" s="276"/>
      <c r="AA25" s="276"/>
      <c r="AB25" s="276"/>
      <c r="AC25" s="276"/>
      <c r="AD25" s="276"/>
      <c r="AE25" s="276"/>
      <c r="AF25" s="265"/>
      <c r="AG25" s="265"/>
      <c r="AH25" s="265"/>
      <c r="AI25" s="265"/>
      <c r="AJ25" s="265"/>
      <c r="AK25" s="265"/>
      <c r="AL25" s="265"/>
      <c r="AM25" s="265"/>
    </row>
    <row r="26" spans="2:39" ht="15.5">
      <c r="B26" s="539"/>
      <c r="C26" s="596" t="s">
        <v>532</v>
      </c>
      <c r="D26" s="276"/>
      <c r="E26" s="276"/>
      <c r="F26" s="276"/>
      <c r="G26" s="276"/>
      <c r="H26" s="276"/>
      <c r="I26" s="276"/>
      <c r="J26" s="276"/>
      <c r="K26" s="276"/>
      <c r="L26" s="276"/>
      <c r="M26" s="276"/>
      <c r="N26" s="276"/>
      <c r="O26" s="276"/>
      <c r="P26" s="276"/>
      <c r="Q26" s="276"/>
      <c r="R26" s="276"/>
      <c r="S26" s="276"/>
      <c r="T26" s="276"/>
      <c r="U26" s="276"/>
      <c r="V26" s="276"/>
      <c r="W26" s="276"/>
      <c r="X26" s="276"/>
      <c r="Y26" s="276"/>
      <c r="Z26" s="276"/>
      <c r="AA26" s="276"/>
      <c r="AB26" s="276"/>
      <c r="AC26" s="276"/>
      <c r="AD26" s="276"/>
      <c r="AE26" s="276"/>
      <c r="AF26" s="265"/>
      <c r="AG26" s="265"/>
      <c r="AH26" s="265"/>
      <c r="AI26" s="265"/>
      <c r="AJ26" s="265"/>
      <c r="AK26" s="265"/>
      <c r="AL26" s="265"/>
      <c r="AM26" s="265"/>
    </row>
    <row r="27" spans="2:39" ht="15.5">
      <c r="B27" s="539"/>
      <c r="C27" s="596" t="s">
        <v>533</v>
      </c>
      <c r="D27" s="276"/>
      <c r="E27" s="276"/>
      <c r="F27" s="276"/>
      <c r="G27" s="276"/>
      <c r="H27" s="276"/>
      <c r="I27" s="276"/>
      <c r="J27" s="276"/>
      <c r="K27" s="276"/>
      <c r="L27" s="276"/>
      <c r="M27" s="276"/>
      <c r="N27" s="276"/>
      <c r="O27" s="276"/>
      <c r="P27" s="276"/>
      <c r="Q27" s="276"/>
      <c r="R27" s="276"/>
      <c r="S27" s="276"/>
      <c r="T27" s="276"/>
      <c r="U27" s="276"/>
      <c r="V27" s="276"/>
      <c r="W27" s="276"/>
      <c r="X27" s="276"/>
      <c r="Y27" s="276"/>
      <c r="Z27" s="276"/>
      <c r="AA27" s="276"/>
      <c r="AB27" s="276"/>
      <c r="AC27" s="276"/>
      <c r="AD27" s="276"/>
      <c r="AE27" s="276"/>
      <c r="AF27" s="265"/>
      <c r="AG27" s="265"/>
      <c r="AH27" s="265"/>
      <c r="AI27" s="265"/>
      <c r="AJ27" s="265"/>
      <c r="AK27" s="265"/>
      <c r="AL27" s="265"/>
      <c r="AM27" s="265"/>
    </row>
    <row r="28" spans="2:39" ht="15.5">
      <c r="B28" s="539"/>
      <c r="C28" s="596" t="s">
        <v>534</v>
      </c>
      <c r="D28" s="276"/>
      <c r="E28" s="276"/>
      <c r="F28" s="276"/>
      <c r="G28" s="276"/>
      <c r="H28" s="276"/>
      <c r="I28" s="276"/>
      <c r="J28" s="276"/>
      <c r="K28" s="276"/>
      <c r="L28" s="276"/>
      <c r="M28" s="276"/>
      <c r="N28" s="276"/>
      <c r="O28" s="276"/>
      <c r="P28" s="276"/>
      <c r="Q28" s="276"/>
      <c r="R28" s="276"/>
      <c r="S28" s="276"/>
      <c r="T28" s="276"/>
      <c r="U28" s="276"/>
      <c r="V28" s="276"/>
      <c r="W28" s="276"/>
      <c r="X28" s="276"/>
      <c r="Y28" s="276"/>
      <c r="Z28" s="276"/>
      <c r="AA28" s="276"/>
      <c r="AB28" s="276"/>
      <c r="AC28" s="276"/>
      <c r="AD28" s="276"/>
      <c r="AE28" s="276"/>
      <c r="AF28" s="265"/>
      <c r="AG28" s="265"/>
      <c r="AH28" s="265"/>
      <c r="AI28" s="265"/>
      <c r="AJ28" s="265"/>
      <c r="AK28" s="265"/>
      <c r="AL28" s="265"/>
      <c r="AM28" s="265"/>
    </row>
    <row r="29" spans="2:39" ht="15.5">
      <c r="B29" s="539"/>
      <c r="C29" s="596" t="s">
        <v>535</v>
      </c>
      <c r="D29" s="276"/>
      <c r="E29" s="276"/>
      <c r="F29" s="276"/>
      <c r="G29" s="276"/>
      <c r="H29" s="276"/>
      <c r="I29" s="276"/>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65"/>
      <c r="AG29" s="265"/>
      <c r="AH29" s="265"/>
      <c r="AI29" s="265"/>
      <c r="AJ29" s="265"/>
      <c r="AK29" s="265"/>
      <c r="AL29" s="265"/>
      <c r="AM29" s="265"/>
    </row>
    <row r="30" spans="2:39" ht="15.5">
      <c r="B30" s="539"/>
      <c r="C30" s="276"/>
      <c r="D30" s="276"/>
      <c r="E30" s="276"/>
      <c r="F30" s="276"/>
      <c r="G30" s="276"/>
      <c r="H30" s="276"/>
      <c r="I30" s="276"/>
      <c r="J30" s="276"/>
      <c r="K30" s="276"/>
      <c r="L30" s="276"/>
      <c r="M30" s="276"/>
      <c r="N30" s="276"/>
      <c r="O30" s="276"/>
      <c r="P30" s="276"/>
      <c r="Q30" s="276"/>
      <c r="R30" s="276"/>
      <c r="S30" s="276"/>
      <c r="T30" s="276"/>
      <c r="U30" s="276"/>
      <c r="V30" s="276"/>
      <c r="W30" s="276"/>
      <c r="X30" s="276"/>
      <c r="Y30" s="276"/>
      <c r="Z30" s="276"/>
      <c r="AA30" s="276"/>
      <c r="AB30" s="276"/>
      <c r="AC30" s="276"/>
      <c r="AD30" s="276"/>
      <c r="AE30" s="276"/>
      <c r="AF30" s="265"/>
      <c r="AG30" s="265"/>
      <c r="AH30" s="265"/>
      <c r="AI30" s="265"/>
      <c r="AJ30" s="265"/>
      <c r="AK30" s="265"/>
      <c r="AL30" s="265"/>
      <c r="AM30" s="265"/>
    </row>
    <row r="31" spans="2:39" ht="15.5">
      <c r="B31" s="539"/>
      <c r="C31" s="276"/>
      <c r="D31" s="276"/>
      <c r="E31" s="276"/>
      <c r="F31" s="276"/>
      <c r="G31" s="276"/>
      <c r="H31" s="276"/>
      <c r="I31" s="276"/>
      <c r="J31" s="276"/>
      <c r="K31" s="276"/>
      <c r="L31" s="276"/>
      <c r="M31" s="276"/>
      <c r="N31" s="276"/>
      <c r="O31" s="276"/>
      <c r="P31" s="276"/>
      <c r="Q31" s="276"/>
      <c r="R31" s="276"/>
      <c r="S31" s="276"/>
      <c r="T31" s="276"/>
      <c r="U31" s="276"/>
      <c r="V31" s="276"/>
      <c r="W31" s="276"/>
      <c r="X31" s="276"/>
      <c r="Y31" s="276"/>
      <c r="Z31" s="276"/>
      <c r="AA31" s="276"/>
      <c r="AB31" s="276"/>
      <c r="AC31" s="276"/>
      <c r="AD31" s="276"/>
      <c r="AE31" s="276"/>
      <c r="AF31" s="265"/>
      <c r="AG31" s="265"/>
      <c r="AH31" s="265"/>
      <c r="AI31" s="265"/>
      <c r="AJ31" s="265"/>
      <c r="AK31" s="265"/>
      <c r="AL31" s="265"/>
      <c r="AM31" s="265"/>
    </row>
    <row r="32" spans="2:39">
      <c r="C32" s="253"/>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253"/>
      <c r="AL32" s="253"/>
      <c r="AM32" s="253"/>
    </row>
    <row r="33" spans="1:39" ht="15.5">
      <c r="B33" s="280" t="s">
        <v>266</v>
      </c>
      <c r="C33" s="281"/>
      <c r="D33" s="590"/>
      <c r="E33" s="253"/>
      <c r="F33" s="253"/>
      <c r="G33" s="253"/>
      <c r="H33" s="253"/>
      <c r="I33" s="253"/>
      <c r="J33" s="253"/>
      <c r="K33" s="253"/>
      <c r="L33" s="253"/>
      <c r="M33" s="253"/>
      <c r="N33" s="253"/>
      <c r="O33" s="281"/>
      <c r="P33" s="253"/>
      <c r="Q33" s="253"/>
      <c r="R33" s="253"/>
      <c r="S33" s="253"/>
      <c r="T33" s="253"/>
      <c r="U33" s="253"/>
      <c r="V33" s="253"/>
      <c r="W33" s="253"/>
      <c r="X33" s="253"/>
      <c r="Y33" s="270"/>
      <c r="Z33" s="267"/>
      <c r="AA33" s="267"/>
      <c r="AB33" s="267"/>
      <c r="AC33" s="267"/>
      <c r="AD33" s="267"/>
      <c r="AE33" s="267"/>
      <c r="AF33" s="267"/>
      <c r="AG33" s="267"/>
      <c r="AH33" s="267"/>
      <c r="AI33" s="267"/>
      <c r="AJ33" s="267"/>
      <c r="AK33" s="267"/>
      <c r="AL33" s="267"/>
      <c r="AM33" s="282"/>
    </row>
    <row r="34" spans="1:39" ht="36.75" customHeight="1">
      <c r="B34" s="891" t="s">
        <v>211</v>
      </c>
      <c r="C34" s="893" t="s">
        <v>33</v>
      </c>
      <c r="D34" s="284" t="s">
        <v>422</v>
      </c>
      <c r="E34" s="895" t="s">
        <v>209</v>
      </c>
      <c r="F34" s="896"/>
      <c r="G34" s="896"/>
      <c r="H34" s="896"/>
      <c r="I34" s="896"/>
      <c r="J34" s="896"/>
      <c r="K34" s="896"/>
      <c r="L34" s="896"/>
      <c r="M34" s="897"/>
      <c r="N34" s="901" t="s">
        <v>213</v>
      </c>
      <c r="O34" s="284" t="s">
        <v>423</v>
      </c>
      <c r="P34" s="895" t="s">
        <v>212</v>
      </c>
      <c r="Q34" s="896"/>
      <c r="R34" s="896"/>
      <c r="S34" s="896"/>
      <c r="T34" s="896"/>
      <c r="U34" s="896"/>
      <c r="V34" s="896"/>
      <c r="W34" s="896"/>
      <c r="X34" s="897"/>
      <c r="Y34" s="898" t="s">
        <v>243</v>
      </c>
      <c r="Z34" s="899"/>
      <c r="AA34" s="899"/>
      <c r="AB34" s="899"/>
      <c r="AC34" s="899"/>
      <c r="AD34" s="899"/>
      <c r="AE34" s="899"/>
      <c r="AF34" s="899"/>
      <c r="AG34" s="899"/>
      <c r="AH34" s="899"/>
      <c r="AI34" s="899"/>
      <c r="AJ34" s="899"/>
      <c r="AK34" s="899"/>
      <c r="AL34" s="899"/>
      <c r="AM34" s="900"/>
    </row>
    <row r="35" spans="1:39" ht="65.25" customHeight="1">
      <c r="B35" s="892"/>
      <c r="C35" s="894"/>
      <c r="D35" s="285">
        <v>2015</v>
      </c>
      <c r="E35" s="285">
        <v>2016</v>
      </c>
      <c r="F35" s="285">
        <v>2017</v>
      </c>
      <c r="G35" s="285">
        <v>2018</v>
      </c>
      <c r="H35" s="285">
        <v>2019</v>
      </c>
      <c r="I35" s="285">
        <v>2020</v>
      </c>
      <c r="J35" s="285">
        <v>2021</v>
      </c>
      <c r="K35" s="285">
        <v>2022</v>
      </c>
      <c r="L35" s="285">
        <v>2023</v>
      </c>
      <c r="M35" s="429">
        <v>2024</v>
      </c>
      <c r="N35" s="902"/>
      <c r="O35" s="285">
        <v>2015</v>
      </c>
      <c r="P35" s="285">
        <v>2016</v>
      </c>
      <c r="Q35" s="285">
        <v>2017</v>
      </c>
      <c r="R35" s="285">
        <v>2018</v>
      </c>
      <c r="S35" s="285">
        <v>2019</v>
      </c>
      <c r="T35" s="285">
        <v>2020</v>
      </c>
      <c r="U35" s="285">
        <v>2021</v>
      </c>
      <c r="V35" s="285">
        <v>2022</v>
      </c>
      <c r="W35" s="285">
        <v>2023</v>
      </c>
      <c r="X35" s="429">
        <v>2024</v>
      </c>
      <c r="Y35" s="285" t="str">
        <f>'1.  LRAMVA Summary'!D52</f>
        <v>Residential</v>
      </c>
      <c r="Z35" s="285" t="str">
        <f>'1.  LRAMVA Summary'!E52</f>
        <v>GS&lt;50 kW</v>
      </c>
      <c r="AA35" s="285" t="str">
        <f>'1.  LRAMVA Summary'!F52</f>
        <v>GS&gt;50kW</v>
      </c>
      <c r="AB35" s="285" t="str">
        <f>'1.  LRAMVA Summary'!G52</f>
        <v>Unmetered Scattered Load</v>
      </c>
      <c r="AC35" s="285" t="str">
        <f>'1.  LRAMVA Summary'!H52</f>
        <v>Streetlighting</v>
      </c>
      <c r="AD35" s="285" t="str">
        <f>'1.  LRAMVA Summary'!I52</f>
        <v/>
      </c>
      <c r="AE35" s="285" t="str">
        <f>'1.  LRAMVA Summary'!J52</f>
        <v/>
      </c>
      <c r="AF35" s="285" t="str">
        <f>'1.  LRAMVA Summary'!K52</f>
        <v/>
      </c>
      <c r="AG35" s="285" t="str">
        <f>'1.  LRAMVA Summary'!L52</f>
        <v/>
      </c>
      <c r="AH35" s="285" t="str">
        <f>'1.  LRAMVA Summary'!M52</f>
        <v/>
      </c>
      <c r="AI35" s="285" t="str">
        <f>'1.  LRAMVA Summary'!N52</f>
        <v/>
      </c>
      <c r="AJ35" s="285" t="str">
        <f>'1.  LRAMVA Summary'!O52</f>
        <v/>
      </c>
      <c r="AK35" s="285" t="str">
        <f>'1.  LRAMVA Summary'!P52</f>
        <v/>
      </c>
      <c r="AL35" s="285" t="str">
        <f>'1.  LRAMVA Summary'!Q52</f>
        <v/>
      </c>
      <c r="AM35" s="287" t="str">
        <f>'1.  LRAMVA Summary'!R52</f>
        <v>Total</v>
      </c>
    </row>
    <row r="36" spans="1:39" ht="16.5" customHeight="1">
      <c r="B36" s="518" t="s">
        <v>504</v>
      </c>
      <c r="C36" s="289"/>
      <c r="D36" s="289"/>
      <c r="E36" s="289"/>
      <c r="F36" s="289"/>
      <c r="G36" s="289"/>
      <c r="H36" s="289"/>
      <c r="I36" s="289"/>
      <c r="J36" s="289"/>
      <c r="K36" s="289"/>
      <c r="L36" s="289"/>
      <c r="M36" s="289"/>
      <c r="N36" s="290"/>
      <c r="O36" s="289"/>
      <c r="P36" s="289"/>
      <c r="Q36" s="289"/>
      <c r="R36" s="289"/>
      <c r="S36" s="289"/>
      <c r="T36" s="289"/>
      <c r="U36" s="289"/>
      <c r="V36" s="289"/>
      <c r="W36" s="289"/>
      <c r="X36" s="289"/>
      <c r="Y36" s="291" t="str">
        <f>'1.  LRAMVA Summary'!D53</f>
        <v>kWh</v>
      </c>
      <c r="Z36" s="291" t="str">
        <f>'1.  LRAMVA Summary'!E53</f>
        <v>kWh</v>
      </c>
      <c r="AA36" s="291" t="str">
        <f>'1.  LRAMVA Summary'!F53</f>
        <v>kW</v>
      </c>
      <c r="AB36" s="291" t="str">
        <f>'1.  LRAMVA Summary'!G53</f>
        <v>kWh</v>
      </c>
      <c r="AC36" s="291" t="str">
        <f>'1.  LRAMVA Summary'!H53</f>
        <v>kW</v>
      </c>
      <c r="AD36" s="291">
        <f>'1.  LRAMVA Summary'!I53</f>
        <v>0</v>
      </c>
      <c r="AE36" s="291">
        <f>'1.  LRAMVA Summary'!J53</f>
        <v>0</v>
      </c>
      <c r="AF36" s="291">
        <f>'1.  LRAMVA Summary'!K53</f>
        <v>0</v>
      </c>
      <c r="AG36" s="291">
        <f>'1.  LRAMVA Summary'!L53</f>
        <v>0</v>
      </c>
      <c r="AH36" s="291">
        <f>'1.  LRAMVA Summary'!M53</f>
        <v>0</v>
      </c>
      <c r="AI36" s="291">
        <f>'1.  LRAMVA Summary'!N53</f>
        <v>0</v>
      </c>
      <c r="AJ36" s="291">
        <f>'1.  LRAMVA Summary'!O53</f>
        <v>0</v>
      </c>
      <c r="AK36" s="291">
        <f>'1.  LRAMVA Summary'!P53</f>
        <v>0</v>
      </c>
      <c r="AL36" s="291">
        <f>'1.  LRAMVA Summary'!Q53</f>
        <v>0</v>
      </c>
      <c r="AM36" s="292"/>
    </row>
    <row r="37" spans="1:39" ht="16.5" customHeight="1" outlineLevel="1">
      <c r="B37" s="288" t="s">
        <v>497</v>
      </c>
      <c r="C37" s="289"/>
      <c r="D37" s="289"/>
      <c r="E37" s="289"/>
      <c r="F37" s="289"/>
      <c r="G37" s="289"/>
      <c r="H37" s="289"/>
      <c r="I37" s="289"/>
      <c r="J37" s="289"/>
      <c r="K37" s="289"/>
      <c r="L37" s="289"/>
      <c r="M37" s="289"/>
      <c r="N37" s="290"/>
      <c r="O37" s="289"/>
      <c r="P37" s="289"/>
      <c r="Q37" s="289"/>
      <c r="R37" s="289"/>
      <c r="S37" s="289"/>
      <c r="T37" s="289"/>
      <c r="U37" s="289"/>
      <c r="V37" s="289"/>
      <c r="W37" s="289"/>
      <c r="X37" s="289"/>
      <c r="Y37" s="291"/>
      <c r="Z37" s="291"/>
      <c r="AA37" s="291"/>
      <c r="AB37" s="291"/>
      <c r="AC37" s="291"/>
      <c r="AD37" s="291"/>
      <c r="AE37" s="291"/>
      <c r="AF37" s="291"/>
      <c r="AG37" s="291"/>
      <c r="AH37" s="291"/>
      <c r="AI37" s="291"/>
      <c r="AJ37" s="291"/>
      <c r="AK37" s="291"/>
      <c r="AL37" s="291"/>
      <c r="AM37" s="292"/>
    </row>
    <row r="38" spans="1:39" ht="15.5" outlineLevel="1">
      <c r="A38" s="522">
        <v>1</v>
      </c>
      <c r="B38" s="520" t="s">
        <v>95</v>
      </c>
      <c r="C38" s="291" t="s">
        <v>25</v>
      </c>
      <c r="D38" s="295">
        <v>731825</v>
      </c>
      <c r="E38" s="295">
        <f>+'7.  Persistence Report'!AV149</f>
        <v>725167</v>
      </c>
      <c r="F38" s="295">
        <f>+'7.  Persistence Report'!AW149</f>
        <v>725167</v>
      </c>
      <c r="G38" s="295">
        <f>+'7.  Persistence Report'!AX149</f>
        <v>725167</v>
      </c>
      <c r="H38" s="295">
        <f>+'7.  Persistence Report'!AY149</f>
        <v>725167</v>
      </c>
      <c r="I38" s="295">
        <f>+'7.  Persistence Report'!AZ149</f>
        <v>725167</v>
      </c>
      <c r="J38" s="295">
        <f>+'7.  Persistence Report'!BA149</f>
        <v>725167</v>
      </c>
      <c r="K38" s="295">
        <f>+'7.  Persistence Report'!BB149</f>
        <v>724878</v>
      </c>
      <c r="L38" s="295">
        <f>+'7.  Persistence Report'!BC149</f>
        <v>724878</v>
      </c>
      <c r="M38" s="295">
        <f>+'7.  Persistence Report'!BD149</f>
        <v>724878</v>
      </c>
      <c r="N38" s="291"/>
      <c r="O38" s="295">
        <f>+'7.  Persistence Report'!P149</f>
        <v>48</v>
      </c>
      <c r="P38" s="295">
        <f>+'7.  Persistence Report'!Q149</f>
        <v>47</v>
      </c>
      <c r="Q38" s="295">
        <f>+'7.  Persistence Report'!R149</f>
        <v>47</v>
      </c>
      <c r="R38" s="295">
        <f>+'7.  Persistence Report'!S149</f>
        <v>47</v>
      </c>
      <c r="S38" s="295">
        <f>+'7.  Persistence Report'!T149</f>
        <v>47</v>
      </c>
      <c r="T38" s="295">
        <f>+'7.  Persistence Report'!U149</f>
        <v>47</v>
      </c>
      <c r="U38" s="295">
        <f>+'7.  Persistence Report'!V149</f>
        <v>47</v>
      </c>
      <c r="V38" s="295">
        <f>+'7.  Persistence Report'!W149</f>
        <v>47</v>
      </c>
      <c r="W38" s="295">
        <f>+'7.  Persistence Report'!X149</f>
        <v>47</v>
      </c>
      <c r="X38" s="295">
        <f>+'7.  Persistence Report'!Y149</f>
        <v>47</v>
      </c>
      <c r="Y38" s="410">
        <v>1</v>
      </c>
      <c r="Z38" s="410"/>
      <c r="AA38" s="410"/>
      <c r="AB38" s="410"/>
      <c r="AC38" s="410"/>
      <c r="AD38" s="410"/>
      <c r="AE38" s="410"/>
      <c r="AF38" s="410"/>
      <c r="AG38" s="410"/>
      <c r="AH38" s="410"/>
      <c r="AI38" s="410"/>
      <c r="AJ38" s="410"/>
      <c r="AK38" s="410"/>
      <c r="AL38" s="410"/>
      <c r="AM38" s="296">
        <f>SUM(Y38:AL38)</f>
        <v>1</v>
      </c>
    </row>
    <row r="39" spans="1:39" ht="15.5" outlineLevel="1">
      <c r="B39" s="294" t="s">
        <v>267</v>
      </c>
      <c r="C39" s="291" t="s">
        <v>163</v>
      </c>
      <c r="D39" s="295">
        <v>127559</v>
      </c>
      <c r="E39" s="295">
        <f>+'7.  Persistence Report'!AV158</f>
        <v>125716</v>
      </c>
      <c r="F39" s="295">
        <f>+'7.  Persistence Report'!AW158</f>
        <v>125716</v>
      </c>
      <c r="G39" s="295">
        <f>+'7.  Persistence Report'!AX158</f>
        <v>125716</v>
      </c>
      <c r="H39" s="295">
        <f>+'7.  Persistence Report'!AY158</f>
        <v>125716</v>
      </c>
      <c r="I39" s="295">
        <f>+'7.  Persistence Report'!AZ158</f>
        <v>125716</v>
      </c>
      <c r="J39" s="295">
        <f>+'7.  Persistence Report'!BA158</f>
        <v>125716</v>
      </c>
      <c r="K39" s="295">
        <f>+'7.  Persistence Report'!BB158</f>
        <v>125667</v>
      </c>
      <c r="L39" s="295">
        <f>+'7.  Persistence Report'!BC158</f>
        <v>125667</v>
      </c>
      <c r="M39" s="295">
        <f>+'7.  Persistence Report'!BD158</f>
        <v>125667</v>
      </c>
      <c r="N39" s="468"/>
      <c r="O39" s="295">
        <f>+'7.  Persistence Report'!P158</f>
        <v>8</v>
      </c>
      <c r="P39" s="295">
        <f>+'7.  Persistence Report'!Q158</f>
        <v>8</v>
      </c>
      <c r="Q39" s="295">
        <f>+'7.  Persistence Report'!R158</f>
        <v>8</v>
      </c>
      <c r="R39" s="295">
        <f>+'7.  Persistence Report'!S158</f>
        <v>8</v>
      </c>
      <c r="S39" s="295">
        <f>+'7.  Persistence Report'!T158</f>
        <v>8</v>
      </c>
      <c r="T39" s="295">
        <f>+'7.  Persistence Report'!U158</f>
        <v>8</v>
      </c>
      <c r="U39" s="295">
        <f>+'7.  Persistence Report'!V158</f>
        <v>8</v>
      </c>
      <c r="V39" s="295">
        <f>+'7.  Persistence Report'!W158</f>
        <v>8</v>
      </c>
      <c r="W39" s="295">
        <f>+'7.  Persistence Report'!X158</f>
        <v>8</v>
      </c>
      <c r="X39" s="295">
        <f>+'7.  Persistence Report'!Y158</f>
        <v>8</v>
      </c>
      <c r="Y39" s="411">
        <f>Y38</f>
        <v>1</v>
      </c>
      <c r="Z39" s="411">
        <f t="shared" ref="Z39:AL39" si="0">Z38</f>
        <v>0</v>
      </c>
      <c r="AA39" s="411">
        <f t="shared" si="0"/>
        <v>0</v>
      </c>
      <c r="AB39" s="411">
        <f t="shared" si="0"/>
        <v>0</v>
      </c>
      <c r="AC39" s="411">
        <f t="shared" si="0"/>
        <v>0</v>
      </c>
      <c r="AD39" s="411">
        <f t="shared" si="0"/>
        <v>0</v>
      </c>
      <c r="AE39" s="411">
        <f t="shared" si="0"/>
        <v>0</v>
      </c>
      <c r="AF39" s="411">
        <f t="shared" si="0"/>
        <v>0</v>
      </c>
      <c r="AG39" s="411">
        <f t="shared" si="0"/>
        <v>0</v>
      </c>
      <c r="AH39" s="411">
        <f t="shared" si="0"/>
        <v>0</v>
      </c>
      <c r="AI39" s="411">
        <f t="shared" si="0"/>
        <v>0</v>
      </c>
      <c r="AJ39" s="411">
        <f t="shared" si="0"/>
        <v>0</v>
      </c>
      <c r="AK39" s="411">
        <f t="shared" si="0"/>
        <v>0</v>
      </c>
      <c r="AL39" s="411">
        <f t="shared" si="0"/>
        <v>0</v>
      </c>
      <c r="AM39" s="297"/>
    </row>
    <row r="40" spans="1:39" ht="15.5" outlineLevel="1">
      <c r="B40" s="298"/>
      <c r="C40" s="299"/>
      <c r="D40" s="299"/>
      <c r="E40" s="299"/>
      <c r="F40" s="299"/>
      <c r="G40" s="299"/>
      <c r="H40" s="299"/>
      <c r="I40" s="299"/>
      <c r="J40" s="299"/>
      <c r="K40" s="299"/>
      <c r="L40" s="299"/>
      <c r="M40" s="299"/>
      <c r="N40" s="300"/>
      <c r="O40" s="299"/>
      <c r="P40" s="299"/>
      <c r="Q40" s="299"/>
      <c r="R40" s="299"/>
      <c r="S40" s="299"/>
      <c r="T40" s="299"/>
      <c r="U40" s="299"/>
      <c r="V40" s="299"/>
      <c r="W40" s="299"/>
      <c r="X40" s="299"/>
      <c r="Y40" s="412"/>
      <c r="Z40" s="413"/>
      <c r="AA40" s="413"/>
      <c r="AB40" s="413"/>
      <c r="AC40" s="413"/>
      <c r="AD40" s="413"/>
      <c r="AE40" s="413"/>
      <c r="AF40" s="413"/>
      <c r="AG40" s="413"/>
      <c r="AH40" s="413"/>
      <c r="AI40" s="413"/>
      <c r="AJ40" s="413"/>
      <c r="AK40" s="413"/>
      <c r="AL40" s="413"/>
      <c r="AM40" s="302"/>
    </row>
    <row r="41" spans="1:39" ht="15.5" outlineLevel="1">
      <c r="A41" s="522">
        <v>2</v>
      </c>
      <c r="B41" s="520" t="s">
        <v>96</v>
      </c>
      <c r="C41" s="291" t="s">
        <v>25</v>
      </c>
      <c r="D41" s="295">
        <v>1349961</v>
      </c>
      <c r="E41" s="295">
        <f>+'7.  Persistence Report'!AV150</f>
        <v>1325969</v>
      </c>
      <c r="F41" s="295">
        <f>+'7.  Persistence Report'!AW150</f>
        <v>1325969</v>
      </c>
      <c r="G41" s="295">
        <f>+'7.  Persistence Report'!AX150</f>
        <v>1325969</v>
      </c>
      <c r="H41" s="295">
        <f>+'7.  Persistence Report'!AY150</f>
        <v>1325969</v>
      </c>
      <c r="I41" s="295">
        <f>+'7.  Persistence Report'!AZ150</f>
        <v>1325969</v>
      </c>
      <c r="J41" s="295">
        <f>+'7.  Persistence Report'!BA150</f>
        <v>1325969</v>
      </c>
      <c r="K41" s="295">
        <f>+'7.  Persistence Report'!BB150</f>
        <v>1325275</v>
      </c>
      <c r="L41" s="295">
        <f>+'7.  Persistence Report'!BC150</f>
        <v>1325275</v>
      </c>
      <c r="M41" s="295">
        <f>+'7.  Persistence Report'!BD150</f>
        <v>1325275</v>
      </c>
      <c r="N41" s="291"/>
      <c r="O41" s="295">
        <f>+'7.  Persistence Report'!P150</f>
        <v>91</v>
      </c>
      <c r="P41" s="295">
        <f>+'7.  Persistence Report'!Q150</f>
        <v>90</v>
      </c>
      <c r="Q41" s="295">
        <f>+'7.  Persistence Report'!R150</f>
        <v>90</v>
      </c>
      <c r="R41" s="295">
        <f>+'7.  Persistence Report'!S150</f>
        <v>90</v>
      </c>
      <c r="S41" s="295">
        <f>+'7.  Persistence Report'!T150</f>
        <v>90</v>
      </c>
      <c r="T41" s="295">
        <f>+'7.  Persistence Report'!U150</f>
        <v>90</v>
      </c>
      <c r="U41" s="295">
        <f>+'7.  Persistence Report'!V150</f>
        <v>90</v>
      </c>
      <c r="V41" s="295">
        <f>+'7.  Persistence Report'!W150</f>
        <v>90</v>
      </c>
      <c r="W41" s="295">
        <f>+'7.  Persistence Report'!X150</f>
        <v>90</v>
      </c>
      <c r="X41" s="295">
        <f>+'7.  Persistence Report'!Y150</f>
        <v>90</v>
      </c>
      <c r="Y41" s="410">
        <v>1</v>
      </c>
      <c r="Z41" s="410"/>
      <c r="AA41" s="410"/>
      <c r="AB41" s="410"/>
      <c r="AC41" s="410"/>
      <c r="AD41" s="410"/>
      <c r="AE41" s="410"/>
      <c r="AF41" s="410"/>
      <c r="AG41" s="410"/>
      <c r="AH41" s="410"/>
      <c r="AI41" s="410"/>
      <c r="AJ41" s="410"/>
      <c r="AK41" s="410"/>
      <c r="AL41" s="410"/>
      <c r="AM41" s="296">
        <f>SUM(Y41:AL41)</f>
        <v>1</v>
      </c>
    </row>
    <row r="42" spans="1:39" ht="15.5" outlineLevel="1">
      <c r="B42" s="294" t="s">
        <v>267</v>
      </c>
      <c r="C42" s="291" t="s">
        <v>163</v>
      </c>
      <c r="D42" s="295">
        <v>13964</v>
      </c>
      <c r="E42" s="295">
        <f>+'7.  Persistence Report'!AV159</f>
        <v>13800</v>
      </c>
      <c r="F42" s="295">
        <f>+'7.  Persistence Report'!AW159</f>
        <v>13800</v>
      </c>
      <c r="G42" s="295">
        <f>+'7.  Persistence Report'!AX159</f>
        <v>13800</v>
      </c>
      <c r="H42" s="295">
        <f>+'7.  Persistence Report'!AY159</f>
        <v>13800</v>
      </c>
      <c r="I42" s="295">
        <f>+'7.  Persistence Report'!AZ159</f>
        <v>13800</v>
      </c>
      <c r="J42" s="295">
        <f>+'7.  Persistence Report'!BA159</f>
        <v>13800</v>
      </c>
      <c r="K42" s="295">
        <f>+'7.  Persistence Report'!BB159</f>
        <v>13765</v>
      </c>
      <c r="L42" s="295">
        <f>+'7.  Persistence Report'!BC159</f>
        <v>13765</v>
      </c>
      <c r="M42" s="295">
        <f>+'7.  Persistence Report'!BD159</f>
        <v>13765</v>
      </c>
      <c r="N42" s="468"/>
      <c r="O42" s="295">
        <f>+'7.  Persistence Report'!P159</f>
        <v>1</v>
      </c>
      <c r="P42" s="295">
        <f>+'7.  Persistence Report'!Q159</f>
        <v>1</v>
      </c>
      <c r="Q42" s="295">
        <f>+'7.  Persistence Report'!R159</f>
        <v>1</v>
      </c>
      <c r="R42" s="295">
        <f>+'7.  Persistence Report'!S159</f>
        <v>1</v>
      </c>
      <c r="S42" s="295">
        <f>+'7.  Persistence Report'!T159</f>
        <v>1</v>
      </c>
      <c r="T42" s="295">
        <f>+'7.  Persistence Report'!U159</f>
        <v>1</v>
      </c>
      <c r="U42" s="295">
        <f>+'7.  Persistence Report'!V159</f>
        <v>1</v>
      </c>
      <c r="V42" s="295">
        <f>+'7.  Persistence Report'!W159</f>
        <v>1</v>
      </c>
      <c r="W42" s="295">
        <f>+'7.  Persistence Report'!X159</f>
        <v>1</v>
      </c>
      <c r="X42" s="295">
        <f>+'7.  Persistence Report'!Y159</f>
        <v>1</v>
      </c>
      <c r="Y42" s="411">
        <f>Y41</f>
        <v>1</v>
      </c>
      <c r="Z42" s="411">
        <f t="shared" ref="Z42" si="1">Z41</f>
        <v>0</v>
      </c>
      <c r="AA42" s="411">
        <f t="shared" ref="AA42" si="2">AA41</f>
        <v>0</v>
      </c>
      <c r="AB42" s="411">
        <f t="shared" ref="AB42" si="3">AB41</f>
        <v>0</v>
      </c>
      <c r="AC42" s="411">
        <f t="shared" ref="AC42" si="4">AC41</f>
        <v>0</v>
      </c>
      <c r="AD42" s="411">
        <f t="shared" ref="AD42" si="5">AD41</f>
        <v>0</v>
      </c>
      <c r="AE42" s="411">
        <f t="shared" ref="AE42" si="6">AE41</f>
        <v>0</v>
      </c>
      <c r="AF42" s="411">
        <f t="shared" ref="AF42" si="7">AF41</f>
        <v>0</v>
      </c>
      <c r="AG42" s="411">
        <f t="shared" ref="AG42" si="8">AG41</f>
        <v>0</v>
      </c>
      <c r="AH42" s="411">
        <f t="shared" ref="AH42" si="9">AH41</f>
        <v>0</v>
      </c>
      <c r="AI42" s="411">
        <f t="shared" ref="AI42" si="10">AI41</f>
        <v>0</v>
      </c>
      <c r="AJ42" s="411">
        <f t="shared" ref="AJ42" si="11">AJ41</f>
        <v>0</v>
      </c>
      <c r="AK42" s="411">
        <f t="shared" ref="AK42" si="12">AK41</f>
        <v>0</v>
      </c>
      <c r="AL42" s="411">
        <f t="shared" ref="AL42" si="13">AL41</f>
        <v>0</v>
      </c>
      <c r="AM42" s="297"/>
    </row>
    <row r="43" spans="1:39" ht="15.5" outlineLevel="1">
      <c r="B43" s="298"/>
      <c r="C43" s="299"/>
      <c r="D43" s="304"/>
      <c r="E43" s="304"/>
      <c r="F43" s="304"/>
      <c r="G43" s="304"/>
      <c r="H43" s="304"/>
      <c r="I43" s="304"/>
      <c r="J43" s="304"/>
      <c r="K43" s="304"/>
      <c r="L43" s="304"/>
      <c r="M43" s="304"/>
      <c r="N43" s="300"/>
      <c r="O43" s="304"/>
      <c r="P43" s="304"/>
      <c r="Q43" s="304"/>
      <c r="R43" s="304"/>
      <c r="S43" s="304"/>
      <c r="T43" s="304"/>
      <c r="U43" s="304"/>
      <c r="V43" s="304"/>
      <c r="W43" s="304"/>
      <c r="X43" s="304"/>
      <c r="Y43" s="412"/>
      <c r="Z43" s="413"/>
      <c r="AA43" s="413"/>
      <c r="AB43" s="413"/>
      <c r="AC43" s="413"/>
      <c r="AD43" s="413"/>
      <c r="AE43" s="413"/>
      <c r="AF43" s="413"/>
      <c r="AG43" s="413"/>
      <c r="AH43" s="413"/>
      <c r="AI43" s="413"/>
      <c r="AJ43" s="413"/>
      <c r="AK43" s="413"/>
      <c r="AL43" s="413"/>
      <c r="AM43" s="302"/>
    </row>
    <row r="44" spans="1:39" ht="15.5" outlineLevel="1">
      <c r="A44" s="522">
        <v>3</v>
      </c>
      <c r="B44" s="520" t="s">
        <v>97</v>
      </c>
      <c r="C44" s="291" t="s">
        <v>25</v>
      </c>
      <c r="D44" s="295">
        <v>30128</v>
      </c>
      <c r="E44" s="295">
        <f>+'7.  Persistence Report'!AV148</f>
        <v>30128</v>
      </c>
      <c r="F44" s="295">
        <f>+'7.  Persistence Report'!AW148</f>
        <v>30128</v>
      </c>
      <c r="G44" s="295">
        <f>+'7.  Persistence Report'!AX148</f>
        <v>30128</v>
      </c>
      <c r="H44" s="295">
        <f>+'7.  Persistence Report'!AY148</f>
        <v>15872</v>
      </c>
      <c r="I44" s="295">
        <f>+'7.  Persistence Report'!AZ148</f>
        <v>0</v>
      </c>
      <c r="J44" s="295">
        <f>+'7.  Persistence Report'!BA148</f>
        <v>0</v>
      </c>
      <c r="K44" s="295">
        <f>+'7.  Persistence Report'!BB148</f>
        <v>0</v>
      </c>
      <c r="L44" s="295">
        <f>+'7.  Persistence Report'!BC148</f>
        <v>0</v>
      </c>
      <c r="M44" s="295">
        <f>+'7.  Persistence Report'!BD148</f>
        <v>0</v>
      </c>
      <c r="N44" s="291"/>
      <c r="O44" s="295">
        <f>+'7.  Persistence Report'!P148</f>
        <v>4</v>
      </c>
      <c r="P44" s="295">
        <f>+'7.  Persistence Report'!Q148</f>
        <v>4</v>
      </c>
      <c r="Q44" s="295">
        <f>+'7.  Persistence Report'!R148</f>
        <v>4</v>
      </c>
      <c r="R44" s="295">
        <f>+'7.  Persistence Report'!S148</f>
        <v>4</v>
      </c>
      <c r="S44" s="295">
        <f>+'7.  Persistence Report'!T148</f>
        <v>2</v>
      </c>
      <c r="T44" s="295">
        <f>+'7.  Persistence Report'!U148</f>
        <v>0</v>
      </c>
      <c r="U44" s="295">
        <f>+'7.  Persistence Report'!V148</f>
        <v>0</v>
      </c>
      <c r="V44" s="295">
        <f>+'7.  Persistence Report'!W148</f>
        <v>0</v>
      </c>
      <c r="W44" s="295">
        <f>+'7.  Persistence Report'!X148</f>
        <v>0</v>
      </c>
      <c r="X44" s="295">
        <f>+'7.  Persistence Report'!Y148</f>
        <v>0</v>
      </c>
      <c r="Y44" s="410">
        <v>1</v>
      </c>
      <c r="Z44" s="410"/>
      <c r="AA44" s="410"/>
      <c r="AB44" s="410"/>
      <c r="AC44" s="410"/>
      <c r="AD44" s="410"/>
      <c r="AE44" s="410"/>
      <c r="AF44" s="410"/>
      <c r="AG44" s="410"/>
      <c r="AH44" s="410"/>
      <c r="AI44" s="410"/>
      <c r="AJ44" s="410"/>
      <c r="AK44" s="410"/>
      <c r="AL44" s="410"/>
      <c r="AM44" s="296">
        <f>SUM(Y44:AL44)</f>
        <v>1</v>
      </c>
    </row>
    <row r="45" spans="1:39" ht="15.5" outlineLevel="1">
      <c r="B45" s="294" t="s">
        <v>267</v>
      </c>
      <c r="C45" s="291" t="s">
        <v>163</v>
      </c>
      <c r="D45" s="295"/>
      <c r="E45" s="295"/>
      <c r="F45" s="295"/>
      <c r="G45" s="295"/>
      <c r="H45" s="295"/>
      <c r="I45" s="295"/>
      <c r="J45" s="295"/>
      <c r="K45" s="295"/>
      <c r="L45" s="295"/>
      <c r="M45" s="295"/>
      <c r="N45" s="468"/>
      <c r="O45" s="295"/>
      <c r="P45" s="295"/>
      <c r="Q45" s="295"/>
      <c r="R45" s="295"/>
      <c r="S45" s="295"/>
      <c r="T45" s="295"/>
      <c r="U45" s="295"/>
      <c r="V45" s="295"/>
      <c r="W45" s="295"/>
      <c r="X45" s="295"/>
      <c r="Y45" s="411">
        <f>Y44</f>
        <v>1</v>
      </c>
      <c r="Z45" s="411">
        <f t="shared" ref="Z45" si="14">Z44</f>
        <v>0</v>
      </c>
      <c r="AA45" s="411">
        <f t="shared" ref="AA45" si="15">AA44</f>
        <v>0</v>
      </c>
      <c r="AB45" s="411">
        <f t="shared" ref="AB45" si="16">AB44</f>
        <v>0</v>
      </c>
      <c r="AC45" s="411">
        <f t="shared" ref="AC45" si="17">AC44</f>
        <v>0</v>
      </c>
      <c r="AD45" s="411">
        <f t="shared" ref="AD45" si="18">AD44</f>
        <v>0</v>
      </c>
      <c r="AE45" s="411">
        <f t="shared" ref="AE45" si="19">AE44</f>
        <v>0</v>
      </c>
      <c r="AF45" s="411">
        <f t="shared" ref="AF45" si="20">AF44</f>
        <v>0</v>
      </c>
      <c r="AG45" s="411">
        <f t="shared" ref="AG45" si="21">AG44</f>
        <v>0</v>
      </c>
      <c r="AH45" s="411">
        <f t="shared" ref="AH45" si="22">AH44</f>
        <v>0</v>
      </c>
      <c r="AI45" s="411">
        <f t="shared" ref="AI45" si="23">AI44</f>
        <v>0</v>
      </c>
      <c r="AJ45" s="411">
        <f t="shared" ref="AJ45" si="24">AJ44</f>
        <v>0</v>
      </c>
      <c r="AK45" s="411">
        <f t="shared" ref="AK45" si="25">AK44</f>
        <v>0</v>
      </c>
      <c r="AL45" s="411">
        <f t="shared" ref="AL45" si="26">AL44</f>
        <v>0</v>
      </c>
      <c r="AM45" s="297"/>
    </row>
    <row r="46" spans="1:39" ht="15.5" outlineLevel="1">
      <c r="B46" s="294"/>
      <c r="C46" s="305"/>
      <c r="D46" s="291"/>
      <c r="E46" s="291"/>
      <c r="F46" s="291"/>
      <c r="G46" s="291"/>
      <c r="H46" s="291"/>
      <c r="I46" s="291"/>
      <c r="J46" s="291"/>
      <c r="K46" s="291"/>
      <c r="L46" s="291"/>
      <c r="M46" s="291"/>
      <c r="N46" s="291"/>
      <c r="O46" s="291"/>
      <c r="P46" s="291"/>
      <c r="Q46" s="291"/>
      <c r="R46" s="291"/>
      <c r="S46" s="291"/>
      <c r="T46" s="291"/>
      <c r="U46" s="291"/>
      <c r="V46" s="291"/>
      <c r="W46" s="291"/>
      <c r="X46" s="291"/>
      <c r="Y46" s="412"/>
      <c r="Z46" s="412"/>
      <c r="AA46" s="412"/>
      <c r="AB46" s="412"/>
      <c r="AC46" s="412"/>
      <c r="AD46" s="412"/>
      <c r="AE46" s="412"/>
      <c r="AF46" s="412"/>
      <c r="AG46" s="412"/>
      <c r="AH46" s="412"/>
      <c r="AI46" s="412"/>
      <c r="AJ46" s="412"/>
      <c r="AK46" s="412"/>
      <c r="AL46" s="412"/>
      <c r="AM46" s="306"/>
    </row>
    <row r="47" spans="1:39" ht="15.5" outlineLevel="1">
      <c r="A47" s="522">
        <v>4</v>
      </c>
      <c r="B47" s="520" t="s">
        <v>680</v>
      </c>
      <c r="C47" s="291" t="s">
        <v>25</v>
      </c>
      <c r="D47" s="295">
        <v>1300734</v>
      </c>
      <c r="E47" s="295">
        <f>+'7.  Persistence Report'!AV151</f>
        <v>1300734</v>
      </c>
      <c r="F47" s="295">
        <f>+'7.  Persistence Report'!AW151</f>
        <v>1300734</v>
      </c>
      <c r="G47" s="295">
        <f>+'7.  Persistence Report'!AX151</f>
        <v>1300734</v>
      </c>
      <c r="H47" s="295">
        <f>+'7.  Persistence Report'!AY151</f>
        <v>1300734</v>
      </c>
      <c r="I47" s="295">
        <f>+'7.  Persistence Report'!AZ151</f>
        <v>1300734</v>
      </c>
      <c r="J47" s="295">
        <f>+'7.  Persistence Report'!BA151</f>
        <v>1300734</v>
      </c>
      <c r="K47" s="295">
        <f>+'7.  Persistence Report'!BB151</f>
        <v>1300734</v>
      </c>
      <c r="L47" s="295">
        <f>+'7.  Persistence Report'!BC151</f>
        <v>1300734</v>
      </c>
      <c r="M47" s="295">
        <f>+'7.  Persistence Report'!BD151</f>
        <v>1300734</v>
      </c>
      <c r="N47" s="291"/>
      <c r="O47" s="295">
        <f>+'7.  Persistence Report'!P151</f>
        <v>687</v>
      </c>
      <c r="P47" s="295">
        <f>+'7.  Persistence Report'!Q151</f>
        <v>687</v>
      </c>
      <c r="Q47" s="295">
        <f>+'7.  Persistence Report'!R151</f>
        <v>687</v>
      </c>
      <c r="R47" s="295">
        <f>+'7.  Persistence Report'!S151</f>
        <v>687</v>
      </c>
      <c r="S47" s="295">
        <f>+'7.  Persistence Report'!T151</f>
        <v>687</v>
      </c>
      <c r="T47" s="295">
        <f>+'7.  Persistence Report'!U151</f>
        <v>687</v>
      </c>
      <c r="U47" s="295">
        <f>+'7.  Persistence Report'!V151</f>
        <v>687</v>
      </c>
      <c r="V47" s="295">
        <f>+'7.  Persistence Report'!W151</f>
        <v>687</v>
      </c>
      <c r="W47" s="295">
        <f>+'7.  Persistence Report'!X151</f>
        <v>687</v>
      </c>
      <c r="X47" s="295">
        <f>+'7.  Persistence Report'!Y151</f>
        <v>687</v>
      </c>
      <c r="Y47" s="410">
        <v>1</v>
      </c>
      <c r="Z47" s="410"/>
      <c r="AA47" s="410"/>
      <c r="AB47" s="410"/>
      <c r="AC47" s="410"/>
      <c r="AD47" s="410"/>
      <c r="AE47" s="410"/>
      <c r="AF47" s="410"/>
      <c r="AG47" s="410"/>
      <c r="AH47" s="410"/>
      <c r="AI47" s="410"/>
      <c r="AJ47" s="410"/>
      <c r="AK47" s="410"/>
      <c r="AL47" s="410"/>
      <c r="AM47" s="296">
        <f>SUM(Y47:AL47)</f>
        <v>1</v>
      </c>
    </row>
    <row r="48" spans="1:39" ht="15.5" outlineLevel="1">
      <c r="B48" s="294" t="s">
        <v>267</v>
      </c>
      <c r="C48" s="291" t="s">
        <v>163</v>
      </c>
      <c r="D48" s="295">
        <v>44216</v>
      </c>
      <c r="E48" s="295">
        <f>+'7.  Persistence Report'!AV160</f>
        <v>44216</v>
      </c>
      <c r="F48" s="295">
        <f>+'7.  Persistence Report'!AW160</f>
        <v>44216</v>
      </c>
      <c r="G48" s="295">
        <f>+'7.  Persistence Report'!AX160</f>
        <v>44216</v>
      </c>
      <c r="H48" s="295">
        <f>+'7.  Persistence Report'!AY160</f>
        <v>44216</v>
      </c>
      <c r="I48" s="295">
        <f>+'7.  Persistence Report'!AZ160</f>
        <v>44216</v>
      </c>
      <c r="J48" s="295">
        <f>+'7.  Persistence Report'!BA160</f>
        <v>44216</v>
      </c>
      <c r="K48" s="295">
        <f>+'7.  Persistence Report'!BB160</f>
        <v>44216</v>
      </c>
      <c r="L48" s="295">
        <f>+'7.  Persistence Report'!BC160</f>
        <v>44216</v>
      </c>
      <c r="M48" s="295">
        <f>+'7.  Persistence Report'!BD160</f>
        <v>44216</v>
      </c>
      <c r="N48" s="468"/>
      <c r="O48" s="295">
        <f>+'7.  Persistence Report'!P160</f>
        <v>23</v>
      </c>
      <c r="P48" s="295">
        <f>+'7.  Persistence Report'!Q160</f>
        <v>23</v>
      </c>
      <c r="Q48" s="295">
        <f>+'7.  Persistence Report'!R160</f>
        <v>23</v>
      </c>
      <c r="R48" s="295">
        <f>+'7.  Persistence Report'!S160</f>
        <v>23</v>
      </c>
      <c r="S48" s="295">
        <f>+'7.  Persistence Report'!T160</f>
        <v>23</v>
      </c>
      <c r="T48" s="295">
        <f>+'7.  Persistence Report'!U160</f>
        <v>23</v>
      </c>
      <c r="U48" s="295">
        <f>+'7.  Persistence Report'!V160</f>
        <v>23</v>
      </c>
      <c r="V48" s="295">
        <f>+'7.  Persistence Report'!W160</f>
        <v>23</v>
      </c>
      <c r="W48" s="295">
        <f>+'7.  Persistence Report'!X160</f>
        <v>23</v>
      </c>
      <c r="X48" s="295">
        <f>+'7.  Persistence Report'!Y160</f>
        <v>23</v>
      </c>
      <c r="Y48" s="411">
        <f>Y47</f>
        <v>1</v>
      </c>
      <c r="Z48" s="411">
        <f t="shared" ref="Z48" si="27">Z47</f>
        <v>0</v>
      </c>
      <c r="AA48" s="411">
        <f t="shared" ref="AA48" si="28">AA47</f>
        <v>0</v>
      </c>
      <c r="AB48" s="411">
        <f t="shared" ref="AB48" si="29">AB47</f>
        <v>0</v>
      </c>
      <c r="AC48" s="411">
        <f t="shared" ref="AC48" si="30">AC47</f>
        <v>0</v>
      </c>
      <c r="AD48" s="411">
        <f t="shared" ref="AD48" si="31">AD47</f>
        <v>0</v>
      </c>
      <c r="AE48" s="411">
        <f t="shared" ref="AE48" si="32">AE47</f>
        <v>0</v>
      </c>
      <c r="AF48" s="411">
        <f t="shared" ref="AF48" si="33">AF47</f>
        <v>0</v>
      </c>
      <c r="AG48" s="411">
        <f t="shared" ref="AG48" si="34">AG47</f>
        <v>0</v>
      </c>
      <c r="AH48" s="411">
        <f t="shared" ref="AH48" si="35">AH47</f>
        <v>0</v>
      </c>
      <c r="AI48" s="411">
        <f t="shared" ref="AI48" si="36">AI47</f>
        <v>0</v>
      </c>
      <c r="AJ48" s="411">
        <f t="shared" ref="AJ48" si="37">AJ47</f>
        <v>0</v>
      </c>
      <c r="AK48" s="411">
        <f t="shared" ref="AK48" si="38">AK47</f>
        <v>0</v>
      </c>
      <c r="AL48" s="411">
        <f t="shared" ref="AL48" si="39">AL47</f>
        <v>0</v>
      </c>
      <c r="AM48" s="297"/>
    </row>
    <row r="49" spans="1:39" ht="15.5" outlineLevel="1">
      <c r="B49" s="294"/>
      <c r="C49" s="305"/>
      <c r="D49" s="304"/>
      <c r="E49" s="304"/>
      <c r="F49" s="304"/>
      <c r="G49" s="304"/>
      <c r="H49" s="304"/>
      <c r="I49" s="304"/>
      <c r="J49" s="304"/>
      <c r="K49" s="304"/>
      <c r="L49" s="304"/>
      <c r="M49" s="304"/>
      <c r="N49" s="291"/>
      <c r="O49" s="304"/>
      <c r="P49" s="304"/>
      <c r="Q49" s="304"/>
      <c r="R49" s="304"/>
      <c r="S49" s="304"/>
      <c r="T49" s="304"/>
      <c r="U49" s="304"/>
      <c r="V49" s="304"/>
      <c r="W49" s="304"/>
      <c r="X49" s="304"/>
      <c r="Y49" s="412"/>
      <c r="Z49" s="412"/>
      <c r="AA49" s="412"/>
      <c r="AB49" s="412"/>
      <c r="AC49" s="412"/>
      <c r="AD49" s="412"/>
      <c r="AE49" s="412"/>
      <c r="AF49" s="412"/>
      <c r="AG49" s="412"/>
      <c r="AH49" s="412"/>
      <c r="AI49" s="412"/>
      <c r="AJ49" s="412"/>
      <c r="AK49" s="412"/>
      <c r="AL49" s="412"/>
      <c r="AM49" s="306"/>
    </row>
    <row r="50" spans="1:39" ht="18" customHeight="1" outlineLevel="1">
      <c r="A50" s="522">
        <v>5</v>
      </c>
      <c r="B50" s="520" t="s">
        <v>98</v>
      </c>
      <c r="C50" s="291" t="s">
        <v>25</v>
      </c>
      <c r="D50" s="295"/>
      <c r="E50" s="295"/>
      <c r="F50" s="295"/>
      <c r="G50" s="295"/>
      <c r="H50" s="295"/>
      <c r="I50" s="295"/>
      <c r="J50" s="295"/>
      <c r="K50" s="295"/>
      <c r="L50" s="295"/>
      <c r="M50" s="295"/>
      <c r="N50" s="291"/>
      <c r="O50" s="295"/>
      <c r="P50" s="295"/>
      <c r="Q50" s="295"/>
      <c r="R50" s="295"/>
      <c r="S50" s="295"/>
      <c r="T50" s="295"/>
      <c r="U50" s="295"/>
      <c r="V50" s="295"/>
      <c r="W50" s="295"/>
      <c r="X50" s="295"/>
      <c r="Y50" s="410">
        <v>1</v>
      </c>
      <c r="Z50" s="410"/>
      <c r="AA50" s="410"/>
      <c r="AB50" s="410"/>
      <c r="AC50" s="410"/>
      <c r="AD50" s="410"/>
      <c r="AE50" s="410"/>
      <c r="AF50" s="410"/>
      <c r="AG50" s="410"/>
      <c r="AH50" s="410"/>
      <c r="AI50" s="410"/>
      <c r="AJ50" s="410"/>
      <c r="AK50" s="410"/>
      <c r="AL50" s="410"/>
      <c r="AM50" s="296">
        <f>SUM(Y50:AL50)</f>
        <v>1</v>
      </c>
    </row>
    <row r="51" spans="1:39" ht="15.5" outlineLevel="1">
      <c r="B51" s="294" t="s">
        <v>267</v>
      </c>
      <c r="C51" s="291" t="s">
        <v>163</v>
      </c>
      <c r="D51" s="295"/>
      <c r="E51" s="295"/>
      <c r="F51" s="295"/>
      <c r="G51" s="295"/>
      <c r="H51" s="295"/>
      <c r="I51" s="295"/>
      <c r="J51" s="295"/>
      <c r="K51" s="295"/>
      <c r="L51" s="295"/>
      <c r="M51" s="295"/>
      <c r="N51" s="468"/>
      <c r="O51" s="295"/>
      <c r="P51" s="295"/>
      <c r="Q51" s="295"/>
      <c r="R51" s="295"/>
      <c r="S51" s="295"/>
      <c r="T51" s="295"/>
      <c r="U51" s="295"/>
      <c r="V51" s="295"/>
      <c r="W51" s="295"/>
      <c r="X51" s="295"/>
      <c r="Y51" s="411">
        <f>Y50</f>
        <v>1</v>
      </c>
      <c r="Z51" s="411">
        <f t="shared" ref="Z51" si="40">Z50</f>
        <v>0</v>
      </c>
      <c r="AA51" s="411">
        <f t="shared" ref="AA51" si="41">AA50</f>
        <v>0</v>
      </c>
      <c r="AB51" s="411">
        <f t="shared" ref="AB51" si="42">AB50</f>
        <v>0</v>
      </c>
      <c r="AC51" s="411">
        <f t="shared" ref="AC51" si="43">AC50</f>
        <v>0</v>
      </c>
      <c r="AD51" s="411">
        <f t="shared" ref="AD51" si="44">AD50</f>
        <v>0</v>
      </c>
      <c r="AE51" s="411">
        <f t="shared" ref="AE51" si="45">AE50</f>
        <v>0</v>
      </c>
      <c r="AF51" s="411">
        <f t="shared" ref="AF51" si="46">AF50</f>
        <v>0</v>
      </c>
      <c r="AG51" s="411">
        <f t="shared" ref="AG51" si="47">AG50</f>
        <v>0</v>
      </c>
      <c r="AH51" s="411">
        <f t="shared" ref="AH51" si="48">AH50</f>
        <v>0</v>
      </c>
      <c r="AI51" s="411">
        <f t="shared" ref="AI51" si="49">AI50</f>
        <v>0</v>
      </c>
      <c r="AJ51" s="411">
        <f t="shared" ref="AJ51" si="50">AJ50</f>
        <v>0</v>
      </c>
      <c r="AK51" s="411">
        <f t="shared" ref="AK51" si="51">AK50</f>
        <v>0</v>
      </c>
      <c r="AL51" s="411">
        <f t="shared" ref="AL51" si="52">AL50</f>
        <v>0</v>
      </c>
      <c r="AM51" s="297"/>
    </row>
    <row r="52" spans="1:39" ht="15.5" outlineLevel="1">
      <c r="B52" s="294"/>
      <c r="C52" s="291"/>
      <c r="D52" s="291"/>
      <c r="E52" s="291"/>
      <c r="F52" s="291"/>
      <c r="G52" s="291"/>
      <c r="H52" s="291"/>
      <c r="I52" s="291"/>
      <c r="J52" s="291"/>
      <c r="K52" s="291"/>
      <c r="L52" s="291"/>
      <c r="M52" s="291"/>
      <c r="N52" s="291"/>
      <c r="O52" s="291"/>
      <c r="P52" s="291"/>
      <c r="Q52" s="291"/>
      <c r="R52" s="291"/>
      <c r="S52" s="291"/>
      <c r="T52" s="291"/>
      <c r="U52" s="291"/>
      <c r="V52" s="291"/>
      <c r="W52" s="291"/>
      <c r="X52" s="291"/>
      <c r="Y52" s="422"/>
      <c r="Z52" s="423"/>
      <c r="AA52" s="423"/>
      <c r="AB52" s="423"/>
      <c r="AC52" s="423"/>
      <c r="AD52" s="423"/>
      <c r="AE52" s="423"/>
      <c r="AF52" s="423"/>
      <c r="AG52" s="423"/>
      <c r="AH52" s="423"/>
      <c r="AI52" s="423"/>
      <c r="AJ52" s="423"/>
      <c r="AK52" s="423"/>
      <c r="AL52" s="423"/>
      <c r="AM52" s="297"/>
    </row>
    <row r="53" spans="1:39" ht="16.5" customHeight="1" outlineLevel="1">
      <c r="B53" s="319" t="s">
        <v>498</v>
      </c>
      <c r="C53" s="289"/>
      <c r="D53" s="289"/>
      <c r="E53" s="289"/>
      <c r="F53" s="289"/>
      <c r="G53" s="289"/>
      <c r="H53" s="289"/>
      <c r="I53" s="289"/>
      <c r="J53" s="289"/>
      <c r="K53" s="289"/>
      <c r="L53" s="289"/>
      <c r="M53" s="289"/>
      <c r="N53" s="290"/>
      <c r="O53" s="289"/>
      <c r="P53" s="289"/>
      <c r="Q53" s="289"/>
      <c r="R53" s="289"/>
      <c r="S53" s="289"/>
      <c r="T53" s="289"/>
      <c r="U53" s="289"/>
      <c r="V53" s="289"/>
      <c r="W53" s="289"/>
      <c r="X53" s="289"/>
      <c r="Y53" s="414"/>
      <c r="Z53" s="414"/>
      <c r="AA53" s="414"/>
      <c r="AB53" s="414"/>
      <c r="AC53" s="414"/>
      <c r="AD53" s="414"/>
      <c r="AE53" s="414"/>
      <c r="AF53" s="414"/>
      <c r="AG53" s="414"/>
      <c r="AH53" s="414"/>
      <c r="AI53" s="414"/>
      <c r="AJ53" s="414"/>
      <c r="AK53" s="414"/>
      <c r="AL53" s="414"/>
      <c r="AM53" s="292"/>
    </row>
    <row r="54" spans="1:39" ht="15.5" outlineLevel="1">
      <c r="A54" s="522">
        <v>6</v>
      </c>
      <c r="B54" s="520" t="s">
        <v>99</v>
      </c>
      <c r="C54" s="291" t="s">
        <v>25</v>
      </c>
      <c r="D54" s="295"/>
      <c r="E54" s="295"/>
      <c r="F54" s="295"/>
      <c r="G54" s="295"/>
      <c r="H54" s="295"/>
      <c r="I54" s="295"/>
      <c r="J54" s="295"/>
      <c r="K54" s="295"/>
      <c r="L54" s="295"/>
      <c r="M54" s="295"/>
      <c r="N54" s="295">
        <v>12</v>
      </c>
      <c r="O54" s="295"/>
      <c r="P54" s="295"/>
      <c r="Q54" s="295"/>
      <c r="R54" s="295"/>
      <c r="S54" s="295"/>
      <c r="T54" s="295"/>
      <c r="U54" s="295"/>
      <c r="V54" s="295"/>
      <c r="W54" s="295"/>
      <c r="X54" s="295"/>
      <c r="Y54" s="415"/>
      <c r="Z54" s="410">
        <v>0</v>
      </c>
      <c r="AA54" s="410">
        <v>1</v>
      </c>
      <c r="AB54" s="410"/>
      <c r="AC54" s="410"/>
      <c r="AD54" s="410"/>
      <c r="AE54" s="410"/>
      <c r="AF54" s="415"/>
      <c r="AG54" s="415"/>
      <c r="AH54" s="415"/>
      <c r="AI54" s="415"/>
      <c r="AJ54" s="415"/>
      <c r="AK54" s="415"/>
      <c r="AL54" s="415"/>
      <c r="AM54" s="296">
        <f>SUM(Y54:AL54)</f>
        <v>1</v>
      </c>
    </row>
    <row r="55" spans="1:39" ht="15.5" outlineLevel="1">
      <c r="B55" s="294" t="s">
        <v>267</v>
      </c>
      <c r="C55" s="291" t="s">
        <v>163</v>
      </c>
      <c r="D55" s="295">
        <v>311335</v>
      </c>
      <c r="E55" s="295">
        <f>+'7.  Persistence Report'!AV161</f>
        <v>311335</v>
      </c>
      <c r="F55" s="295">
        <f>+'7.  Persistence Report'!AW161</f>
        <v>311335</v>
      </c>
      <c r="G55" s="295">
        <f>+'7.  Persistence Report'!AX161</f>
        <v>311335</v>
      </c>
      <c r="H55" s="295">
        <f>+'7.  Persistence Report'!AY161</f>
        <v>311335</v>
      </c>
      <c r="I55" s="295">
        <f>+'7.  Persistence Report'!AZ161</f>
        <v>311335</v>
      </c>
      <c r="J55" s="295">
        <f>+'7.  Persistence Report'!BA161</f>
        <v>311335</v>
      </c>
      <c r="K55" s="295">
        <f>+'7.  Persistence Report'!BB161</f>
        <v>311335</v>
      </c>
      <c r="L55" s="295">
        <f>+'7.  Persistence Report'!BC161</f>
        <v>311335</v>
      </c>
      <c r="M55" s="295">
        <f>+'7.  Persistence Report'!BD161</f>
        <v>311335</v>
      </c>
      <c r="N55" s="295">
        <f>N54</f>
        <v>12</v>
      </c>
      <c r="O55" s="295">
        <f>+'7.  Persistence Report'!P161</f>
        <v>66</v>
      </c>
      <c r="P55" s="295">
        <f>+'7.  Persistence Report'!Q161</f>
        <v>66</v>
      </c>
      <c r="Q55" s="295">
        <f>+'7.  Persistence Report'!R161</f>
        <v>66</v>
      </c>
      <c r="R55" s="295">
        <f>+'7.  Persistence Report'!S161</f>
        <v>66</v>
      </c>
      <c r="S55" s="295">
        <f>+'7.  Persistence Report'!T161</f>
        <v>74</v>
      </c>
      <c r="T55" s="295">
        <f>+'7.  Persistence Report'!U161</f>
        <v>74</v>
      </c>
      <c r="U55" s="295">
        <f>+'7.  Persistence Report'!V161</f>
        <v>74</v>
      </c>
      <c r="V55" s="295">
        <f>+'7.  Persistence Report'!W161</f>
        <v>74</v>
      </c>
      <c r="W55" s="295">
        <f>+'7.  Persistence Report'!X161</f>
        <v>74</v>
      </c>
      <c r="X55" s="295">
        <f>+'7.  Persistence Report'!Y161</f>
        <v>74</v>
      </c>
      <c r="Y55" s="411">
        <f>Y54</f>
        <v>0</v>
      </c>
      <c r="Z55" s="411">
        <f t="shared" ref="Z55" si="53">Z54</f>
        <v>0</v>
      </c>
      <c r="AA55" s="411">
        <f t="shared" ref="AA55" si="54">AA54</f>
        <v>1</v>
      </c>
      <c r="AB55" s="411">
        <f t="shared" ref="AB55" si="55">AB54</f>
        <v>0</v>
      </c>
      <c r="AC55" s="411">
        <f t="shared" ref="AC55" si="56">AC54</f>
        <v>0</v>
      </c>
      <c r="AD55" s="411">
        <f t="shared" ref="AD55" si="57">AD54</f>
        <v>0</v>
      </c>
      <c r="AE55" s="411">
        <f t="shared" ref="AE55" si="58">AE54</f>
        <v>0</v>
      </c>
      <c r="AF55" s="411">
        <f t="shared" ref="AF55" si="59">AF54</f>
        <v>0</v>
      </c>
      <c r="AG55" s="411">
        <f t="shared" ref="AG55" si="60">AG54</f>
        <v>0</v>
      </c>
      <c r="AH55" s="411">
        <f t="shared" ref="AH55" si="61">AH54</f>
        <v>0</v>
      </c>
      <c r="AI55" s="411">
        <f t="shared" ref="AI55" si="62">AI54</f>
        <v>0</v>
      </c>
      <c r="AJ55" s="411">
        <f t="shared" ref="AJ55" si="63">AJ54</f>
        <v>0</v>
      </c>
      <c r="AK55" s="411">
        <f t="shared" ref="AK55" si="64">AK54</f>
        <v>0</v>
      </c>
      <c r="AL55" s="411">
        <f t="shared" ref="AL55" si="65">AL54</f>
        <v>0</v>
      </c>
      <c r="AM55" s="311"/>
    </row>
    <row r="56" spans="1:39" ht="15.5" outlineLevel="1">
      <c r="B56" s="310"/>
      <c r="C56" s="312"/>
      <c r="D56" s="291"/>
      <c r="E56" s="291"/>
      <c r="F56" s="291"/>
      <c r="G56" s="291"/>
      <c r="H56" s="291"/>
      <c r="I56" s="291"/>
      <c r="J56" s="291"/>
      <c r="K56" s="291"/>
      <c r="L56" s="291"/>
      <c r="M56" s="291"/>
      <c r="N56" s="291"/>
      <c r="O56" s="291"/>
      <c r="P56" s="291"/>
      <c r="Q56" s="291"/>
      <c r="R56" s="291"/>
      <c r="S56" s="291"/>
      <c r="T56" s="291"/>
      <c r="U56" s="291"/>
      <c r="V56" s="291"/>
      <c r="W56" s="291"/>
      <c r="X56" s="291"/>
      <c r="Y56" s="416"/>
      <c r="Z56" s="416"/>
      <c r="AA56" s="416"/>
      <c r="AB56" s="416"/>
      <c r="AC56" s="416"/>
      <c r="AD56" s="416"/>
      <c r="AE56" s="416"/>
      <c r="AF56" s="416"/>
      <c r="AG56" s="416"/>
      <c r="AH56" s="416"/>
      <c r="AI56" s="416"/>
      <c r="AJ56" s="416"/>
      <c r="AK56" s="416"/>
      <c r="AL56" s="416"/>
      <c r="AM56" s="313"/>
    </row>
    <row r="57" spans="1:39" ht="28.5" customHeight="1" outlineLevel="1">
      <c r="A57" s="522">
        <v>7</v>
      </c>
      <c r="B57" s="520" t="s">
        <v>100</v>
      </c>
      <c r="C57" s="291" t="s">
        <v>25</v>
      </c>
      <c r="D57" s="295">
        <v>9140210</v>
      </c>
      <c r="E57" s="295">
        <f>+'7.  Persistence Report'!AV152</f>
        <v>9140210</v>
      </c>
      <c r="F57" s="295">
        <f>+'7.  Persistence Report'!AW152</f>
        <v>9062242</v>
      </c>
      <c r="G57" s="295">
        <f>+'7.  Persistence Report'!AX152</f>
        <v>9034032</v>
      </c>
      <c r="H57" s="295">
        <f>+'7.  Persistence Report'!AY152</f>
        <v>9034032</v>
      </c>
      <c r="I57" s="295">
        <f>+'7.  Persistence Report'!AZ152</f>
        <v>8880615</v>
      </c>
      <c r="J57" s="295">
        <f>+'7.  Persistence Report'!BA152</f>
        <v>8614208</v>
      </c>
      <c r="K57" s="295">
        <f>+'7.  Persistence Report'!BB152</f>
        <v>8614208</v>
      </c>
      <c r="L57" s="295">
        <f>+'7.  Persistence Report'!BC152</f>
        <v>8409446</v>
      </c>
      <c r="M57" s="295">
        <f>+'7.  Persistence Report'!BD152</f>
        <v>7488728</v>
      </c>
      <c r="N57" s="295">
        <v>12</v>
      </c>
      <c r="O57" s="295">
        <f>+'7.  Persistence Report'!P152</f>
        <v>1456</v>
      </c>
      <c r="P57" s="295">
        <f>+'7.  Persistence Report'!Q152</f>
        <v>1456</v>
      </c>
      <c r="Q57" s="295">
        <f>+'7.  Persistence Report'!R152</f>
        <v>1431</v>
      </c>
      <c r="R57" s="295">
        <f>+'7.  Persistence Report'!S152</f>
        <v>1422</v>
      </c>
      <c r="S57" s="295">
        <f>+'7.  Persistence Report'!T152</f>
        <v>1422</v>
      </c>
      <c r="T57" s="295">
        <f>+'7.  Persistence Report'!U152</f>
        <v>1380</v>
      </c>
      <c r="U57" s="295">
        <f>+'7.  Persistence Report'!V152</f>
        <v>1330</v>
      </c>
      <c r="V57" s="295">
        <f>+'7.  Persistence Report'!W152</f>
        <v>1330</v>
      </c>
      <c r="W57" s="295">
        <f>+'7.  Persistence Report'!X152</f>
        <v>1275</v>
      </c>
      <c r="X57" s="295">
        <f>+'7.  Persistence Report'!Y152</f>
        <v>1111</v>
      </c>
      <c r="Y57" s="533"/>
      <c r="Z57" s="410">
        <v>0.39887070478229369</v>
      </c>
      <c r="AA57" s="410">
        <v>0.62072768424136882</v>
      </c>
      <c r="AB57" s="410"/>
      <c r="AC57" s="533"/>
      <c r="AD57" s="410"/>
      <c r="AE57" s="410"/>
      <c r="AF57" s="415"/>
      <c r="AG57" s="415"/>
      <c r="AH57" s="415"/>
      <c r="AI57" s="415"/>
      <c r="AJ57" s="415"/>
      <c r="AK57" s="415"/>
      <c r="AL57" s="415"/>
      <c r="AM57" s="296">
        <f>SUM(Y57:AL57)</f>
        <v>1.0195983890236624</v>
      </c>
    </row>
    <row r="58" spans="1:39" ht="15.5" outlineLevel="1">
      <c r="B58" s="294" t="s">
        <v>267</v>
      </c>
      <c r="C58" s="291" t="s">
        <v>163</v>
      </c>
      <c r="D58" s="295">
        <v>197172</v>
      </c>
      <c r="E58" s="295">
        <f>+'7.  Persistence Report'!AV166+'7.  Persistence Report'!AV162</f>
        <v>197172</v>
      </c>
      <c r="F58" s="295">
        <f>+'7.  Persistence Report'!AW166+'7.  Persistence Report'!AW162</f>
        <v>275141</v>
      </c>
      <c r="G58" s="295">
        <f>+'7.  Persistence Report'!AX166+'7.  Persistence Report'!AX162</f>
        <v>299371</v>
      </c>
      <c r="H58" s="295">
        <f>+'7.  Persistence Report'!AY166+'7.  Persistence Report'!AY162</f>
        <v>299371</v>
      </c>
      <c r="I58" s="295">
        <f>+'7.  Persistence Report'!AZ166+'7.  Persistence Report'!AZ162</f>
        <v>299371</v>
      </c>
      <c r="J58" s="295">
        <f>+'7.  Persistence Report'!BA166+'7.  Persistence Report'!BA162</f>
        <v>565779</v>
      </c>
      <c r="K58" s="295">
        <f>+'7.  Persistence Report'!BB166+'7.  Persistence Report'!BB162</f>
        <v>565779</v>
      </c>
      <c r="L58" s="295">
        <f>+'7.  Persistence Report'!BC166+'7.  Persistence Report'!BC162</f>
        <v>702250</v>
      </c>
      <c r="M58" s="295">
        <f>+'7.  Persistence Report'!BD166+'7.  Persistence Report'!BD162</f>
        <v>618269</v>
      </c>
      <c r="N58" s="295">
        <f>N57</f>
        <v>12</v>
      </c>
      <c r="O58" s="295">
        <f>+'7.  Persistence Report'!P162+'7.  Persistence Report'!P166</f>
        <v>7</v>
      </c>
      <c r="P58" s="295">
        <f>+'7.  Persistence Report'!Q162+'7.  Persistence Report'!Q166</f>
        <v>7</v>
      </c>
      <c r="Q58" s="295">
        <f>+'7.  Persistence Report'!R162+'7.  Persistence Report'!R166</f>
        <v>32</v>
      </c>
      <c r="R58" s="295">
        <f>+'7.  Persistence Report'!S162+'7.  Persistence Report'!S166</f>
        <v>39</v>
      </c>
      <c r="S58" s="295">
        <f>+'7.  Persistence Report'!T162+'7.  Persistence Report'!T166</f>
        <v>39</v>
      </c>
      <c r="T58" s="295">
        <f>+'7.  Persistence Report'!U162+'7.  Persistence Report'!U166</f>
        <v>39</v>
      </c>
      <c r="U58" s="295">
        <f>+'7.  Persistence Report'!V162+'7.  Persistence Report'!V166</f>
        <v>89</v>
      </c>
      <c r="V58" s="295">
        <f>+'7.  Persistence Report'!W162+'7.  Persistence Report'!W166</f>
        <v>89</v>
      </c>
      <c r="W58" s="295">
        <f>+'7.  Persistence Report'!X162+'7.  Persistence Report'!X166</f>
        <v>123</v>
      </c>
      <c r="X58" s="295">
        <f>+'7.  Persistence Report'!Y162+'7.  Persistence Report'!Y166</f>
        <v>102</v>
      </c>
      <c r="Y58" s="411">
        <f>Y57</f>
        <v>0</v>
      </c>
      <c r="Z58" s="411">
        <v>0.1336931446325797</v>
      </c>
      <c r="AA58" s="411">
        <v>0.94689581385259702</v>
      </c>
      <c r="AB58" s="411">
        <f t="shared" ref="AB58" si="66">AB57</f>
        <v>0</v>
      </c>
      <c r="AC58" s="411">
        <f t="shared" ref="AC58" si="67">AC57</f>
        <v>0</v>
      </c>
      <c r="AD58" s="411">
        <f t="shared" ref="AD58" si="68">AD57</f>
        <v>0</v>
      </c>
      <c r="AE58" s="411">
        <f t="shared" ref="AE58" si="69">AE57</f>
        <v>0</v>
      </c>
      <c r="AF58" s="411">
        <f t="shared" ref="AF58" si="70">AF57</f>
        <v>0</v>
      </c>
      <c r="AG58" s="411">
        <f t="shared" ref="AG58" si="71">AG57</f>
        <v>0</v>
      </c>
      <c r="AH58" s="411">
        <f t="shared" ref="AH58" si="72">AH57</f>
        <v>0</v>
      </c>
      <c r="AI58" s="411">
        <f t="shared" ref="AI58" si="73">AI57</f>
        <v>0</v>
      </c>
      <c r="AJ58" s="411">
        <f t="shared" ref="AJ58" si="74">AJ57</f>
        <v>0</v>
      </c>
      <c r="AK58" s="411">
        <f t="shared" ref="AK58" si="75">AK57</f>
        <v>0</v>
      </c>
      <c r="AL58" s="411">
        <f t="shared" ref="AL58" si="76">AL57</f>
        <v>0</v>
      </c>
      <c r="AM58" s="311"/>
    </row>
    <row r="59" spans="1:39" ht="15.5" outlineLevel="1">
      <c r="B59" s="314"/>
      <c r="C59" s="312"/>
      <c r="D59" s="291"/>
      <c r="E59" s="291"/>
      <c r="F59" s="291"/>
      <c r="G59" s="291"/>
      <c r="H59" s="291"/>
      <c r="I59" s="291"/>
      <c r="J59" s="291"/>
      <c r="K59" s="291"/>
      <c r="L59" s="291"/>
      <c r="M59" s="291"/>
      <c r="N59" s="291"/>
      <c r="O59" s="291"/>
      <c r="P59" s="291"/>
      <c r="Q59" s="291"/>
      <c r="R59" s="291"/>
      <c r="S59" s="291"/>
      <c r="T59" s="291"/>
      <c r="U59" s="291"/>
      <c r="V59" s="291"/>
      <c r="W59" s="291"/>
      <c r="X59" s="291"/>
      <c r="Y59" s="416"/>
      <c r="Z59" s="417"/>
      <c r="AA59" s="416"/>
      <c r="AB59" s="416"/>
      <c r="AC59" s="416"/>
      <c r="AD59" s="416"/>
      <c r="AE59" s="416"/>
      <c r="AF59" s="416"/>
      <c r="AG59" s="416"/>
      <c r="AH59" s="416"/>
      <c r="AI59" s="416"/>
      <c r="AJ59" s="416"/>
      <c r="AK59" s="416"/>
      <c r="AL59" s="416"/>
      <c r="AM59" s="313"/>
    </row>
    <row r="60" spans="1:39" ht="31" outlineLevel="1">
      <c r="A60" s="522">
        <v>8</v>
      </c>
      <c r="B60" s="520" t="s">
        <v>101</v>
      </c>
      <c r="C60" s="291" t="s">
        <v>25</v>
      </c>
      <c r="D60" s="295">
        <v>210326</v>
      </c>
      <c r="E60" s="295">
        <f>+'7.  Persistence Report'!AV153</f>
        <v>204993</v>
      </c>
      <c r="F60" s="295">
        <f>+'7.  Persistence Report'!AW153</f>
        <v>161478</v>
      </c>
      <c r="G60" s="295">
        <f>+'7.  Persistence Report'!AX153</f>
        <v>161405</v>
      </c>
      <c r="H60" s="295">
        <f>+'7.  Persistence Report'!AY153</f>
        <v>161405</v>
      </c>
      <c r="I60" s="295">
        <f>+'7.  Persistence Report'!AZ153</f>
        <v>161405</v>
      </c>
      <c r="J60" s="295">
        <f>+'7.  Persistence Report'!BA153</f>
        <v>161405</v>
      </c>
      <c r="K60" s="295">
        <f>+'7.  Persistence Report'!BB153</f>
        <v>161405</v>
      </c>
      <c r="L60" s="295">
        <f>+'7.  Persistence Report'!BC153</f>
        <v>161405</v>
      </c>
      <c r="M60" s="295">
        <f>+'7.  Persistence Report'!BD153</f>
        <v>161405</v>
      </c>
      <c r="N60" s="295">
        <v>12</v>
      </c>
      <c r="O60" s="295">
        <f>+'7.  Persistence Report'!P153</f>
        <v>52</v>
      </c>
      <c r="P60" s="295">
        <f>+'7.  Persistence Report'!Q153</f>
        <v>51</v>
      </c>
      <c r="Q60" s="295">
        <f>+'7.  Persistence Report'!R153</f>
        <v>38</v>
      </c>
      <c r="R60" s="295">
        <f>+'7.  Persistence Report'!S153</f>
        <v>38</v>
      </c>
      <c r="S60" s="295">
        <f>+'7.  Persistence Report'!T153</f>
        <v>38</v>
      </c>
      <c r="T60" s="295">
        <f>+'7.  Persistence Report'!U153</f>
        <v>38</v>
      </c>
      <c r="U60" s="295">
        <f>+'7.  Persistence Report'!V153</f>
        <v>38</v>
      </c>
      <c r="V60" s="295">
        <f>+'7.  Persistence Report'!W153</f>
        <v>38</v>
      </c>
      <c r="W60" s="295">
        <f>+'7.  Persistence Report'!X153</f>
        <v>38</v>
      </c>
      <c r="X60" s="295">
        <f>+'7.  Persistence Report'!Y153</f>
        <v>38</v>
      </c>
      <c r="Y60" s="415"/>
      <c r="Z60" s="410">
        <v>1</v>
      </c>
      <c r="AA60" s="410"/>
      <c r="AB60" s="410"/>
      <c r="AC60" s="410"/>
      <c r="AD60" s="410"/>
      <c r="AE60" s="410"/>
      <c r="AF60" s="415"/>
      <c r="AG60" s="415"/>
      <c r="AH60" s="415"/>
      <c r="AI60" s="415"/>
      <c r="AJ60" s="415"/>
      <c r="AK60" s="415"/>
      <c r="AL60" s="415"/>
      <c r="AM60" s="296">
        <f>SUM(Y60:AL60)</f>
        <v>1</v>
      </c>
    </row>
    <row r="61" spans="1:39" ht="15.5" outlineLevel="1">
      <c r="B61" s="294" t="s">
        <v>267</v>
      </c>
      <c r="C61" s="291" t="s">
        <v>163</v>
      </c>
      <c r="D61" s="295">
        <v>-43565</v>
      </c>
      <c r="E61" s="295">
        <f>+'7.  Persistence Report'!AV167</f>
        <v>-38232</v>
      </c>
      <c r="F61" s="295">
        <f>+'7.  Persistence Report'!AW167</f>
        <v>5283</v>
      </c>
      <c r="G61" s="295">
        <f>+'7.  Persistence Report'!AX167</f>
        <v>7372</v>
      </c>
      <c r="H61" s="295">
        <f>+'7.  Persistence Report'!AY167</f>
        <v>7372</v>
      </c>
      <c r="I61" s="295">
        <f>+'7.  Persistence Report'!AZ167</f>
        <v>7372</v>
      </c>
      <c r="J61" s="295">
        <f>+'7.  Persistence Report'!BA167</f>
        <v>7372</v>
      </c>
      <c r="K61" s="295">
        <f>+'7.  Persistence Report'!BB167</f>
        <v>7372</v>
      </c>
      <c r="L61" s="295">
        <f>+'7.  Persistence Report'!BC167</f>
        <v>7372</v>
      </c>
      <c r="M61" s="295">
        <f>+'7.  Persistence Report'!BD167</f>
        <v>7372</v>
      </c>
      <c r="N61" s="295">
        <f>N60</f>
        <v>12</v>
      </c>
      <c r="O61" s="295">
        <f>+'7.  Persistence Report'!P167</f>
        <v>-12</v>
      </c>
      <c r="P61" s="295">
        <f>+'7.  Persistence Report'!Q167</f>
        <v>-11</v>
      </c>
      <c r="Q61" s="295">
        <f>+'7.  Persistence Report'!R167</f>
        <v>2</v>
      </c>
      <c r="R61" s="295">
        <f>+'7.  Persistence Report'!S167</f>
        <v>2</v>
      </c>
      <c r="S61" s="295">
        <f>+'7.  Persistence Report'!T167</f>
        <v>2</v>
      </c>
      <c r="T61" s="295">
        <f>+'7.  Persistence Report'!U167</f>
        <v>2</v>
      </c>
      <c r="U61" s="295">
        <f>+'7.  Persistence Report'!V167</f>
        <v>2</v>
      </c>
      <c r="V61" s="295">
        <f>+'7.  Persistence Report'!W167</f>
        <v>2</v>
      </c>
      <c r="W61" s="295">
        <f>+'7.  Persistence Report'!X167</f>
        <v>2</v>
      </c>
      <c r="X61" s="295">
        <f>+'7.  Persistence Report'!Y167</f>
        <v>2</v>
      </c>
      <c r="Y61" s="411">
        <f>Y60</f>
        <v>0</v>
      </c>
      <c r="Z61" s="411">
        <f t="shared" ref="Z61" si="77">Z60</f>
        <v>1</v>
      </c>
      <c r="AA61" s="411">
        <f t="shared" ref="AA61" si="78">AA60</f>
        <v>0</v>
      </c>
      <c r="AB61" s="411">
        <f t="shared" ref="AB61" si="79">AB60</f>
        <v>0</v>
      </c>
      <c r="AC61" s="411">
        <f t="shared" ref="AC61" si="80">AC60</f>
        <v>0</v>
      </c>
      <c r="AD61" s="411">
        <f t="shared" ref="AD61" si="81">AD60</f>
        <v>0</v>
      </c>
      <c r="AE61" s="411">
        <f t="shared" ref="AE61" si="82">AE60</f>
        <v>0</v>
      </c>
      <c r="AF61" s="411">
        <f t="shared" ref="AF61" si="83">AF60</f>
        <v>0</v>
      </c>
      <c r="AG61" s="411">
        <f t="shared" ref="AG61" si="84">AG60</f>
        <v>0</v>
      </c>
      <c r="AH61" s="411">
        <f t="shared" ref="AH61" si="85">AH60</f>
        <v>0</v>
      </c>
      <c r="AI61" s="411">
        <f t="shared" ref="AI61" si="86">AI60</f>
        <v>0</v>
      </c>
      <c r="AJ61" s="411">
        <f t="shared" ref="AJ61" si="87">AJ60</f>
        <v>0</v>
      </c>
      <c r="AK61" s="411">
        <f t="shared" ref="AK61" si="88">AK60</f>
        <v>0</v>
      </c>
      <c r="AL61" s="411">
        <f t="shared" ref="AL61" si="89">AL60</f>
        <v>0</v>
      </c>
      <c r="AM61" s="311"/>
    </row>
    <row r="62" spans="1:39" ht="15.5" outlineLevel="1">
      <c r="B62" s="314"/>
      <c r="C62" s="312"/>
      <c r="D62" s="316"/>
      <c r="E62" s="316"/>
      <c r="F62" s="316"/>
      <c r="G62" s="316"/>
      <c r="H62" s="316"/>
      <c r="I62" s="316"/>
      <c r="J62" s="316"/>
      <c r="K62" s="316"/>
      <c r="L62" s="316"/>
      <c r="M62" s="316"/>
      <c r="N62" s="291"/>
      <c r="O62" s="316"/>
      <c r="P62" s="316"/>
      <c r="Q62" s="316"/>
      <c r="R62" s="316"/>
      <c r="S62" s="316"/>
      <c r="T62" s="316"/>
      <c r="U62" s="316"/>
      <c r="V62" s="316"/>
      <c r="W62" s="316"/>
      <c r="X62" s="316"/>
      <c r="Y62" s="416"/>
      <c r="Z62" s="417"/>
      <c r="AA62" s="416"/>
      <c r="AB62" s="416"/>
      <c r="AC62" s="416"/>
      <c r="AD62" s="416"/>
      <c r="AE62" s="416"/>
      <c r="AF62" s="416"/>
      <c r="AG62" s="416"/>
      <c r="AH62" s="416"/>
      <c r="AI62" s="416"/>
      <c r="AJ62" s="416"/>
      <c r="AK62" s="416"/>
      <c r="AL62" s="416"/>
      <c r="AM62" s="313"/>
    </row>
    <row r="63" spans="1:39" ht="31" outlineLevel="1">
      <c r="A63" s="522">
        <v>9</v>
      </c>
      <c r="B63" s="520" t="s">
        <v>102</v>
      </c>
      <c r="C63" s="291" t="s">
        <v>25</v>
      </c>
      <c r="D63" s="295"/>
      <c r="E63" s="295"/>
      <c r="F63" s="295"/>
      <c r="G63" s="295"/>
      <c r="H63" s="295"/>
      <c r="I63" s="295"/>
      <c r="J63" s="295"/>
      <c r="K63" s="295"/>
      <c r="L63" s="295"/>
      <c r="M63" s="295"/>
      <c r="N63" s="295">
        <v>12</v>
      </c>
      <c r="O63" s="295"/>
      <c r="P63" s="295"/>
      <c r="Q63" s="295"/>
      <c r="R63" s="295"/>
      <c r="S63" s="295"/>
      <c r="T63" s="295"/>
      <c r="U63" s="295"/>
      <c r="V63" s="295"/>
      <c r="W63" s="295"/>
      <c r="X63" s="295"/>
      <c r="Y63" s="415"/>
      <c r="Z63" s="410"/>
      <c r="AA63" s="410">
        <v>1</v>
      </c>
      <c r="AB63" s="410"/>
      <c r="AC63" s="410"/>
      <c r="AD63" s="410"/>
      <c r="AE63" s="410"/>
      <c r="AF63" s="415"/>
      <c r="AG63" s="415"/>
      <c r="AH63" s="415"/>
      <c r="AI63" s="415"/>
      <c r="AJ63" s="415"/>
      <c r="AK63" s="415"/>
      <c r="AL63" s="415"/>
      <c r="AM63" s="296">
        <f>SUM(Y63:AL63)</f>
        <v>1</v>
      </c>
    </row>
    <row r="64" spans="1:39" ht="15.5" outlineLevel="1">
      <c r="B64" s="294" t="s">
        <v>267</v>
      </c>
      <c r="C64" s="291" t="s">
        <v>163</v>
      </c>
      <c r="D64" s="295">
        <v>22611</v>
      </c>
      <c r="E64" s="295">
        <f>+'7.  Persistence Report'!AV163</f>
        <v>22611</v>
      </c>
      <c r="F64" s="295">
        <f>+'7.  Persistence Report'!AW163</f>
        <v>22611</v>
      </c>
      <c r="G64" s="295">
        <f>+'7.  Persistence Report'!AX163</f>
        <v>22611</v>
      </c>
      <c r="H64" s="295">
        <f>+'7.  Persistence Report'!AY163</f>
        <v>22611</v>
      </c>
      <c r="I64" s="295">
        <f>+'7.  Persistence Report'!AZ163</f>
        <v>22611</v>
      </c>
      <c r="J64" s="295">
        <f>+'7.  Persistence Report'!BA163</f>
        <v>22611</v>
      </c>
      <c r="K64" s="295">
        <f>+'7.  Persistence Report'!BB163</f>
        <v>22611</v>
      </c>
      <c r="L64" s="295">
        <f>+'7.  Persistence Report'!BC163</f>
        <v>22611</v>
      </c>
      <c r="M64" s="295">
        <f>+'7.  Persistence Report'!BD163</f>
        <v>22611</v>
      </c>
      <c r="N64" s="295">
        <f>N63</f>
        <v>12</v>
      </c>
      <c r="O64" s="295">
        <f>+'7.  Persistence Report'!P163</f>
        <v>13</v>
      </c>
      <c r="P64" s="295">
        <f>+'7.  Persistence Report'!Q163</f>
        <v>13</v>
      </c>
      <c r="Q64" s="295">
        <f>+'7.  Persistence Report'!R163</f>
        <v>13</v>
      </c>
      <c r="R64" s="295">
        <f>+'7.  Persistence Report'!S163</f>
        <v>13</v>
      </c>
      <c r="S64" s="295">
        <f>+'7.  Persistence Report'!T163</f>
        <v>13</v>
      </c>
      <c r="T64" s="295">
        <f>+'7.  Persistence Report'!U163</f>
        <v>13</v>
      </c>
      <c r="U64" s="295">
        <f>+'7.  Persistence Report'!V163</f>
        <v>13</v>
      </c>
      <c r="V64" s="295">
        <f>+'7.  Persistence Report'!W163</f>
        <v>13</v>
      </c>
      <c r="W64" s="295">
        <f>+'7.  Persistence Report'!X163</f>
        <v>13</v>
      </c>
      <c r="X64" s="295">
        <f>+'7.  Persistence Report'!Y163</f>
        <v>13</v>
      </c>
      <c r="Y64" s="411">
        <f>Y63</f>
        <v>0</v>
      </c>
      <c r="Z64" s="411">
        <f t="shared" ref="Z64" si="90">Z63</f>
        <v>0</v>
      </c>
      <c r="AA64" s="411">
        <f t="shared" ref="AA64" si="91">AA63</f>
        <v>1</v>
      </c>
      <c r="AB64" s="411">
        <f t="shared" ref="AB64" si="92">AB63</f>
        <v>0</v>
      </c>
      <c r="AC64" s="411">
        <f t="shared" ref="AC64" si="93">AC63</f>
        <v>0</v>
      </c>
      <c r="AD64" s="411">
        <f t="shared" ref="AD64" si="94">AD63</f>
        <v>0</v>
      </c>
      <c r="AE64" s="411">
        <f t="shared" ref="AE64" si="95">AE63</f>
        <v>0</v>
      </c>
      <c r="AF64" s="411">
        <f t="shared" ref="AF64" si="96">AF63</f>
        <v>0</v>
      </c>
      <c r="AG64" s="411">
        <f t="shared" ref="AG64" si="97">AG63</f>
        <v>0</v>
      </c>
      <c r="AH64" s="411">
        <f t="shared" ref="AH64" si="98">AH63</f>
        <v>0</v>
      </c>
      <c r="AI64" s="411">
        <f t="shared" ref="AI64" si="99">AI63</f>
        <v>0</v>
      </c>
      <c r="AJ64" s="411">
        <f t="shared" ref="AJ64" si="100">AJ63</f>
        <v>0</v>
      </c>
      <c r="AK64" s="411">
        <f t="shared" ref="AK64" si="101">AK63</f>
        <v>0</v>
      </c>
      <c r="AL64" s="411">
        <f t="shared" ref="AL64" si="102">AL63</f>
        <v>0</v>
      </c>
      <c r="AM64" s="311"/>
    </row>
    <row r="65" spans="1:39" ht="15.5" outlineLevel="1">
      <c r="B65" s="314"/>
      <c r="C65" s="312"/>
      <c r="D65" s="316"/>
      <c r="E65" s="316"/>
      <c r="F65" s="316"/>
      <c r="G65" s="316"/>
      <c r="H65" s="316"/>
      <c r="I65" s="316"/>
      <c r="J65" s="316"/>
      <c r="K65" s="316"/>
      <c r="L65" s="316"/>
      <c r="M65" s="316"/>
      <c r="N65" s="291"/>
      <c r="O65" s="316"/>
      <c r="P65" s="316"/>
      <c r="Q65" s="316"/>
      <c r="R65" s="316"/>
      <c r="S65" s="316"/>
      <c r="T65" s="316"/>
      <c r="U65" s="316"/>
      <c r="V65" s="316"/>
      <c r="W65" s="316"/>
      <c r="X65" s="316"/>
      <c r="Y65" s="416"/>
      <c r="Z65" s="416"/>
      <c r="AA65" s="416"/>
      <c r="AB65" s="416"/>
      <c r="AC65" s="416"/>
      <c r="AD65" s="416"/>
      <c r="AE65" s="416"/>
      <c r="AF65" s="416"/>
      <c r="AG65" s="416"/>
      <c r="AH65" s="416"/>
      <c r="AI65" s="416"/>
      <c r="AJ65" s="416"/>
      <c r="AK65" s="416"/>
      <c r="AL65" s="416"/>
      <c r="AM65" s="313"/>
    </row>
    <row r="66" spans="1:39" ht="31" outlineLevel="1">
      <c r="A66" s="522">
        <v>10</v>
      </c>
      <c r="B66" s="520" t="s">
        <v>103</v>
      </c>
      <c r="C66" s="291" t="s">
        <v>25</v>
      </c>
      <c r="D66" s="295"/>
      <c r="E66" s="295"/>
      <c r="F66" s="295"/>
      <c r="G66" s="295"/>
      <c r="H66" s="295"/>
      <c r="I66" s="295"/>
      <c r="J66" s="295"/>
      <c r="K66" s="295"/>
      <c r="L66" s="295"/>
      <c r="M66" s="295"/>
      <c r="N66" s="295">
        <v>3</v>
      </c>
      <c r="O66" s="295"/>
      <c r="P66" s="295"/>
      <c r="Q66" s="295"/>
      <c r="R66" s="295"/>
      <c r="S66" s="295"/>
      <c r="T66" s="295"/>
      <c r="U66" s="295"/>
      <c r="V66" s="295"/>
      <c r="W66" s="295"/>
      <c r="X66" s="295"/>
      <c r="Y66" s="415"/>
      <c r="Z66" s="410"/>
      <c r="AA66" s="410">
        <v>1</v>
      </c>
      <c r="AB66" s="410"/>
      <c r="AC66" s="410"/>
      <c r="AD66" s="410"/>
      <c r="AE66" s="410"/>
      <c r="AF66" s="415"/>
      <c r="AG66" s="415"/>
      <c r="AH66" s="415"/>
      <c r="AI66" s="415"/>
      <c r="AJ66" s="415"/>
      <c r="AK66" s="415"/>
      <c r="AL66" s="415"/>
      <c r="AM66" s="296">
        <f>SUM(Y66:AL66)</f>
        <v>1</v>
      </c>
    </row>
    <row r="67" spans="1:39" ht="15.5" outlineLevel="1">
      <c r="B67" s="294" t="s">
        <v>267</v>
      </c>
      <c r="C67" s="291" t="s">
        <v>163</v>
      </c>
      <c r="D67" s="295">
        <v>12666</v>
      </c>
      <c r="E67" s="295">
        <f>+'7.  Persistence Report'!AV164</f>
        <v>12666</v>
      </c>
      <c r="F67" s="295">
        <f>+'7.  Persistence Report'!AW164</f>
        <v>12666</v>
      </c>
      <c r="G67" s="295">
        <f>+'7.  Persistence Report'!AX164</f>
        <v>12666</v>
      </c>
      <c r="H67" s="295">
        <f>+'7.  Persistence Report'!AY164</f>
        <v>12666</v>
      </c>
      <c r="I67" s="295">
        <f>+'7.  Persistence Report'!AZ164</f>
        <v>12666</v>
      </c>
      <c r="J67" s="295">
        <f>+'7.  Persistence Report'!BA164</f>
        <v>12666</v>
      </c>
      <c r="K67" s="295">
        <f>+'7.  Persistence Report'!BB164</f>
        <v>12666</v>
      </c>
      <c r="L67" s="295">
        <f>+'7.  Persistence Report'!BC164</f>
        <v>12666</v>
      </c>
      <c r="M67" s="295">
        <f>+'7.  Persistence Report'!BD164</f>
        <v>12666</v>
      </c>
      <c r="N67" s="295">
        <f>N66</f>
        <v>3</v>
      </c>
      <c r="O67" s="295">
        <f>+'7.  Persistence Report'!P164</f>
        <v>16</v>
      </c>
      <c r="P67" s="295">
        <f>+'7.  Persistence Report'!Q164</f>
        <v>16</v>
      </c>
      <c r="Q67" s="295">
        <f>+'7.  Persistence Report'!R164</f>
        <v>16</v>
      </c>
      <c r="R67" s="295">
        <f>+'7.  Persistence Report'!S164</f>
        <v>16</v>
      </c>
      <c r="S67" s="295">
        <f>+'7.  Persistence Report'!T164</f>
        <v>16</v>
      </c>
      <c r="T67" s="295">
        <f>+'7.  Persistence Report'!U164</f>
        <v>16</v>
      </c>
      <c r="U67" s="295">
        <f>+'7.  Persistence Report'!V164</f>
        <v>16</v>
      </c>
      <c r="V67" s="295">
        <f>+'7.  Persistence Report'!W164</f>
        <v>16</v>
      </c>
      <c r="W67" s="295">
        <f>+'7.  Persistence Report'!X164</f>
        <v>16</v>
      </c>
      <c r="X67" s="295">
        <f>+'7.  Persistence Report'!Y164</f>
        <v>16</v>
      </c>
      <c r="Y67" s="411">
        <f>Y66</f>
        <v>0</v>
      </c>
      <c r="Z67" s="411">
        <f t="shared" ref="Z67" si="103">Z66</f>
        <v>0</v>
      </c>
      <c r="AA67" s="411">
        <f t="shared" ref="AA67" si="104">AA66</f>
        <v>1</v>
      </c>
      <c r="AB67" s="411">
        <f t="shared" ref="AB67" si="105">AB66</f>
        <v>0</v>
      </c>
      <c r="AC67" s="411">
        <f t="shared" ref="AC67" si="106">AC66</f>
        <v>0</v>
      </c>
      <c r="AD67" s="411">
        <f t="shared" ref="AD67" si="107">AD66</f>
        <v>0</v>
      </c>
      <c r="AE67" s="411">
        <f t="shared" ref="AE67" si="108">AE66</f>
        <v>0</v>
      </c>
      <c r="AF67" s="411">
        <f t="shared" ref="AF67" si="109">AF66</f>
        <v>0</v>
      </c>
      <c r="AG67" s="411">
        <f t="shared" ref="AG67" si="110">AG66</f>
        <v>0</v>
      </c>
      <c r="AH67" s="411">
        <f t="shared" ref="AH67" si="111">AH66</f>
        <v>0</v>
      </c>
      <c r="AI67" s="411">
        <f t="shared" ref="AI67" si="112">AI66</f>
        <v>0</v>
      </c>
      <c r="AJ67" s="411">
        <f t="shared" ref="AJ67" si="113">AJ66</f>
        <v>0</v>
      </c>
      <c r="AK67" s="411">
        <f t="shared" ref="AK67" si="114">AK66</f>
        <v>0</v>
      </c>
      <c r="AL67" s="411">
        <f t="shared" ref="AL67" si="115">AL66</f>
        <v>0</v>
      </c>
      <c r="AM67" s="311"/>
    </row>
    <row r="68" spans="1:39" ht="15.5" outlineLevel="1">
      <c r="B68" s="314"/>
      <c r="C68" s="312"/>
      <c r="D68" s="316"/>
      <c r="E68" s="316"/>
      <c r="F68" s="316"/>
      <c r="G68" s="316"/>
      <c r="H68" s="316"/>
      <c r="I68" s="316"/>
      <c r="J68" s="316"/>
      <c r="K68" s="316"/>
      <c r="L68" s="316"/>
      <c r="M68" s="316"/>
      <c r="N68" s="291"/>
      <c r="O68" s="316"/>
      <c r="P68" s="316"/>
      <c r="Q68" s="316"/>
      <c r="R68" s="316"/>
      <c r="S68" s="316"/>
      <c r="T68" s="316"/>
      <c r="U68" s="316"/>
      <c r="V68" s="316"/>
      <c r="W68" s="316"/>
      <c r="X68" s="316"/>
      <c r="Y68" s="416"/>
      <c r="Z68" s="417"/>
      <c r="AA68" s="416"/>
      <c r="AB68" s="416"/>
      <c r="AC68" s="416"/>
      <c r="AD68" s="416"/>
      <c r="AE68" s="416"/>
      <c r="AF68" s="416"/>
      <c r="AG68" s="416"/>
      <c r="AH68" s="416"/>
      <c r="AI68" s="416"/>
      <c r="AJ68" s="416"/>
      <c r="AK68" s="416"/>
      <c r="AL68" s="416"/>
      <c r="AM68" s="313"/>
    </row>
    <row r="69" spans="1:39" ht="15.5" outlineLevel="1">
      <c r="B69" s="288" t="s">
        <v>10</v>
      </c>
      <c r="C69" s="289"/>
      <c r="D69" s="289"/>
      <c r="E69" s="289"/>
      <c r="F69" s="289"/>
      <c r="G69" s="289"/>
      <c r="H69" s="289"/>
      <c r="I69" s="289"/>
      <c r="J69" s="289"/>
      <c r="K69" s="289"/>
      <c r="L69" s="289"/>
      <c r="M69" s="289"/>
      <c r="N69" s="290"/>
      <c r="O69" s="289"/>
      <c r="P69" s="289"/>
      <c r="Q69" s="289"/>
      <c r="R69" s="289"/>
      <c r="S69" s="289"/>
      <c r="T69" s="289"/>
      <c r="U69" s="289"/>
      <c r="V69" s="289"/>
      <c r="W69" s="289"/>
      <c r="X69" s="289"/>
      <c r="Y69" s="414"/>
      <c r="Z69" s="414"/>
      <c r="AA69" s="414"/>
      <c r="AB69" s="414"/>
      <c r="AC69" s="414"/>
      <c r="AD69" s="414"/>
      <c r="AE69" s="414"/>
      <c r="AF69" s="414"/>
      <c r="AG69" s="414"/>
      <c r="AH69" s="414"/>
      <c r="AI69" s="414"/>
      <c r="AJ69" s="414"/>
      <c r="AK69" s="414"/>
      <c r="AL69" s="414"/>
      <c r="AM69" s="292"/>
    </row>
    <row r="70" spans="1:39" ht="31" outlineLevel="1">
      <c r="A70" s="522">
        <v>11</v>
      </c>
      <c r="B70" s="520" t="s">
        <v>104</v>
      </c>
      <c r="C70" s="291" t="s">
        <v>25</v>
      </c>
      <c r="D70" s="295"/>
      <c r="E70" s="295"/>
      <c r="F70" s="295"/>
      <c r="G70" s="295"/>
      <c r="H70" s="295"/>
      <c r="I70" s="295"/>
      <c r="J70" s="295"/>
      <c r="K70" s="295"/>
      <c r="L70" s="295"/>
      <c r="M70" s="295"/>
      <c r="N70" s="295">
        <v>12</v>
      </c>
      <c r="O70" s="295"/>
      <c r="P70" s="295"/>
      <c r="Q70" s="295"/>
      <c r="R70" s="295"/>
      <c r="S70" s="295"/>
      <c r="T70" s="295"/>
      <c r="U70" s="295"/>
      <c r="V70" s="295"/>
      <c r="W70" s="295"/>
      <c r="X70" s="295"/>
      <c r="Y70" s="426"/>
      <c r="Z70" s="410"/>
      <c r="AA70" s="410">
        <v>1</v>
      </c>
      <c r="AB70" s="410"/>
      <c r="AC70" s="410"/>
      <c r="AD70" s="410"/>
      <c r="AE70" s="410"/>
      <c r="AF70" s="415"/>
      <c r="AG70" s="415"/>
      <c r="AH70" s="415"/>
      <c r="AI70" s="415"/>
      <c r="AJ70" s="415"/>
      <c r="AK70" s="415"/>
      <c r="AL70" s="415"/>
      <c r="AM70" s="296">
        <f>SUM(Y70:AL70)</f>
        <v>1</v>
      </c>
    </row>
    <row r="71" spans="1:39" ht="15.5" outlineLevel="1">
      <c r="B71" s="294" t="s">
        <v>267</v>
      </c>
      <c r="C71" s="291" t="s">
        <v>163</v>
      </c>
      <c r="D71" s="295"/>
      <c r="E71" s="295"/>
      <c r="F71" s="295"/>
      <c r="G71" s="295"/>
      <c r="H71" s="295"/>
      <c r="I71" s="295"/>
      <c r="J71" s="295"/>
      <c r="K71" s="295"/>
      <c r="L71" s="295"/>
      <c r="M71" s="295"/>
      <c r="N71" s="295">
        <f>N70</f>
        <v>12</v>
      </c>
      <c r="O71" s="295"/>
      <c r="P71" s="295"/>
      <c r="Q71" s="295"/>
      <c r="R71" s="295"/>
      <c r="S71" s="295"/>
      <c r="T71" s="295"/>
      <c r="U71" s="295"/>
      <c r="V71" s="295"/>
      <c r="W71" s="295"/>
      <c r="X71" s="295"/>
      <c r="Y71" s="411">
        <f>Y70</f>
        <v>0</v>
      </c>
      <c r="Z71" s="411">
        <f t="shared" ref="Z71" si="116">Z70</f>
        <v>0</v>
      </c>
      <c r="AA71" s="411">
        <f t="shared" ref="AA71" si="117">AA70</f>
        <v>1</v>
      </c>
      <c r="AB71" s="411">
        <f t="shared" ref="AB71" si="118">AB70</f>
        <v>0</v>
      </c>
      <c r="AC71" s="411">
        <f t="shared" ref="AC71" si="119">AC70</f>
        <v>0</v>
      </c>
      <c r="AD71" s="411">
        <f t="shared" ref="AD71" si="120">AD70</f>
        <v>0</v>
      </c>
      <c r="AE71" s="411">
        <f t="shared" ref="AE71" si="121">AE70</f>
        <v>0</v>
      </c>
      <c r="AF71" s="411">
        <f t="shared" ref="AF71" si="122">AF70</f>
        <v>0</v>
      </c>
      <c r="AG71" s="411">
        <f t="shared" ref="AG71" si="123">AG70</f>
        <v>0</v>
      </c>
      <c r="AH71" s="411">
        <f t="shared" ref="AH71" si="124">AH70</f>
        <v>0</v>
      </c>
      <c r="AI71" s="411">
        <f t="shared" ref="AI71" si="125">AI70</f>
        <v>0</v>
      </c>
      <c r="AJ71" s="411">
        <f t="shared" ref="AJ71" si="126">AJ70</f>
        <v>0</v>
      </c>
      <c r="AK71" s="411">
        <f t="shared" ref="AK71" si="127">AK70</f>
        <v>0</v>
      </c>
      <c r="AL71" s="411">
        <f t="shared" ref="AL71" si="128">AL70</f>
        <v>0</v>
      </c>
      <c r="AM71" s="297"/>
    </row>
    <row r="72" spans="1:39" ht="15.5" outlineLevel="1">
      <c r="B72" s="315"/>
      <c r="C72" s="305"/>
      <c r="D72" s="291"/>
      <c r="E72" s="291"/>
      <c r="F72" s="291"/>
      <c r="G72" s="291"/>
      <c r="H72" s="291"/>
      <c r="I72" s="291"/>
      <c r="J72" s="291"/>
      <c r="K72" s="291"/>
      <c r="L72" s="291"/>
      <c r="M72" s="291"/>
      <c r="N72" s="291"/>
      <c r="O72" s="291"/>
      <c r="P72" s="291"/>
      <c r="Q72" s="291"/>
      <c r="R72" s="291"/>
      <c r="S72" s="291"/>
      <c r="T72" s="291"/>
      <c r="U72" s="291"/>
      <c r="V72" s="291"/>
      <c r="W72" s="291"/>
      <c r="X72" s="291"/>
      <c r="Y72" s="412"/>
      <c r="Z72" s="421"/>
      <c r="AA72" s="421"/>
      <c r="AB72" s="421"/>
      <c r="AC72" s="421"/>
      <c r="AD72" s="421"/>
      <c r="AE72" s="421"/>
      <c r="AF72" s="421"/>
      <c r="AG72" s="421"/>
      <c r="AH72" s="421"/>
      <c r="AI72" s="421"/>
      <c r="AJ72" s="421"/>
      <c r="AK72" s="421"/>
      <c r="AL72" s="421"/>
      <c r="AM72" s="306"/>
    </row>
    <row r="73" spans="1:39" ht="31" outlineLevel="1">
      <c r="A73" s="522">
        <v>12</v>
      </c>
      <c r="B73" s="520" t="s">
        <v>105</v>
      </c>
      <c r="C73" s="291" t="s">
        <v>25</v>
      </c>
      <c r="D73" s="295"/>
      <c r="E73" s="295"/>
      <c r="F73" s="295"/>
      <c r="G73" s="295"/>
      <c r="H73" s="295"/>
      <c r="I73" s="295"/>
      <c r="J73" s="295"/>
      <c r="K73" s="295"/>
      <c r="L73" s="295"/>
      <c r="M73" s="295"/>
      <c r="N73" s="295">
        <v>12</v>
      </c>
      <c r="O73" s="295"/>
      <c r="P73" s="295"/>
      <c r="Q73" s="295"/>
      <c r="R73" s="295"/>
      <c r="S73" s="295"/>
      <c r="T73" s="295"/>
      <c r="U73" s="295"/>
      <c r="V73" s="295"/>
      <c r="W73" s="295"/>
      <c r="X73" s="295"/>
      <c r="Y73" s="410"/>
      <c r="Z73" s="410"/>
      <c r="AA73" s="410">
        <v>1</v>
      </c>
      <c r="AB73" s="410"/>
      <c r="AC73" s="410"/>
      <c r="AD73" s="410"/>
      <c r="AE73" s="410"/>
      <c r="AF73" s="415"/>
      <c r="AG73" s="415"/>
      <c r="AH73" s="415"/>
      <c r="AI73" s="415"/>
      <c r="AJ73" s="415"/>
      <c r="AK73" s="415"/>
      <c r="AL73" s="415"/>
      <c r="AM73" s="296">
        <f>SUM(Y73:AL73)</f>
        <v>1</v>
      </c>
    </row>
    <row r="74" spans="1:39" ht="15.5" outlineLevel="1">
      <c r="B74" s="520" t="s">
        <v>267</v>
      </c>
      <c r="C74" s="291" t="s">
        <v>163</v>
      </c>
      <c r="D74" s="295"/>
      <c r="E74" s="295"/>
      <c r="F74" s="295"/>
      <c r="G74" s="295"/>
      <c r="H74" s="295"/>
      <c r="I74" s="295"/>
      <c r="J74" s="295"/>
      <c r="K74" s="295"/>
      <c r="L74" s="295"/>
      <c r="M74" s="295"/>
      <c r="N74" s="295">
        <f>N73</f>
        <v>12</v>
      </c>
      <c r="O74" s="295"/>
      <c r="P74" s="295"/>
      <c r="Q74" s="295"/>
      <c r="R74" s="295"/>
      <c r="S74" s="295"/>
      <c r="T74" s="295"/>
      <c r="U74" s="295"/>
      <c r="V74" s="295"/>
      <c r="W74" s="295"/>
      <c r="X74" s="295"/>
      <c r="Y74" s="411">
        <f>Y73</f>
        <v>0</v>
      </c>
      <c r="Z74" s="411">
        <f t="shared" ref="Z74" si="129">Z73</f>
        <v>0</v>
      </c>
      <c r="AA74" s="411">
        <f t="shared" ref="AA74" si="130">AA73</f>
        <v>1</v>
      </c>
      <c r="AB74" s="411">
        <f t="shared" ref="AB74" si="131">AB73</f>
        <v>0</v>
      </c>
      <c r="AC74" s="411">
        <f t="shared" ref="AC74" si="132">AC73</f>
        <v>0</v>
      </c>
      <c r="AD74" s="411">
        <f t="shared" ref="AD74" si="133">AD73</f>
        <v>0</v>
      </c>
      <c r="AE74" s="411">
        <f t="shared" ref="AE74" si="134">AE73</f>
        <v>0</v>
      </c>
      <c r="AF74" s="411">
        <f t="shared" ref="AF74" si="135">AF73</f>
        <v>0</v>
      </c>
      <c r="AG74" s="411">
        <f t="shared" ref="AG74" si="136">AG73</f>
        <v>0</v>
      </c>
      <c r="AH74" s="411">
        <f t="shared" ref="AH74" si="137">AH73</f>
        <v>0</v>
      </c>
      <c r="AI74" s="411">
        <f t="shared" ref="AI74" si="138">AI73</f>
        <v>0</v>
      </c>
      <c r="AJ74" s="411">
        <f t="shared" ref="AJ74" si="139">AJ73</f>
        <v>0</v>
      </c>
      <c r="AK74" s="411">
        <f t="shared" ref="AK74" si="140">AK73</f>
        <v>0</v>
      </c>
      <c r="AL74" s="411">
        <f t="shared" ref="AL74" si="141">AL73</f>
        <v>0</v>
      </c>
      <c r="AM74" s="297"/>
    </row>
    <row r="75" spans="1:39" ht="15.5" outlineLevel="1">
      <c r="B75" s="520"/>
      <c r="C75" s="305"/>
      <c r="D75" s="291"/>
      <c r="E75" s="291"/>
      <c r="F75" s="291"/>
      <c r="G75" s="291"/>
      <c r="H75" s="291"/>
      <c r="I75" s="291"/>
      <c r="J75" s="291"/>
      <c r="K75" s="291"/>
      <c r="L75" s="291"/>
      <c r="M75" s="291"/>
      <c r="N75" s="291"/>
      <c r="O75" s="291"/>
      <c r="P75" s="291"/>
      <c r="Q75" s="291"/>
      <c r="R75" s="291"/>
      <c r="S75" s="291"/>
      <c r="T75" s="291"/>
      <c r="U75" s="291"/>
      <c r="V75" s="291"/>
      <c r="W75" s="291"/>
      <c r="X75" s="291"/>
      <c r="Y75" s="422"/>
      <c r="Z75" s="422"/>
      <c r="AA75" s="412"/>
      <c r="AB75" s="412"/>
      <c r="AC75" s="412"/>
      <c r="AD75" s="412"/>
      <c r="AE75" s="412"/>
      <c r="AF75" s="412"/>
      <c r="AG75" s="412"/>
      <c r="AH75" s="412"/>
      <c r="AI75" s="412"/>
      <c r="AJ75" s="412"/>
      <c r="AK75" s="412"/>
      <c r="AL75" s="412"/>
      <c r="AM75" s="306"/>
    </row>
    <row r="76" spans="1:39" ht="31" outlineLevel="1">
      <c r="A76" s="522">
        <v>13</v>
      </c>
      <c r="B76" s="520" t="s">
        <v>106</v>
      </c>
      <c r="C76" s="291" t="s">
        <v>25</v>
      </c>
      <c r="D76" s="295">
        <v>20748</v>
      </c>
      <c r="E76" s="295">
        <f>+'7.  Persistence Report'!AV154</f>
        <v>20748</v>
      </c>
      <c r="F76" s="295">
        <f>+'7.  Persistence Report'!AW154</f>
        <v>20748</v>
      </c>
      <c r="G76" s="295">
        <f>+'7.  Persistence Report'!AX154</f>
        <v>20748</v>
      </c>
      <c r="H76" s="295">
        <f>+'7.  Persistence Report'!AY154</f>
        <v>20748</v>
      </c>
      <c r="I76" s="295">
        <f>+'7.  Persistence Report'!AZ154</f>
        <v>20748</v>
      </c>
      <c r="J76" s="295">
        <f>+'7.  Persistence Report'!BA154</f>
        <v>20748</v>
      </c>
      <c r="K76" s="295">
        <f>+'7.  Persistence Report'!BB154</f>
        <v>20748</v>
      </c>
      <c r="L76" s="295">
        <f>+'7.  Persistence Report'!BC154</f>
        <v>20748</v>
      </c>
      <c r="M76" s="295">
        <f>+'7.  Persistence Report'!BD154</f>
        <v>20748</v>
      </c>
      <c r="N76" s="295">
        <v>12</v>
      </c>
      <c r="O76" s="295">
        <f>+'7.  Persistence Report'!P154</f>
        <v>6</v>
      </c>
      <c r="P76" s="295">
        <f>+'7.  Persistence Report'!Q154</f>
        <v>6</v>
      </c>
      <c r="Q76" s="295">
        <f>+'7.  Persistence Report'!R154</f>
        <v>6</v>
      </c>
      <c r="R76" s="295">
        <f>+'7.  Persistence Report'!S154</f>
        <v>6</v>
      </c>
      <c r="S76" s="295">
        <f>+'7.  Persistence Report'!T154</f>
        <v>6</v>
      </c>
      <c r="T76" s="295">
        <f>+'7.  Persistence Report'!U154</f>
        <v>6</v>
      </c>
      <c r="U76" s="295">
        <f>+'7.  Persistence Report'!V154</f>
        <v>6</v>
      </c>
      <c r="V76" s="295">
        <f>+'7.  Persistence Report'!W154</f>
        <v>6</v>
      </c>
      <c r="W76" s="295">
        <f>+'7.  Persistence Report'!X154</f>
        <v>6</v>
      </c>
      <c r="X76" s="295">
        <f>+'7.  Persistence Report'!Y154</f>
        <v>6</v>
      </c>
      <c r="Y76" s="410"/>
      <c r="Z76" s="410"/>
      <c r="AA76" s="410">
        <v>1</v>
      </c>
      <c r="AB76" s="410"/>
      <c r="AC76" s="410"/>
      <c r="AD76" s="410"/>
      <c r="AE76" s="410"/>
      <c r="AF76" s="415"/>
      <c r="AG76" s="415"/>
      <c r="AH76" s="415"/>
      <c r="AI76" s="415"/>
      <c r="AJ76" s="415"/>
      <c r="AK76" s="415"/>
      <c r="AL76" s="415"/>
      <c r="AM76" s="296">
        <f>SUM(Y76:AL76)</f>
        <v>1</v>
      </c>
    </row>
    <row r="77" spans="1:39" ht="15.5" outlineLevel="1">
      <c r="B77" s="520" t="s">
        <v>267</v>
      </c>
      <c r="C77" s="291" t="s">
        <v>163</v>
      </c>
      <c r="D77" s="295"/>
      <c r="E77" s="295"/>
      <c r="F77" s="295"/>
      <c r="G77" s="295"/>
      <c r="H77" s="295"/>
      <c r="I77" s="295"/>
      <c r="J77" s="295"/>
      <c r="K77" s="295"/>
      <c r="L77" s="295"/>
      <c r="M77" s="295"/>
      <c r="N77" s="295">
        <f>N76</f>
        <v>12</v>
      </c>
      <c r="O77" s="295"/>
      <c r="P77" s="295"/>
      <c r="Q77" s="295"/>
      <c r="R77" s="295"/>
      <c r="S77" s="295"/>
      <c r="T77" s="295"/>
      <c r="U77" s="295"/>
      <c r="V77" s="295"/>
      <c r="W77" s="295"/>
      <c r="X77" s="295"/>
      <c r="Y77" s="411">
        <f>Y76</f>
        <v>0</v>
      </c>
      <c r="Z77" s="411">
        <f t="shared" ref="Z77:AL77" si="142">Z76</f>
        <v>0</v>
      </c>
      <c r="AA77" s="411">
        <f t="shared" si="142"/>
        <v>1</v>
      </c>
      <c r="AB77" s="411">
        <f t="shared" si="142"/>
        <v>0</v>
      </c>
      <c r="AC77" s="411">
        <f t="shared" si="142"/>
        <v>0</v>
      </c>
      <c r="AD77" s="411">
        <f t="shared" si="142"/>
        <v>0</v>
      </c>
      <c r="AE77" s="411">
        <f t="shared" si="142"/>
        <v>0</v>
      </c>
      <c r="AF77" s="411">
        <f t="shared" si="142"/>
        <v>0</v>
      </c>
      <c r="AG77" s="411">
        <f t="shared" si="142"/>
        <v>0</v>
      </c>
      <c r="AH77" s="411">
        <f t="shared" si="142"/>
        <v>0</v>
      </c>
      <c r="AI77" s="411">
        <f t="shared" si="142"/>
        <v>0</v>
      </c>
      <c r="AJ77" s="411">
        <f t="shared" si="142"/>
        <v>0</v>
      </c>
      <c r="AK77" s="411">
        <f t="shared" si="142"/>
        <v>0</v>
      </c>
      <c r="AL77" s="411">
        <f t="shared" si="142"/>
        <v>0</v>
      </c>
      <c r="AM77" s="306"/>
    </row>
    <row r="78" spans="1:39" ht="15.5" outlineLevel="1">
      <c r="B78" s="520"/>
      <c r="C78" s="305"/>
      <c r="D78" s="291"/>
      <c r="E78" s="291"/>
      <c r="F78" s="291"/>
      <c r="G78" s="291"/>
      <c r="H78" s="291"/>
      <c r="I78" s="291"/>
      <c r="J78" s="291"/>
      <c r="K78" s="291"/>
      <c r="L78" s="291"/>
      <c r="M78" s="291"/>
      <c r="N78" s="291"/>
      <c r="O78" s="291"/>
      <c r="P78" s="291"/>
      <c r="Q78" s="291"/>
      <c r="R78" s="291"/>
      <c r="S78" s="291"/>
      <c r="T78" s="291"/>
      <c r="U78" s="291"/>
      <c r="V78" s="291"/>
      <c r="W78" s="291"/>
      <c r="X78" s="291"/>
      <c r="Y78" s="412"/>
      <c r="Z78" s="412"/>
      <c r="AA78" s="412"/>
      <c r="AB78" s="412"/>
      <c r="AC78" s="412"/>
      <c r="AD78" s="412"/>
      <c r="AE78" s="412"/>
      <c r="AF78" s="412"/>
      <c r="AG78" s="412"/>
      <c r="AH78" s="412"/>
      <c r="AI78" s="412"/>
      <c r="AJ78" s="412"/>
      <c r="AK78" s="412"/>
      <c r="AL78" s="412"/>
      <c r="AM78" s="306"/>
    </row>
    <row r="79" spans="1:39" ht="15.5" outlineLevel="1">
      <c r="B79" s="288" t="s">
        <v>107</v>
      </c>
      <c r="C79" s="289"/>
      <c r="D79" s="290"/>
      <c r="E79" s="290"/>
      <c r="F79" s="290"/>
      <c r="G79" s="290"/>
      <c r="H79" s="290"/>
      <c r="I79" s="290"/>
      <c r="J79" s="290"/>
      <c r="K79" s="290"/>
      <c r="L79" s="290"/>
      <c r="M79" s="290"/>
      <c r="N79" s="290"/>
      <c r="O79" s="290"/>
      <c r="P79" s="290"/>
      <c r="Q79" s="290"/>
      <c r="R79" s="290"/>
      <c r="S79" s="290"/>
      <c r="T79" s="290"/>
      <c r="U79" s="290"/>
      <c r="V79" s="290"/>
      <c r="W79" s="290"/>
      <c r="X79" s="290"/>
      <c r="Y79" s="414"/>
      <c r="Z79" s="414"/>
      <c r="AA79" s="414"/>
      <c r="AB79" s="414"/>
      <c r="AC79" s="414"/>
      <c r="AD79" s="414"/>
      <c r="AE79" s="414"/>
      <c r="AF79" s="414"/>
      <c r="AG79" s="414"/>
      <c r="AH79" s="414"/>
      <c r="AI79" s="414"/>
      <c r="AJ79" s="414"/>
      <c r="AK79" s="414"/>
      <c r="AL79" s="414"/>
      <c r="AM79" s="292"/>
    </row>
    <row r="80" spans="1:39" ht="15.5" outlineLevel="1">
      <c r="A80" s="522">
        <v>14</v>
      </c>
      <c r="B80" s="315" t="s">
        <v>108</v>
      </c>
      <c r="C80" s="291" t="s">
        <v>25</v>
      </c>
      <c r="D80" s="295">
        <v>180097</v>
      </c>
      <c r="E80" s="295">
        <f>+'7.  Persistence Report'!AV155</f>
        <v>161459</v>
      </c>
      <c r="F80" s="295">
        <f>+'7.  Persistence Report'!AW155</f>
        <v>158413</v>
      </c>
      <c r="G80" s="295">
        <f>+'7.  Persistence Report'!AX155</f>
        <v>156420</v>
      </c>
      <c r="H80" s="295">
        <f>+'7.  Persistence Report'!AY155</f>
        <v>156420</v>
      </c>
      <c r="I80" s="295">
        <f>+'7.  Persistence Report'!AZ155</f>
        <v>156420</v>
      </c>
      <c r="J80" s="295">
        <f>+'7.  Persistence Report'!BA155</f>
        <v>153298</v>
      </c>
      <c r="K80" s="295">
        <f>+'7.  Persistence Report'!BB155</f>
        <v>153148</v>
      </c>
      <c r="L80" s="295">
        <f>+'7.  Persistence Report'!BC155</f>
        <v>124518</v>
      </c>
      <c r="M80" s="295">
        <f>+'7.  Persistence Report'!BD155</f>
        <v>124410</v>
      </c>
      <c r="N80" s="295">
        <v>12</v>
      </c>
      <c r="O80" s="295">
        <f>+'7.  Persistence Report'!P155</f>
        <v>49</v>
      </c>
      <c r="P80" s="295">
        <f>+'7.  Persistence Report'!Q155</f>
        <v>48</v>
      </c>
      <c r="Q80" s="295">
        <f>+'7.  Persistence Report'!R155</f>
        <v>48</v>
      </c>
      <c r="R80" s="295">
        <f>+'7.  Persistence Report'!S155</f>
        <v>48</v>
      </c>
      <c r="S80" s="295">
        <f>+'7.  Persistence Report'!T155</f>
        <v>48</v>
      </c>
      <c r="T80" s="295">
        <f>+'7.  Persistence Report'!U155</f>
        <v>48</v>
      </c>
      <c r="U80" s="295">
        <f>+'7.  Persistence Report'!V155</f>
        <v>47</v>
      </c>
      <c r="V80" s="295">
        <f>+'7.  Persistence Report'!W155</f>
        <v>47</v>
      </c>
      <c r="W80" s="295">
        <f>+'7.  Persistence Report'!X155</f>
        <v>46</v>
      </c>
      <c r="X80" s="295">
        <f>+'7.  Persistence Report'!Y155</f>
        <v>46</v>
      </c>
      <c r="Y80" s="410">
        <v>1</v>
      </c>
      <c r="Z80" s="410"/>
      <c r="AA80" s="410"/>
      <c r="AB80" s="410"/>
      <c r="AC80" s="410"/>
      <c r="AD80" s="410"/>
      <c r="AE80" s="410"/>
      <c r="AF80" s="410"/>
      <c r="AG80" s="410"/>
      <c r="AH80" s="410"/>
      <c r="AI80" s="410"/>
      <c r="AJ80" s="410"/>
      <c r="AK80" s="410"/>
      <c r="AL80" s="410"/>
      <c r="AM80" s="296">
        <f>SUM(Y80:AL80)</f>
        <v>1</v>
      </c>
    </row>
    <row r="81" spans="1:40" ht="15.5" outlineLevel="1">
      <c r="B81" s="294" t="s">
        <v>267</v>
      </c>
      <c r="C81" s="291" t="s">
        <v>163</v>
      </c>
      <c r="D81" s="295"/>
      <c r="E81" s="295"/>
      <c r="F81" s="295"/>
      <c r="G81" s="295"/>
      <c r="H81" s="295"/>
      <c r="I81" s="295"/>
      <c r="J81" s="295"/>
      <c r="K81" s="295"/>
      <c r="L81" s="295"/>
      <c r="M81" s="295"/>
      <c r="N81" s="295">
        <f>N80</f>
        <v>12</v>
      </c>
      <c r="O81" s="295"/>
      <c r="P81" s="295"/>
      <c r="Q81" s="295"/>
      <c r="R81" s="295"/>
      <c r="S81" s="295"/>
      <c r="T81" s="295"/>
      <c r="U81" s="295"/>
      <c r="V81" s="295"/>
      <c r="W81" s="295"/>
      <c r="X81" s="295"/>
      <c r="Y81" s="411">
        <f>Y80</f>
        <v>1</v>
      </c>
      <c r="Z81" s="411">
        <f t="shared" ref="Z81" si="143">Z80</f>
        <v>0</v>
      </c>
      <c r="AA81" s="411">
        <f t="shared" ref="AA81" si="144">AA80</f>
        <v>0</v>
      </c>
      <c r="AB81" s="411">
        <f t="shared" ref="AB81" si="145">AB80</f>
        <v>0</v>
      </c>
      <c r="AC81" s="411">
        <f t="shared" ref="AC81" si="146">AC80</f>
        <v>0</v>
      </c>
      <c r="AD81" s="411">
        <f>AD80</f>
        <v>0</v>
      </c>
      <c r="AE81" s="411">
        <f t="shared" ref="AE81" si="147">AE80</f>
        <v>0</v>
      </c>
      <c r="AF81" s="411">
        <f t="shared" ref="AF81" si="148">AF80</f>
        <v>0</v>
      </c>
      <c r="AG81" s="411">
        <f t="shared" ref="AG81" si="149">AG80</f>
        <v>0</v>
      </c>
      <c r="AH81" s="411">
        <f t="shared" ref="AH81" si="150">AH80</f>
        <v>0</v>
      </c>
      <c r="AI81" s="411">
        <f t="shared" ref="AI81" si="151">AI80</f>
        <v>0</v>
      </c>
      <c r="AJ81" s="411">
        <f t="shared" ref="AJ81" si="152">AJ80</f>
        <v>0</v>
      </c>
      <c r="AK81" s="411">
        <f t="shared" ref="AK81" si="153">AK80</f>
        <v>0</v>
      </c>
      <c r="AL81" s="411">
        <f t="shared" ref="AL81" si="154">AL80</f>
        <v>0</v>
      </c>
      <c r="AM81" s="297"/>
    </row>
    <row r="82" spans="1:40" s="515" customFormat="1" ht="15.5" outlineLevel="1">
      <c r="A82" s="523"/>
      <c r="B82" s="294"/>
      <c r="C82" s="291"/>
      <c r="D82" s="291"/>
      <c r="E82" s="291"/>
      <c r="F82" s="291"/>
      <c r="G82" s="291"/>
      <c r="H82" s="291"/>
      <c r="I82" s="291"/>
      <c r="J82" s="291"/>
      <c r="K82" s="291"/>
      <c r="L82" s="291"/>
      <c r="M82" s="291"/>
      <c r="N82" s="468"/>
      <c r="O82" s="291"/>
      <c r="P82" s="291"/>
      <c r="Q82" s="291"/>
      <c r="R82" s="291"/>
      <c r="S82" s="291"/>
      <c r="T82" s="291"/>
      <c r="U82" s="291"/>
      <c r="V82" s="291"/>
      <c r="W82" s="291"/>
      <c r="X82" s="291"/>
      <c r="Y82" s="411"/>
      <c r="Z82" s="411"/>
      <c r="AA82" s="411"/>
      <c r="AB82" s="411"/>
      <c r="AC82" s="411"/>
      <c r="AD82" s="411"/>
      <c r="AE82" s="411"/>
      <c r="AF82" s="411"/>
      <c r="AG82" s="411"/>
      <c r="AH82" s="411"/>
      <c r="AI82" s="411"/>
      <c r="AJ82" s="411"/>
      <c r="AK82" s="411"/>
      <c r="AL82" s="411"/>
      <c r="AM82" s="516"/>
      <c r="AN82" s="630"/>
    </row>
    <row r="83" spans="1:40" s="309" customFormat="1" ht="15.5" outlineLevel="1">
      <c r="A83" s="523"/>
      <c r="B83" s="288" t="s">
        <v>490</v>
      </c>
      <c r="C83" s="291"/>
      <c r="D83" s="291"/>
      <c r="E83" s="291"/>
      <c r="F83" s="291"/>
      <c r="G83" s="291"/>
      <c r="H83" s="291"/>
      <c r="I83" s="291"/>
      <c r="J83" s="291"/>
      <c r="K83" s="291"/>
      <c r="L83" s="291"/>
      <c r="M83" s="291"/>
      <c r="N83" s="291"/>
      <c r="O83" s="291"/>
      <c r="P83" s="291"/>
      <c r="Q83" s="291"/>
      <c r="R83" s="291"/>
      <c r="S83" s="291"/>
      <c r="T83" s="291"/>
      <c r="U83" s="291"/>
      <c r="V83" s="291"/>
      <c r="W83" s="291"/>
      <c r="X83" s="291"/>
      <c r="Y83" s="412"/>
      <c r="Z83" s="412"/>
      <c r="AA83" s="412"/>
      <c r="AB83" s="412"/>
      <c r="AC83" s="412"/>
      <c r="AD83" s="412"/>
      <c r="AE83" s="416"/>
      <c r="AF83" s="416"/>
      <c r="AG83" s="416"/>
      <c r="AH83" s="416"/>
      <c r="AI83" s="416"/>
      <c r="AJ83" s="416"/>
      <c r="AK83" s="416"/>
      <c r="AL83" s="416"/>
      <c r="AM83" s="517"/>
      <c r="AN83" s="631"/>
    </row>
    <row r="84" spans="1:40" ht="15.5" outlineLevel="1">
      <c r="A84" s="522">
        <v>15</v>
      </c>
      <c r="B84" s="294" t="s">
        <v>495</v>
      </c>
      <c r="C84" s="291" t="s">
        <v>25</v>
      </c>
      <c r="D84" s="295"/>
      <c r="E84" s="295"/>
      <c r="F84" s="295"/>
      <c r="G84" s="295"/>
      <c r="H84" s="295"/>
      <c r="I84" s="295"/>
      <c r="J84" s="295"/>
      <c r="K84" s="295"/>
      <c r="L84" s="295"/>
      <c r="M84" s="295"/>
      <c r="N84" s="295">
        <v>0</v>
      </c>
      <c r="O84" s="295"/>
      <c r="P84" s="295"/>
      <c r="Q84" s="295"/>
      <c r="R84" s="295"/>
      <c r="S84" s="295"/>
      <c r="T84" s="295"/>
      <c r="U84" s="295"/>
      <c r="V84" s="295"/>
      <c r="W84" s="295"/>
      <c r="X84" s="295"/>
      <c r="Y84" s="410"/>
      <c r="Z84" s="410"/>
      <c r="AA84" s="410"/>
      <c r="AB84" s="410"/>
      <c r="AC84" s="410"/>
      <c r="AD84" s="410"/>
      <c r="AE84" s="410"/>
      <c r="AF84" s="410"/>
      <c r="AG84" s="410"/>
      <c r="AH84" s="410"/>
      <c r="AI84" s="410"/>
      <c r="AJ84" s="410"/>
      <c r="AK84" s="410"/>
      <c r="AL84" s="410"/>
      <c r="AM84" s="296">
        <f>SUM(Y84:AL84)</f>
        <v>0</v>
      </c>
    </row>
    <row r="85" spans="1:40" ht="15.5" outlineLevel="1">
      <c r="B85" s="294" t="s">
        <v>267</v>
      </c>
      <c r="C85" s="291" t="s">
        <v>163</v>
      </c>
      <c r="D85" s="295"/>
      <c r="E85" s="295"/>
      <c r="F85" s="295"/>
      <c r="G85" s="295"/>
      <c r="H85" s="295"/>
      <c r="I85" s="295"/>
      <c r="J85" s="295"/>
      <c r="K85" s="295"/>
      <c r="L85" s="295"/>
      <c r="M85" s="295"/>
      <c r="N85" s="295">
        <f>N84</f>
        <v>0</v>
      </c>
      <c r="O85" s="295"/>
      <c r="P85" s="295"/>
      <c r="Q85" s="295"/>
      <c r="R85" s="295"/>
      <c r="S85" s="295"/>
      <c r="T85" s="295"/>
      <c r="U85" s="295"/>
      <c r="V85" s="295"/>
      <c r="W85" s="295"/>
      <c r="X85" s="295"/>
      <c r="Y85" s="411">
        <f>Y84</f>
        <v>0</v>
      </c>
      <c r="Z85" s="411">
        <f t="shared" ref="Z85:AC85" si="155">Z84</f>
        <v>0</v>
      </c>
      <c r="AA85" s="411">
        <f t="shared" si="155"/>
        <v>0</v>
      </c>
      <c r="AB85" s="411">
        <f t="shared" si="155"/>
        <v>0</v>
      </c>
      <c r="AC85" s="411">
        <f t="shared" si="155"/>
        <v>0</v>
      </c>
      <c r="AD85" s="411">
        <f>AD84</f>
        <v>0</v>
      </c>
      <c r="AE85" s="411">
        <f t="shared" ref="AE85:AL85" si="156">AE84</f>
        <v>0</v>
      </c>
      <c r="AF85" s="411">
        <f t="shared" si="156"/>
        <v>0</v>
      </c>
      <c r="AG85" s="411">
        <f t="shared" si="156"/>
        <v>0</v>
      </c>
      <c r="AH85" s="411">
        <f t="shared" si="156"/>
        <v>0</v>
      </c>
      <c r="AI85" s="411">
        <f t="shared" si="156"/>
        <v>0</v>
      </c>
      <c r="AJ85" s="411">
        <f t="shared" si="156"/>
        <v>0</v>
      </c>
      <c r="AK85" s="411">
        <f t="shared" si="156"/>
        <v>0</v>
      </c>
      <c r="AL85" s="411">
        <f t="shared" si="156"/>
        <v>0</v>
      </c>
      <c r="AM85" s="297"/>
    </row>
    <row r="86" spans="1:40" ht="15.5" outlineLevel="1">
      <c r="B86" s="315"/>
      <c r="C86" s="305"/>
      <c r="D86" s="291"/>
      <c r="E86" s="291"/>
      <c r="F86" s="291"/>
      <c r="G86" s="291"/>
      <c r="H86" s="291"/>
      <c r="I86" s="291"/>
      <c r="J86" s="291"/>
      <c r="K86" s="291"/>
      <c r="L86" s="291"/>
      <c r="M86" s="291"/>
      <c r="N86" s="291"/>
      <c r="O86" s="291"/>
      <c r="P86" s="291"/>
      <c r="Q86" s="291"/>
      <c r="R86" s="291"/>
      <c r="S86" s="291"/>
      <c r="T86" s="291"/>
      <c r="U86" s="291"/>
      <c r="V86" s="291"/>
      <c r="W86" s="291"/>
      <c r="X86" s="291"/>
      <c r="Y86" s="412"/>
      <c r="Z86" s="412"/>
      <c r="AA86" s="412"/>
      <c r="AB86" s="412"/>
      <c r="AC86" s="412"/>
      <c r="AD86" s="412"/>
      <c r="AE86" s="412"/>
      <c r="AF86" s="412"/>
      <c r="AG86" s="412"/>
      <c r="AH86" s="412"/>
      <c r="AI86" s="412"/>
      <c r="AJ86" s="412"/>
      <c r="AK86" s="412"/>
      <c r="AL86" s="412"/>
      <c r="AM86" s="306"/>
    </row>
    <row r="87" spans="1:40" s="283" customFormat="1" ht="15.5" outlineLevel="1">
      <c r="A87" s="522">
        <v>16</v>
      </c>
      <c r="B87" s="324" t="s">
        <v>491</v>
      </c>
      <c r="C87" s="291" t="s">
        <v>25</v>
      </c>
      <c r="D87" s="295"/>
      <c r="E87" s="295"/>
      <c r="F87" s="295"/>
      <c r="G87" s="295"/>
      <c r="H87" s="295"/>
      <c r="I87" s="295"/>
      <c r="J87" s="295"/>
      <c r="K87" s="295"/>
      <c r="L87" s="295"/>
      <c r="M87" s="295"/>
      <c r="N87" s="295">
        <v>0</v>
      </c>
      <c r="O87" s="295"/>
      <c r="P87" s="295"/>
      <c r="Q87" s="295"/>
      <c r="R87" s="295"/>
      <c r="S87" s="295"/>
      <c r="T87" s="295"/>
      <c r="U87" s="295"/>
      <c r="V87" s="295"/>
      <c r="W87" s="295"/>
      <c r="X87" s="295"/>
      <c r="Y87" s="410"/>
      <c r="Z87" s="410"/>
      <c r="AA87" s="410"/>
      <c r="AB87" s="410"/>
      <c r="AC87" s="410"/>
      <c r="AD87" s="410"/>
      <c r="AE87" s="410"/>
      <c r="AF87" s="410"/>
      <c r="AG87" s="410"/>
      <c r="AH87" s="410"/>
      <c r="AI87" s="410"/>
      <c r="AJ87" s="410"/>
      <c r="AK87" s="410"/>
      <c r="AL87" s="410"/>
      <c r="AM87" s="296">
        <f>SUM(Y87:AL87)</f>
        <v>0</v>
      </c>
    </row>
    <row r="88" spans="1:40" s="283" customFormat="1" ht="15.5" outlineLevel="1">
      <c r="A88" s="522"/>
      <c r="B88" s="324" t="s">
        <v>267</v>
      </c>
      <c r="C88" s="291" t="s">
        <v>163</v>
      </c>
      <c r="D88" s="295"/>
      <c r="E88" s="295"/>
      <c r="F88" s="295"/>
      <c r="G88" s="295"/>
      <c r="H88" s="295"/>
      <c r="I88" s="295"/>
      <c r="J88" s="295"/>
      <c r="K88" s="295"/>
      <c r="L88" s="295"/>
      <c r="M88" s="295"/>
      <c r="N88" s="295">
        <f>N87</f>
        <v>0</v>
      </c>
      <c r="O88" s="295"/>
      <c r="P88" s="295"/>
      <c r="Q88" s="295"/>
      <c r="R88" s="295"/>
      <c r="S88" s="295"/>
      <c r="T88" s="295"/>
      <c r="U88" s="295"/>
      <c r="V88" s="295"/>
      <c r="W88" s="295"/>
      <c r="X88" s="295"/>
      <c r="Y88" s="411">
        <f>Y87</f>
        <v>0</v>
      </c>
      <c r="Z88" s="411">
        <f t="shared" ref="Z88:AC88" si="157">Z87</f>
        <v>0</v>
      </c>
      <c r="AA88" s="411">
        <f t="shared" si="157"/>
        <v>0</v>
      </c>
      <c r="AB88" s="411">
        <f t="shared" si="157"/>
        <v>0</v>
      </c>
      <c r="AC88" s="411">
        <f t="shared" si="157"/>
        <v>0</v>
      </c>
      <c r="AD88" s="411">
        <f>AD87</f>
        <v>0</v>
      </c>
      <c r="AE88" s="411">
        <f t="shared" ref="AE88:AL88" si="158">AE87</f>
        <v>0</v>
      </c>
      <c r="AF88" s="411">
        <f t="shared" si="158"/>
        <v>0</v>
      </c>
      <c r="AG88" s="411">
        <f t="shared" si="158"/>
        <v>0</v>
      </c>
      <c r="AH88" s="411">
        <f t="shared" si="158"/>
        <v>0</v>
      </c>
      <c r="AI88" s="411">
        <f t="shared" si="158"/>
        <v>0</v>
      </c>
      <c r="AJ88" s="411">
        <f t="shared" si="158"/>
        <v>0</v>
      </c>
      <c r="AK88" s="411">
        <f t="shared" si="158"/>
        <v>0</v>
      </c>
      <c r="AL88" s="411">
        <f t="shared" si="158"/>
        <v>0</v>
      </c>
      <c r="AM88" s="297"/>
    </row>
    <row r="89" spans="1:40" s="283" customFormat="1" ht="15.5" outlineLevel="1">
      <c r="A89" s="522"/>
      <c r="B89" s="324"/>
      <c r="C89" s="291"/>
      <c r="D89" s="291"/>
      <c r="E89" s="291"/>
      <c r="F89" s="291"/>
      <c r="G89" s="291"/>
      <c r="H89" s="291"/>
      <c r="I89" s="291"/>
      <c r="J89" s="291"/>
      <c r="K89" s="291"/>
      <c r="L89" s="291"/>
      <c r="M89" s="291"/>
      <c r="N89" s="291"/>
      <c r="O89" s="291"/>
      <c r="P89" s="291"/>
      <c r="Q89" s="291"/>
      <c r="R89" s="291"/>
      <c r="S89" s="291"/>
      <c r="T89" s="291"/>
      <c r="U89" s="291"/>
      <c r="V89" s="291"/>
      <c r="W89" s="291"/>
      <c r="X89" s="291"/>
      <c r="Y89" s="412"/>
      <c r="Z89" s="412"/>
      <c r="AA89" s="412"/>
      <c r="AB89" s="412"/>
      <c r="AC89" s="412"/>
      <c r="AD89" s="412"/>
      <c r="AE89" s="416"/>
      <c r="AF89" s="416"/>
      <c r="AG89" s="416"/>
      <c r="AH89" s="416"/>
      <c r="AI89" s="416"/>
      <c r="AJ89" s="416"/>
      <c r="AK89" s="416"/>
      <c r="AL89" s="416"/>
      <c r="AM89" s="313"/>
    </row>
    <row r="90" spans="1:40" ht="15.5" outlineLevel="1">
      <c r="B90" s="519" t="s">
        <v>496</v>
      </c>
      <c r="C90" s="320"/>
      <c r="D90" s="290"/>
      <c r="E90" s="289"/>
      <c r="F90" s="289"/>
      <c r="G90" s="289"/>
      <c r="H90" s="289"/>
      <c r="I90" s="289"/>
      <c r="J90" s="289"/>
      <c r="K90" s="289"/>
      <c r="L90" s="289"/>
      <c r="M90" s="289"/>
      <c r="N90" s="290"/>
      <c r="O90" s="289"/>
      <c r="P90" s="289"/>
      <c r="Q90" s="289"/>
      <c r="R90" s="289"/>
      <c r="S90" s="289"/>
      <c r="T90" s="289"/>
      <c r="U90" s="289"/>
      <c r="V90" s="289"/>
      <c r="W90" s="289"/>
      <c r="X90" s="289"/>
      <c r="Y90" s="414"/>
      <c r="Z90" s="414"/>
      <c r="AA90" s="414"/>
      <c r="AB90" s="414"/>
      <c r="AC90" s="414"/>
      <c r="AD90" s="414"/>
      <c r="AE90" s="414"/>
      <c r="AF90" s="414"/>
      <c r="AG90" s="414"/>
      <c r="AH90" s="414"/>
      <c r="AI90" s="414"/>
      <c r="AJ90" s="414"/>
      <c r="AK90" s="414"/>
      <c r="AL90" s="414"/>
      <c r="AM90" s="292"/>
    </row>
    <row r="91" spans="1:40" ht="15.5" outlineLevel="1">
      <c r="A91" s="522">
        <v>17</v>
      </c>
      <c r="B91" s="520" t="s">
        <v>112</v>
      </c>
      <c r="C91" s="291" t="s">
        <v>25</v>
      </c>
      <c r="D91" s="295"/>
      <c r="E91" s="295"/>
      <c r="F91" s="295"/>
      <c r="G91" s="295"/>
      <c r="H91" s="295"/>
      <c r="I91" s="295"/>
      <c r="J91" s="295"/>
      <c r="K91" s="295"/>
      <c r="L91" s="295"/>
      <c r="M91" s="295"/>
      <c r="N91" s="295">
        <v>12</v>
      </c>
      <c r="O91" s="295"/>
      <c r="P91" s="295"/>
      <c r="Q91" s="295"/>
      <c r="R91" s="295"/>
      <c r="S91" s="295"/>
      <c r="T91" s="295"/>
      <c r="U91" s="295"/>
      <c r="V91" s="295"/>
      <c r="W91" s="295"/>
      <c r="X91" s="295"/>
      <c r="Y91" s="426"/>
      <c r="Z91" s="410"/>
      <c r="AA91" s="410"/>
      <c r="AB91" s="410"/>
      <c r="AC91" s="410"/>
      <c r="AD91" s="410"/>
      <c r="AE91" s="410"/>
      <c r="AF91" s="415"/>
      <c r="AG91" s="415"/>
      <c r="AH91" s="415"/>
      <c r="AI91" s="415"/>
      <c r="AJ91" s="415"/>
      <c r="AK91" s="415"/>
      <c r="AL91" s="415"/>
      <c r="AM91" s="296">
        <f>SUM(Y91:AL91)</f>
        <v>0</v>
      </c>
    </row>
    <row r="92" spans="1:40" ht="15.5" outlineLevel="1">
      <c r="B92" s="294" t="s">
        <v>267</v>
      </c>
      <c r="C92" s="291" t="s">
        <v>163</v>
      </c>
      <c r="D92" s="295"/>
      <c r="E92" s="295"/>
      <c r="F92" s="295"/>
      <c r="G92" s="295"/>
      <c r="H92" s="295"/>
      <c r="I92" s="295"/>
      <c r="J92" s="295"/>
      <c r="K92" s="295"/>
      <c r="L92" s="295"/>
      <c r="M92" s="295"/>
      <c r="N92" s="295">
        <f>N91</f>
        <v>12</v>
      </c>
      <c r="O92" s="295"/>
      <c r="P92" s="295"/>
      <c r="Q92" s="295"/>
      <c r="R92" s="295"/>
      <c r="S92" s="295"/>
      <c r="T92" s="295"/>
      <c r="U92" s="295"/>
      <c r="V92" s="295"/>
      <c r="W92" s="295"/>
      <c r="X92" s="295"/>
      <c r="Y92" s="411">
        <f>Y91</f>
        <v>0</v>
      </c>
      <c r="Z92" s="411">
        <f t="shared" ref="Z92:AL92" si="159">Z91</f>
        <v>0</v>
      </c>
      <c r="AA92" s="411">
        <f t="shared" si="159"/>
        <v>0</v>
      </c>
      <c r="AB92" s="411">
        <f t="shared" si="159"/>
        <v>0</v>
      </c>
      <c r="AC92" s="411">
        <f t="shared" si="159"/>
        <v>0</v>
      </c>
      <c r="AD92" s="411">
        <f t="shared" si="159"/>
        <v>0</v>
      </c>
      <c r="AE92" s="411">
        <f t="shared" si="159"/>
        <v>0</v>
      </c>
      <c r="AF92" s="411">
        <f t="shared" si="159"/>
        <v>0</v>
      </c>
      <c r="AG92" s="411">
        <f t="shared" si="159"/>
        <v>0</v>
      </c>
      <c r="AH92" s="411">
        <f t="shared" si="159"/>
        <v>0</v>
      </c>
      <c r="AI92" s="411">
        <f t="shared" si="159"/>
        <v>0</v>
      </c>
      <c r="AJ92" s="411">
        <f t="shared" si="159"/>
        <v>0</v>
      </c>
      <c r="AK92" s="411">
        <f t="shared" si="159"/>
        <v>0</v>
      </c>
      <c r="AL92" s="411">
        <f t="shared" si="159"/>
        <v>0</v>
      </c>
      <c r="AM92" s="306"/>
    </row>
    <row r="93" spans="1:40" ht="15.5" outlineLevel="1">
      <c r="B93" s="294"/>
      <c r="C93" s="291"/>
      <c r="D93" s="291"/>
      <c r="E93" s="291"/>
      <c r="F93" s="291"/>
      <c r="G93" s="291"/>
      <c r="H93" s="291"/>
      <c r="I93" s="291"/>
      <c r="J93" s="291"/>
      <c r="K93" s="291"/>
      <c r="L93" s="291"/>
      <c r="M93" s="291"/>
      <c r="N93" s="291"/>
      <c r="O93" s="291"/>
      <c r="P93" s="291"/>
      <c r="Q93" s="291"/>
      <c r="R93" s="291"/>
      <c r="S93" s="291"/>
      <c r="T93" s="291"/>
      <c r="U93" s="291"/>
      <c r="V93" s="291"/>
      <c r="W93" s="291"/>
      <c r="X93" s="291"/>
      <c r="Y93" s="422"/>
      <c r="Z93" s="425"/>
      <c r="AA93" s="425"/>
      <c r="AB93" s="425"/>
      <c r="AC93" s="425"/>
      <c r="AD93" s="425"/>
      <c r="AE93" s="425"/>
      <c r="AF93" s="425"/>
      <c r="AG93" s="425"/>
      <c r="AH93" s="425"/>
      <c r="AI93" s="425"/>
      <c r="AJ93" s="425"/>
      <c r="AK93" s="425"/>
      <c r="AL93" s="425"/>
      <c r="AM93" s="306"/>
    </row>
    <row r="94" spans="1:40" ht="15.5" outlineLevel="1">
      <c r="A94" s="522">
        <v>18</v>
      </c>
      <c r="B94" s="520" t="s">
        <v>109</v>
      </c>
      <c r="C94" s="291" t="s">
        <v>25</v>
      </c>
      <c r="D94" s="295"/>
      <c r="E94" s="295"/>
      <c r="F94" s="295"/>
      <c r="G94" s="295"/>
      <c r="H94" s="295"/>
      <c r="I94" s="295"/>
      <c r="J94" s="295"/>
      <c r="K94" s="295"/>
      <c r="L94" s="295"/>
      <c r="M94" s="295"/>
      <c r="N94" s="295">
        <v>12</v>
      </c>
      <c r="O94" s="295"/>
      <c r="P94" s="295"/>
      <c r="Q94" s="295"/>
      <c r="R94" s="295"/>
      <c r="S94" s="295"/>
      <c r="T94" s="295"/>
      <c r="U94" s="295"/>
      <c r="V94" s="295"/>
      <c r="W94" s="295"/>
      <c r="X94" s="295"/>
      <c r="Y94" s="426"/>
      <c r="Z94" s="410"/>
      <c r="AA94" s="410"/>
      <c r="AB94" s="410"/>
      <c r="AC94" s="410"/>
      <c r="AD94" s="410"/>
      <c r="AE94" s="410"/>
      <c r="AF94" s="415"/>
      <c r="AG94" s="415"/>
      <c r="AH94" s="415"/>
      <c r="AI94" s="415"/>
      <c r="AJ94" s="415"/>
      <c r="AK94" s="415"/>
      <c r="AL94" s="415"/>
      <c r="AM94" s="296">
        <f>SUM(Y94:AL94)</f>
        <v>0</v>
      </c>
    </row>
    <row r="95" spans="1:40" ht="15.5" outlineLevel="1">
      <c r="B95" s="294" t="s">
        <v>267</v>
      </c>
      <c r="C95" s="291" t="s">
        <v>163</v>
      </c>
      <c r="D95" s="295"/>
      <c r="E95" s="295"/>
      <c r="F95" s="295"/>
      <c r="G95" s="295"/>
      <c r="H95" s="295"/>
      <c r="I95" s="295"/>
      <c r="J95" s="295"/>
      <c r="K95" s="295"/>
      <c r="L95" s="295"/>
      <c r="M95" s="295"/>
      <c r="N95" s="295">
        <f>N94</f>
        <v>12</v>
      </c>
      <c r="O95" s="295"/>
      <c r="P95" s="295"/>
      <c r="Q95" s="295"/>
      <c r="R95" s="295"/>
      <c r="S95" s="295"/>
      <c r="T95" s="295"/>
      <c r="U95" s="295"/>
      <c r="V95" s="295"/>
      <c r="W95" s="295"/>
      <c r="X95" s="295"/>
      <c r="Y95" s="411">
        <f>Y94</f>
        <v>0</v>
      </c>
      <c r="Z95" s="411">
        <f t="shared" ref="Z95" si="160">Z94</f>
        <v>0</v>
      </c>
      <c r="AA95" s="411">
        <f t="shared" ref="AA95" si="161">AA94</f>
        <v>0</v>
      </c>
      <c r="AB95" s="411">
        <f t="shared" ref="AB95" si="162">AB94</f>
        <v>0</v>
      </c>
      <c r="AC95" s="411">
        <f t="shared" ref="AC95" si="163">AC94</f>
        <v>0</v>
      </c>
      <c r="AD95" s="411">
        <f t="shared" ref="AD95" si="164">AD94</f>
        <v>0</v>
      </c>
      <c r="AE95" s="411">
        <f t="shared" ref="AE95" si="165">AE94</f>
        <v>0</v>
      </c>
      <c r="AF95" s="411">
        <f t="shared" ref="AF95" si="166">AF94</f>
        <v>0</v>
      </c>
      <c r="AG95" s="411">
        <f t="shared" ref="AG95" si="167">AG94</f>
        <v>0</v>
      </c>
      <c r="AH95" s="411">
        <f t="shared" ref="AH95" si="168">AH94</f>
        <v>0</v>
      </c>
      <c r="AI95" s="411">
        <f t="shared" ref="AI95" si="169">AI94</f>
        <v>0</v>
      </c>
      <c r="AJ95" s="411">
        <f t="shared" ref="AJ95" si="170">AJ94</f>
        <v>0</v>
      </c>
      <c r="AK95" s="411">
        <f t="shared" ref="AK95" si="171">AK94</f>
        <v>0</v>
      </c>
      <c r="AL95" s="411">
        <f t="shared" ref="AL95" si="172">AL94</f>
        <v>0</v>
      </c>
      <c r="AM95" s="306"/>
    </row>
    <row r="96" spans="1:40" ht="15.5" outlineLevel="1">
      <c r="B96" s="322"/>
      <c r="C96" s="291"/>
      <c r="D96" s="291"/>
      <c r="E96" s="291"/>
      <c r="F96" s="291"/>
      <c r="G96" s="291"/>
      <c r="H96" s="291"/>
      <c r="I96" s="291"/>
      <c r="J96" s="291"/>
      <c r="K96" s="291"/>
      <c r="L96" s="291"/>
      <c r="M96" s="291"/>
      <c r="N96" s="291"/>
      <c r="O96" s="291"/>
      <c r="P96" s="291"/>
      <c r="Q96" s="291"/>
      <c r="R96" s="291"/>
      <c r="S96" s="291"/>
      <c r="T96" s="291"/>
      <c r="U96" s="291"/>
      <c r="V96" s="291"/>
      <c r="W96" s="291"/>
      <c r="X96" s="291"/>
      <c r="Y96" s="423"/>
      <c r="Z96" s="424"/>
      <c r="AA96" s="424"/>
      <c r="AB96" s="424"/>
      <c r="AC96" s="424"/>
      <c r="AD96" s="424"/>
      <c r="AE96" s="424"/>
      <c r="AF96" s="424"/>
      <c r="AG96" s="424"/>
      <c r="AH96" s="424"/>
      <c r="AI96" s="424"/>
      <c r="AJ96" s="424"/>
      <c r="AK96" s="424"/>
      <c r="AL96" s="424"/>
      <c r="AM96" s="297"/>
    </row>
    <row r="97" spans="1:39" ht="15.5" outlineLevel="1">
      <c r="A97" s="522">
        <v>19</v>
      </c>
      <c r="B97" s="520" t="s">
        <v>111</v>
      </c>
      <c r="C97" s="291" t="s">
        <v>25</v>
      </c>
      <c r="D97" s="295"/>
      <c r="E97" s="295"/>
      <c r="F97" s="295"/>
      <c r="G97" s="295"/>
      <c r="H97" s="295"/>
      <c r="I97" s="295"/>
      <c r="J97" s="295"/>
      <c r="K97" s="295"/>
      <c r="L97" s="295"/>
      <c r="M97" s="295"/>
      <c r="N97" s="295">
        <v>12</v>
      </c>
      <c r="O97" s="295"/>
      <c r="P97" s="295"/>
      <c r="Q97" s="295"/>
      <c r="R97" s="295"/>
      <c r="S97" s="295"/>
      <c r="T97" s="295"/>
      <c r="U97" s="295"/>
      <c r="V97" s="295"/>
      <c r="W97" s="295"/>
      <c r="X97" s="295"/>
      <c r="Y97" s="426"/>
      <c r="Z97" s="410"/>
      <c r="AA97" s="410"/>
      <c r="AB97" s="410"/>
      <c r="AC97" s="410"/>
      <c r="AD97" s="410"/>
      <c r="AE97" s="410"/>
      <c r="AF97" s="415"/>
      <c r="AG97" s="415"/>
      <c r="AH97" s="415"/>
      <c r="AI97" s="415"/>
      <c r="AJ97" s="415"/>
      <c r="AK97" s="415"/>
      <c r="AL97" s="415"/>
      <c r="AM97" s="296">
        <f>SUM(Y97:AL97)</f>
        <v>0</v>
      </c>
    </row>
    <row r="98" spans="1:39" ht="15.5" outlineLevel="1">
      <c r="B98" s="294" t="s">
        <v>267</v>
      </c>
      <c r="C98" s="291" t="s">
        <v>163</v>
      </c>
      <c r="D98" s="295"/>
      <c r="E98" s="295"/>
      <c r="F98" s="295"/>
      <c r="G98" s="295"/>
      <c r="H98" s="295"/>
      <c r="I98" s="295"/>
      <c r="J98" s="295"/>
      <c r="K98" s="295"/>
      <c r="L98" s="295"/>
      <c r="M98" s="295"/>
      <c r="N98" s="295">
        <f>N97</f>
        <v>12</v>
      </c>
      <c r="O98" s="295"/>
      <c r="P98" s="295"/>
      <c r="Q98" s="295"/>
      <c r="R98" s="295"/>
      <c r="S98" s="295"/>
      <c r="T98" s="295"/>
      <c r="U98" s="295"/>
      <c r="V98" s="295"/>
      <c r="W98" s="295"/>
      <c r="X98" s="295"/>
      <c r="Y98" s="411">
        <f>Y97</f>
        <v>0</v>
      </c>
      <c r="Z98" s="411">
        <f t="shared" ref="Z98:AL98" si="173">Z97</f>
        <v>0</v>
      </c>
      <c r="AA98" s="411">
        <f t="shared" si="173"/>
        <v>0</v>
      </c>
      <c r="AB98" s="411">
        <f t="shared" si="173"/>
        <v>0</v>
      </c>
      <c r="AC98" s="411">
        <f t="shared" si="173"/>
        <v>0</v>
      </c>
      <c r="AD98" s="411">
        <f t="shared" si="173"/>
        <v>0</v>
      </c>
      <c r="AE98" s="411">
        <f t="shared" si="173"/>
        <v>0</v>
      </c>
      <c r="AF98" s="411">
        <f t="shared" si="173"/>
        <v>0</v>
      </c>
      <c r="AG98" s="411">
        <f t="shared" si="173"/>
        <v>0</v>
      </c>
      <c r="AH98" s="411">
        <f t="shared" si="173"/>
        <v>0</v>
      </c>
      <c r="AI98" s="411">
        <f t="shared" si="173"/>
        <v>0</v>
      </c>
      <c r="AJ98" s="411">
        <f t="shared" si="173"/>
        <v>0</v>
      </c>
      <c r="AK98" s="411">
        <f t="shared" si="173"/>
        <v>0</v>
      </c>
      <c r="AL98" s="411">
        <f t="shared" si="173"/>
        <v>0</v>
      </c>
      <c r="AM98" s="297"/>
    </row>
    <row r="99" spans="1:39" ht="15.5" outlineLevel="1">
      <c r="B99" s="322"/>
      <c r="C99" s="291"/>
      <c r="D99" s="291"/>
      <c r="E99" s="291"/>
      <c r="F99" s="291"/>
      <c r="G99" s="291"/>
      <c r="H99" s="291"/>
      <c r="I99" s="291"/>
      <c r="J99" s="291"/>
      <c r="K99" s="291"/>
      <c r="L99" s="291"/>
      <c r="M99" s="291"/>
      <c r="N99" s="291"/>
      <c r="O99" s="291"/>
      <c r="P99" s="291"/>
      <c r="Q99" s="291"/>
      <c r="R99" s="291"/>
      <c r="S99" s="291"/>
      <c r="T99" s="291"/>
      <c r="U99" s="291"/>
      <c r="V99" s="291"/>
      <c r="W99" s="291"/>
      <c r="X99" s="291"/>
      <c r="Y99" s="412"/>
      <c r="Z99" s="412"/>
      <c r="AA99" s="412"/>
      <c r="AB99" s="412"/>
      <c r="AC99" s="412"/>
      <c r="AD99" s="412"/>
      <c r="AE99" s="412"/>
      <c r="AF99" s="412"/>
      <c r="AG99" s="412"/>
      <c r="AH99" s="412"/>
      <c r="AI99" s="412"/>
      <c r="AJ99" s="412"/>
      <c r="AK99" s="412"/>
      <c r="AL99" s="412"/>
      <c r="AM99" s="306"/>
    </row>
    <row r="100" spans="1:39" ht="15.5" outlineLevel="1">
      <c r="A100" s="522">
        <v>20</v>
      </c>
      <c r="B100" s="520" t="s">
        <v>110</v>
      </c>
      <c r="C100" s="291" t="s">
        <v>25</v>
      </c>
      <c r="D100" s="295"/>
      <c r="E100" s="295"/>
      <c r="F100" s="295"/>
      <c r="G100" s="295"/>
      <c r="H100" s="295"/>
      <c r="I100" s="295"/>
      <c r="J100" s="295"/>
      <c r="K100" s="295"/>
      <c r="L100" s="295"/>
      <c r="M100" s="295"/>
      <c r="N100" s="295">
        <v>12</v>
      </c>
      <c r="O100" s="295"/>
      <c r="P100" s="295"/>
      <c r="Q100" s="295"/>
      <c r="R100" s="295"/>
      <c r="S100" s="295"/>
      <c r="T100" s="295"/>
      <c r="U100" s="295"/>
      <c r="V100" s="295"/>
      <c r="W100" s="295"/>
      <c r="X100" s="295"/>
      <c r="Y100" s="426"/>
      <c r="Z100" s="410"/>
      <c r="AA100" s="410"/>
      <c r="AB100" s="410"/>
      <c r="AC100" s="410"/>
      <c r="AD100" s="410"/>
      <c r="AE100" s="410"/>
      <c r="AF100" s="415"/>
      <c r="AG100" s="415"/>
      <c r="AH100" s="415"/>
      <c r="AI100" s="415"/>
      <c r="AJ100" s="415"/>
      <c r="AK100" s="415"/>
      <c r="AL100" s="415"/>
      <c r="AM100" s="296">
        <f>SUM(Y100:AL100)</f>
        <v>0</v>
      </c>
    </row>
    <row r="101" spans="1:39" ht="15.5" outlineLevel="1">
      <c r="B101" s="294" t="s">
        <v>267</v>
      </c>
      <c r="C101" s="291" t="s">
        <v>163</v>
      </c>
      <c r="D101" s="295"/>
      <c r="E101" s="295"/>
      <c r="F101" s="295"/>
      <c r="G101" s="295"/>
      <c r="H101" s="295"/>
      <c r="I101" s="295"/>
      <c r="J101" s="295"/>
      <c r="K101" s="295"/>
      <c r="L101" s="295"/>
      <c r="M101" s="295"/>
      <c r="N101" s="295">
        <f>N100</f>
        <v>12</v>
      </c>
      <c r="O101" s="295"/>
      <c r="P101" s="295"/>
      <c r="Q101" s="295"/>
      <c r="R101" s="295"/>
      <c r="S101" s="295"/>
      <c r="T101" s="295"/>
      <c r="U101" s="295"/>
      <c r="V101" s="295"/>
      <c r="W101" s="295"/>
      <c r="X101" s="295"/>
      <c r="Y101" s="411">
        <f t="shared" ref="Y101:AL101" si="174">Y100</f>
        <v>0</v>
      </c>
      <c r="Z101" s="411">
        <f t="shared" si="174"/>
        <v>0</v>
      </c>
      <c r="AA101" s="411">
        <f t="shared" si="174"/>
        <v>0</v>
      </c>
      <c r="AB101" s="411">
        <f t="shared" si="174"/>
        <v>0</v>
      </c>
      <c r="AC101" s="411">
        <f t="shared" si="174"/>
        <v>0</v>
      </c>
      <c r="AD101" s="411">
        <f t="shared" si="174"/>
        <v>0</v>
      </c>
      <c r="AE101" s="411">
        <f t="shared" si="174"/>
        <v>0</v>
      </c>
      <c r="AF101" s="411">
        <f t="shared" si="174"/>
        <v>0</v>
      </c>
      <c r="AG101" s="411">
        <f t="shared" si="174"/>
        <v>0</v>
      </c>
      <c r="AH101" s="411">
        <f t="shared" si="174"/>
        <v>0</v>
      </c>
      <c r="AI101" s="411">
        <f t="shared" si="174"/>
        <v>0</v>
      </c>
      <c r="AJ101" s="411">
        <f t="shared" si="174"/>
        <v>0</v>
      </c>
      <c r="AK101" s="411">
        <f t="shared" si="174"/>
        <v>0</v>
      </c>
      <c r="AL101" s="411">
        <f t="shared" si="174"/>
        <v>0</v>
      </c>
      <c r="AM101" s="306"/>
    </row>
    <row r="102" spans="1:39" ht="15.5" outlineLevel="1">
      <c r="B102" s="323"/>
      <c r="C102" s="300"/>
      <c r="D102" s="291"/>
      <c r="E102" s="291"/>
      <c r="F102" s="291"/>
      <c r="G102" s="291"/>
      <c r="H102" s="291"/>
      <c r="I102" s="291"/>
      <c r="J102" s="291"/>
      <c r="K102" s="291"/>
      <c r="L102" s="291"/>
      <c r="M102" s="291"/>
      <c r="N102" s="300"/>
      <c r="O102" s="291"/>
      <c r="P102" s="291"/>
      <c r="Q102" s="291"/>
      <c r="R102" s="291"/>
      <c r="S102" s="291"/>
      <c r="T102" s="291"/>
      <c r="U102" s="291"/>
      <c r="V102" s="291"/>
      <c r="W102" s="291"/>
      <c r="X102" s="291"/>
      <c r="Y102" s="412"/>
      <c r="Z102" s="412"/>
      <c r="AA102" s="412"/>
      <c r="AB102" s="412"/>
      <c r="AC102" s="412"/>
      <c r="AD102" s="412"/>
      <c r="AE102" s="412"/>
      <c r="AF102" s="412"/>
      <c r="AG102" s="412"/>
      <c r="AH102" s="412"/>
      <c r="AI102" s="412"/>
      <c r="AJ102" s="412"/>
      <c r="AK102" s="412"/>
      <c r="AL102" s="412"/>
      <c r="AM102" s="306"/>
    </row>
    <row r="103" spans="1:39" ht="15.5" outlineLevel="1">
      <c r="B103" s="518" t="s">
        <v>503</v>
      </c>
      <c r="C103" s="291"/>
      <c r="D103" s="291"/>
      <c r="E103" s="291"/>
      <c r="F103" s="291"/>
      <c r="G103" s="291"/>
      <c r="H103" s="291"/>
      <c r="I103" s="291"/>
      <c r="J103" s="291"/>
      <c r="K103" s="291"/>
      <c r="L103" s="291"/>
      <c r="M103" s="291"/>
      <c r="N103" s="291"/>
      <c r="O103" s="291"/>
      <c r="P103" s="291"/>
      <c r="Q103" s="291"/>
      <c r="R103" s="291"/>
      <c r="S103" s="291"/>
      <c r="T103" s="291"/>
      <c r="U103" s="291"/>
      <c r="V103" s="291"/>
      <c r="W103" s="291"/>
      <c r="X103" s="291"/>
      <c r="Y103" s="422"/>
      <c r="Z103" s="425"/>
      <c r="AA103" s="425"/>
      <c r="AB103" s="425"/>
      <c r="AC103" s="425"/>
      <c r="AD103" s="425"/>
      <c r="AE103" s="425"/>
      <c r="AF103" s="425"/>
      <c r="AG103" s="425"/>
      <c r="AH103" s="425"/>
      <c r="AI103" s="425"/>
      <c r="AJ103" s="425"/>
      <c r="AK103" s="425"/>
      <c r="AL103" s="425"/>
      <c r="AM103" s="306"/>
    </row>
    <row r="104" spans="1:39" ht="15.5" outlineLevel="1">
      <c r="B104" s="288" t="s">
        <v>499</v>
      </c>
      <c r="C104" s="291"/>
      <c r="D104" s="291"/>
      <c r="E104" s="291"/>
      <c r="F104" s="291"/>
      <c r="G104" s="291"/>
      <c r="H104" s="291"/>
      <c r="I104" s="291"/>
      <c r="J104" s="291"/>
      <c r="K104" s="291"/>
      <c r="L104" s="291"/>
      <c r="M104" s="291"/>
      <c r="N104" s="291"/>
      <c r="O104" s="291"/>
      <c r="P104" s="291"/>
      <c r="Q104" s="291"/>
      <c r="R104" s="291"/>
      <c r="S104" s="291"/>
      <c r="T104" s="291"/>
      <c r="U104" s="291"/>
      <c r="V104" s="291"/>
      <c r="W104" s="291"/>
      <c r="X104" s="291"/>
      <c r="Y104" s="422"/>
      <c r="Z104" s="425"/>
      <c r="AA104" s="425"/>
      <c r="AB104" s="425"/>
      <c r="AC104" s="425"/>
      <c r="AD104" s="425"/>
      <c r="AE104" s="425"/>
      <c r="AF104" s="425"/>
      <c r="AG104" s="425"/>
      <c r="AH104" s="425"/>
      <c r="AI104" s="425"/>
      <c r="AJ104" s="425"/>
      <c r="AK104" s="425"/>
      <c r="AL104" s="425"/>
      <c r="AM104" s="306"/>
    </row>
    <row r="105" spans="1:39" ht="15.5" outlineLevel="1">
      <c r="A105" s="522">
        <v>21</v>
      </c>
      <c r="B105" s="520" t="s">
        <v>113</v>
      </c>
      <c r="C105" s="291" t="s">
        <v>25</v>
      </c>
      <c r="D105" s="295"/>
      <c r="E105" s="295"/>
      <c r="F105" s="295"/>
      <c r="G105" s="295"/>
      <c r="H105" s="295"/>
      <c r="I105" s="295"/>
      <c r="J105" s="295"/>
      <c r="K105" s="295"/>
      <c r="L105" s="295"/>
      <c r="M105" s="295"/>
      <c r="N105" s="291"/>
      <c r="O105" s="295"/>
      <c r="P105" s="295"/>
      <c r="Q105" s="295"/>
      <c r="R105" s="295"/>
      <c r="S105" s="295"/>
      <c r="T105" s="295"/>
      <c r="U105" s="295"/>
      <c r="V105" s="295"/>
      <c r="W105" s="295"/>
      <c r="X105" s="295"/>
      <c r="Y105" s="533"/>
      <c r="Z105" s="410"/>
      <c r="AA105" s="410"/>
      <c r="AB105" s="410"/>
      <c r="AC105" s="410"/>
      <c r="AD105" s="410"/>
      <c r="AE105" s="410"/>
      <c r="AF105" s="410"/>
      <c r="AG105" s="410"/>
      <c r="AH105" s="410"/>
      <c r="AI105" s="410"/>
      <c r="AJ105" s="410"/>
      <c r="AK105" s="410"/>
      <c r="AL105" s="410"/>
      <c r="AM105" s="296">
        <f>SUM(Y105:AL105)</f>
        <v>0</v>
      </c>
    </row>
    <row r="106" spans="1:39" ht="15.5" outlineLevel="1">
      <c r="B106" s="294" t="s">
        <v>267</v>
      </c>
      <c r="C106" s="291" t="s">
        <v>163</v>
      </c>
      <c r="D106" s="295"/>
      <c r="E106" s="295"/>
      <c r="F106" s="295"/>
      <c r="G106" s="295"/>
      <c r="H106" s="295"/>
      <c r="I106" s="295"/>
      <c r="J106" s="295"/>
      <c r="K106" s="295"/>
      <c r="L106" s="295"/>
      <c r="M106" s="295"/>
      <c r="N106" s="291"/>
      <c r="O106" s="295"/>
      <c r="P106" s="295"/>
      <c r="Q106" s="295"/>
      <c r="R106" s="295"/>
      <c r="S106" s="295"/>
      <c r="T106" s="295"/>
      <c r="U106" s="295"/>
      <c r="V106" s="295"/>
      <c r="W106" s="295"/>
      <c r="X106" s="295"/>
      <c r="Y106" s="411">
        <f>Y105</f>
        <v>0</v>
      </c>
      <c r="Z106" s="411">
        <f t="shared" ref="Z106" si="175">Z105</f>
        <v>0</v>
      </c>
      <c r="AA106" s="411">
        <f t="shared" ref="AA106" si="176">AA105</f>
        <v>0</v>
      </c>
      <c r="AB106" s="411">
        <f t="shared" ref="AB106" si="177">AB105</f>
        <v>0</v>
      </c>
      <c r="AC106" s="411">
        <f t="shared" ref="AC106" si="178">AC105</f>
        <v>0</v>
      </c>
      <c r="AD106" s="411">
        <f t="shared" ref="AD106" si="179">AD105</f>
        <v>0</v>
      </c>
      <c r="AE106" s="411">
        <f t="shared" ref="AE106" si="180">AE105</f>
        <v>0</v>
      </c>
      <c r="AF106" s="411">
        <f t="shared" ref="AF106" si="181">AF105</f>
        <v>0</v>
      </c>
      <c r="AG106" s="411">
        <f t="shared" ref="AG106" si="182">AG105</f>
        <v>0</v>
      </c>
      <c r="AH106" s="411">
        <f t="shared" ref="AH106" si="183">AH105</f>
        <v>0</v>
      </c>
      <c r="AI106" s="411">
        <f t="shared" ref="AI106" si="184">AI105</f>
        <v>0</v>
      </c>
      <c r="AJ106" s="411">
        <f t="shared" ref="AJ106" si="185">AJ105</f>
        <v>0</v>
      </c>
      <c r="AK106" s="411">
        <f t="shared" ref="AK106" si="186">AK105</f>
        <v>0</v>
      </c>
      <c r="AL106" s="411">
        <f t="shared" ref="AL106" si="187">AL105</f>
        <v>0</v>
      </c>
      <c r="AM106" s="306"/>
    </row>
    <row r="107" spans="1:39" ht="15.5" outlineLevel="1">
      <c r="B107" s="294"/>
      <c r="C107" s="291"/>
      <c r="D107" s="291"/>
      <c r="E107" s="291"/>
      <c r="F107" s="291"/>
      <c r="G107" s="291"/>
      <c r="H107" s="291"/>
      <c r="I107" s="291"/>
      <c r="J107" s="291"/>
      <c r="K107" s="291"/>
      <c r="L107" s="291"/>
      <c r="M107" s="291"/>
      <c r="N107" s="291"/>
      <c r="O107" s="291"/>
      <c r="P107" s="291"/>
      <c r="Q107" s="291"/>
      <c r="R107" s="291"/>
      <c r="S107" s="291"/>
      <c r="T107" s="291"/>
      <c r="U107" s="291"/>
      <c r="V107" s="291"/>
      <c r="W107" s="291"/>
      <c r="X107" s="291"/>
      <c r="Y107" s="422"/>
      <c r="Z107" s="425"/>
      <c r="AA107" s="425"/>
      <c r="AB107" s="425"/>
      <c r="AC107" s="425"/>
      <c r="AD107" s="425"/>
      <c r="AE107" s="425"/>
      <c r="AF107" s="425"/>
      <c r="AG107" s="425"/>
      <c r="AH107" s="425"/>
      <c r="AI107" s="425"/>
      <c r="AJ107" s="425"/>
      <c r="AK107" s="425"/>
      <c r="AL107" s="425"/>
      <c r="AM107" s="306"/>
    </row>
    <row r="108" spans="1:39" ht="31" outlineLevel="1">
      <c r="A108" s="522">
        <v>22</v>
      </c>
      <c r="B108" s="520" t="s">
        <v>114</v>
      </c>
      <c r="C108" s="291" t="s">
        <v>25</v>
      </c>
      <c r="D108" s="295"/>
      <c r="E108" s="295"/>
      <c r="F108" s="295"/>
      <c r="G108" s="295"/>
      <c r="H108" s="295"/>
      <c r="I108" s="295"/>
      <c r="J108" s="295"/>
      <c r="K108" s="295"/>
      <c r="L108" s="295"/>
      <c r="M108" s="295"/>
      <c r="N108" s="291"/>
      <c r="O108" s="295"/>
      <c r="P108" s="295"/>
      <c r="Q108" s="295"/>
      <c r="R108" s="295"/>
      <c r="S108" s="295"/>
      <c r="T108" s="295"/>
      <c r="U108" s="295"/>
      <c r="V108" s="295"/>
      <c r="W108" s="295"/>
      <c r="X108" s="295"/>
      <c r="Y108" s="533"/>
      <c r="Z108" s="410"/>
      <c r="AA108" s="410"/>
      <c r="AB108" s="410"/>
      <c r="AC108" s="410"/>
      <c r="AD108" s="410"/>
      <c r="AE108" s="410"/>
      <c r="AF108" s="410"/>
      <c r="AG108" s="410"/>
      <c r="AH108" s="410"/>
      <c r="AI108" s="410"/>
      <c r="AJ108" s="410"/>
      <c r="AK108" s="410"/>
      <c r="AL108" s="410"/>
      <c r="AM108" s="296">
        <f>SUM(Y108:AL108)</f>
        <v>0</v>
      </c>
    </row>
    <row r="109" spans="1:39" ht="15.5" outlineLevel="1">
      <c r="B109" s="294" t="s">
        <v>267</v>
      </c>
      <c r="C109" s="291" t="s">
        <v>163</v>
      </c>
      <c r="D109" s="295"/>
      <c r="E109" s="295"/>
      <c r="F109" s="295"/>
      <c r="G109" s="295"/>
      <c r="H109" s="295"/>
      <c r="I109" s="295"/>
      <c r="J109" s="295"/>
      <c r="K109" s="295"/>
      <c r="L109" s="295"/>
      <c r="M109" s="295"/>
      <c r="N109" s="291"/>
      <c r="O109" s="295"/>
      <c r="P109" s="295"/>
      <c r="Q109" s="295"/>
      <c r="R109" s="295"/>
      <c r="S109" s="295"/>
      <c r="T109" s="295"/>
      <c r="U109" s="295"/>
      <c r="V109" s="295"/>
      <c r="W109" s="295"/>
      <c r="X109" s="295"/>
      <c r="Y109" s="411">
        <f>Y108</f>
        <v>0</v>
      </c>
      <c r="Z109" s="411">
        <f t="shared" ref="Z109" si="188">Z108</f>
        <v>0</v>
      </c>
      <c r="AA109" s="411">
        <f t="shared" ref="AA109" si="189">AA108</f>
        <v>0</v>
      </c>
      <c r="AB109" s="411">
        <f t="shared" ref="AB109" si="190">AB108</f>
        <v>0</v>
      </c>
      <c r="AC109" s="411">
        <f t="shared" ref="AC109" si="191">AC108</f>
        <v>0</v>
      </c>
      <c r="AD109" s="411">
        <f t="shared" ref="AD109" si="192">AD108</f>
        <v>0</v>
      </c>
      <c r="AE109" s="411">
        <f t="shared" ref="AE109" si="193">AE108</f>
        <v>0</v>
      </c>
      <c r="AF109" s="411">
        <f t="shared" ref="AF109" si="194">AF108</f>
        <v>0</v>
      </c>
      <c r="AG109" s="411">
        <f t="shared" ref="AG109" si="195">AG108</f>
        <v>0</v>
      </c>
      <c r="AH109" s="411">
        <f t="shared" ref="AH109" si="196">AH108</f>
        <v>0</v>
      </c>
      <c r="AI109" s="411">
        <f t="shared" ref="AI109" si="197">AI108</f>
        <v>0</v>
      </c>
      <c r="AJ109" s="411">
        <f t="shared" ref="AJ109" si="198">AJ108</f>
        <v>0</v>
      </c>
      <c r="AK109" s="411">
        <f t="shared" ref="AK109" si="199">AK108</f>
        <v>0</v>
      </c>
      <c r="AL109" s="411">
        <f t="shared" ref="AL109" si="200">AL108</f>
        <v>0</v>
      </c>
      <c r="AM109" s="306"/>
    </row>
    <row r="110" spans="1:39" ht="15.5" outlineLevel="1">
      <c r="B110" s="294"/>
      <c r="C110" s="291"/>
      <c r="D110" s="291"/>
      <c r="E110" s="291"/>
      <c r="F110" s="291"/>
      <c r="G110" s="291"/>
      <c r="H110" s="291"/>
      <c r="I110" s="291"/>
      <c r="J110" s="291"/>
      <c r="K110" s="291"/>
      <c r="L110" s="291"/>
      <c r="M110" s="291"/>
      <c r="N110" s="291"/>
      <c r="O110" s="291"/>
      <c r="P110" s="291"/>
      <c r="Q110" s="291"/>
      <c r="R110" s="291"/>
      <c r="S110" s="291"/>
      <c r="T110" s="291"/>
      <c r="U110" s="291"/>
      <c r="V110" s="291"/>
      <c r="W110" s="291"/>
      <c r="X110" s="291"/>
      <c r="Y110" s="422"/>
      <c r="Z110" s="425"/>
      <c r="AA110" s="425"/>
      <c r="AB110" s="425"/>
      <c r="AC110" s="425"/>
      <c r="AD110" s="425"/>
      <c r="AE110" s="425"/>
      <c r="AF110" s="425"/>
      <c r="AG110" s="425"/>
      <c r="AH110" s="425"/>
      <c r="AI110" s="425"/>
      <c r="AJ110" s="425"/>
      <c r="AK110" s="425"/>
      <c r="AL110" s="425"/>
      <c r="AM110" s="306"/>
    </row>
    <row r="111" spans="1:39" ht="15.5" outlineLevel="1">
      <c r="A111" s="522">
        <v>23</v>
      </c>
      <c r="B111" s="520" t="s">
        <v>115</v>
      </c>
      <c r="C111" s="291" t="s">
        <v>25</v>
      </c>
      <c r="D111" s="295"/>
      <c r="E111" s="295"/>
      <c r="F111" s="295"/>
      <c r="G111" s="295"/>
      <c r="H111" s="295"/>
      <c r="I111" s="295"/>
      <c r="J111" s="295"/>
      <c r="K111" s="295"/>
      <c r="L111" s="295"/>
      <c r="M111" s="295"/>
      <c r="N111" s="291"/>
      <c r="O111" s="295"/>
      <c r="P111" s="295"/>
      <c r="Q111" s="295"/>
      <c r="R111" s="295"/>
      <c r="S111" s="295"/>
      <c r="T111" s="295"/>
      <c r="U111" s="295"/>
      <c r="V111" s="295"/>
      <c r="W111" s="295"/>
      <c r="X111" s="295"/>
      <c r="Y111" s="410"/>
      <c r="Z111" s="410"/>
      <c r="AA111" s="410"/>
      <c r="AB111" s="410"/>
      <c r="AC111" s="410"/>
      <c r="AD111" s="410"/>
      <c r="AE111" s="410"/>
      <c r="AF111" s="410"/>
      <c r="AG111" s="410"/>
      <c r="AH111" s="410"/>
      <c r="AI111" s="410"/>
      <c r="AJ111" s="410"/>
      <c r="AK111" s="410"/>
      <c r="AL111" s="410"/>
      <c r="AM111" s="296">
        <f>SUM(Y111:AL111)</f>
        <v>0</v>
      </c>
    </row>
    <row r="112" spans="1:39" ht="15.5" outlineLevel="1">
      <c r="B112" s="294" t="s">
        <v>267</v>
      </c>
      <c r="C112" s="291" t="s">
        <v>163</v>
      </c>
      <c r="D112" s="295"/>
      <c r="E112" s="295"/>
      <c r="F112" s="295"/>
      <c r="G112" s="295"/>
      <c r="H112" s="295"/>
      <c r="I112" s="295"/>
      <c r="J112" s="295"/>
      <c r="K112" s="295"/>
      <c r="L112" s="295"/>
      <c r="M112" s="295"/>
      <c r="N112" s="291"/>
      <c r="O112" s="295"/>
      <c r="P112" s="295"/>
      <c r="Q112" s="295"/>
      <c r="R112" s="295"/>
      <c r="S112" s="295"/>
      <c r="T112" s="295"/>
      <c r="U112" s="295"/>
      <c r="V112" s="295"/>
      <c r="W112" s="295"/>
      <c r="X112" s="295"/>
      <c r="Y112" s="411">
        <f>Y111</f>
        <v>0</v>
      </c>
      <c r="Z112" s="411">
        <f t="shared" ref="Z112" si="201">Z111</f>
        <v>0</v>
      </c>
      <c r="AA112" s="411">
        <f t="shared" ref="AA112" si="202">AA111</f>
        <v>0</v>
      </c>
      <c r="AB112" s="411">
        <f t="shared" ref="AB112" si="203">AB111</f>
        <v>0</v>
      </c>
      <c r="AC112" s="411">
        <f t="shared" ref="AC112" si="204">AC111</f>
        <v>0</v>
      </c>
      <c r="AD112" s="411">
        <f t="shared" ref="AD112" si="205">AD111</f>
        <v>0</v>
      </c>
      <c r="AE112" s="411">
        <f t="shared" ref="AE112" si="206">AE111</f>
        <v>0</v>
      </c>
      <c r="AF112" s="411">
        <f t="shared" ref="AF112" si="207">AF111</f>
        <v>0</v>
      </c>
      <c r="AG112" s="411">
        <f t="shared" ref="AG112" si="208">AG111</f>
        <v>0</v>
      </c>
      <c r="AH112" s="411">
        <f t="shared" ref="AH112" si="209">AH111</f>
        <v>0</v>
      </c>
      <c r="AI112" s="411">
        <f t="shared" ref="AI112" si="210">AI111</f>
        <v>0</v>
      </c>
      <c r="AJ112" s="411">
        <f t="shared" ref="AJ112" si="211">AJ111</f>
        <v>0</v>
      </c>
      <c r="AK112" s="411">
        <f t="shared" ref="AK112" si="212">AK111</f>
        <v>0</v>
      </c>
      <c r="AL112" s="411">
        <f t="shared" ref="AL112" si="213">AL111</f>
        <v>0</v>
      </c>
      <c r="AM112" s="306"/>
    </row>
    <row r="113" spans="1:39" ht="15.5" outlineLevel="1">
      <c r="B113" s="322"/>
      <c r="C113" s="291"/>
      <c r="D113" s="291"/>
      <c r="E113" s="291"/>
      <c r="F113" s="291"/>
      <c r="G113" s="291"/>
      <c r="H113" s="291"/>
      <c r="I113" s="291"/>
      <c r="J113" s="291"/>
      <c r="K113" s="291"/>
      <c r="L113" s="291"/>
      <c r="M113" s="291"/>
      <c r="N113" s="291"/>
      <c r="O113" s="291"/>
      <c r="P113" s="291"/>
      <c r="Q113" s="291"/>
      <c r="R113" s="291"/>
      <c r="S113" s="291"/>
      <c r="T113" s="291"/>
      <c r="U113" s="291"/>
      <c r="V113" s="291"/>
      <c r="W113" s="291"/>
      <c r="X113" s="291"/>
      <c r="Y113" s="422"/>
      <c r="Z113" s="425"/>
      <c r="AA113" s="425"/>
      <c r="AB113" s="425"/>
      <c r="AC113" s="425"/>
      <c r="AD113" s="425"/>
      <c r="AE113" s="425"/>
      <c r="AF113" s="425"/>
      <c r="AG113" s="425"/>
      <c r="AH113" s="425"/>
      <c r="AI113" s="425"/>
      <c r="AJ113" s="425"/>
      <c r="AK113" s="425"/>
      <c r="AL113" s="425"/>
      <c r="AM113" s="306"/>
    </row>
    <row r="114" spans="1:39" ht="15.5" outlineLevel="1">
      <c r="A114" s="522">
        <v>24</v>
      </c>
      <c r="B114" s="520" t="s">
        <v>116</v>
      </c>
      <c r="C114" s="291" t="s">
        <v>25</v>
      </c>
      <c r="D114" s="295"/>
      <c r="E114" s="295"/>
      <c r="F114" s="295"/>
      <c r="G114" s="295"/>
      <c r="H114" s="295"/>
      <c r="I114" s="295"/>
      <c r="J114" s="295"/>
      <c r="K114" s="295"/>
      <c r="L114" s="295"/>
      <c r="M114" s="295"/>
      <c r="N114" s="291"/>
      <c r="O114" s="295"/>
      <c r="P114" s="295"/>
      <c r="Q114" s="295"/>
      <c r="R114" s="295"/>
      <c r="S114" s="295"/>
      <c r="T114" s="295"/>
      <c r="U114" s="295"/>
      <c r="V114" s="295"/>
      <c r="W114" s="295"/>
      <c r="X114" s="295"/>
      <c r="Y114" s="410"/>
      <c r="Z114" s="410"/>
      <c r="AA114" s="410"/>
      <c r="AB114" s="410"/>
      <c r="AC114" s="410"/>
      <c r="AD114" s="410"/>
      <c r="AE114" s="410"/>
      <c r="AF114" s="410"/>
      <c r="AG114" s="410"/>
      <c r="AH114" s="410"/>
      <c r="AI114" s="410"/>
      <c r="AJ114" s="410"/>
      <c r="AK114" s="410"/>
      <c r="AL114" s="410"/>
      <c r="AM114" s="296">
        <f>SUM(Y114:AL114)</f>
        <v>0</v>
      </c>
    </row>
    <row r="115" spans="1:39" ht="15.5" outlineLevel="1">
      <c r="B115" s="294" t="s">
        <v>267</v>
      </c>
      <c r="C115" s="291" t="s">
        <v>163</v>
      </c>
      <c r="D115" s="295"/>
      <c r="E115" s="295"/>
      <c r="F115" s="295"/>
      <c r="G115" s="295"/>
      <c r="H115" s="295"/>
      <c r="I115" s="295"/>
      <c r="J115" s="295"/>
      <c r="K115" s="295"/>
      <c r="L115" s="295"/>
      <c r="M115" s="295"/>
      <c r="N115" s="291"/>
      <c r="O115" s="295"/>
      <c r="P115" s="295"/>
      <c r="Q115" s="295"/>
      <c r="R115" s="295"/>
      <c r="S115" s="295"/>
      <c r="T115" s="295"/>
      <c r="U115" s="295"/>
      <c r="V115" s="295"/>
      <c r="W115" s="295"/>
      <c r="X115" s="295"/>
      <c r="Y115" s="411">
        <f>Y114</f>
        <v>0</v>
      </c>
      <c r="Z115" s="411">
        <f t="shared" ref="Z115" si="214">Z114</f>
        <v>0</v>
      </c>
      <c r="AA115" s="411">
        <f t="shared" ref="AA115" si="215">AA114</f>
        <v>0</v>
      </c>
      <c r="AB115" s="411">
        <f t="shared" ref="AB115" si="216">AB114</f>
        <v>0</v>
      </c>
      <c r="AC115" s="411">
        <f t="shared" ref="AC115" si="217">AC114</f>
        <v>0</v>
      </c>
      <c r="AD115" s="411">
        <f t="shared" ref="AD115" si="218">AD114</f>
        <v>0</v>
      </c>
      <c r="AE115" s="411">
        <f t="shared" ref="AE115" si="219">AE114</f>
        <v>0</v>
      </c>
      <c r="AF115" s="411">
        <f t="shared" ref="AF115" si="220">AF114</f>
        <v>0</v>
      </c>
      <c r="AG115" s="411">
        <f t="shared" ref="AG115" si="221">AG114</f>
        <v>0</v>
      </c>
      <c r="AH115" s="411">
        <f t="shared" ref="AH115" si="222">AH114</f>
        <v>0</v>
      </c>
      <c r="AI115" s="411">
        <f t="shared" ref="AI115" si="223">AI114</f>
        <v>0</v>
      </c>
      <c r="AJ115" s="411">
        <f t="shared" ref="AJ115" si="224">AJ114</f>
        <v>0</v>
      </c>
      <c r="AK115" s="411">
        <f t="shared" ref="AK115" si="225">AK114</f>
        <v>0</v>
      </c>
      <c r="AL115" s="411">
        <f t="shared" ref="AL115" si="226">AL114</f>
        <v>0</v>
      </c>
      <c r="AM115" s="306"/>
    </row>
    <row r="116" spans="1:39" ht="15.5" outlineLevel="1">
      <c r="B116" s="294"/>
      <c r="C116" s="291"/>
      <c r="D116" s="291"/>
      <c r="E116" s="291"/>
      <c r="F116" s="291"/>
      <c r="G116" s="291"/>
      <c r="H116" s="291"/>
      <c r="I116" s="291"/>
      <c r="J116" s="291"/>
      <c r="K116" s="291"/>
      <c r="L116" s="291"/>
      <c r="M116" s="291"/>
      <c r="N116" s="291"/>
      <c r="O116" s="291"/>
      <c r="P116" s="291"/>
      <c r="Q116" s="291"/>
      <c r="R116" s="291"/>
      <c r="S116" s="291"/>
      <c r="T116" s="291"/>
      <c r="U116" s="291"/>
      <c r="V116" s="291"/>
      <c r="W116" s="291"/>
      <c r="X116" s="291"/>
      <c r="Y116" s="412"/>
      <c r="Z116" s="425"/>
      <c r="AA116" s="425"/>
      <c r="AB116" s="425"/>
      <c r="AC116" s="425"/>
      <c r="AD116" s="425"/>
      <c r="AE116" s="425"/>
      <c r="AF116" s="425"/>
      <c r="AG116" s="425"/>
      <c r="AH116" s="425"/>
      <c r="AI116" s="425"/>
      <c r="AJ116" s="425"/>
      <c r="AK116" s="425"/>
      <c r="AL116" s="425"/>
      <c r="AM116" s="306"/>
    </row>
    <row r="117" spans="1:39" ht="15.5" outlineLevel="1">
      <c r="B117" s="288" t="s">
        <v>500</v>
      </c>
      <c r="C117" s="291"/>
      <c r="D117" s="291"/>
      <c r="E117" s="291"/>
      <c r="F117" s="291"/>
      <c r="G117" s="291"/>
      <c r="H117" s="291"/>
      <c r="I117" s="291"/>
      <c r="J117" s="291"/>
      <c r="K117" s="291"/>
      <c r="L117" s="291"/>
      <c r="M117" s="291"/>
      <c r="N117" s="291"/>
      <c r="O117" s="291"/>
      <c r="P117" s="291"/>
      <c r="Q117" s="291"/>
      <c r="R117" s="291"/>
      <c r="S117" s="291"/>
      <c r="T117" s="291"/>
      <c r="U117" s="291"/>
      <c r="V117" s="291"/>
      <c r="W117" s="291"/>
      <c r="X117" s="291"/>
      <c r="Y117" s="412"/>
      <c r="Z117" s="425"/>
      <c r="AA117" s="425"/>
      <c r="AB117" s="425"/>
      <c r="AC117" s="425"/>
      <c r="AD117" s="425"/>
      <c r="AE117" s="425"/>
      <c r="AF117" s="425"/>
      <c r="AG117" s="425"/>
      <c r="AH117" s="425"/>
      <c r="AI117" s="425"/>
      <c r="AJ117" s="425"/>
      <c r="AK117" s="425"/>
      <c r="AL117" s="425"/>
      <c r="AM117" s="306"/>
    </row>
    <row r="118" spans="1:39" ht="15.5" outlineLevel="1">
      <c r="A118" s="522">
        <v>25</v>
      </c>
      <c r="B118" s="520" t="s">
        <v>117</v>
      </c>
      <c r="C118" s="291" t="s">
        <v>25</v>
      </c>
      <c r="D118" s="295">
        <v>0</v>
      </c>
      <c r="E118" s="295"/>
      <c r="F118" s="295"/>
      <c r="G118" s="295"/>
      <c r="H118" s="295"/>
      <c r="I118" s="295"/>
      <c r="J118" s="295"/>
      <c r="K118" s="295"/>
      <c r="L118" s="295"/>
      <c r="M118" s="295"/>
      <c r="N118" s="295">
        <v>12</v>
      </c>
      <c r="O118" s="295"/>
      <c r="P118" s="295"/>
      <c r="Q118" s="295"/>
      <c r="R118" s="295"/>
      <c r="S118" s="295"/>
      <c r="T118" s="295"/>
      <c r="U118" s="295"/>
      <c r="V118" s="295"/>
      <c r="W118" s="295"/>
      <c r="X118" s="295"/>
      <c r="Y118" s="426"/>
      <c r="Z118" s="410">
        <v>0</v>
      </c>
      <c r="AA118" s="410">
        <v>1</v>
      </c>
      <c r="AB118" s="410"/>
      <c r="AC118" s="410"/>
      <c r="AD118" s="410"/>
      <c r="AE118" s="410"/>
      <c r="AF118" s="415"/>
      <c r="AG118" s="415"/>
      <c r="AH118" s="415"/>
      <c r="AI118" s="415"/>
      <c r="AJ118" s="415"/>
      <c r="AK118" s="415"/>
      <c r="AL118" s="415"/>
      <c r="AM118" s="296">
        <f>SUM(Y118:AL118)</f>
        <v>1</v>
      </c>
    </row>
    <row r="119" spans="1:39" ht="15.5" outlineLevel="1">
      <c r="B119" s="294" t="s">
        <v>267</v>
      </c>
      <c r="C119" s="291" t="s">
        <v>163</v>
      </c>
      <c r="D119" s="295">
        <v>233501</v>
      </c>
      <c r="E119" s="295">
        <f>+'7.  Persistence Report'!AV156</f>
        <v>233501</v>
      </c>
      <c r="F119" s="295">
        <f>+'7.  Persistence Report'!AW156</f>
        <v>233501</v>
      </c>
      <c r="G119" s="295">
        <f>+'7.  Persistence Report'!AX156</f>
        <v>233501</v>
      </c>
      <c r="H119" s="295">
        <f>+'7.  Persistence Report'!AY156</f>
        <v>233501</v>
      </c>
      <c r="I119" s="295">
        <f>+'7.  Persistence Report'!AZ156</f>
        <v>233501</v>
      </c>
      <c r="J119" s="295">
        <f>+'7.  Persistence Report'!BA156</f>
        <v>233501</v>
      </c>
      <c r="K119" s="295">
        <f>+'7.  Persistence Report'!BB156</f>
        <v>233501</v>
      </c>
      <c r="L119" s="295">
        <f>+'7.  Persistence Report'!BC156</f>
        <v>233501</v>
      </c>
      <c r="M119" s="295">
        <f>+'7.  Persistence Report'!BD156</f>
        <v>233501</v>
      </c>
      <c r="N119" s="295">
        <f>N118</f>
        <v>12</v>
      </c>
      <c r="O119" s="295">
        <f>+'7.  Persistence Report'!P156</f>
        <v>50</v>
      </c>
      <c r="P119" s="295">
        <f>+'7.  Persistence Report'!Q156</f>
        <v>50</v>
      </c>
      <c r="Q119" s="295">
        <f>+'7.  Persistence Report'!R156</f>
        <v>50</v>
      </c>
      <c r="R119" s="295">
        <f>+'7.  Persistence Report'!S156</f>
        <v>50</v>
      </c>
      <c r="S119" s="295">
        <f>+'7.  Persistence Report'!T156</f>
        <v>50</v>
      </c>
      <c r="T119" s="295">
        <f>+'7.  Persistence Report'!U156</f>
        <v>50</v>
      </c>
      <c r="U119" s="295">
        <f>+'7.  Persistence Report'!V156</f>
        <v>50</v>
      </c>
      <c r="V119" s="295">
        <f>+'7.  Persistence Report'!W156</f>
        <v>50</v>
      </c>
      <c r="W119" s="295">
        <f>+'7.  Persistence Report'!X156</f>
        <v>50</v>
      </c>
      <c r="X119" s="295">
        <f>+'7.  Persistence Report'!Y156</f>
        <v>50</v>
      </c>
      <c r="Y119" s="411">
        <f>Y118</f>
        <v>0</v>
      </c>
      <c r="Z119" s="411">
        <f t="shared" ref="Z119" si="227">Z118</f>
        <v>0</v>
      </c>
      <c r="AA119" s="411">
        <f t="shared" ref="AA119" si="228">AA118</f>
        <v>1</v>
      </c>
      <c r="AB119" s="411">
        <f t="shared" ref="AB119" si="229">AB118</f>
        <v>0</v>
      </c>
      <c r="AC119" s="411">
        <f t="shared" ref="AC119" si="230">AC118</f>
        <v>0</v>
      </c>
      <c r="AD119" s="411">
        <f t="shared" ref="AD119" si="231">AD118</f>
        <v>0</v>
      </c>
      <c r="AE119" s="411">
        <f t="shared" ref="AE119" si="232">AE118</f>
        <v>0</v>
      </c>
      <c r="AF119" s="411">
        <f t="shared" ref="AF119" si="233">AF118</f>
        <v>0</v>
      </c>
      <c r="AG119" s="411">
        <f t="shared" ref="AG119" si="234">AG118</f>
        <v>0</v>
      </c>
      <c r="AH119" s="411">
        <f t="shared" ref="AH119" si="235">AH118</f>
        <v>0</v>
      </c>
      <c r="AI119" s="411">
        <f t="shared" ref="AI119" si="236">AI118</f>
        <v>0</v>
      </c>
      <c r="AJ119" s="411">
        <f t="shared" ref="AJ119" si="237">AJ118</f>
        <v>0</v>
      </c>
      <c r="AK119" s="411">
        <f t="shared" ref="AK119" si="238">AK118</f>
        <v>0</v>
      </c>
      <c r="AL119" s="411">
        <f t="shared" ref="AL119" si="239">AL118</f>
        <v>0</v>
      </c>
      <c r="AM119" s="306"/>
    </row>
    <row r="120" spans="1:39" ht="15.5" outlineLevel="1">
      <c r="B120" s="294"/>
      <c r="C120" s="291"/>
      <c r="D120" s="291"/>
      <c r="E120" s="291"/>
      <c r="F120" s="291"/>
      <c r="G120" s="291"/>
      <c r="H120" s="291"/>
      <c r="I120" s="291"/>
      <c r="J120" s="291"/>
      <c r="K120" s="291"/>
      <c r="L120" s="291"/>
      <c r="M120" s="291"/>
      <c r="N120" s="291"/>
      <c r="O120" s="291"/>
      <c r="P120" s="291"/>
      <c r="Q120" s="291"/>
      <c r="R120" s="291"/>
      <c r="S120" s="291"/>
      <c r="T120" s="291"/>
      <c r="U120" s="291"/>
      <c r="V120" s="291"/>
      <c r="W120" s="291"/>
      <c r="X120" s="291"/>
      <c r="Y120" s="412"/>
      <c r="Z120" s="425"/>
      <c r="AA120" s="425"/>
      <c r="AB120" s="425"/>
      <c r="AC120" s="425"/>
      <c r="AD120" s="425"/>
      <c r="AE120" s="425"/>
      <c r="AF120" s="425"/>
      <c r="AG120" s="425"/>
      <c r="AH120" s="425"/>
      <c r="AI120" s="425"/>
      <c r="AJ120" s="425"/>
      <c r="AK120" s="425"/>
      <c r="AL120" s="425"/>
      <c r="AM120" s="306"/>
    </row>
    <row r="121" spans="1:39" ht="15.5" outlineLevel="1">
      <c r="A121" s="522">
        <v>26</v>
      </c>
      <c r="B121" s="520" t="s">
        <v>118</v>
      </c>
      <c r="C121" s="291" t="s">
        <v>25</v>
      </c>
      <c r="D121" s="295">
        <v>61250</v>
      </c>
      <c r="E121" s="295">
        <f>+'7.  Persistence Report'!AV147</f>
        <v>61250</v>
      </c>
      <c r="F121" s="295">
        <f>+'7.  Persistence Report'!AW147</f>
        <v>61250</v>
      </c>
      <c r="G121" s="295">
        <f>+'7.  Persistence Report'!AX147</f>
        <v>61250</v>
      </c>
      <c r="H121" s="295">
        <f>+'7.  Persistence Report'!AY147</f>
        <v>61250</v>
      </c>
      <c r="I121" s="295">
        <f>+'7.  Persistence Report'!AZ147</f>
        <v>61250</v>
      </c>
      <c r="J121" s="295">
        <f>+'7.  Persistence Report'!BA147</f>
        <v>58411</v>
      </c>
      <c r="K121" s="295">
        <f>+'7.  Persistence Report'!BB147</f>
        <v>58411</v>
      </c>
      <c r="L121" s="295">
        <f>+'7.  Persistence Report'!BC147</f>
        <v>58411</v>
      </c>
      <c r="M121" s="295">
        <f>+'7.  Persistence Report'!BD147</f>
        <v>49157</v>
      </c>
      <c r="N121" s="295">
        <v>12</v>
      </c>
      <c r="O121" s="295">
        <f>+'7.  Persistence Report'!P147</f>
        <v>19</v>
      </c>
      <c r="P121" s="295">
        <f>+'7.  Persistence Report'!Q147</f>
        <v>19</v>
      </c>
      <c r="Q121" s="295">
        <f>+'7.  Persistence Report'!R147</f>
        <v>19</v>
      </c>
      <c r="R121" s="295">
        <f>+'7.  Persistence Report'!S147</f>
        <v>19</v>
      </c>
      <c r="S121" s="295">
        <f>+'7.  Persistence Report'!T147</f>
        <v>19</v>
      </c>
      <c r="T121" s="295">
        <f>+'7.  Persistence Report'!U147</f>
        <v>19</v>
      </c>
      <c r="U121" s="295">
        <f>+'7.  Persistence Report'!V147</f>
        <v>19</v>
      </c>
      <c r="V121" s="295">
        <f>+'7.  Persistence Report'!W147</f>
        <v>19</v>
      </c>
      <c r="W121" s="295">
        <f>+'7.  Persistence Report'!X147</f>
        <v>19</v>
      </c>
      <c r="X121" s="295">
        <f>+'7.  Persistence Report'!Y147</f>
        <v>17</v>
      </c>
      <c r="Y121" s="426"/>
      <c r="Z121" s="410">
        <v>0.10884310353479927</v>
      </c>
      <c r="AA121" s="410">
        <v>0.91060060924134079</v>
      </c>
      <c r="AB121" s="410"/>
      <c r="AC121" s="533"/>
      <c r="AD121" s="410"/>
      <c r="AE121" s="410"/>
      <c r="AF121" s="415"/>
      <c r="AG121" s="415"/>
      <c r="AH121" s="415"/>
      <c r="AI121" s="415"/>
      <c r="AJ121" s="415"/>
      <c r="AK121" s="415"/>
      <c r="AL121" s="415"/>
      <c r="AM121" s="296">
        <f>SUM(Y121:AL121)</f>
        <v>1.01944371277614</v>
      </c>
    </row>
    <row r="122" spans="1:39" ht="15.5" outlineLevel="1">
      <c r="B122" s="294" t="s">
        <v>267</v>
      </c>
      <c r="C122" s="291" t="s">
        <v>163</v>
      </c>
      <c r="D122" s="295">
        <v>961715</v>
      </c>
      <c r="E122" s="295">
        <f>+'7.  Persistence Report'!AV157+'7.  Persistence Report'!AV165</f>
        <v>961715</v>
      </c>
      <c r="F122" s="295">
        <f>+'7.  Persistence Report'!AW157+'7.  Persistence Report'!AW165</f>
        <v>961716</v>
      </c>
      <c r="G122" s="295">
        <f>+'7.  Persistence Report'!AX157+'7.  Persistence Report'!AX165</f>
        <v>961852</v>
      </c>
      <c r="H122" s="295">
        <f>+'7.  Persistence Report'!AY157+'7.  Persistence Report'!AY165</f>
        <v>961852</v>
      </c>
      <c r="I122" s="295">
        <f>+'7.  Persistence Report'!AZ157+'7.  Persistence Report'!AZ165</f>
        <v>961852</v>
      </c>
      <c r="J122" s="295">
        <f>+'7.  Persistence Report'!BA157+'7.  Persistence Report'!BA165</f>
        <v>964691</v>
      </c>
      <c r="K122" s="295">
        <f>+'7.  Persistence Report'!BB157+'7.  Persistence Report'!BB165</f>
        <v>964691</v>
      </c>
      <c r="L122" s="295">
        <f>+'7.  Persistence Report'!BC157+'7.  Persistence Report'!BC165</f>
        <v>964691</v>
      </c>
      <c r="M122" s="295">
        <f>+'7.  Persistence Report'!BD157+'7.  Persistence Report'!BD165</f>
        <v>804428</v>
      </c>
      <c r="N122" s="295">
        <f>N121</f>
        <v>12</v>
      </c>
      <c r="O122" s="295">
        <f>+'7.  Persistence Report'!P157+'7.  Persistence Report'!P165</f>
        <v>157</v>
      </c>
      <c r="P122" s="295">
        <f>+'7.  Persistence Report'!Q157+'7.  Persistence Report'!Q165</f>
        <v>157</v>
      </c>
      <c r="Q122" s="295">
        <f>+'7.  Persistence Report'!R157+'7.  Persistence Report'!R165</f>
        <v>157</v>
      </c>
      <c r="R122" s="295">
        <f>+'7.  Persistence Report'!S157+'7.  Persistence Report'!S165</f>
        <v>157</v>
      </c>
      <c r="S122" s="295">
        <f>+'7.  Persistence Report'!T157+'7.  Persistence Report'!T165</f>
        <v>157</v>
      </c>
      <c r="T122" s="295">
        <f>+'7.  Persistence Report'!U157+'7.  Persistence Report'!U165</f>
        <v>157</v>
      </c>
      <c r="U122" s="295">
        <f>+'7.  Persistence Report'!V157+'7.  Persistence Report'!V165</f>
        <v>158</v>
      </c>
      <c r="V122" s="295">
        <f>+'7.  Persistence Report'!W157+'7.  Persistence Report'!W165</f>
        <v>158</v>
      </c>
      <c r="W122" s="295">
        <f>+'7.  Persistence Report'!X157+'7.  Persistence Report'!X165</f>
        <v>158</v>
      </c>
      <c r="X122" s="295">
        <f>+'7.  Persistence Report'!Y157+'7.  Persistence Report'!Y165</f>
        <v>127</v>
      </c>
      <c r="Y122" s="411">
        <f>Y121</f>
        <v>0</v>
      </c>
      <c r="Z122" s="411">
        <f t="shared" ref="Z122" si="240">Z121</f>
        <v>0.10884310353479927</v>
      </c>
      <c r="AA122" s="411">
        <f t="shared" ref="AA122" si="241">AA121</f>
        <v>0.91060060924134079</v>
      </c>
      <c r="AB122" s="411">
        <f t="shared" ref="AB122" si="242">AB121</f>
        <v>0</v>
      </c>
      <c r="AC122" s="411">
        <f t="shared" ref="AC122" si="243">AC121</f>
        <v>0</v>
      </c>
      <c r="AD122" s="411">
        <f t="shared" ref="AD122" si="244">AD121</f>
        <v>0</v>
      </c>
      <c r="AE122" s="411">
        <f t="shared" ref="AE122" si="245">AE121</f>
        <v>0</v>
      </c>
      <c r="AF122" s="411">
        <f t="shared" ref="AF122" si="246">AF121</f>
        <v>0</v>
      </c>
      <c r="AG122" s="411">
        <f t="shared" ref="AG122" si="247">AG121</f>
        <v>0</v>
      </c>
      <c r="AH122" s="411">
        <f t="shared" ref="AH122" si="248">AH121</f>
        <v>0</v>
      </c>
      <c r="AI122" s="411">
        <f t="shared" ref="AI122" si="249">AI121</f>
        <v>0</v>
      </c>
      <c r="AJ122" s="411">
        <f t="shared" ref="AJ122" si="250">AJ121</f>
        <v>0</v>
      </c>
      <c r="AK122" s="411">
        <f t="shared" ref="AK122" si="251">AK121</f>
        <v>0</v>
      </c>
      <c r="AL122" s="411">
        <f t="shared" ref="AL122" si="252">AL121</f>
        <v>0</v>
      </c>
      <c r="AM122" s="306"/>
    </row>
    <row r="123" spans="1:39" ht="15.5" outlineLevel="1">
      <c r="B123" s="294"/>
      <c r="C123" s="291"/>
      <c r="D123" s="291"/>
      <c r="E123" s="291"/>
      <c r="F123" s="291"/>
      <c r="G123" s="291"/>
      <c r="H123" s="291"/>
      <c r="I123" s="291"/>
      <c r="J123" s="291"/>
      <c r="K123" s="291"/>
      <c r="L123" s="291"/>
      <c r="M123" s="291"/>
      <c r="N123" s="291"/>
      <c r="O123" s="291"/>
      <c r="P123" s="291"/>
      <c r="Q123" s="291"/>
      <c r="R123" s="291"/>
      <c r="S123" s="291"/>
      <c r="T123" s="291"/>
      <c r="U123" s="291"/>
      <c r="V123" s="291"/>
      <c r="W123" s="291"/>
      <c r="X123" s="291"/>
      <c r="Y123" s="412"/>
      <c r="Z123" s="425"/>
      <c r="AA123" s="425"/>
      <c r="AB123" s="425"/>
      <c r="AC123" s="425"/>
      <c r="AD123" s="425"/>
      <c r="AE123" s="425"/>
      <c r="AF123" s="425"/>
      <c r="AG123" s="425"/>
      <c r="AH123" s="425"/>
      <c r="AI123" s="425"/>
      <c r="AJ123" s="425"/>
      <c r="AK123" s="425"/>
      <c r="AL123" s="425"/>
      <c r="AM123" s="306"/>
    </row>
    <row r="124" spans="1:39" ht="31" outlineLevel="1">
      <c r="A124" s="522">
        <v>27</v>
      </c>
      <c r="B124" s="520" t="s">
        <v>119</v>
      </c>
      <c r="C124" s="291" t="s">
        <v>25</v>
      </c>
      <c r="D124" s="295"/>
      <c r="E124" s="295"/>
      <c r="F124" s="295"/>
      <c r="G124" s="295"/>
      <c r="H124" s="295"/>
      <c r="I124" s="295"/>
      <c r="J124" s="295"/>
      <c r="K124" s="295"/>
      <c r="L124" s="295"/>
      <c r="M124" s="295"/>
      <c r="N124" s="295">
        <v>12</v>
      </c>
      <c r="O124" s="295"/>
      <c r="P124" s="295"/>
      <c r="Q124" s="295"/>
      <c r="R124" s="295"/>
      <c r="S124" s="295"/>
      <c r="T124" s="295"/>
      <c r="U124" s="295"/>
      <c r="V124" s="295"/>
      <c r="W124" s="295"/>
      <c r="X124" s="295"/>
      <c r="Y124" s="426"/>
      <c r="Z124" s="410"/>
      <c r="AA124" s="410"/>
      <c r="AB124" s="410"/>
      <c r="AC124" s="410"/>
      <c r="AD124" s="410"/>
      <c r="AE124" s="410"/>
      <c r="AF124" s="415"/>
      <c r="AG124" s="415"/>
      <c r="AH124" s="415"/>
      <c r="AI124" s="415"/>
      <c r="AJ124" s="415"/>
      <c r="AK124" s="415"/>
      <c r="AL124" s="415"/>
      <c r="AM124" s="296">
        <f>SUM(Y124:AL124)</f>
        <v>0</v>
      </c>
    </row>
    <row r="125" spans="1:39" ht="15.5" outlineLevel="1">
      <c r="B125" s="294" t="s">
        <v>267</v>
      </c>
      <c r="C125" s="291" t="s">
        <v>163</v>
      </c>
      <c r="D125" s="295"/>
      <c r="E125" s="295"/>
      <c r="F125" s="295"/>
      <c r="G125" s="295"/>
      <c r="H125" s="295"/>
      <c r="I125" s="295"/>
      <c r="J125" s="295"/>
      <c r="K125" s="295"/>
      <c r="L125" s="295"/>
      <c r="M125" s="295"/>
      <c r="N125" s="295">
        <f>N124</f>
        <v>12</v>
      </c>
      <c r="O125" s="295"/>
      <c r="P125" s="295"/>
      <c r="Q125" s="295"/>
      <c r="R125" s="295"/>
      <c r="S125" s="295"/>
      <c r="T125" s="295"/>
      <c r="U125" s="295"/>
      <c r="V125" s="295"/>
      <c r="W125" s="295"/>
      <c r="X125" s="295"/>
      <c r="Y125" s="411">
        <f>Y124</f>
        <v>0</v>
      </c>
      <c r="Z125" s="411">
        <f t="shared" ref="Z125" si="253">Z124</f>
        <v>0</v>
      </c>
      <c r="AA125" s="411">
        <f t="shared" ref="AA125" si="254">AA124</f>
        <v>0</v>
      </c>
      <c r="AB125" s="411">
        <f t="shared" ref="AB125" si="255">AB124</f>
        <v>0</v>
      </c>
      <c r="AC125" s="411">
        <f t="shared" ref="AC125" si="256">AC124</f>
        <v>0</v>
      </c>
      <c r="AD125" s="411">
        <f t="shared" ref="AD125" si="257">AD124</f>
        <v>0</v>
      </c>
      <c r="AE125" s="411">
        <f t="shared" ref="AE125" si="258">AE124</f>
        <v>0</v>
      </c>
      <c r="AF125" s="411">
        <f t="shared" ref="AF125" si="259">AF124</f>
        <v>0</v>
      </c>
      <c r="AG125" s="411">
        <f t="shared" ref="AG125" si="260">AG124</f>
        <v>0</v>
      </c>
      <c r="AH125" s="411">
        <f t="shared" ref="AH125" si="261">AH124</f>
        <v>0</v>
      </c>
      <c r="AI125" s="411">
        <f t="shared" ref="AI125" si="262">AI124</f>
        <v>0</v>
      </c>
      <c r="AJ125" s="411">
        <f t="shared" ref="AJ125" si="263">AJ124</f>
        <v>0</v>
      </c>
      <c r="AK125" s="411">
        <f t="shared" ref="AK125" si="264">AK124</f>
        <v>0</v>
      </c>
      <c r="AL125" s="411">
        <f t="shared" ref="AL125" si="265">AL124</f>
        <v>0</v>
      </c>
      <c r="AM125" s="306"/>
    </row>
    <row r="126" spans="1:39" ht="15.5" outlineLevel="1">
      <c r="B126" s="294"/>
      <c r="C126" s="291"/>
      <c r="D126" s="291"/>
      <c r="E126" s="291"/>
      <c r="F126" s="291"/>
      <c r="G126" s="291"/>
      <c r="H126" s="291"/>
      <c r="I126" s="291"/>
      <c r="J126" s="291"/>
      <c r="K126" s="291"/>
      <c r="L126" s="291"/>
      <c r="M126" s="291"/>
      <c r="N126" s="291"/>
      <c r="O126" s="291"/>
      <c r="P126" s="291"/>
      <c r="Q126" s="291"/>
      <c r="R126" s="291"/>
      <c r="S126" s="291"/>
      <c r="T126" s="291"/>
      <c r="U126" s="291"/>
      <c r="V126" s="291"/>
      <c r="W126" s="291"/>
      <c r="X126" s="291"/>
      <c r="Y126" s="412"/>
      <c r="Z126" s="425"/>
      <c r="AA126" s="425"/>
      <c r="AB126" s="425"/>
      <c r="AC126" s="425"/>
      <c r="AD126" s="425"/>
      <c r="AE126" s="425"/>
      <c r="AF126" s="425"/>
      <c r="AG126" s="425"/>
      <c r="AH126" s="425"/>
      <c r="AI126" s="425"/>
      <c r="AJ126" s="425"/>
      <c r="AK126" s="425"/>
      <c r="AL126" s="425"/>
      <c r="AM126" s="306"/>
    </row>
    <row r="127" spans="1:39" ht="31" outlineLevel="1">
      <c r="A127" s="522">
        <v>28</v>
      </c>
      <c r="B127" s="520" t="s">
        <v>120</v>
      </c>
      <c r="C127" s="291" t="s">
        <v>25</v>
      </c>
      <c r="D127" s="295"/>
      <c r="E127" s="295"/>
      <c r="F127" s="295"/>
      <c r="G127" s="295"/>
      <c r="H127" s="295"/>
      <c r="I127" s="295"/>
      <c r="J127" s="295"/>
      <c r="K127" s="295"/>
      <c r="L127" s="295"/>
      <c r="M127" s="295"/>
      <c r="N127" s="295">
        <v>12</v>
      </c>
      <c r="O127" s="295"/>
      <c r="P127" s="295"/>
      <c r="Q127" s="295"/>
      <c r="R127" s="295"/>
      <c r="S127" s="295"/>
      <c r="T127" s="295"/>
      <c r="U127" s="295"/>
      <c r="V127" s="295"/>
      <c r="W127" s="295"/>
      <c r="X127" s="295"/>
      <c r="Y127" s="426"/>
      <c r="Z127" s="410"/>
      <c r="AA127" s="410"/>
      <c r="AB127" s="410"/>
      <c r="AC127" s="410"/>
      <c r="AD127" s="410"/>
      <c r="AE127" s="410"/>
      <c r="AF127" s="415"/>
      <c r="AG127" s="415"/>
      <c r="AH127" s="415"/>
      <c r="AI127" s="415"/>
      <c r="AJ127" s="415"/>
      <c r="AK127" s="415"/>
      <c r="AL127" s="415"/>
      <c r="AM127" s="296">
        <f>SUM(Y127:AL127)</f>
        <v>0</v>
      </c>
    </row>
    <row r="128" spans="1:39" ht="15.5" outlineLevel="1">
      <c r="B128" s="294" t="s">
        <v>267</v>
      </c>
      <c r="C128" s="291" t="s">
        <v>163</v>
      </c>
      <c r="D128" s="295"/>
      <c r="E128" s="295"/>
      <c r="F128" s="295"/>
      <c r="G128" s="295"/>
      <c r="H128" s="295"/>
      <c r="I128" s="295"/>
      <c r="J128" s="295"/>
      <c r="K128" s="295"/>
      <c r="L128" s="295"/>
      <c r="M128" s="295"/>
      <c r="N128" s="295">
        <f>N127</f>
        <v>12</v>
      </c>
      <c r="O128" s="295"/>
      <c r="P128" s="295"/>
      <c r="Q128" s="295"/>
      <c r="R128" s="295"/>
      <c r="S128" s="295"/>
      <c r="T128" s="295"/>
      <c r="U128" s="295"/>
      <c r="V128" s="295"/>
      <c r="W128" s="295"/>
      <c r="X128" s="295"/>
      <c r="Y128" s="411">
        <f>Y127</f>
        <v>0</v>
      </c>
      <c r="Z128" s="411">
        <f t="shared" ref="Z128" si="266">Z127</f>
        <v>0</v>
      </c>
      <c r="AA128" s="411">
        <f t="shared" ref="AA128" si="267">AA127</f>
        <v>0</v>
      </c>
      <c r="AB128" s="411">
        <f t="shared" ref="AB128" si="268">AB127</f>
        <v>0</v>
      </c>
      <c r="AC128" s="411">
        <f t="shared" ref="AC128" si="269">AC127</f>
        <v>0</v>
      </c>
      <c r="AD128" s="411">
        <f t="shared" ref="AD128" si="270">AD127</f>
        <v>0</v>
      </c>
      <c r="AE128" s="411">
        <f t="shared" ref="AE128" si="271">AE127</f>
        <v>0</v>
      </c>
      <c r="AF128" s="411">
        <f t="shared" ref="AF128" si="272">AF127</f>
        <v>0</v>
      </c>
      <c r="AG128" s="411">
        <f t="shared" ref="AG128" si="273">AG127</f>
        <v>0</v>
      </c>
      <c r="AH128" s="411">
        <f t="shared" ref="AH128" si="274">AH127</f>
        <v>0</v>
      </c>
      <c r="AI128" s="411">
        <f t="shared" ref="AI128" si="275">AI127</f>
        <v>0</v>
      </c>
      <c r="AJ128" s="411">
        <f t="shared" ref="AJ128" si="276">AJ127</f>
        <v>0</v>
      </c>
      <c r="AK128" s="411">
        <f t="shared" ref="AK128" si="277">AK127</f>
        <v>0</v>
      </c>
      <c r="AL128" s="411">
        <f t="shared" ref="AL128" si="278">AL127</f>
        <v>0</v>
      </c>
      <c r="AM128" s="306"/>
    </row>
    <row r="129" spans="1:39" ht="15.5" outlineLevel="1">
      <c r="B129" s="294"/>
      <c r="C129" s="291"/>
      <c r="D129" s="291"/>
      <c r="E129" s="291"/>
      <c r="F129" s="291"/>
      <c r="G129" s="291"/>
      <c r="H129" s="291"/>
      <c r="I129" s="291"/>
      <c r="J129" s="291"/>
      <c r="K129" s="291"/>
      <c r="L129" s="291"/>
      <c r="M129" s="291"/>
      <c r="N129" s="291"/>
      <c r="O129" s="291"/>
      <c r="P129" s="291"/>
      <c r="Q129" s="291"/>
      <c r="R129" s="291"/>
      <c r="S129" s="291"/>
      <c r="T129" s="291"/>
      <c r="U129" s="291"/>
      <c r="V129" s="291"/>
      <c r="W129" s="291"/>
      <c r="X129" s="291"/>
      <c r="Y129" s="412"/>
      <c r="Z129" s="425"/>
      <c r="AA129" s="425"/>
      <c r="AB129" s="425"/>
      <c r="AC129" s="425"/>
      <c r="AD129" s="425"/>
      <c r="AE129" s="425"/>
      <c r="AF129" s="425"/>
      <c r="AG129" s="425"/>
      <c r="AH129" s="425"/>
      <c r="AI129" s="425"/>
      <c r="AJ129" s="425"/>
      <c r="AK129" s="425"/>
      <c r="AL129" s="425"/>
      <c r="AM129" s="306"/>
    </row>
    <row r="130" spans="1:39" ht="31" outlineLevel="1">
      <c r="A130" s="522">
        <v>29</v>
      </c>
      <c r="B130" s="520" t="s">
        <v>121</v>
      </c>
      <c r="C130" s="291" t="s">
        <v>25</v>
      </c>
      <c r="D130" s="295"/>
      <c r="E130" s="295"/>
      <c r="F130" s="295"/>
      <c r="G130" s="295"/>
      <c r="H130" s="295"/>
      <c r="I130" s="295"/>
      <c r="J130" s="295"/>
      <c r="K130" s="295"/>
      <c r="L130" s="295"/>
      <c r="M130" s="295"/>
      <c r="N130" s="295">
        <v>3</v>
      </c>
      <c r="O130" s="295"/>
      <c r="P130" s="295"/>
      <c r="Q130" s="295"/>
      <c r="R130" s="295"/>
      <c r="S130" s="295"/>
      <c r="T130" s="295"/>
      <c r="U130" s="295"/>
      <c r="V130" s="295"/>
      <c r="W130" s="295"/>
      <c r="X130" s="295"/>
      <c r="Y130" s="426"/>
      <c r="Z130" s="410"/>
      <c r="AA130" s="410"/>
      <c r="AB130" s="410"/>
      <c r="AC130" s="410"/>
      <c r="AD130" s="410"/>
      <c r="AE130" s="410"/>
      <c r="AF130" s="415"/>
      <c r="AG130" s="415"/>
      <c r="AH130" s="415"/>
      <c r="AI130" s="415"/>
      <c r="AJ130" s="415"/>
      <c r="AK130" s="415"/>
      <c r="AL130" s="415"/>
      <c r="AM130" s="296">
        <f>SUM(Y130:AL130)</f>
        <v>0</v>
      </c>
    </row>
    <row r="131" spans="1:39" ht="15.5" outlineLevel="1">
      <c r="B131" s="294" t="s">
        <v>267</v>
      </c>
      <c r="C131" s="291" t="s">
        <v>163</v>
      </c>
      <c r="D131" s="295"/>
      <c r="E131" s="295"/>
      <c r="F131" s="295"/>
      <c r="G131" s="295"/>
      <c r="H131" s="295"/>
      <c r="I131" s="295"/>
      <c r="J131" s="295"/>
      <c r="K131" s="295"/>
      <c r="L131" s="295"/>
      <c r="M131" s="295"/>
      <c r="N131" s="295">
        <f>N130</f>
        <v>3</v>
      </c>
      <c r="O131" s="295"/>
      <c r="P131" s="295"/>
      <c r="Q131" s="295"/>
      <c r="R131" s="295"/>
      <c r="S131" s="295"/>
      <c r="T131" s="295"/>
      <c r="U131" s="295"/>
      <c r="V131" s="295"/>
      <c r="W131" s="295"/>
      <c r="X131" s="295"/>
      <c r="Y131" s="411">
        <f>Y130</f>
        <v>0</v>
      </c>
      <c r="Z131" s="411">
        <f t="shared" ref="Z131" si="279">Z130</f>
        <v>0</v>
      </c>
      <c r="AA131" s="411">
        <f t="shared" ref="AA131" si="280">AA130</f>
        <v>0</v>
      </c>
      <c r="AB131" s="411">
        <f t="shared" ref="AB131" si="281">AB130</f>
        <v>0</v>
      </c>
      <c r="AC131" s="411">
        <f t="shared" ref="AC131" si="282">AC130</f>
        <v>0</v>
      </c>
      <c r="AD131" s="411">
        <f t="shared" ref="AD131" si="283">AD130</f>
        <v>0</v>
      </c>
      <c r="AE131" s="411">
        <f t="shared" ref="AE131" si="284">AE130</f>
        <v>0</v>
      </c>
      <c r="AF131" s="411">
        <f t="shared" ref="AF131" si="285">AF130</f>
        <v>0</v>
      </c>
      <c r="AG131" s="411">
        <f t="shared" ref="AG131" si="286">AG130</f>
        <v>0</v>
      </c>
      <c r="AH131" s="411">
        <f t="shared" ref="AH131" si="287">AH130</f>
        <v>0</v>
      </c>
      <c r="AI131" s="411">
        <f t="shared" ref="AI131" si="288">AI130</f>
        <v>0</v>
      </c>
      <c r="AJ131" s="411">
        <f t="shared" ref="AJ131" si="289">AJ130</f>
        <v>0</v>
      </c>
      <c r="AK131" s="411">
        <f t="shared" ref="AK131" si="290">AK130</f>
        <v>0</v>
      </c>
      <c r="AL131" s="411">
        <f t="shared" ref="AL131" si="291">AL130</f>
        <v>0</v>
      </c>
      <c r="AM131" s="306"/>
    </row>
    <row r="132" spans="1:39" ht="15.5" outlineLevel="1">
      <c r="B132" s="294"/>
      <c r="C132" s="291"/>
      <c r="D132" s="291"/>
      <c r="E132" s="291"/>
      <c r="F132" s="291"/>
      <c r="G132" s="291"/>
      <c r="H132" s="291"/>
      <c r="I132" s="291"/>
      <c r="J132" s="291"/>
      <c r="K132" s="291"/>
      <c r="L132" s="291"/>
      <c r="M132" s="291"/>
      <c r="N132" s="291"/>
      <c r="O132" s="291"/>
      <c r="P132" s="291"/>
      <c r="Q132" s="291"/>
      <c r="R132" s="291"/>
      <c r="S132" s="291"/>
      <c r="T132" s="291"/>
      <c r="U132" s="291"/>
      <c r="V132" s="291"/>
      <c r="W132" s="291"/>
      <c r="X132" s="291"/>
      <c r="Y132" s="412"/>
      <c r="Z132" s="425"/>
      <c r="AA132" s="425"/>
      <c r="AB132" s="425"/>
      <c r="AC132" s="425"/>
      <c r="AD132" s="425"/>
      <c r="AE132" s="425"/>
      <c r="AF132" s="425"/>
      <c r="AG132" s="425"/>
      <c r="AH132" s="425"/>
      <c r="AI132" s="425"/>
      <c r="AJ132" s="425"/>
      <c r="AK132" s="425"/>
      <c r="AL132" s="425"/>
      <c r="AM132" s="306"/>
    </row>
    <row r="133" spans="1:39" ht="31" outlineLevel="1">
      <c r="A133" s="522">
        <v>30</v>
      </c>
      <c r="B133" s="520" t="s">
        <v>122</v>
      </c>
      <c r="C133" s="291" t="s">
        <v>25</v>
      </c>
      <c r="D133" s="295"/>
      <c r="E133" s="295"/>
      <c r="F133" s="295"/>
      <c r="G133" s="295"/>
      <c r="H133" s="295"/>
      <c r="I133" s="295"/>
      <c r="J133" s="295"/>
      <c r="K133" s="295"/>
      <c r="L133" s="295"/>
      <c r="M133" s="295"/>
      <c r="N133" s="295">
        <v>12</v>
      </c>
      <c r="O133" s="295"/>
      <c r="P133" s="295"/>
      <c r="Q133" s="295"/>
      <c r="R133" s="295"/>
      <c r="S133" s="295"/>
      <c r="T133" s="295"/>
      <c r="U133" s="295"/>
      <c r="V133" s="295"/>
      <c r="W133" s="295"/>
      <c r="X133" s="295"/>
      <c r="Y133" s="426"/>
      <c r="Z133" s="410"/>
      <c r="AA133" s="410"/>
      <c r="AB133" s="410"/>
      <c r="AC133" s="410"/>
      <c r="AD133" s="410"/>
      <c r="AE133" s="410"/>
      <c r="AF133" s="415"/>
      <c r="AG133" s="415"/>
      <c r="AH133" s="415"/>
      <c r="AI133" s="415"/>
      <c r="AJ133" s="415"/>
      <c r="AK133" s="415"/>
      <c r="AL133" s="415"/>
      <c r="AM133" s="296">
        <f>SUM(Y133:AL133)</f>
        <v>0</v>
      </c>
    </row>
    <row r="134" spans="1:39" ht="15.5" outlineLevel="1">
      <c r="B134" s="294" t="s">
        <v>267</v>
      </c>
      <c r="C134" s="291" t="s">
        <v>163</v>
      </c>
      <c r="D134" s="295"/>
      <c r="E134" s="295"/>
      <c r="F134" s="295"/>
      <c r="G134" s="295"/>
      <c r="H134" s="295"/>
      <c r="I134" s="295"/>
      <c r="J134" s="295"/>
      <c r="K134" s="295"/>
      <c r="L134" s="295"/>
      <c r="M134" s="295"/>
      <c r="N134" s="295">
        <f>N133</f>
        <v>12</v>
      </c>
      <c r="O134" s="295"/>
      <c r="P134" s="295"/>
      <c r="Q134" s="295"/>
      <c r="R134" s="295"/>
      <c r="S134" s="295"/>
      <c r="T134" s="295"/>
      <c r="U134" s="295"/>
      <c r="V134" s="295"/>
      <c r="W134" s="295"/>
      <c r="X134" s="295"/>
      <c r="Y134" s="411">
        <f>Y133</f>
        <v>0</v>
      </c>
      <c r="Z134" s="411">
        <f t="shared" ref="Z134" si="292">Z133</f>
        <v>0</v>
      </c>
      <c r="AA134" s="411">
        <f t="shared" ref="AA134" si="293">AA133</f>
        <v>0</v>
      </c>
      <c r="AB134" s="411">
        <f t="shared" ref="AB134" si="294">AB133</f>
        <v>0</v>
      </c>
      <c r="AC134" s="411">
        <f t="shared" ref="AC134" si="295">AC133</f>
        <v>0</v>
      </c>
      <c r="AD134" s="411">
        <f t="shared" ref="AD134" si="296">AD133</f>
        <v>0</v>
      </c>
      <c r="AE134" s="411">
        <f t="shared" ref="AE134" si="297">AE133</f>
        <v>0</v>
      </c>
      <c r="AF134" s="411">
        <f t="shared" ref="AF134" si="298">AF133</f>
        <v>0</v>
      </c>
      <c r="AG134" s="411">
        <f t="shared" ref="AG134" si="299">AG133</f>
        <v>0</v>
      </c>
      <c r="AH134" s="411">
        <f t="shared" ref="AH134" si="300">AH133</f>
        <v>0</v>
      </c>
      <c r="AI134" s="411">
        <f t="shared" ref="AI134" si="301">AI133</f>
        <v>0</v>
      </c>
      <c r="AJ134" s="411">
        <f t="shared" ref="AJ134" si="302">AJ133</f>
        <v>0</v>
      </c>
      <c r="AK134" s="411">
        <f t="shared" ref="AK134" si="303">AK133</f>
        <v>0</v>
      </c>
      <c r="AL134" s="411">
        <f t="shared" ref="AL134" si="304">AL133</f>
        <v>0</v>
      </c>
      <c r="AM134" s="306"/>
    </row>
    <row r="135" spans="1:39" ht="15.5" outlineLevel="1">
      <c r="B135" s="294"/>
      <c r="C135" s="291"/>
      <c r="D135" s="291"/>
      <c r="E135" s="291"/>
      <c r="F135" s="291"/>
      <c r="G135" s="291"/>
      <c r="H135" s="291"/>
      <c r="I135" s="291"/>
      <c r="J135" s="291"/>
      <c r="K135" s="291"/>
      <c r="L135" s="291"/>
      <c r="M135" s="291"/>
      <c r="N135" s="291"/>
      <c r="O135" s="291"/>
      <c r="P135" s="291"/>
      <c r="Q135" s="291"/>
      <c r="R135" s="291"/>
      <c r="S135" s="291"/>
      <c r="T135" s="291"/>
      <c r="U135" s="291"/>
      <c r="V135" s="291"/>
      <c r="W135" s="291"/>
      <c r="X135" s="291"/>
      <c r="Y135" s="412"/>
      <c r="Z135" s="425"/>
      <c r="AA135" s="425"/>
      <c r="AB135" s="425"/>
      <c r="AC135" s="425"/>
      <c r="AD135" s="425"/>
      <c r="AE135" s="425"/>
      <c r="AF135" s="425"/>
      <c r="AG135" s="425"/>
      <c r="AH135" s="425"/>
      <c r="AI135" s="425"/>
      <c r="AJ135" s="425"/>
      <c r="AK135" s="425"/>
      <c r="AL135" s="425"/>
      <c r="AM135" s="306"/>
    </row>
    <row r="136" spans="1:39" ht="31" outlineLevel="1">
      <c r="A136" s="522">
        <v>31</v>
      </c>
      <c r="B136" s="520" t="s">
        <v>123</v>
      </c>
      <c r="C136" s="291" t="s">
        <v>25</v>
      </c>
      <c r="D136" s="295"/>
      <c r="E136" s="295"/>
      <c r="F136" s="295"/>
      <c r="G136" s="295"/>
      <c r="H136" s="295"/>
      <c r="I136" s="295"/>
      <c r="J136" s="295"/>
      <c r="K136" s="295"/>
      <c r="L136" s="295"/>
      <c r="M136" s="295"/>
      <c r="N136" s="295">
        <v>12</v>
      </c>
      <c r="O136" s="295"/>
      <c r="P136" s="295"/>
      <c r="Q136" s="295"/>
      <c r="R136" s="295"/>
      <c r="S136" s="295"/>
      <c r="T136" s="295"/>
      <c r="U136" s="295"/>
      <c r="V136" s="295"/>
      <c r="W136" s="295"/>
      <c r="X136" s="295"/>
      <c r="Y136" s="426"/>
      <c r="Z136" s="410"/>
      <c r="AA136" s="410"/>
      <c r="AB136" s="410"/>
      <c r="AC136" s="410"/>
      <c r="AD136" s="410"/>
      <c r="AE136" s="410"/>
      <c r="AF136" s="415"/>
      <c r="AG136" s="415"/>
      <c r="AH136" s="415"/>
      <c r="AI136" s="415"/>
      <c r="AJ136" s="415"/>
      <c r="AK136" s="415"/>
      <c r="AL136" s="415"/>
      <c r="AM136" s="296">
        <f>SUM(Y136:AL136)</f>
        <v>0</v>
      </c>
    </row>
    <row r="137" spans="1:39" ht="15.5" outlineLevel="1">
      <c r="B137" s="294" t="s">
        <v>267</v>
      </c>
      <c r="C137" s="291" t="s">
        <v>163</v>
      </c>
      <c r="D137" s="295"/>
      <c r="E137" s="295"/>
      <c r="F137" s="295"/>
      <c r="G137" s="295"/>
      <c r="H137" s="295"/>
      <c r="I137" s="295"/>
      <c r="J137" s="295"/>
      <c r="K137" s="295"/>
      <c r="L137" s="295"/>
      <c r="M137" s="295"/>
      <c r="N137" s="295">
        <f>N136</f>
        <v>12</v>
      </c>
      <c r="O137" s="295"/>
      <c r="P137" s="295"/>
      <c r="Q137" s="295"/>
      <c r="R137" s="295"/>
      <c r="S137" s="295"/>
      <c r="T137" s="295"/>
      <c r="U137" s="295"/>
      <c r="V137" s="295"/>
      <c r="W137" s="295"/>
      <c r="X137" s="295"/>
      <c r="Y137" s="411">
        <f>Y136</f>
        <v>0</v>
      </c>
      <c r="Z137" s="411">
        <f t="shared" ref="Z137" si="305">Z136</f>
        <v>0</v>
      </c>
      <c r="AA137" s="411">
        <f t="shared" ref="AA137" si="306">AA136</f>
        <v>0</v>
      </c>
      <c r="AB137" s="411">
        <f t="shared" ref="AB137" si="307">AB136</f>
        <v>0</v>
      </c>
      <c r="AC137" s="411">
        <f t="shared" ref="AC137" si="308">AC136</f>
        <v>0</v>
      </c>
      <c r="AD137" s="411">
        <f t="shared" ref="AD137" si="309">AD136</f>
        <v>0</v>
      </c>
      <c r="AE137" s="411">
        <f t="shared" ref="AE137" si="310">AE136</f>
        <v>0</v>
      </c>
      <c r="AF137" s="411">
        <f t="shared" ref="AF137" si="311">AF136</f>
        <v>0</v>
      </c>
      <c r="AG137" s="411">
        <f t="shared" ref="AG137" si="312">AG136</f>
        <v>0</v>
      </c>
      <c r="AH137" s="411">
        <f t="shared" ref="AH137" si="313">AH136</f>
        <v>0</v>
      </c>
      <c r="AI137" s="411">
        <f t="shared" ref="AI137" si="314">AI136</f>
        <v>0</v>
      </c>
      <c r="AJ137" s="411">
        <f t="shared" ref="AJ137" si="315">AJ136</f>
        <v>0</v>
      </c>
      <c r="AK137" s="411">
        <f t="shared" ref="AK137" si="316">AK136</f>
        <v>0</v>
      </c>
      <c r="AL137" s="411">
        <f t="shared" ref="AL137" si="317">AL136</f>
        <v>0</v>
      </c>
      <c r="AM137" s="306"/>
    </row>
    <row r="138" spans="1:39" ht="15.5" outlineLevel="1">
      <c r="B138" s="520"/>
      <c r="C138" s="291"/>
      <c r="D138" s="291"/>
      <c r="E138" s="291"/>
      <c r="F138" s="291"/>
      <c r="G138" s="291"/>
      <c r="H138" s="291"/>
      <c r="I138" s="291"/>
      <c r="J138" s="291"/>
      <c r="K138" s="291"/>
      <c r="L138" s="291"/>
      <c r="M138" s="291"/>
      <c r="N138" s="291"/>
      <c r="O138" s="291"/>
      <c r="P138" s="291"/>
      <c r="Q138" s="291"/>
      <c r="R138" s="291"/>
      <c r="S138" s="291"/>
      <c r="T138" s="291"/>
      <c r="U138" s="291"/>
      <c r="V138" s="291"/>
      <c r="W138" s="291"/>
      <c r="X138" s="291"/>
      <c r="Y138" s="412"/>
      <c r="Z138" s="425"/>
      <c r="AA138" s="425"/>
      <c r="AB138" s="425"/>
      <c r="AC138" s="425"/>
      <c r="AD138" s="425"/>
      <c r="AE138" s="425"/>
      <c r="AF138" s="425"/>
      <c r="AG138" s="425"/>
      <c r="AH138" s="425"/>
      <c r="AI138" s="425"/>
      <c r="AJ138" s="425"/>
      <c r="AK138" s="425"/>
      <c r="AL138" s="425"/>
      <c r="AM138" s="306"/>
    </row>
    <row r="139" spans="1:39" ht="15.75" customHeight="1" outlineLevel="1">
      <c r="A139" s="522">
        <v>32</v>
      </c>
      <c r="B139" s="520" t="s">
        <v>124</v>
      </c>
      <c r="C139" s="291" t="s">
        <v>25</v>
      </c>
      <c r="D139" s="295"/>
      <c r="E139" s="295"/>
      <c r="F139" s="295"/>
      <c r="G139" s="295"/>
      <c r="H139" s="295"/>
      <c r="I139" s="295"/>
      <c r="J139" s="295"/>
      <c r="K139" s="295"/>
      <c r="L139" s="295"/>
      <c r="M139" s="295"/>
      <c r="N139" s="295">
        <v>12</v>
      </c>
      <c r="O139" s="295"/>
      <c r="P139" s="295"/>
      <c r="Q139" s="295"/>
      <c r="R139" s="295"/>
      <c r="S139" s="295"/>
      <c r="T139" s="295"/>
      <c r="U139" s="295"/>
      <c r="V139" s="295"/>
      <c r="W139" s="295"/>
      <c r="X139" s="295"/>
      <c r="Y139" s="426"/>
      <c r="Z139" s="410"/>
      <c r="AA139" s="410"/>
      <c r="AB139" s="410"/>
      <c r="AC139" s="410"/>
      <c r="AD139" s="410"/>
      <c r="AE139" s="410"/>
      <c r="AF139" s="415"/>
      <c r="AG139" s="415"/>
      <c r="AH139" s="415"/>
      <c r="AI139" s="415"/>
      <c r="AJ139" s="415"/>
      <c r="AK139" s="415"/>
      <c r="AL139" s="415"/>
      <c r="AM139" s="296">
        <f>SUM(Y139:AL139)</f>
        <v>0</v>
      </c>
    </row>
    <row r="140" spans="1:39" ht="15.5" outlineLevel="1">
      <c r="B140" s="294" t="s">
        <v>267</v>
      </c>
      <c r="C140" s="291" t="s">
        <v>163</v>
      </c>
      <c r="D140" s="295"/>
      <c r="E140" s="295"/>
      <c r="F140" s="295"/>
      <c r="G140" s="295"/>
      <c r="H140" s="295"/>
      <c r="I140" s="295"/>
      <c r="J140" s="295"/>
      <c r="K140" s="295"/>
      <c r="L140" s="295"/>
      <c r="M140" s="295"/>
      <c r="N140" s="295">
        <f>N139</f>
        <v>12</v>
      </c>
      <c r="O140" s="295"/>
      <c r="P140" s="295"/>
      <c r="Q140" s="295"/>
      <c r="R140" s="295"/>
      <c r="S140" s="295"/>
      <c r="T140" s="295"/>
      <c r="U140" s="295"/>
      <c r="V140" s="295"/>
      <c r="W140" s="295"/>
      <c r="X140" s="295"/>
      <c r="Y140" s="411">
        <f>Y139</f>
        <v>0</v>
      </c>
      <c r="Z140" s="411">
        <f t="shared" ref="Z140" si="318">Z139</f>
        <v>0</v>
      </c>
      <c r="AA140" s="411">
        <f t="shared" ref="AA140" si="319">AA139</f>
        <v>0</v>
      </c>
      <c r="AB140" s="411">
        <f t="shared" ref="AB140" si="320">AB139</f>
        <v>0</v>
      </c>
      <c r="AC140" s="411">
        <f t="shared" ref="AC140" si="321">AC139</f>
        <v>0</v>
      </c>
      <c r="AD140" s="411">
        <f t="shared" ref="AD140" si="322">AD139</f>
        <v>0</v>
      </c>
      <c r="AE140" s="411">
        <f t="shared" ref="AE140" si="323">AE139</f>
        <v>0</v>
      </c>
      <c r="AF140" s="411">
        <f t="shared" ref="AF140" si="324">AF139</f>
        <v>0</v>
      </c>
      <c r="AG140" s="411">
        <f t="shared" ref="AG140" si="325">AG139</f>
        <v>0</v>
      </c>
      <c r="AH140" s="411">
        <f t="shared" ref="AH140" si="326">AH139</f>
        <v>0</v>
      </c>
      <c r="AI140" s="411">
        <f t="shared" ref="AI140" si="327">AI139</f>
        <v>0</v>
      </c>
      <c r="AJ140" s="411">
        <f t="shared" ref="AJ140" si="328">AJ139</f>
        <v>0</v>
      </c>
      <c r="AK140" s="411">
        <f t="shared" ref="AK140" si="329">AK139</f>
        <v>0</v>
      </c>
      <c r="AL140" s="411">
        <f t="shared" ref="AL140" si="330">AL139</f>
        <v>0</v>
      </c>
      <c r="AM140" s="306"/>
    </row>
    <row r="141" spans="1:39" ht="15.5" outlineLevel="1">
      <c r="B141" s="520"/>
      <c r="C141" s="291"/>
      <c r="D141" s="291"/>
      <c r="E141" s="291"/>
      <c r="F141" s="291"/>
      <c r="G141" s="291"/>
      <c r="H141" s="291"/>
      <c r="I141" s="291"/>
      <c r="J141" s="291"/>
      <c r="K141" s="291"/>
      <c r="L141" s="291"/>
      <c r="M141" s="291"/>
      <c r="N141" s="291"/>
      <c r="O141" s="291"/>
      <c r="P141" s="291"/>
      <c r="Q141" s="291"/>
      <c r="R141" s="291"/>
      <c r="S141" s="291"/>
      <c r="T141" s="291"/>
      <c r="U141" s="291"/>
      <c r="V141" s="291"/>
      <c r="W141" s="291"/>
      <c r="X141" s="291"/>
      <c r="Y141" s="412"/>
      <c r="Z141" s="425"/>
      <c r="AA141" s="425"/>
      <c r="AB141" s="425"/>
      <c r="AC141" s="425"/>
      <c r="AD141" s="425"/>
      <c r="AE141" s="425"/>
      <c r="AF141" s="425"/>
      <c r="AG141" s="425"/>
      <c r="AH141" s="425"/>
      <c r="AI141" s="425"/>
      <c r="AJ141" s="425"/>
      <c r="AK141" s="425"/>
      <c r="AL141" s="425"/>
      <c r="AM141" s="306"/>
    </row>
    <row r="142" spans="1:39" ht="15.5" outlineLevel="1">
      <c r="B142" s="288" t="s">
        <v>501</v>
      </c>
      <c r="C142" s="291"/>
      <c r="D142" s="291"/>
      <c r="E142" s="291"/>
      <c r="F142" s="291"/>
      <c r="G142" s="291"/>
      <c r="H142" s="291"/>
      <c r="I142" s="291"/>
      <c r="J142" s="291"/>
      <c r="K142" s="291"/>
      <c r="L142" s="291"/>
      <c r="M142" s="291"/>
      <c r="N142" s="291"/>
      <c r="O142" s="291"/>
      <c r="P142" s="291"/>
      <c r="Q142" s="291"/>
      <c r="R142" s="291"/>
      <c r="S142" s="291"/>
      <c r="T142" s="291"/>
      <c r="U142" s="291"/>
      <c r="V142" s="291"/>
      <c r="W142" s="291"/>
      <c r="X142" s="291"/>
      <c r="Y142" s="412"/>
      <c r="Z142" s="425"/>
      <c r="AA142" s="425"/>
      <c r="AB142" s="425"/>
      <c r="AC142" s="425"/>
      <c r="AD142" s="425"/>
      <c r="AE142" s="425"/>
      <c r="AF142" s="425"/>
      <c r="AG142" s="425"/>
      <c r="AH142" s="425"/>
      <c r="AI142" s="425"/>
      <c r="AJ142" s="425"/>
      <c r="AK142" s="425"/>
      <c r="AL142" s="425"/>
      <c r="AM142" s="306"/>
    </row>
    <row r="143" spans="1:39" ht="15.5" outlineLevel="1">
      <c r="A143" s="522">
        <v>33</v>
      </c>
      <c r="B143" s="520" t="s">
        <v>125</v>
      </c>
      <c r="C143" s="291" t="s">
        <v>25</v>
      </c>
      <c r="D143" s="295"/>
      <c r="E143" s="295"/>
      <c r="F143" s="295"/>
      <c r="G143" s="295"/>
      <c r="H143" s="295"/>
      <c r="I143" s="295"/>
      <c r="J143" s="295"/>
      <c r="K143" s="295"/>
      <c r="L143" s="295"/>
      <c r="M143" s="295"/>
      <c r="N143" s="295">
        <v>0</v>
      </c>
      <c r="O143" s="295"/>
      <c r="P143" s="295"/>
      <c r="Q143" s="295"/>
      <c r="R143" s="295"/>
      <c r="S143" s="295"/>
      <c r="T143" s="295"/>
      <c r="U143" s="295"/>
      <c r="V143" s="295"/>
      <c r="W143" s="295"/>
      <c r="X143" s="295"/>
      <c r="Y143" s="426"/>
      <c r="Z143" s="410"/>
      <c r="AA143" s="410"/>
      <c r="AB143" s="410"/>
      <c r="AC143" s="410"/>
      <c r="AD143" s="410"/>
      <c r="AE143" s="410"/>
      <c r="AF143" s="415"/>
      <c r="AG143" s="415"/>
      <c r="AH143" s="415"/>
      <c r="AI143" s="415"/>
      <c r="AJ143" s="415"/>
      <c r="AK143" s="415"/>
      <c r="AL143" s="415"/>
      <c r="AM143" s="296">
        <f>SUM(Y143:AL143)</f>
        <v>0</v>
      </c>
    </row>
    <row r="144" spans="1:39" ht="15.5" outlineLevel="1">
      <c r="B144" s="294" t="s">
        <v>267</v>
      </c>
      <c r="C144" s="291" t="s">
        <v>163</v>
      </c>
      <c r="D144" s="295"/>
      <c r="E144" s="295"/>
      <c r="F144" s="295"/>
      <c r="G144" s="295"/>
      <c r="H144" s="295"/>
      <c r="I144" s="295"/>
      <c r="J144" s="295"/>
      <c r="K144" s="295"/>
      <c r="L144" s="295"/>
      <c r="M144" s="295"/>
      <c r="N144" s="295">
        <f>N143</f>
        <v>0</v>
      </c>
      <c r="O144" s="295"/>
      <c r="P144" s="295"/>
      <c r="Q144" s="295"/>
      <c r="R144" s="295"/>
      <c r="S144" s="295"/>
      <c r="T144" s="295"/>
      <c r="U144" s="295"/>
      <c r="V144" s="295"/>
      <c r="W144" s="295"/>
      <c r="X144" s="295"/>
      <c r="Y144" s="411">
        <f>Y143</f>
        <v>0</v>
      </c>
      <c r="Z144" s="411">
        <f t="shared" ref="Z144" si="331">Z143</f>
        <v>0</v>
      </c>
      <c r="AA144" s="411">
        <f t="shared" ref="AA144" si="332">AA143</f>
        <v>0</v>
      </c>
      <c r="AB144" s="411">
        <f t="shared" ref="AB144" si="333">AB143</f>
        <v>0</v>
      </c>
      <c r="AC144" s="411">
        <f t="shared" ref="AC144" si="334">AC143</f>
        <v>0</v>
      </c>
      <c r="AD144" s="411">
        <f t="shared" ref="AD144" si="335">AD143</f>
        <v>0</v>
      </c>
      <c r="AE144" s="411">
        <f t="shared" ref="AE144" si="336">AE143</f>
        <v>0</v>
      </c>
      <c r="AF144" s="411">
        <f t="shared" ref="AF144" si="337">AF143</f>
        <v>0</v>
      </c>
      <c r="AG144" s="411">
        <f t="shared" ref="AG144" si="338">AG143</f>
        <v>0</v>
      </c>
      <c r="AH144" s="411">
        <f t="shared" ref="AH144" si="339">AH143</f>
        <v>0</v>
      </c>
      <c r="AI144" s="411">
        <f t="shared" ref="AI144" si="340">AI143</f>
        <v>0</v>
      </c>
      <c r="AJ144" s="411">
        <f t="shared" ref="AJ144" si="341">AJ143</f>
        <v>0</v>
      </c>
      <c r="AK144" s="411">
        <f t="shared" ref="AK144" si="342">AK143</f>
        <v>0</v>
      </c>
      <c r="AL144" s="411">
        <f t="shared" ref="AL144" si="343">AL143</f>
        <v>0</v>
      </c>
      <c r="AM144" s="306"/>
    </row>
    <row r="145" spans="1:39" ht="15.5" outlineLevel="1">
      <c r="B145" s="520"/>
      <c r="C145" s="291"/>
      <c r="D145" s="291"/>
      <c r="E145" s="291"/>
      <c r="F145" s="291"/>
      <c r="G145" s="291"/>
      <c r="H145" s="291"/>
      <c r="I145" s="291"/>
      <c r="J145" s="291"/>
      <c r="K145" s="291"/>
      <c r="L145" s="291"/>
      <c r="M145" s="291"/>
      <c r="N145" s="291"/>
      <c r="O145" s="291"/>
      <c r="P145" s="291"/>
      <c r="Q145" s="291"/>
      <c r="R145" s="291"/>
      <c r="S145" s="291"/>
      <c r="T145" s="291"/>
      <c r="U145" s="291"/>
      <c r="V145" s="291"/>
      <c r="W145" s="291"/>
      <c r="X145" s="291"/>
      <c r="Y145" s="412"/>
      <c r="Z145" s="425"/>
      <c r="AA145" s="425"/>
      <c r="AB145" s="425"/>
      <c r="AC145" s="425"/>
      <c r="AD145" s="425"/>
      <c r="AE145" s="425"/>
      <c r="AF145" s="425"/>
      <c r="AG145" s="425"/>
      <c r="AH145" s="425"/>
      <c r="AI145" s="425"/>
      <c r="AJ145" s="425"/>
      <c r="AK145" s="425"/>
      <c r="AL145" s="425"/>
      <c r="AM145" s="306"/>
    </row>
    <row r="146" spans="1:39" ht="15.5" outlineLevel="1">
      <c r="A146" s="522">
        <v>34</v>
      </c>
      <c r="B146" s="520" t="s">
        <v>126</v>
      </c>
      <c r="C146" s="291" t="s">
        <v>25</v>
      </c>
      <c r="D146" s="295"/>
      <c r="E146" s="295"/>
      <c r="F146" s="295"/>
      <c r="G146" s="295"/>
      <c r="H146" s="295"/>
      <c r="I146" s="295"/>
      <c r="J146" s="295"/>
      <c r="K146" s="295"/>
      <c r="L146" s="295"/>
      <c r="M146" s="295"/>
      <c r="N146" s="295">
        <v>0</v>
      </c>
      <c r="O146" s="295"/>
      <c r="P146" s="295"/>
      <c r="Q146" s="295"/>
      <c r="R146" s="295"/>
      <c r="S146" s="295"/>
      <c r="T146" s="295"/>
      <c r="U146" s="295"/>
      <c r="V146" s="295"/>
      <c r="W146" s="295"/>
      <c r="X146" s="295"/>
      <c r="Y146" s="426"/>
      <c r="Z146" s="410"/>
      <c r="AA146" s="410"/>
      <c r="AB146" s="410"/>
      <c r="AC146" s="410"/>
      <c r="AD146" s="410"/>
      <c r="AE146" s="410"/>
      <c r="AF146" s="415"/>
      <c r="AG146" s="415"/>
      <c r="AH146" s="415"/>
      <c r="AI146" s="415"/>
      <c r="AJ146" s="415"/>
      <c r="AK146" s="415"/>
      <c r="AL146" s="415"/>
      <c r="AM146" s="296">
        <f>SUM(Y146:AL146)</f>
        <v>0</v>
      </c>
    </row>
    <row r="147" spans="1:39" ht="15.5" outlineLevel="1">
      <c r="B147" s="294" t="s">
        <v>267</v>
      </c>
      <c r="C147" s="291" t="s">
        <v>163</v>
      </c>
      <c r="D147" s="295"/>
      <c r="E147" s="295"/>
      <c r="F147" s="295"/>
      <c r="G147" s="295"/>
      <c r="H147" s="295"/>
      <c r="I147" s="295"/>
      <c r="J147" s="295"/>
      <c r="K147" s="295"/>
      <c r="L147" s="295"/>
      <c r="M147" s="295"/>
      <c r="N147" s="295">
        <f>N146</f>
        <v>0</v>
      </c>
      <c r="O147" s="295"/>
      <c r="P147" s="295"/>
      <c r="Q147" s="295"/>
      <c r="R147" s="295"/>
      <c r="S147" s="295"/>
      <c r="T147" s="295"/>
      <c r="U147" s="295"/>
      <c r="V147" s="295"/>
      <c r="W147" s="295"/>
      <c r="X147" s="295"/>
      <c r="Y147" s="411">
        <f>Y146</f>
        <v>0</v>
      </c>
      <c r="Z147" s="411">
        <f t="shared" ref="Z147" si="344">Z146</f>
        <v>0</v>
      </c>
      <c r="AA147" s="411">
        <f t="shared" ref="AA147" si="345">AA146</f>
        <v>0</v>
      </c>
      <c r="AB147" s="411">
        <f t="shared" ref="AB147" si="346">AB146</f>
        <v>0</v>
      </c>
      <c r="AC147" s="411">
        <f t="shared" ref="AC147" si="347">AC146</f>
        <v>0</v>
      </c>
      <c r="AD147" s="411">
        <f t="shared" ref="AD147" si="348">AD146</f>
        <v>0</v>
      </c>
      <c r="AE147" s="411">
        <f t="shared" ref="AE147" si="349">AE146</f>
        <v>0</v>
      </c>
      <c r="AF147" s="411">
        <f t="shared" ref="AF147" si="350">AF146</f>
        <v>0</v>
      </c>
      <c r="AG147" s="411">
        <f t="shared" ref="AG147" si="351">AG146</f>
        <v>0</v>
      </c>
      <c r="AH147" s="411">
        <f t="shared" ref="AH147" si="352">AH146</f>
        <v>0</v>
      </c>
      <c r="AI147" s="411">
        <f t="shared" ref="AI147" si="353">AI146</f>
        <v>0</v>
      </c>
      <c r="AJ147" s="411">
        <f t="shared" ref="AJ147" si="354">AJ146</f>
        <v>0</v>
      </c>
      <c r="AK147" s="411">
        <f t="shared" ref="AK147" si="355">AK146</f>
        <v>0</v>
      </c>
      <c r="AL147" s="411">
        <f t="shared" ref="AL147" si="356">AL146</f>
        <v>0</v>
      </c>
      <c r="AM147" s="306"/>
    </row>
    <row r="148" spans="1:39" ht="15.5" outlineLevel="1">
      <c r="B148" s="520"/>
      <c r="C148" s="291"/>
      <c r="D148" s="291"/>
      <c r="E148" s="291"/>
      <c r="F148" s="291"/>
      <c r="G148" s="291"/>
      <c r="H148" s="291"/>
      <c r="I148" s="291"/>
      <c r="J148" s="291"/>
      <c r="K148" s="291"/>
      <c r="L148" s="291"/>
      <c r="M148" s="291"/>
      <c r="N148" s="291"/>
      <c r="O148" s="291"/>
      <c r="P148" s="291"/>
      <c r="Q148" s="291"/>
      <c r="R148" s="291"/>
      <c r="S148" s="291"/>
      <c r="T148" s="291"/>
      <c r="U148" s="291"/>
      <c r="V148" s="291"/>
      <c r="W148" s="291"/>
      <c r="X148" s="291"/>
      <c r="Y148" s="412"/>
      <c r="Z148" s="425"/>
      <c r="AA148" s="425"/>
      <c r="AB148" s="425"/>
      <c r="AC148" s="425"/>
      <c r="AD148" s="425"/>
      <c r="AE148" s="425"/>
      <c r="AF148" s="425"/>
      <c r="AG148" s="425"/>
      <c r="AH148" s="425"/>
      <c r="AI148" s="425"/>
      <c r="AJ148" s="425"/>
      <c r="AK148" s="425"/>
      <c r="AL148" s="425"/>
      <c r="AM148" s="306"/>
    </row>
    <row r="149" spans="1:39" ht="15.5" outlineLevel="1">
      <c r="A149" s="522">
        <v>35</v>
      </c>
      <c r="B149" s="520" t="s">
        <v>127</v>
      </c>
      <c r="C149" s="291" t="s">
        <v>25</v>
      </c>
      <c r="D149" s="295"/>
      <c r="E149" s="295"/>
      <c r="F149" s="295"/>
      <c r="G149" s="295"/>
      <c r="H149" s="295"/>
      <c r="I149" s="295"/>
      <c r="J149" s="295"/>
      <c r="K149" s="295"/>
      <c r="L149" s="295"/>
      <c r="M149" s="295"/>
      <c r="N149" s="295">
        <v>0</v>
      </c>
      <c r="O149" s="295"/>
      <c r="P149" s="295"/>
      <c r="Q149" s="295"/>
      <c r="R149" s="295"/>
      <c r="S149" s="295"/>
      <c r="T149" s="295"/>
      <c r="U149" s="295"/>
      <c r="V149" s="295"/>
      <c r="W149" s="295"/>
      <c r="X149" s="295"/>
      <c r="Y149" s="426"/>
      <c r="Z149" s="410"/>
      <c r="AA149" s="410"/>
      <c r="AB149" s="410"/>
      <c r="AC149" s="410"/>
      <c r="AD149" s="410"/>
      <c r="AE149" s="410"/>
      <c r="AF149" s="415"/>
      <c r="AG149" s="415"/>
      <c r="AH149" s="415"/>
      <c r="AI149" s="415"/>
      <c r="AJ149" s="415"/>
      <c r="AK149" s="415"/>
      <c r="AL149" s="415"/>
      <c r="AM149" s="296">
        <f>SUM(Y149:AL149)</f>
        <v>0</v>
      </c>
    </row>
    <row r="150" spans="1:39" ht="15.5" outlineLevel="1">
      <c r="B150" s="294" t="s">
        <v>267</v>
      </c>
      <c r="C150" s="291" t="s">
        <v>163</v>
      </c>
      <c r="D150" s="295"/>
      <c r="E150" s="295"/>
      <c r="F150" s="295"/>
      <c r="G150" s="295"/>
      <c r="H150" s="295"/>
      <c r="I150" s="295"/>
      <c r="J150" s="295"/>
      <c r="K150" s="295"/>
      <c r="L150" s="295"/>
      <c r="M150" s="295"/>
      <c r="N150" s="295">
        <f>N149</f>
        <v>0</v>
      </c>
      <c r="O150" s="295"/>
      <c r="P150" s="295"/>
      <c r="Q150" s="295"/>
      <c r="R150" s="295"/>
      <c r="S150" s="295"/>
      <c r="T150" s="295"/>
      <c r="U150" s="295"/>
      <c r="V150" s="295"/>
      <c r="W150" s="295"/>
      <c r="X150" s="295"/>
      <c r="Y150" s="411">
        <f>Y149</f>
        <v>0</v>
      </c>
      <c r="Z150" s="411">
        <f t="shared" ref="Z150" si="357">Z149</f>
        <v>0</v>
      </c>
      <c r="AA150" s="411">
        <f t="shared" ref="AA150" si="358">AA149</f>
        <v>0</v>
      </c>
      <c r="AB150" s="411">
        <f t="shared" ref="AB150" si="359">AB149</f>
        <v>0</v>
      </c>
      <c r="AC150" s="411">
        <f t="shared" ref="AC150" si="360">AC149</f>
        <v>0</v>
      </c>
      <c r="AD150" s="411">
        <f t="shared" ref="AD150" si="361">AD149</f>
        <v>0</v>
      </c>
      <c r="AE150" s="411">
        <f t="shared" ref="AE150" si="362">AE149</f>
        <v>0</v>
      </c>
      <c r="AF150" s="411">
        <f t="shared" ref="AF150" si="363">AF149</f>
        <v>0</v>
      </c>
      <c r="AG150" s="411">
        <f t="shared" ref="AG150" si="364">AG149</f>
        <v>0</v>
      </c>
      <c r="AH150" s="411">
        <f t="shared" ref="AH150" si="365">AH149</f>
        <v>0</v>
      </c>
      <c r="AI150" s="411">
        <f t="shared" ref="AI150" si="366">AI149</f>
        <v>0</v>
      </c>
      <c r="AJ150" s="411">
        <f t="shared" ref="AJ150" si="367">AJ149</f>
        <v>0</v>
      </c>
      <c r="AK150" s="411">
        <f t="shared" ref="AK150" si="368">AK149</f>
        <v>0</v>
      </c>
      <c r="AL150" s="411">
        <f t="shared" ref="AL150" si="369">AL149</f>
        <v>0</v>
      </c>
      <c r="AM150" s="306"/>
    </row>
    <row r="151" spans="1:39" ht="15.5" outlineLevel="1">
      <c r="B151" s="294"/>
      <c r="C151" s="291"/>
      <c r="D151" s="291"/>
      <c r="E151" s="291"/>
      <c r="F151" s="291"/>
      <c r="G151" s="291"/>
      <c r="H151" s="291"/>
      <c r="I151" s="291"/>
      <c r="J151" s="291"/>
      <c r="K151" s="291"/>
      <c r="L151" s="291"/>
      <c r="M151" s="291"/>
      <c r="N151" s="291"/>
      <c r="O151" s="291"/>
      <c r="P151" s="291"/>
      <c r="Q151" s="291"/>
      <c r="R151" s="291"/>
      <c r="S151" s="291"/>
      <c r="T151" s="291"/>
      <c r="U151" s="291"/>
      <c r="V151" s="291"/>
      <c r="W151" s="291"/>
      <c r="X151" s="291"/>
      <c r="Y151" s="412"/>
      <c r="Z151" s="425"/>
      <c r="AA151" s="425"/>
      <c r="AB151" s="425"/>
      <c r="AC151" s="425"/>
      <c r="AD151" s="425"/>
      <c r="AE151" s="425"/>
      <c r="AF151" s="425"/>
      <c r="AG151" s="425"/>
      <c r="AH151" s="425"/>
      <c r="AI151" s="425"/>
      <c r="AJ151" s="425"/>
      <c r="AK151" s="425"/>
      <c r="AL151" s="425"/>
      <c r="AM151" s="306"/>
    </row>
    <row r="152" spans="1:39" ht="15.5" outlineLevel="1">
      <c r="B152" s="288" t="s">
        <v>502</v>
      </c>
      <c r="C152" s="291"/>
      <c r="D152" s="291"/>
      <c r="E152" s="291"/>
      <c r="F152" s="291"/>
      <c r="G152" s="291"/>
      <c r="H152" s="291"/>
      <c r="I152" s="291"/>
      <c r="J152" s="291"/>
      <c r="K152" s="291"/>
      <c r="L152" s="291"/>
      <c r="M152" s="291"/>
      <c r="N152" s="291"/>
      <c r="O152" s="291"/>
      <c r="P152" s="291"/>
      <c r="Q152" s="291"/>
      <c r="R152" s="291"/>
      <c r="S152" s="291"/>
      <c r="T152" s="291"/>
      <c r="U152" s="291"/>
      <c r="V152" s="291"/>
      <c r="W152" s="291"/>
      <c r="X152" s="291"/>
      <c r="Y152" s="412"/>
      <c r="Z152" s="425"/>
      <c r="AA152" s="425"/>
      <c r="AB152" s="425"/>
      <c r="AC152" s="425"/>
      <c r="AD152" s="425"/>
      <c r="AE152" s="425"/>
      <c r="AF152" s="425"/>
      <c r="AG152" s="425"/>
      <c r="AH152" s="425"/>
      <c r="AI152" s="425"/>
      <c r="AJ152" s="425"/>
      <c r="AK152" s="425"/>
      <c r="AL152" s="425"/>
      <c r="AM152" s="306"/>
    </row>
    <row r="153" spans="1:39" ht="46.5" outlineLevel="1">
      <c r="A153" s="522">
        <v>36</v>
      </c>
      <c r="B153" s="520" t="s">
        <v>128</v>
      </c>
      <c r="C153" s="291" t="s">
        <v>25</v>
      </c>
      <c r="D153" s="295"/>
      <c r="E153" s="295"/>
      <c r="F153" s="295"/>
      <c r="G153" s="295"/>
      <c r="H153" s="295"/>
      <c r="I153" s="295"/>
      <c r="J153" s="295"/>
      <c r="K153" s="295"/>
      <c r="L153" s="295"/>
      <c r="M153" s="295"/>
      <c r="N153" s="295">
        <v>12</v>
      </c>
      <c r="O153" s="295"/>
      <c r="P153" s="295"/>
      <c r="Q153" s="295"/>
      <c r="R153" s="295"/>
      <c r="S153" s="295"/>
      <c r="T153" s="295"/>
      <c r="U153" s="295"/>
      <c r="V153" s="295"/>
      <c r="W153" s="295"/>
      <c r="X153" s="295"/>
      <c r="Y153" s="426"/>
      <c r="Z153" s="410"/>
      <c r="AA153" s="410"/>
      <c r="AB153" s="410"/>
      <c r="AC153" s="410"/>
      <c r="AD153" s="410"/>
      <c r="AE153" s="410"/>
      <c r="AF153" s="415"/>
      <c r="AG153" s="415"/>
      <c r="AH153" s="415"/>
      <c r="AI153" s="415"/>
      <c r="AJ153" s="415"/>
      <c r="AK153" s="415"/>
      <c r="AL153" s="415"/>
      <c r="AM153" s="296">
        <f>SUM(Y153:AL153)</f>
        <v>0</v>
      </c>
    </row>
    <row r="154" spans="1:39" ht="15.5" outlineLevel="1">
      <c r="B154" s="294" t="s">
        <v>267</v>
      </c>
      <c r="C154" s="291" t="s">
        <v>163</v>
      </c>
      <c r="D154" s="295"/>
      <c r="E154" s="295"/>
      <c r="F154" s="295"/>
      <c r="G154" s="295"/>
      <c r="H154" s="295"/>
      <c r="I154" s="295"/>
      <c r="J154" s="295"/>
      <c r="K154" s="295"/>
      <c r="L154" s="295"/>
      <c r="M154" s="295"/>
      <c r="N154" s="295">
        <f>N153</f>
        <v>12</v>
      </c>
      <c r="O154" s="295"/>
      <c r="P154" s="295"/>
      <c r="Q154" s="295"/>
      <c r="R154" s="295"/>
      <c r="S154" s="295"/>
      <c r="T154" s="295"/>
      <c r="U154" s="295"/>
      <c r="V154" s="295"/>
      <c r="W154" s="295"/>
      <c r="X154" s="295"/>
      <c r="Y154" s="411">
        <f>Y153</f>
        <v>0</v>
      </c>
      <c r="Z154" s="411">
        <f t="shared" ref="Z154" si="370">Z153</f>
        <v>0</v>
      </c>
      <c r="AA154" s="411">
        <f t="shared" ref="AA154" si="371">AA153</f>
        <v>0</v>
      </c>
      <c r="AB154" s="411">
        <f t="shared" ref="AB154" si="372">AB153</f>
        <v>0</v>
      </c>
      <c r="AC154" s="411">
        <f t="shared" ref="AC154" si="373">AC153</f>
        <v>0</v>
      </c>
      <c r="AD154" s="411">
        <f t="shared" ref="AD154" si="374">AD153</f>
        <v>0</v>
      </c>
      <c r="AE154" s="411">
        <f t="shared" ref="AE154" si="375">AE153</f>
        <v>0</v>
      </c>
      <c r="AF154" s="411">
        <f t="shared" ref="AF154" si="376">AF153</f>
        <v>0</v>
      </c>
      <c r="AG154" s="411">
        <f t="shared" ref="AG154" si="377">AG153</f>
        <v>0</v>
      </c>
      <c r="AH154" s="411">
        <f t="shared" ref="AH154" si="378">AH153</f>
        <v>0</v>
      </c>
      <c r="AI154" s="411">
        <f t="shared" ref="AI154" si="379">AI153</f>
        <v>0</v>
      </c>
      <c r="AJ154" s="411">
        <f t="shared" ref="AJ154" si="380">AJ153</f>
        <v>0</v>
      </c>
      <c r="AK154" s="411">
        <f t="shared" ref="AK154" si="381">AK153</f>
        <v>0</v>
      </c>
      <c r="AL154" s="411">
        <f t="shared" ref="AL154" si="382">AL153</f>
        <v>0</v>
      </c>
      <c r="AM154" s="306"/>
    </row>
    <row r="155" spans="1:39" ht="15.5" outlineLevel="1">
      <c r="B155" s="520"/>
      <c r="C155" s="291"/>
      <c r="D155" s="291"/>
      <c r="E155" s="291"/>
      <c r="F155" s="291"/>
      <c r="G155" s="291"/>
      <c r="H155" s="291"/>
      <c r="I155" s="291"/>
      <c r="J155" s="291"/>
      <c r="K155" s="291"/>
      <c r="L155" s="291"/>
      <c r="M155" s="291"/>
      <c r="N155" s="291"/>
      <c r="O155" s="291"/>
      <c r="P155" s="291"/>
      <c r="Q155" s="291"/>
      <c r="R155" s="291"/>
      <c r="S155" s="291"/>
      <c r="T155" s="291"/>
      <c r="U155" s="291"/>
      <c r="V155" s="291"/>
      <c r="W155" s="291"/>
      <c r="X155" s="291"/>
      <c r="Y155" s="412"/>
      <c r="Z155" s="425"/>
      <c r="AA155" s="425"/>
      <c r="AB155" s="425"/>
      <c r="AC155" s="425"/>
      <c r="AD155" s="425"/>
      <c r="AE155" s="425"/>
      <c r="AF155" s="425"/>
      <c r="AG155" s="425"/>
      <c r="AH155" s="425"/>
      <c r="AI155" s="425"/>
      <c r="AJ155" s="425"/>
      <c r="AK155" s="425"/>
      <c r="AL155" s="425"/>
      <c r="AM155" s="306"/>
    </row>
    <row r="156" spans="1:39" ht="31" outlineLevel="1">
      <c r="A156" s="522">
        <v>37</v>
      </c>
      <c r="B156" s="520" t="s">
        <v>129</v>
      </c>
      <c r="C156" s="291" t="s">
        <v>25</v>
      </c>
      <c r="D156" s="295"/>
      <c r="E156" s="295"/>
      <c r="F156" s="295"/>
      <c r="G156" s="295"/>
      <c r="H156" s="295"/>
      <c r="I156" s="295"/>
      <c r="J156" s="295"/>
      <c r="K156" s="295"/>
      <c r="L156" s="295"/>
      <c r="M156" s="295"/>
      <c r="N156" s="295">
        <v>12</v>
      </c>
      <c r="O156" s="295"/>
      <c r="P156" s="295"/>
      <c r="Q156" s="295"/>
      <c r="R156" s="295"/>
      <c r="S156" s="295"/>
      <c r="T156" s="295"/>
      <c r="U156" s="295"/>
      <c r="V156" s="295"/>
      <c r="W156" s="295"/>
      <c r="X156" s="295"/>
      <c r="Y156" s="426"/>
      <c r="Z156" s="410"/>
      <c r="AA156" s="410"/>
      <c r="AB156" s="410"/>
      <c r="AC156" s="410"/>
      <c r="AD156" s="410"/>
      <c r="AE156" s="410"/>
      <c r="AF156" s="415"/>
      <c r="AG156" s="415"/>
      <c r="AH156" s="415"/>
      <c r="AI156" s="415"/>
      <c r="AJ156" s="415"/>
      <c r="AK156" s="415"/>
      <c r="AL156" s="415"/>
      <c r="AM156" s="296">
        <f>SUM(Y156:AL156)</f>
        <v>0</v>
      </c>
    </row>
    <row r="157" spans="1:39" ht="15.5" outlineLevel="1">
      <c r="B157" s="294" t="s">
        <v>267</v>
      </c>
      <c r="C157" s="291" t="s">
        <v>163</v>
      </c>
      <c r="D157" s="295"/>
      <c r="E157" s="295"/>
      <c r="F157" s="295"/>
      <c r="G157" s="295"/>
      <c r="H157" s="295"/>
      <c r="I157" s="295"/>
      <c r="J157" s="295"/>
      <c r="K157" s="295"/>
      <c r="L157" s="295"/>
      <c r="M157" s="295"/>
      <c r="N157" s="295">
        <f>N156</f>
        <v>12</v>
      </c>
      <c r="O157" s="295"/>
      <c r="P157" s="295"/>
      <c r="Q157" s="295"/>
      <c r="R157" s="295"/>
      <c r="S157" s="295"/>
      <c r="T157" s="295"/>
      <c r="U157" s="295"/>
      <c r="V157" s="295"/>
      <c r="W157" s="295"/>
      <c r="X157" s="295"/>
      <c r="Y157" s="411">
        <f>Y156</f>
        <v>0</v>
      </c>
      <c r="Z157" s="411">
        <f t="shared" ref="Z157" si="383">Z156</f>
        <v>0</v>
      </c>
      <c r="AA157" s="411">
        <f t="shared" ref="AA157" si="384">AA156</f>
        <v>0</v>
      </c>
      <c r="AB157" s="411">
        <f t="shared" ref="AB157" si="385">AB156</f>
        <v>0</v>
      </c>
      <c r="AC157" s="411">
        <f t="shared" ref="AC157" si="386">AC156</f>
        <v>0</v>
      </c>
      <c r="AD157" s="411">
        <f t="shared" ref="AD157" si="387">AD156</f>
        <v>0</v>
      </c>
      <c r="AE157" s="411">
        <f t="shared" ref="AE157" si="388">AE156</f>
        <v>0</v>
      </c>
      <c r="AF157" s="411">
        <f t="shared" ref="AF157" si="389">AF156</f>
        <v>0</v>
      </c>
      <c r="AG157" s="411">
        <f t="shared" ref="AG157" si="390">AG156</f>
        <v>0</v>
      </c>
      <c r="AH157" s="411">
        <f t="shared" ref="AH157" si="391">AH156</f>
        <v>0</v>
      </c>
      <c r="AI157" s="411">
        <f t="shared" ref="AI157" si="392">AI156</f>
        <v>0</v>
      </c>
      <c r="AJ157" s="411">
        <f t="shared" ref="AJ157" si="393">AJ156</f>
        <v>0</v>
      </c>
      <c r="AK157" s="411">
        <f t="shared" ref="AK157" si="394">AK156</f>
        <v>0</v>
      </c>
      <c r="AL157" s="411">
        <f t="shared" ref="AL157" si="395">AL156</f>
        <v>0</v>
      </c>
      <c r="AM157" s="306"/>
    </row>
    <row r="158" spans="1:39" ht="15.5" outlineLevel="1">
      <c r="B158" s="520"/>
      <c r="C158" s="291"/>
      <c r="D158" s="291"/>
      <c r="E158" s="291"/>
      <c r="F158" s="291"/>
      <c r="G158" s="291"/>
      <c r="H158" s="291"/>
      <c r="I158" s="291"/>
      <c r="J158" s="291"/>
      <c r="K158" s="291"/>
      <c r="L158" s="291"/>
      <c r="M158" s="291"/>
      <c r="N158" s="291"/>
      <c r="O158" s="291"/>
      <c r="P158" s="291"/>
      <c r="Q158" s="291"/>
      <c r="R158" s="291"/>
      <c r="S158" s="291"/>
      <c r="T158" s="291"/>
      <c r="U158" s="291"/>
      <c r="V158" s="291"/>
      <c r="W158" s="291"/>
      <c r="X158" s="291"/>
      <c r="Y158" s="412"/>
      <c r="Z158" s="425"/>
      <c r="AA158" s="425"/>
      <c r="AB158" s="425"/>
      <c r="AC158" s="425"/>
      <c r="AD158" s="425"/>
      <c r="AE158" s="425"/>
      <c r="AF158" s="425"/>
      <c r="AG158" s="425"/>
      <c r="AH158" s="425"/>
      <c r="AI158" s="425"/>
      <c r="AJ158" s="425"/>
      <c r="AK158" s="425"/>
      <c r="AL158" s="425"/>
      <c r="AM158" s="306"/>
    </row>
    <row r="159" spans="1:39" ht="15.5" outlineLevel="1">
      <c r="A159" s="522">
        <v>38</v>
      </c>
      <c r="B159" s="520" t="s">
        <v>130</v>
      </c>
      <c r="C159" s="291" t="s">
        <v>25</v>
      </c>
      <c r="D159" s="295"/>
      <c r="E159" s="295"/>
      <c r="F159" s="295"/>
      <c r="G159" s="295"/>
      <c r="H159" s="295"/>
      <c r="I159" s="295"/>
      <c r="J159" s="295"/>
      <c r="K159" s="295"/>
      <c r="L159" s="295"/>
      <c r="M159" s="295"/>
      <c r="N159" s="295">
        <v>12</v>
      </c>
      <c r="O159" s="295"/>
      <c r="P159" s="295"/>
      <c r="Q159" s="295"/>
      <c r="R159" s="295"/>
      <c r="S159" s="295"/>
      <c r="T159" s="295"/>
      <c r="U159" s="295"/>
      <c r="V159" s="295"/>
      <c r="W159" s="295"/>
      <c r="X159" s="295"/>
      <c r="Y159" s="426"/>
      <c r="Z159" s="410"/>
      <c r="AA159" s="410"/>
      <c r="AB159" s="410"/>
      <c r="AC159" s="410"/>
      <c r="AD159" s="410"/>
      <c r="AE159" s="410"/>
      <c r="AF159" s="415"/>
      <c r="AG159" s="415"/>
      <c r="AH159" s="415"/>
      <c r="AI159" s="415"/>
      <c r="AJ159" s="415"/>
      <c r="AK159" s="415"/>
      <c r="AL159" s="415"/>
      <c r="AM159" s="296">
        <f>SUM(Y159:AL159)</f>
        <v>0</v>
      </c>
    </row>
    <row r="160" spans="1:39" ht="15.5" outlineLevel="1">
      <c r="B160" s="294" t="s">
        <v>267</v>
      </c>
      <c r="C160" s="291" t="s">
        <v>163</v>
      </c>
      <c r="D160" s="295"/>
      <c r="E160" s="295"/>
      <c r="F160" s="295"/>
      <c r="G160" s="295"/>
      <c r="H160" s="295"/>
      <c r="I160" s="295"/>
      <c r="J160" s="295"/>
      <c r="K160" s="295"/>
      <c r="L160" s="295"/>
      <c r="M160" s="295"/>
      <c r="N160" s="295">
        <f>N159</f>
        <v>12</v>
      </c>
      <c r="O160" s="295"/>
      <c r="P160" s="295"/>
      <c r="Q160" s="295"/>
      <c r="R160" s="295"/>
      <c r="S160" s="295"/>
      <c r="T160" s="295"/>
      <c r="U160" s="295"/>
      <c r="V160" s="295"/>
      <c r="W160" s="295"/>
      <c r="X160" s="295"/>
      <c r="Y160" s="411">
        <f>Y159</f>
        <v>0</v>
      </c>
      <c r="Z160" s="411">
        <f t="shared" ref="Z160" si="396">Z159</f>
        <v>0</v>
      </c>
      <c r="AA160" s="411">
        <f t="shared" ref="AA160" si="397">AA159</f>
        <v>0</v>
      </c>
      <c r="AB160" s="411">
        <f t="shared" ref="AB160" si="398">AB159</f>
        <v>0</v>
      </c>
      <c r="AC160" s="411">
        <f t="shared" ref="AC160" si="399">AC159</f>
        <v>0</v>
      </c>
      <c r="AD160" s="411">
        <f t="shared" ref="AD160" si="400">AD159</f>
        <v>0</v>
      </c>
      <c r="AE160" s="411">
        <f t="shared" ref="AE160" si="401">AE159</f>
        <v>0</v>
      </c>
      <c r="AF160" s="411">
        <f t="shared" ref="AF160" si="402">AF159</f>
        <v>0</v>
      </c>
      <c r="AG160" s="411">
        <f t="shared" ref="AG160" si="403">AG159</f>
        <v>0</v>
      </c>
      <c r="AH160" s="411">
        <f t="shared" ref="AH160" si="404">AH159</f>
        <v>0</v>
      </c>
      <c r="AI160" s="411">
        <f t="shared" ref="AI160" si="405">AI159</f>
        <v>0</v>
      </c>
      <c r="AJ160" s="411">
        <f t="shared" ref="AJ160" si="406">AJ159</f>
        <v>0</v>
      </c>
      <c r="AK160" s="411">
        <f t="shared" ref="AK160" si="407">AK159</f>
        <v>0</v>
      </c>
      <c r="AL160" s="411">
        <f t="shared" ref="AL160" si="408">AL159</f>
        <v>0</v>
      </c>
      <c r="AM160" s="306"/>
    </row>
    <row r="161" spans="1:39" ht="15.5" outlineLevel="1">
      <c r="B161" s="520"/>
      <c r="C161" s="291"/>
      <c r="D161" s="291"/>
      <c r="E161" s="291"/>
      <c r="F161" s="291"/>
      <c r="G161" s="291"/>
      <c r="H161" s="291"/>
      <c r="I161" s="291"/>
      <c r="J161" s="291"/>
      <c r="K161" s="291"/>
      <c r="L161" s="291"/>
      <c r="M161" s="291"/>
      <c r="N161" s="291"/>
      <c r="O161" s="291"/>
      <c r="P161" s="291"/>
      <c r="Q161" s="291"/>
      <c r="R161" s="291"/>
      <c r="S161" s="291"/>
      <c r="T161" s="291"/>
      <c r="U161" s="291"/>
      <c r="V161" s="291"/>
      <c r="W161" s="291"/>
      <c r="X161" s="291"/>
      <c r="Y161" s="412"/>
      <c r="Z161" s="425"/>
      <c r="AA161" s="425"/>
      <c r="AB161" s="425"/>
      <c r="AC161" s="425"/>
      <c r="AD161" s="425"/>
      <c r="AE161" s="425"/>
      <c r="AF161" s="425"/>
      <c r="AG161" s="425"/>
      <c r="AH161" s="425"/>
      <c r="AI161" s="425"/>
      <c r="AJ161" s="425"/>
      <c r="AK161" s="425"/>
      <c r="AL161" s="425"/>
      <c r="AM161" s="306"/>
    </row>
    <row r="162" spans="1:39" ht="31" outlineLevel="1">
      <c r="A162" s="522">
        <v>39</v>
      </c>
      <c r="B162" s="520" t="s">
        <v>131</v>
      </c>
      <c r="C162" s="291" t="s">
        <v>25</v>
      </c>
      <c r="D162" s="295"/>
      <c r="E162" s="295"/>
      <c r="F162" s="295"/>
      <c r="G162" s="295"/>
      <c r="H162" s="295"/>
      <c r="I162" s="295"/>
      <c r="J162" s="295"/>
      <c r="K162" s="295"/>
      <c r="L162" s="295"/>
      <c r="M162" s="295"/>
      <c r="N162" s="295">
        <v>12</v>
      </c>
      <c r="O162" s="295"/>
      <c r="P162" s="295"/>
      <c r="Q162" s="295"/>
      <c r="R162" s="295"/>
      <c r="S162" s="295"/>
      <c r="T162" s="295"/>
      <c r="U162" s="295"/>
      <c r="V162" s="295"/>
      <c r="W162" s="295"/>
      <c r="X162" s="295"/>
      <c r="Y162" s="426"/>
      <c r="Z162" s="410"/>
      <c r="AA162" s="410"/>
      <c r="AB162" s="410"/>
      <c r="AC162" s="410"/>
      <c r="AD162" s="410"/>
      <c r="AE162" s="410"/>
      <c r="AF162" s="415"/>
      <c r="AG162" s="415"/>
      <c r="AH162" s="415"/>
      <c r="AI162" s="415"/>
      <c r="AJ162" s="415"/>
      <c r="AK162" s="415"/>
      <c r="AL162" s="415"/>
      <c r="AM162" s="296">
        <f>SUM(Y162:AL162)</f>
        <v>0</v>
      </c>
    </row>
    <row r="163" spans="1:39" ht="15.5" outlineLevel="1">
      <c r="B163" s="294" t="s">
        <v>267</v>
      </c>
      <c r="C163" s="291" t="s">
        <v>163</v>
      </c>
      <c r="D163" s="295"/>
      <c r="E163" s="295"/>
      <c r="F163" s="295"/>
      <c r="G163" s="295"/>
      <c r="H163" s="295"/>
      <c r="I163" s="295"/>
      <c r="J163" s="295"/>
      <c r="K163" s="295"/>
      <c r="L163" s="295"/>
      <c r="M163" s="295"/>
      <c r="N163" s="295">
        <f>N162</f>
        <v>12</v>
      </c>
      <c r="O163" s="295"/>
      <c r="P163" s="295"/>
      <c r="Q163" s="295"/>
      <c r="R163" s="295"/>
      <c r="S163" s="295"/>
      <c r="T163" s="295"/>
      <c r="U163" s="295"/>
      <c r="V163" s="295"/>
      <c r="W163" s="295"/>
      <c r="X163" s="295"/>
      <c r="Y163" s="411">
        <f>Y162</f>
        <v>0</v>
      </c>
      <c r="Z163" s="411">
        <f t="shared" ref="Z163" si="409">Z162</f>
        <v>0</v>
      </c>
      <c r="AA163" s="411">
        <f t="shared" ref="AA163" si="410">AA162</f>
        <v>0</v>
      </c>
      <c r="AB163" s="411">
        <f t="shared" ref="AB163" si="411">AB162</f>
        <v>0</v>
      </c>
      <c r="AC163" s="411">
        <f t="shared" ref="AC163" si="412">AC162</f>
        <v>0</v>
      </c>
      <c r="AD163" s="411">
        <f t="shared" ref="AD163" si="413">AD162</f>
        <v>0</v>
      </c>
      <c r="AE163" s="411">
        <f t="shared" ref="AE163" si="414">AE162</f>
        <v>0</v>
      </c>
      <c r="AF163" s="411">
        <f t="shared" ref="AF163" si="415">AF162</f>
        <v>0</v>
      </c>
      <c r="AG163" s="411">
        <f t="shared" ref="AG163" si="416">AG162</f>
        <v>0</v>
      </c>
      <c r="AH163" s="411">
        <f t="shared" ref="AH163" si="417">AH162</f>
        <v>0</v>
      </c>
      <c r="AI163" s="411">
        <f t="shared" ref="AI163" si="418">AI162</f>
        <v>0</v>
      </c>
      <c r="AJ163" s="411">
        <f t="shared" ref="AJ163" si="419">AJ162</f>
        <v>0</v>
      </c>
      <c r="AK163" s="411">
        <f t="shared" ref="AK163" si="420">AK162</f>
        <v>0</v>
      </c>
      <c r="AL163" s="411">
        <f t="shared" ref="AL163" si="421">AL162</f>
        <v>0</v>
      </c>
      <c r="AM163" s="306"/>
    </row>
    <row r="164" spans="1:39" ht="15.5" outlineLevel="1">
      <c r="B164" s="520"/>
      <c r="C164" s="291"/>
      <c r="D164" s="291"/>
      <c r="E164" s="291"/>
      <c r="F164" s="291"/>
      <c r="G164" s="291"/>
      <c r="H164" s="291"/>
      <c r="I164" s="291"/>
      <c r="J164" s="291"/>
      <c r="K164" s="291"/>
      <c r="L164" s="291"/>
      <c r="M164" s="291"/>
      <c r="N164" s="291"/>
      <c r="O164" s="291"/>
      <c r="P164" s="291"/>
      <c r="Q164" s="291"/>
      <c r="R164" s="291"/>
      <c r="S164" s="291"/>
      <c r="T164" s="291"/>
      <c r="U164" s="291"/>
      <c r="V164" s="291"/>
      <c r="W164" s="291"/>
      <c r="X164" s="291"/>
      <c r="Y164" s="412"/>
      <c r="Z164" s="425"/>
      <c r="AA164" s="425"/>
      <c r="AB164" s="425"/>
      <c r="AC164" s="425"/>
      <c r="AD164" s="425"/>
      <c r="AE164" s="425"/>
      <c r="AF164" s="425"/>
      <c r="AG164" s="425"/>
      <c r="AH164" s="425"/>
      <c r="AI164" s="425"/>
      <c r="AJ164" s="425"/>
      <c r="AK164" s="425"/>
      <c r="AL164" s="425"/>
      <c r="AM164" s="306"/>
    </row>
    <row r="165" spans="1:39" ht="31" outlineLevel="1">
      <c r="A165" s="522">
        <v>40</v>
      </c>
      <c r="B165" s="520" t="s">
        <v>132</v>
      </c>
      <c r="C165" s="291" t="s">
        <v>25</v>
      </c>
      <c r="D165" s="295"/>
      <c r="E165" s="295"/>
      <c r="F165" s="295"/>
      <c r="G165" s="295"/>
      <c r="H165" s="295"/>
      <c r="I165" s="295"/>
      <c r="J165" s="295"/>
      <c r="K165" s="295"/>
      <c r="L165" s="295"/>
      <c r="M165" s="295"/>
      <c r="N165" s="295">
        <v>12</v>
      </c>
      <c r="O165" s="295"/>
      <c r="P165" s="295"/>
      <c r="Q165" s="295"/>
      <c r="R165" s="295"/>
      <c r="S165" s="295"/>
      <c r="T165" s="295"/>
      <c r="U165" s="295"/>
      <c r="V165" s="295"/>
      <c r="W165" s="295"/>
      <c r="X165" s="295"/>
      <c r="Y165" s="426"/>
      <c r="Z165" s="410"/>
      <c r="AA165" s="410"/>
      <c r="AB165" s="410"/>
      <c r="AC165" s="410"/>
      <c r="AD165" s="410"/>
      <c r="AE165" s="410"/>
      <c r="AF165" s="415"/>
      <c r="AG165" s="415"/>
      <c r="AH165" s="415"/>
      <c r="AI165" s="415"/>
      <c r="AJ165" s="415"/>
      <c r="AK165" s="415"/>
      <c r="AL165" s="415"/>
      <c r="AM165" s="296">
        <f>SUM(Y165:AL165)</f>
        <v>0</v>
      </c>
    </row>
    <row r="166" spans="1:39" ht="15.5" outlineLevel="1">
      <c r="B166" s="294" t="s">
        <v>267</v>
      </c>
      <c r="C166" s="291" t="s">
        <v>163</v>
      </c>
      <c r="D166" s="295"/>
      <c r="E166" s="295"/>
      <c r="F166" s="295"/>
      <c r="G166" s="295"/>
      <c r="H166" s="295"/>
      <c r="I166" s="295"/>
      <c r="J166" s="295"/>
      <c r="K166" s="295"/>
      <c r="L166" s="295"/>
      <c r="M166" s="295"/>
      <c r="N166" s="295">
        <f>N165</f>
        <v>12</v>
      </c>
      <c r="O166" s="295"/>
      <c r="P166" s="295"/>
      <c r="Q166" s="295"/>
      <c r="R166" s="295"/>
      <c r="S166" s="295"/>
      <c r="T166" s="295"/>
      <c r="U166" s="295"/>
      <c r="V166" s="295"/>
      <c r="W166" s="295"/>
      <c r="X166" s="295"/>
      <c r="Y166" s="411">
        <f>Y165</f>
        <v>0</v>
      </c>
      <c r="Z166" s="411">
        <f t="shared" ref="Z166" si="422">Z165</f>
        <v>0</v>
      </c>
      <c r="AA166" s="411">
        <f t="shared" ref="AA166" si="423">AA165</f>
        <v>0</v>
      </c>
      <c r="AB166" s="411">
        <f t="shared" ref="AB166" si="424">AB165</f>
        <v>0</v>
      </c>
      <c r="AC166" s="411">
        <f t="shared" ref="AC166" si="425">AC165</f>
        <v>0</v>
      </c>
      <c r="AD166" s="411">
        <f t="shared" ref="AD166" si="426">AD165</f>
        <v>0</v>
      </c>
      <c r="AE166" s="411">
        <f t="shared" ref="AE166" si="427">AE165</f>
        <v>0</v>
      </c>
      <c r="AF166" s="411">
        <f t="shared" ref="AF166" si="428">AF165</f>
        <v>0</v>
      </c>
      <c r="AG166" s="411">
        <f t="shared" ref="AG166" si="429">AG165</f>
        <v>0</v>
      </c>
      <c r="AH166" s="411">
        <f t="shared" ref="AH166" si="430">AH165</f>
        <v>0</v>
      </c>
      <c r="AI166" s="411">
        <f t="shared" ref="AI166" si="431">AI165</f>
        <v>0</v>
      </c>
      <c r="AJ166" s="411">
        <f t="shared" ref="AJ166" si="432">AJ165</f>
        <v>0</v>
      </c>
      <c r="AK166" s="411">
        <f t="shared" ref="AK166" si="433">AK165</f>
        <v>0</v>
      </c>
      <c r="AL166" s="411">
        <f t="shared" ref="AL166" si="434">AL165</f>
        <v>0</v>
      </c>
      <c r="AM166" s="306"/>
    </row>
    <row r="167" spans="1:39" ht="15.5" outlineLevel="1">
      <c r="B167" s="520"/>
      <c r="C167" s="291"/>
      <c r="D167" s="291"/>
      <c r="E167" s="291"/>
      <c r="F167" s="291"/>
      <c r="G167" s="291"/>
      <c r="H167" s="291"/>
      <c r="I167" s="291"/>
      <c r="J167" s="291"/>
      <c r="K167" s="291"/>
      <c r="L167" s="291"/>
      <c r="M167" s="291"/>
      <c r="N167" s="291"/>
      <c r="O167" s="291"/>
      <c r="P167" s="291"/>
      <c r="Q167" s="291"/>
      <c r="R167" s="291"/>
      <c r="S167" s="291"/>
      <c r="T167" s="291"/>
      <c r="U167" s="291"/>
      <c r="V167" s="291"/>
      <c r="W167" s="291"/>
      <c r="X167" s="291"/>
      <c r="Y167" s="412"/>
      <c r="Z167" s="425"/>
      <c r="AA167" s="425"/>
      <c r="AB167" s="425"/>
      <c r="AC167" s="425"/>
      <c r="AD167" s="425"/>
      <c r="AE167" s="425"/>
      <c r="AF167" s="425"/>
      <c r="AG167" s="425"/>
      <c r="AH167" s="425"/>
      <c r="AI167" s="425"/>
      <c r="AJ167" s="425"/>
      <c r="AK167" s="425"/>
      <c r="AL167" s="425"/>
      <c r="AM167" s="306"/>
    </row>
    <row r="168" spans="1:39" ht="46.5" outlineLevel="1">
      <c r="A168" s="522">
        <v>41</v>
      </c>
      <c r="B168" s="520" t="s">
        <v>133</v>
      </c>
      <c r="C168" s="291" t="s">
        <v>25</v>
      </c>
      <c r="D168" s="295"/>
      <c r="E168" s="295"/>
      <c r="F168" s="295"/>
      <c r="G168" s="295"/>
      <c r="H168" s="295"/>
      <c r="I168" s="295"/>
      <c r="J168" s="295"/>
      <c r="K168" s="295"/>
      <c r="L168" s="295"/>
      <c r="M168" s="295"/>
      <c r="N168" s="295">
        <v>12</v>
      </c>
      <c r="O168" s="295"/>
      <c r="P168" s="295"/>
      <c r="Q168" s="295"/>
      <c r="R168" s="295"/>
      <c r="S168" s="295"/>
      <c r="T168" s="295"/>
      <c r="U168" s="295"/>
      <c r="V168" s="295"/>
      <c r="W168" s="295"/>
      <c r="X168" s="295"/>
      <c r="Y168" s="426"/>
      <c r="Z168" s="410"/>
      <c r="AA168" s="410"/>
      <c r="AB168" s="410"/>
      <c r="AC168" s="410"/>
      <c r="AD168" s="410"/>
      <c r="AE168" s="410"/>
      <c r="AF168" s="415"/>
      <c r="AG168" s="415"/>
      <c r="AH168" s="415"/>
      <c r="AI168" s="415"/>
      <c r="AJ168" s="415"/>
      <c r="AK168" s="415"/>
      <c r="AL168" s="415"/>
      <c r="AM168" s="296">
        <f>SUM(Y168:AL168)</f>
        <v>0</v>
      </c>
    </row>
    <row r="169" spans="1:39" ht="15.5" outlineLevel="1">
      <c r="B169" s="294" t="s">
        <v>267</v>
      </c>
      <c r="C169" s="291" t="s">
        <v>163</v>
      </c>
      <c r="D169" s="295"/>
      <c r="E169" s="295"/>
      <c r="F169" s="295"/>
      <c r="G169" s="295"/>
      <c r="H169" s="295"/>
      <c r="I169" s="295"/>
      <c r="J169" s="295"/>
      <c r="K169" s="295"/>
      <c r="L169" s="295"/>
      <c r="M169" s="295"/>
      <c r="N169" s="295">
        <f>N168</f>
        <v>12</v>
      </c>
      <c r="O169" s="295"/>
      <c r="P169" s="295"/>
      <c r="Q169" s="295"/>
      <c r="R169" s="295"/>
      <c r="S169" s="295"/>
      <c r="T169" s="295"/>
      <c r="U169" s="295"/>
      <c r="V169" s="295"/>
      <c r="W169" s="295"/>
      <c r="X169" s="295"/>
      <c r="Y169" s="411">
        <f>Y168</f>
        <v>0</v>
      </c>
      <c r="Z169" s="411">
        <f t="shared" ref="Z169" si="435">Z168</f>
        <v>0</v>
      </c>
      <c r="AA169" s="411">
        <f t="shared" ref="AA169" si="436">AA168</f>
        <v>0</v>
      </c>
      <c r="AB169" s="411">
        <f t="shared" ref="AB169" si="437">AB168</f>
        <v>0</v>
      </c>
      <c r="AC169" s="411">
        <f t="shared" ref="AC169" si="438">AC168</f>
        <v>0</v>
      </c>
      <c r="AD169" s="411">
        <f t="shared" ref="AD169" si="439">AD168</f>
        <v>0</v>
      </c>
      <c r="AE169" s="411">
        <f t="shared" ref="AE169" si="440">AE168</f>
        <v>0</v>
      </c>
      <c r="AF169" s="411">
        <f t="shared" ref="AF169" si="441">AF168</f>
        <v>0</v>
      </c>
      <c r="AG169" s="411">
        <f t="shared" ref="AG169" si="442">AG168</f>
        <v>0</v>
      </c>
      <c r="AH169" s="411">
        <f t="shared" ref="AH169" si="443">AH168</f>
        <v>0</v>
      </c>
      <c r="AI169" s="411">
        <f t="shared" ref="AI169" si="444">AI168</f>
        <v>0</v>
      </c>
      <c r="AJ169" s="411">
        <f t="shared" ref="AJ169" si="445">AJ168</f>
        <v>0</v>
      </c>
      <c r="AK169" s="411">
        <f t="shared" ref="AK169" si="446">AK168</f>
        <v>0</v>
      </c>
      <c r="AL169" s="411">
        <f t="shared" ref="AL169" si="447">AL168</f>
        <v>0</v>
      </c>
      <c r="AM169" s="306"/>
    </row>
    <row r="170" spans="1:39" ht="15.5" outlineLevel="1">
      <c r="B170" s="520"/>
      <c r="C170" s="291"/>
      <c r="D170" s="291"/>
      <c r="E170" s="291"/>
      <c r="F170" s="291"/>
      <c r="G170" s="291"/>
      <c r="H170" s="291"/>
      <c r="I170" s="291"/>
      <c r="J170" s="291"/>
      <c r="K170" s="291"/>
      <c r="L170" s="291"/>
      <c r="M170" s="291"/>
      <c r="N170" s="291"/>
      <c r="O170" s="291"/>
      <c r="P170" s="291"/>
      <c r="Q170" s="291"/>
      <c r="R170" s="291"/>
      <c r="S170" s="291"/>
      <c r="T170" s="291"/>
      <c r="U170" s="291"/>
      <c r="V170" s="291"/>
      <c r="W170" s="291"/>
      <c r="X170" s="291"/>
      <c r="Y170" s="412"/>
      <c r="Z170" s="425"/>
      <c r="AA170" s="425"/>
      <c r="AB170" s="425"/>
      <c r="AC170" s="425"/>
      <c r="AD170" s="425"/>
      <c r="AE170" s="425"/>
      <c r="AF170" s="425"/>
      <c r="AG170" s="425"/>
      <c r="AH170" s="425"/>
      <c r="AI170" s="425"/>
      <c r="AJ170" s="425"/>
      <c r="AK170" s="425"/>
      <c r="AL170" s="425"/>
      <c r="AM170" s="306"/>
    </row>
    <row r="171" spans="1:39" ht="31" outlineLevel="1">
      <c r="A171" s="522">
        <v>42</v>
      </c>
      <c r="B171" s="520" t="s">
        <v>134</v>
      </c>
      <c r="C171" s="291" t="s">
        <v>25</v>
      </c>
      <c r="D171" s="295"/>
      <c r="E171" s="295"/>
      <c r="F171" s="295"/>
      <c r="G171" s="295"/>
      <c r="H171" s="295"/>
      <c r="I171" s="295"/>
      <c r="J171" s="295"/>
      <c r="K171" s="295"/>
      <c r="L171" s="295"/>
      <c r="M171" s="295"/>
      <c r="N171" s="291"/>
      <c r="O171" s="295"/>
      <c r="P171" s="295"/>
      <c r="Q171" s="295"/>
      <c r="R171" s="295"/>
      <c r="S171" s="295"/>
      <c r="T171" s="295"/>
      <c r="U171" s="295"/>
      <c r="V171" s="295"/>
      <c r="W171" s="295"/>
      <c r="X171" s="295"/>
      <c r="Y171" s="426"/>
      <c r="Z171" s="410"/>
      <c r="AA171" s="410"/>
      <c r="AB171" s="410"/>
      <c r="AC171" s="410"/>
      <c r="AD171" s="410"/>
      <c r="AE171" s="410"/>
      <c r="AF171" s="415"/>
      <c r="AG171" s="415"/>
      <c r="AH171" s="415"/>
      <c r="AI171" s="415"/>
      <c r="AJ171" s="415"/>
      <c r="AK171" s="415"/>
      <c r="AL171" s="415"/>
      <c r="AM171" s="296">
        <f>SUM(Y171:AL171)</f>
        <v>0</v>
      </c>
    </row>
    <row r="172" spans="1:39" ht="15.5" outlineLevel="1">
      <c r="B172" s="294" t="s">
        <v>267</v>
      </c>
      <c r="C172" s="291" t="s">
        <v>163</v>
      </c>
      <c r="D172" s="295"/>
      <c r="E172" s="295"/>
      <c r="F172" s="295"/>
      <c r="G172" s="295"/>
      <c r="H172" s="295"/>
      <c r="I172" s="295"/>
      <c r="J172" s="295"/>
      <c r="K172" s="295"/>
      <c r="L172" s="295"/>
      <c r="M172" s="295"/>
      <c r="N172" s="468"/>
      <c r="O172" s="295"/>
      <c r="P172" s="295"/>
      <c r="Q172" s="295"/>
      <c r="R172" s="295"/>
      <c r="S172" s="295"/>
      <c r="T172" s="295"/>
      <c r="U172" s="295"/>
      <c r="V172" s="295"/>
      <c r="W172" s="295"/>
      <c r="X172" s="295"/>
      <c r="Y172" s="411">
        <f>Y171</f>
        <v>0</v>
      </c>
      <c r="Z172" s="411">
        <f t="shared" ref="Z172" si="448">Z171</f>
        <v>0</v>
      </c>
      <c r="AA172" s="411">
        <f t="shared" ref="AA172" si="449">AA171</f>
        <v>0</v>
      </c>
      <c r="AB172" s="411">
        <f t="shared" ref="AB172" si="450">AB171</f>
        <v>0</v>
      </c>
      <c r="AC172" s="411">
        <f t="shared" ref="AC172" si="451">AC171</f>
        <v>0</v>
      </c>
      <c r="AD172" s="411">
        <f t="shared" ref="AD172" si="452">AD171</f>
        <v>0</v>
      </c>
      <c r="AE172" s="411">
        <f t="shared" ref="AE172" si="453">AE171</f>
        <v>0</v>
      </c>
      <c r="AF172" s="411">
        <f t="shared" ref="AF172" si="454">AF171</f>
        <v>0</v>
      </c>
      <c r="AG172" s="411">
        <f t="shared" ref="AG172" si="455">AG171</f>
        <v>0</v>
      </c>
      <c r="AH172" s="411">
        <f t="shared" ref="AH172" si="456">AH171</f>
        <v>0</v>
      </c>
      <c r="AI172" s="411">
        <f t="shared" ref="AI172" si="457">AI171</f>
        <v>0</v>
      </c>
      <c r="AJ172" s="411">
        <f t="shared" ref="AJ172" si="458">AJ171</f>
        <v>0</v>
      </c>
      <c r="AK172" s="411">
        <f t="shared" ref="AK172" si="459">AK171</f>
        <v>0</v>
      </c>
      <c r="AL172" s="411">
        <f t="shared" ref="AL172" si="460">AL171</f>
        <v>0</v>
      </c>
      <c r="AM172" s="306"/>
    </row>
    <row r="173" spans="1:39" ht="15.5" outlineLevel="1">
      <c r="B173" s="520"/>
      <c r="C173" s="291"/>
      <c r="D173" s="291"/>
      <c r="E173" s="291"/>
      <c r="F173" s="291"/>
      <c r="G173" s="291"/>
      <c r="H173" s="291"/>
      <c r="I173" s="291"/>
      <c r="J173" s="291"/>
      <c r="K173" s="291"/>
      <c r="L173" s="291"/>
      <c r="M173" s="291"/>
      <c r="N173" s="291"/>
      <c r="O173" s="291"/>
      <c r="P173" s="291"/>
      <c r="Q173" s="291"/>
      <c r="R173" s="291"/>
      <c r="S173" s="291"/>
      <c r="T173" s="291"/>
      <c r="U173" s="291"/>
      <c r="V173" s="291"/>
      <c r="W173" s="291"/>
      <c r="X173" s="291"/>
      <c r="Y173" s="412"/>
      <c r="Z173" s="425"/>
      <c r="AA173" s="425"/>
      <c r="AB173" s="425"/>
      <c r="AC173" s="425"/>
      <c r="AD173" s="425"/>
      <c r="AE173" s="425"/>
      <c r="AF173" s="425"/>
      <c r="AG173" s="425"/>
      <c r="AH173" s="425"/>
      <c r="AI173" s="425"/>
      <c r="AJ173" s="425"/>
      <c r="AK173" s="425"/>
      <c r="AL173" s="425"/>
      <c r="AM173" s="306"/>
    </row>
    <row r="174" spans="1:39" ht="15.5" outlineLevel="1">
      <c r="A174" s="522">
        <v>43</v>
      </c>
      <c r="B174" s="520" t="s">
        <v>135</v>
      </c>
      <c r="C174" s="291" t="s">
        <v>25</v>
      </c>
      <c r="D174" s="295"/>
      <c r="E174" s="295"/>
      <c r="F174" s="295"/>
      <c r="G174" s="295"/>
      <c r="H174" s="295"/>
      <c r="I174" s="295"/>
      <c r="J174" s="295"/>
      <c r="K174" s="295"/>
      <c r="L174" s="295"/>
      <c r="M174" s="295"/>
      <c r="N174" s="295">
        <v>12</v>
      </c>
      <c r="O174" s="295"/>
      <c r="P174" s="295"/>
      <c r="Q174" s="295"/>
      <c r="R174" s="295"/>
      <c r="S174" s="295"/>
      <c r="T174" s="295"/>
      <c r="U174" s="295"/>
      <c r="V174" s="295"/>
      <c r="W174" s="295"/>
      <c r="X174" s="295"/>
      <c r="Y174" s="426"/>
      <c r="Z174" s="410"/>
      <c r="AA174" s="410"/>
      <c r="AB174" s="410"/>
      <c r="AC174" s="410"/>
      <c r="AD174" s="410"/>
      <c r="AE174" s="410"/>
      <c r="AF174" s="415"/>
      <c r="AG174" s="415"/>
      <c r="AH174" s="415"/>
      <c r="AI174" s="415"/>
      <c r="AJ174" s="415"/>
      <c r="AK174" s="415"/>
      <c r="AL174" s="415"/>
      <c r="AM174" s="296">
        <f>SUM(Y174:AL174)</f>
        <v>0</v>
      </c>
    </row>
    <row r="175" spans="1:39" ht="15.5" outlineLevel="1">
      <c r="B175" s="294" t="s">
        <v>267</v>
      </c>
      <c r="C175" s="291" t="s">
        <v>163</v>
      </c>
      <c r="D175" s="295"/>
      <c r="E175" s="295"/>
      <c r="F175" s="295"/>
      <c r="G175" s="295"/>
      <c r="H175" s="295"/>
      <c r="I175" s="295"/>
      <c r="J175" s="295"/>
      <c r="K175" s="295"/>
      <c r="L175" s="295"/>
      <c r="M175" s="295"/>
      <c r="N175" s="295">
        <f>N174</f>
        <v>12</v>
      </c>
      <c r="O175" s="295"/>
      <c r="P175" s="295"/>
      <c r="Q175" s="295"/>
      <c r="R175" s="295"/>
      <c r="S175" s="295"/>
      <c r="T175" s="295"/>
      <c r="U175" s="295"/>
      <c r="V175" s="295"/>
      <c r="W175" s="295"/>
      <c r="X175" s="295"/>
      <c r="Y175" s="411">
        <f>Y174</f>
        <v>0</v>
      </c>
      <c r="Z175" s="411">
        <f t="shared" ref="Z175" si="461">Z174</f>
        <v>0</v>
      </c>
      <c r="AA175" s="411">
        <f t="shared" ref="AA175" si="462">AA174</f>
        <v>0</v>
      </c>
      <c r="AB175" s="411">
        <f t="shared" ref="AB175" si="463">AB174</f>
        <v>0</v>
      </c>
      <c r="AC175" s="411">
        <f t="shared" ref="AC175" si="464">AC174</f>
        <v>0</v>
      </c>
      <c r="AD175" s="411">
        <f t="shared" ref="AD175" si="465">AD174</f>
        <v>0</v>
      </c>
      <c r="AE175" s="411">
        <f t="shared" ref="AE175" si="466">AE174</f>
        <v>0</v>
      </c>
      <c r="AF175" s="411">
        <f t="shared" ref="AF175" si="467">AF174</f>
        <v>0</v>
      </c>
      <c r="AG175" s="411">
        <f t="shared" ref="AG175" si="468">AG174</f>
        <v>0</v>
      </c>
      <c r="AH175" s="411">
        <f t="shared" ref="AH175" si="469">AH174</f>
        <v>0</v>
      </c>
      <c r="AI175" s="411">
        <f t="shared" ref="AI175" si="470">AI174</f>
        <v>0</v>
      </c>
      <c r="AJ175" s="411">
        <f t="shared" ref="AJ175" si="471">AJ174</f>
        <v>0</v>
      </c>
      <c r="AK175" s="411">
        <f t="shared" ref="AK175" si="472">AK174</f>
        <v>0</v>
      </c>
      <c r="AL175" s="411">
        <f t="shared" ref="AL175" si="473">AL174</f>
        <v>0</v>
      </c>
      <c r="AM175" s="306"/>
    </row>
    <row r="176" spans="1:39" ht="15.5" outlineLevel="1">
      <c r="B176" s="520"/>
      <c r="C176" s="291"/>
      <c r="D176" s="291"/>
      <c r="E176" s="291"/>
      <c r="F176" s="291"/>
      <c r="G176" s="291"/>
      <c r="H176" s="291"/>
      <c r="I176" s="291"/>
      <c r="J176" s="291"/>
      <c r="K176" s="291"/>
      <c r="L176" s="291"/>
      <c r="M176" s="291"/>
      <c r="N176" s="291"/>
      <c r="O176" s="291"/>
      <c r="P176" s="291"/>
      <c r="Q176" s="291"/>
      <c r="R176" s="291"/>
      <c r="S176" s="291"/>
      <c r="T176" s="291"/>
      <c r="U176" s="291"/>
      <c r="V176" s="291"/>
      <c r="W176" s="291"/>
      <c r="X176" s="291"/>
      <c r="Y176" s="412"/>
      <c r="Z176" s="425"/>
      <c r="AA176" s="425"/>
      <c r="AB176" s="425"/>
      <c r="AC176" s="425"/>
      <c r="AD176" s="425"/>
      <c r="AE176" s="425"/>
      <c r="AF176" s="425"/>
      <c r="AG176" s="425"/>
      <c r="AH176" s="425"/>
      <c r="AI176" s="425"/>
      <c r="AJ176" s="425"/>
      <c r="AK176" s="425"/>
      <c r="AL176" s="425"/>
      <c r="AM176" s="306"/>
    </row>
    <row r="177" spans="1:39" ht="46.5" outlineLevel="1">
      <c r="A177" s="522">
        <v>44</v>
      </c>
      <c r="B177" s="520" t="s">
        <v>136</v>
      </c>
      <c r="C177" s="291" t="s">
        <v>25</v>
      </c>
      <c r="D177" s="295"/>
      <c r="E177" s="295"/>
      <c r="F177" s="295"/>
      <c r="G177" s="295"/>
      <c r="H177" s="295"/>
      <c r="I177" s="295"/>
      <c r="J177" s="295"/>
      <c r="K177" s="295"/>
      <c r="L177" s="295"/>
      <c r="M177" s="295"/>
      <c r="N177" s="295">
        <v>12</v>
      </c>
      <c r="O177" s="295"/>
      <c r="P177" s="295"/>
      <c r="Q177" s="295"/>
      <c r="R177" s="295"/>
      <c r="S177" s="295"/>
      <c r="T177" s="295"/>
      <c r="U177" s="295"/>
      <c r="V177" s="295"/>
      <c r="W177" s="295"/>
      <c r="X177" s="295"/>
      <c r="Y177" s="426"/>
      <c r="Z177" s="410"/>
      <c r="AA177" s="410"/>
      <c r="AB177" s="410"/>
      <c r="AC177" s="410"/>
      <c r="AD177" s="410"/>
      <c r="AE177" s="410"/>
      <c r="AF177" s="415"/>
      <c r="AG177" s="415"/>
      <c r="AH177" s="415"/>
      <c r="AI177" s="415"/>
      <c r="AJ177" s="415"/>
      <c r="AK177" s="415"/>
      <c r="AL177" s="415"/>
      <c r="AM177" s="296">
        <f>SUM(Y177:AL177)</f>
        <v>0</v>
      </c>
    </row>
    <row r="178" spans="1:39" ht="15.5" outlineLevel="1">
      <c r="B178" s="294" t="s">
        <v>267</v>
      </c>
      <c r="C178" s="291" t="s">
        <v>163</v>
      </c>
      <c r="D178" s="295"/>
      <c r="E178" s="295"/>
      <c r="F178" s="295"/>
      <c r="G178" s="295"/>
      <c r="H178" s="295"/>
      <c r="I178" s="295"/>
      <c r="J178" s="295"/>
      <c r="K178" s="295"/>
      <c r="L178" s="295"/>
      <c r="M178" s="295"/>
      <c r="N178" s="295">
        <f>N177</f>
        <v>12</v>
      </c>
      <c r="O178" s="295"/>
      <c r="P178" s="295"/>
      <c r="Q178" s="295"/>
      <c r="R178" s="295"/>
      <c r="S178" s="295"/>
      <c r="T178" s="295"/>
      <c r="U178" s="295"/>
      <c r="V178" s="295"/>
      <c r="W178" s="295"/>
      <c r="X178" s="295"/>
      <c r="Y178" s="411">
        <f>Y177</f>
        <v>0</v>
      </c>
      <c r="Z178" s="411">
        <f t="shared" ref="Z178" si="474">Z177</f>
        <v>0</v>
      </c>
      <c r="AA178" s="411">
        <f t="shared" ref="AA178" si="475">AA177</f>
        <v>0</v>
      </c>
      <c r="AB178" s="411">
        <f t="shared" ref="AB178" si="476">AB177</f>
        <v>0</v>
      </c>
      <c r="AC178" s="411">
        <f t="shared" ref="AC178" si="477">AC177</f>
        <v>0</v>
      </c>
      <c r="AD178" s="411">
        <f t="shared" ref="AD178" si="478">AD177</f>
        <v>0</v>
      </c>
      <c r="AE178" s="411">
        <f t="shared" ref="AE178" si="479">AE177</f>
        <v>0</v>
      </c>
      <c r="AF178" s="411">
        <f t="shared" ref="AF178" si="480">AF177</f>
        <v>0</v>
      </c>
      <c r="AG178" s="411">
        <f t="shared" ref="AG178" si="481">AG177</f>
        <v>0</v>
      </c>
      <c r="AH178" s="411">
        <f t="shared" ref="AH178" si="482">AH177</f>
        <v>0</v>
      </c>
      <c r="AI178" s="411">
        <f t="shared" ref="AI178" si="483">AI177</f>
        <v>0</v>
      </c>
      <c r="AJ178" s="411">
        <f t="shared" ref="AJ178" si="484">AJ177</f>
        <v>0</v>
      </c>
      <c r="AK178" s="411">
        <f t="shared" ref="AK178" si="485">AK177</f>
        <v>0</v>
      </c>
      <c r="AL178" s="411">
        <f t="shared" ref="AL178" si="486">AL177</f>
        <v>0</v>
      </c>
      <c r="AM178" s="306"/>
    </row>
    <row r="179" spans="1:39" ht="15.5" outlineLevel="1">
      <c r="B179" s="520"/>
      <c r="C179" s="291"/>
      <c r="D179" s="291"/>
      <c r="E179" s="291"/>
      <c r="F179" s="291"/>
      <c r="G179" s="291"/>
      <c r="H179" s="291"/>
      <c r="I179" s="291"/>
      <c r="J179" s="291"/>
      <c r="K179" s="291"/>
      <c r="L179" s="291"/>
      <c r="M179" s="291"/>
      <c r="N179" s="291"/>
      <c r="O179" s="291"/>
      <c r="P179" s="291"/>
      <c r="Q179" s="291"/>
      <c r="R179" s="291"/>
      <c r="S179" s="291"/>
      <c r="T179" s="291"/>
      <c r="U179" s="291"/>
      <c r="V179" s="291"/>
      <c r="W179" s="291"/>
      <c r="X179" s="291"/>
      <c r="Y179" s="412"/>
      <c r="Z179" s="425"/>
      <c r="AA179" s="425"/>
      <c r="AB179" s="425"/>
      <c r="AC179" s="425"/>
      <c r="AD179" s="425"/>
      <c r="AE179" s="425"/>
      <c r="AF179" s="425"/>
      <c r="AG179" s="425"/>
      <c r="AH179" s="425"/>
      <c r="AI179" s="425"/>
      <c r="AJ179" s="425"/>
      <c r="AK179" s="425"/>
      <c r="AL179" s="425"/>
      <c r="AM179" s="306"/>
    </row>
    <row r="180" spans="1:39" ht="31" outlineLevel="1">
      <c r="A180" s="522">
        <v>45</v>
      </c>
      <c r="B180" s="520" t="s">
        <v>137</v>
      </c>
      <c r="C180" s="291" t="s">
        <v>25</v>
      </c>
      <c r="D180" s="295"/>
      <c r="E180" s="295"/>
      <c r="F180" s="295"/>
      <c r="G180" s="295"/>
      <c r="H180" s="295"/>
      <c r="I180" s="295"/>
      <c r="J180" s="295"/>
      <c r="K180" s="295"/>
      <c r="L180" s="295"/>
      <c r="M180" s="295"/>
      <c r="N180" s="295">
        <v>12</v>
      </c>
      <c r="O180" s="295"/>
      <c r="P180" s="295"/>
      <c r="Q180" s="295"/>
      <c r="R180" s="295"/>
      <c r="S180" s="295"/>
      <c r="T180" s="295"/>
      <c r="U180" s="295"/>
      <c r="V180" s="295"/>
      <c r="W180" s="295"/>
      <c r="X180" s="295"/>
      <c r="Y180" s="426"/>
      <c r="Z180" s="410"/>
      <c r="AA180" s="410"/>
      <c r="AB180" s="410"/>
      <c r="AC180" s="410"/>
      <c r="AD180" s="410"/>
      <c r="AE180" s="410"/>
      <c r="AF180" s="415"/>
      <c r="AG180" s="415"/>
      <c r="AH180" s="415"/>
      <c r="AI180" s="415"/>
      <c r="AJ180" s="415"/>
      <c r="AK180" s="415"/>
      <c r="AL180" s="415"/>
      <c r="AM180" s="296">
        <f>SUM(Y180:AL180)</f>
        <v>0</v>
      </c>
    </row>
    <row r="181" spans="1:39" ht="15.5" outlineLevel="1">
      <c r="B181" s="294" t="s">
        <v>267</v>
      </c>
      <c r="C181" s="291" t="s">
        <v>163</v>
      </c>
      <c r="D181" s="295"/>
      <c r="E181" s="295"/>
      <c r="F181" s="295"/>
      <c r="G181" s="295"/>
      <c r="H181" s="295"/>
      <c r="I181" s="295"/>
      <c r="J181" s="295"/>
      <c r="K181" s="295"/>
      <c r="L181" s="295"/>
      <c r="M181" s="295"/>
      <c r="N181" s="295">
        <f>N180</f>
        <v>12</v>
      </c>
      <c r="O181" s="295"/>
      <c r="P181" s="295"/>
      <c r="Q181" s="295"/>
      <c r="R181" s="295"/>
      <c r="S181" s="295"/>
      <c r="T181" s="295"/>
      <c r="U181" s="295"/>
      <c r="V181" s="295"/>
      <c r="W181" s="295"/>
      <c r="X181" s="295"/>
      <c r="Y181" s="411">
        <f>Y180</f>
        <v>0</v>
      </c>
      <c r="Z181" s="411">
        <f t="shared" ref="Z181" si="487">Z180</f>
        <v>0</v>
      </c>
      <c r="AA181" s="411">
        <f t="shared" ref="AA181" si="488">AA180</f>
        <v>0</v>
      </c>
      <c r="AB181" s="411">
        <f t="shared" ref="AB181" si="489">AB180</f>
        <v>0</v>
      </c>
      <c r="AC181" s="411">
        <f t="shared" ref="AC181" si="490">AC180</f>
        <v>0</v>
      </c>
      <c r="AD181" s="411">
        <f t="shared" ref="AD181" si="491">AD180</f>
        <v>0</v>
      </c>
      <c r="AE181" s="411">
        <f t="shared" ref="AE181" si="492">AE180</f>
        <v>0</v>
      </c>
      <c r="AF181" s="411">
        <f t="shared" ref="AF181" si="493">AF180</f>
        <v>0</v>
      </c>
      <c r="AG181" s="411">
        <f t="shared" ref="AG181" si="494">AG180</f>
        <v>0</v>
      </c>
      <c r="AH181" s="411">
        <f t="shared" ref="AH181" si="495">AH180</f>
        <v>0</v>
      </c>
      <c r="AI181" s="411">
        <f t="shared" ref="AI181" si="496">AI180</f>
        <v>0</v>
      </c>
      <c r="AJ181" s="411">
        <f t="shared" ref="AJ181" si="497">AJ180</f>
        <v>0</v>
      </c>
      <c r="AK181" s="411">
        <f t="shared" ref="AK181" si="498">AK180</f>
        <v>0</v>
      </c>
      <c r="AL181" s="411">
        <f t="shared" ref="AL181" si="499">AL180</f>
        <v>0</v>
      </c>
      <c r="AM181" s="306"/>
    </row>
    <row r="182" spans="1:39" ht="15.5" outlineLevel="1">
      <c r="B182" s="520"/>
      <c r="C182" s="291"/>
      <c r="D182" s="291"/>
      <c r="E182" s="291"/>
      <c r="F182" s="291"/>
      <c r="G182" s="291"/>
      <c r="H182" s="291"/>
      <c r="I182" s="291"/>
      <c r="J182" s="291"/>
      <c r="K182" s="291"/>
      <c r="L182" s="291"/>
      <c r="M182" s="291"/>
      <c r="N182" s="291"/>
      <c r="O182" s="291"/>
      <c r="P182" s="291"/>
      <c r="Q182" s="291"/>
      <c r="R182" s="291"/>
      <c r="S182" s="291"/>
      <c r="T182" s="291"/>
      <c r="U182" s="291"/>
      <c r="V182" s="291"/>
      <c r="W182" s="291"/>
      <c r="X182" s="291"/>
      <c r="Y182" s="412"/>
      <c r="Z182" s="425"/>
      <c r="AA182" s="425"/>
      <c r="AB182" s="425"/>
      <c r="AC182" s="425"/>
      <c r="AD182" s="425"/>
      <c r="AE182" s="425"/>
      <c r="AF182" s="425"/>
      <c r="AG182" s="425"/>
      <c r="AH182" s="425"/>
      <c r="AI182" s="425"/>
      <c r="AJ182" s="425"/>
      <c r="AK182" s="425"/>
      <c r="AL182" s="425"/>
      <c r="AM182" s="306"/>
    </row>
    <row r="183" spans="1:39" ht="31" outlineLevel="1">
      <c r="A183" s="522">
        <v>46</v>
      </c>
      <c r="B183" s="520" t="s">
        <v>138</v>
      </c>
      <c r="C183" s="291" t="s">
        <v>25</v>
      </c>
      <c r="D183" s="295"/>
      <c r="E183" s="295"/>
      <c r="F183" s="295"/>
      <c r="G183" s="295"/>
      <c r="H183" s="295"/>
      <c r="I183" s="295"/>
      <c r="J183" s="295"/>
      <c r="K183" s="295"/>
      <c r="L183" s="295"/>
      <c r="M183" s="295"/>
      <c r="N183" s="295">
        <v>12</v>
      </c>
      <c r="O183" s="295"/>
      <c r="P183" s="295"/>
      <c r="Q183" s="295"/>
      <c r="R183" s="295"/>
      <c r="S183" s="295"/>
      <c r="T183" s="295"/>
      <c r="U183" s="295"/>
      <c r="V183" s="295"/>
      <c r="W183" s="295"/>
      <c r="X183" s="295"/>
      <c r="Y183" s="426"/>
      <c r="Z183" s="410"/>
      <c r="AA183" s="410"/>
      <c r="AB183" s="410"/>
      <c r="AC183" s="410"/>
      <c r="AD183" s="410"/>
      <c r="AE183" s="410"/>
      <c r="AF183" s="415"/>
      <c r="AG183" s="415"/>
      <c r="AH183" s="415"/>
      <c r="AI183" s="415"/>
      <c r="AJ183" s="415"/>
      <c r="AK183" s="415"/>
      <c r="AL183" s="415"/>
      <c r="AM183" s="296">
        <f>SUM(Y183:AL183)</f>
        <v>0</v>
      </c>
    </row>
    <row r="184" spans="1:39" ht="15.5" outlineLevel="1">
      <c r="B184" s="294" t="s">
        <v>267</v>
      </c>
      <c r="C184" s="291" t="s">
        <v>163</v>
      </c>
      <c r="D184" s="295"/>
      <c r="E184" s="295"/>
      <c r="F184" s="295"/>
      <c r="G184" s="295"/>
      <c r="H184" s="295"/>
      <c r="I184" s="295"/>
      <c r="J184" s="295"/>
      <c r="K184" s="295"/>
      <c r="L184" s="295"/>
      <c r="M184" s="295"/>
      <c r="N184" s="295">
        <f>N183</f>
        <v>12</v>
      </c>
      <c r="O184" s="295"/>
      <c r="P184" s="295"/>
      <c r="Q184" s="295"/>
      <c r="R184" s="295"/>
      <c r="S184" s="295"/>
      <c r="T184" s="295"/>
      <c r="U184" s="295"/>
      <c r="V184" s="295"/>
      <c r="W184" s="295"/>
      <c r="X184" s="295"/>
      <c r="Y184" s="411">
        <f>Y183</f>
        <v>0</v>
      </c>
      <c r="Z184" s="411">
        <f t="shared" ref="Z184" si="500">Z183</f>
        <v>0</v>
      </c>
      <c r="AA184" s="411">
        <f t="shared" ref="AA184" si="501">AA183</f>
        <v>0</v>
      </c>
      <c r="AB184" s="411">
        <f t="shared" ref="AB184" si="502">AB183</f>
        <v>0</v>
      </c>
      <c r="AC184" s="411">
        <f t="shared" ref="AC184" si="503">AC183</f>
        <v>0</v>
      </c>
      <c r="AD184" s="411">
        <f t="shared" ref="AD184" si="504">AD183</f>
        <v>0</v>
      </c>
      <c r="AE184" s="411">
        <f t="shared" ref="AE184" si="505">AE183</f>
        <v>0</v>
      </c>
      <c r="AF184" s="411">
        <f t="shared" ref="AF184" si="506">AF183</f>
        <v>0</v>
      </c>
      <c r="AG184" s="411">
        <f t="shared" ref="AG184" si="507">AG183</f>
        <v>0</v>
      </c>
      <c r="AH184" s="411">
        <f t="shared" ref="AH184" si="508">AH183</f>
        <v>0</v>
      </c>
      <c r="AI184" s="411">
        <f t="shared" ref="AI184" si="509">AI183</f>
        <v>0</v>
      </c>
      <c r="AJ184" s="411">
        <f t="shared" ref="AJ184" si="510">AJ183</f>
        <v>0</v>
      </c>
      <c r="AK184" s="411">
        <f t="shared" ref="AK184" si="511">AK183</f>
        <v>0</v>
      </c>
      <c r="AL184" s="411">
        <f t="shared" ref="AL184" si="512">AL183</f>
        <v>0</v>
      </c>
      <c r="AM184" s="306"/>
    </row>
    <row r="185" spans="1:39" ht="15.5" outlineLevel="1">
      <c r="B185" s="520"/>
      <c r="C185" s="291"/>
      <c r="D185" s="291"/>
      <c r="E185" s="291"/>
      <c r="F185" s="291"/>
      <c r="G185" s="291"/>
      <c r="H185" s="291"/>
      <c r="I185" s="291"/>
      <c r="J185" s="291"/>
      <c r="K185" s="291"/>
      <c r="L185" s="291"/>
      <c r="M185" s="291"/>
      <c r="N185" s="291"/>
      <c r="O185" s="291"/>
      <c r="P185" s="291"/>
      <c r="Q185" s="291"/>
      <c r="R185" s="291"/>
      <c r="S185" s="291"/>
      <c r="T185" s="291"/>
      <c r="U185" s="291"/>
      <c r="V185" s="291"/>
      <c r="W185" s="291"/>
      <c r="X185" s="291"/>
      <c r="Y185" s="412"/>
      <c r="Z185" s="425"/>
      <c r="AA185" s="425"/>
      <c r="AB185" s="425"/>
      <c r="AC185" s="425"/>
      <c r="AD185" s="425"/>
      <c r="AE185" s="425"/>
      <c r="AF185" s="425"/>
      <c r="AG185" s="425"/>
      <c r="AH185" s="425"/>
      <c r="AI185" s="425"/>
      <c r="AJ185" s="425"/>
      <c r="AK185" s="425"/>
      <c r="AL185" s="425"/>
      <c r="AM185" s="306"/>
    </row>
    <row r="186" spans="1:39" ht="31" outlineLevel="1">
      <c r="A186" s="522">
        <v>47</v>
      </c>
      <c r="B186" s="520" t="s">
        <v>139</v>
      </c>
      <c r="C186" s="291" t="s">
        <v>25</v>
      </c>
      <c r="D186" s="295"/>
      <c r="E186" s="295"/>
      <c r="F186" s="295"/>
      <c r="G186" s="295"/>
      <c r="H186" s="295"/>
      <c r="I186" s="295"/>
      <c r="J186" s="295"/>
      <c r="K186" s="295"/>
      <c r="L186" s="295"/>
      <c r="M186" s="295"/>
      <c r="N186" s="295">
        <v>12</v>
      </c>
      <c r="O186" s="295"/>
      <c r="P186" s="295"/>
      <c r="Q186" s="295"/>
      <c r="R186" s="295"/>
      <c r="S186" s="295"/>
      <c r="T186" s="295"/>
      <c r="U186" s="295"/>
      <c r="V186" s="295"/>
      <c r="W186" s="295"/>
      <c r="X186" s="295"/>
      <c r="Y186" s="426"/>
      <c r="Z186" s="410"/>
      <c r="AA186" s="410"/>
      <c r="AB186" s="410"/>
      <c r="AC186" s="410"/>
      <c r="AD186" s="410"/>
      <c r="AE186" s="410"/>
      <c r="AF186" s="415"/>
      <c r="AG186" s="415"/>
      <c r="AH186" s="415"/>
      <c r="AI186" s="415"/>
      <c r="AJ186" s="415"/>
      <c r="AK186" s="415"/>
      <c r="AL186" s="415"/>
      <c r="AM186" s="296">
        <f>SUM(Y186:AL186)</f>
        <v>0</v>
      </c>
    </row>
    <row r="187" spans="1:39" ht="15.5" outlineLevel="1">
      <c r="B187" s="294" t="s">
        <v>267</v>
      </c>
      <c r="C187" s="291" t="s">
        <v>163</v>
      </c>
      <c r="D187" s="295"/>
      <c r="E187" s="295"/>
      <c r="F187" s="295"/>
      <c r="G187" s="295"/>
      <c r="H187" s="295"/>
      <c r="I187" s="295"/>
      <c r="J187" s="295"/>
      <c r="K187" s="295"/>
      <c r="L187" s="295"/>
      <c r="M187" s="295"/>
      <c r="N187" s="295">
        <f>N186</f>
        <v>12</v>
      </c>
      <c r="O187" s="295"/>
      <c r="P187" s="295"/>
      <c r="Q187" s="295"/>
      <c r="R187" s="295"/>
      <c r="S187" s="295"/>
      <c r="T187" s="295"/>
      <c r="U187" s="295"/>
      <c r="V187" s="295"/>
      <c r="W187" s="295"/>
      <c r="X187" s="295"/>
      <c r="Y187" s="411">
        <f>Y186</f>
        <v>0</v>
      </c>
      <c r="Z187" s="411">
        <f t="shared" ref="Z187" si="513">Z186</f>
        <v>0</v>
      </c>
      <c r="AA187" s="411">
        <f t="shared" ref="AA187" si="514">AA186</f>
        <v>0</v>
      </c>
      <c r="AB187" s="411">
        <f t="shared" ref="AB187" si="515">AB186</f>
        <v>0</v>
      </c>
      <c r="AC187" s="411">
        <f t="shared" ref="AC187" si="516">AC186</f>
        <v>0</v>
      </c>
      <c r="AD187" s="411">
        <f t="shared" ref="AD187" si="517">AD186</f>
        <v>0</v>
      </c>
      <c r="AE187" s="411">
        <f t="shared" ref="AE187" si="518">AE186</f>
        <v>0</v>
      </c>
      <c r="AF187" s="411">
        <f t="shared" ref="AF187" si="519">AF186</f>
        <v>0</v>
      </c>
      <c r="AG187" s="411">
        <f t="shared" ref="AG187" si="520">AG186</f>
        <v>0</v>
      </c>
      <c r="AH187" s="411">
        <f t="shared" ref="AH187" si="521">AH186</f>
        <v>0</v>
      </c>
      <c r="AI187" s="411">
        <f t="shared" ref="AI187" si="522">AI186</f>
        <v>0</v>
      </c>
      <c r="AJ187" s="411">
        <f t="shared" ref="AJ187" si="523">AJ186</f>
        <v>0</v>
      </c>
      <c r="AK187" s="411">
        <f t="shared" ref="AK187" si="524">AK186</f>
        <v>0</v>
      </c>
      <c r="AL187" s="411">
        <f t="shared" ref="AL187" si="525">AL186</f>
        <v>0</v>
      </c>
      <c r="AM187" s="306"/>
    </row>
    <row r="188" spans="1:39" ht="15.5" outlineLevel="1">
      <c r="B188" s="520"/>
      <c r="C188" s="291"/>
      <c r="D188" s="291"/>
      <c r="E188" s="291"/>
      <c r="F188" s="291"/>
      <c r="G188" s="291"/>
      <c r="H188" s="291"/>
      <c r="I188" s="291"/>
      <c r="J188" s="291"/>
      <c r="K188" s="291"/>
      <c r="L188" s="291"/>
      <c r="M188" s="291"/>
      <c r="N188" s="291"/>
      <c r="O188" s="291"/>
      <c r="P188" s="291"/>
      <c r="Q188" s="291"/>
      <c r="R188" s="291"/>
      <c r="S188" s="291"/>
      <c r="T188" s="291"/>
      <c r="U188" s="291"/>
      <c r="V188" s="291"/>
      <c r="W188" s="291"/>
      <c r="X188" s="291"/>
      <c r="Y188" s="412"/>
      <c r="Z188" s="425"/>
      <c r="AA188" s="425"/>
      <c r="AB188" s="425"/>
      <c r="AC188" s="425"/>
      <c r="AD188" s="425"/>
      <c r="AE188" s="425"/>
      <c r="AF188" s="425"/>
      <c r="AG188" s="425"/>
      <c r="AH188" s="425"/>
      <c r="AI188" s="425"/>
      <c r="AJ188" s="425"/>
      <c r="AK188" s="425"/>
      <c r="AL188" s="425"/>
      <c r="AM188" s="306"/>
    </row>
    <row r="189" spans="1:39" ht="31" outlineLevel="1">
      <c r="A189" s="522">
        <v>48</v>
      </c>
      <c r="B189" s="520" t="s">
        <v>140</v>
      </c>
      <c r="C189" s="291" t="s">
        <v>25</v>
      </c>
      <c r="D189" s="295"/>
      <c r="E189" s="295"/>
      <c r="F189" s="295"/>
      <c r="G189" s="295"/>
      <c r="H189" s="295"/>
      <c r="I189" s="295"/>
      <c r="J189" s="295"/>
      <c r="K189" s="295"/>
      <c r="L189" s="295"/>
      <c r="M189" s="295"/>
      <c r="N189" s="295">
        <v>12</v>
      </c>
      <c r="O189" s="295"/>
      <c r="P189" s="295"/>
      <c r="Q189" s="295"/>
      <c r="R189" s="295"/>
      <c r="S189" s="295"/>
      <c r="T189" s="295"/>
      <c r="U189" s="295"/>
      <c r="V189" s="295"/>
      <c r="W189" s="295"/>
      <c r="X189" s="295"/>
      <c r="Y189" s="426"/>
      <c r="Z189" s="410"/>
      <c r="AA189" s="410"/>
      <c r="AB189" s="410"/>
      <c r="AC189" s="410"/>
      <c r="AD189" s="410"/>
      <c r="AE189" s="410"/>
      <c r="AF189" s="415"/>
      <c r="AG189" s="415"/>
      <c r="AH189" s="415"/>
      <c r="AI189" s="415"/>
      <c r="AJ189" s="415"/>
      <c r="AK189" s="415"/>
      <c r="AL189" s="415"/>
      <c r="AM189" s="296">
        <f>SUM(Y189:AL189)</f>
        <v>0</v>
      </c>
    </row>
    <row r="190" spans="1:39" ht="15.5" outlineLevel="1">
      <c r="B190" s="294" t="s">
        <v>267</v>
      </c>
      <c r="C190" s="291" t="s">
        <v>163</v>
      </c>
      <c r="D190" s="295"/>
      <c r="E190" s="295"/>
      <c r="F190" s="295"/>
      <c r="G190" s="295"/>
      <c r="H190" s="295"/>
      <c r="I190" s="295"/>
      <c r="J190" s="295"/>
      <c r="K190" s="295"/>
      <c r="L190" s="295"/>
      <c r="M190" s="295"/>
      <c r="N190" s="295">
        <f>N189</f>
        <v>12</v>
      </c>
      <c r="O190" s="295"/>
      <c r="P190" s="295"/>
      <c r="Q190" s="295"/>
      <c r="R190" s="295"/>
      <c r="S190" s="295"/>
      <c r="T190" s="295"/>
      <c r="U190" s="295"/>
      <c r="V190" s="295"/>
      <c r="W190" s="295"/>
      <c r="X190" s="295"/>
      <c r="Y190" s="411">
        <f>Y189</f>
        <v>0</v>
      </c>
      <c r="Z190" s="411">
        <f t="shared" ref="Z190" si="526">Z189</f>
        <v>0</v>
      </c>
      <c r="AA190" s="411">
        <f t="shared" ref="AA190" si="527">AA189</f>
        <v>0</v>
      </c>
      <c r="AB190" s="411">
        <f t="shared" ref="AB190" si="528">AB189</f>
        <v>0</v>
      </c>
      <c r="AC190" s="411">
        <f t="shared" ref="AC190" si="529">AC189</f>
        <v>0</v>
      </c>
      <c r="AD190" s="411">
        <f t="shared" ref="AD190" si="530">AD189</f>
        <v>0</v>
      </c>
      <c r="AE190" s="411">
        <f t="shared" ref="AE190" si="531">AE189</f>
        <v>0</v>
      </c>
      <c r="AF190" s="411">
        <f t="shared" ref="AF190" si="532">AF189</f>
        <v>0</v>
      </c>
      <c r="AG190" s="411">
        <f t="shared" ref="AG190" si="533">AG189</f>
        <v>0</v>
      </c>
      <c r="AH190" s="411">
        <f t="shared" ref="AH190" si="534">AH189</f>
        <v>0</v>
      </c>
      <c r="AI190" s="411">
        <f t="shared" ref="AI190" si="535">AI189</f>
        <v>0</v>
      </c>
      <c r="AJ190" s="411">
        <f t="shared" ref="AJ190" si="536">AJ189</f>
        <v>0</v>
      </c>
      <c r="AK190" s="411">
        <f t="shared" ref="AK190" si="537">AK189</f>
        <v>0</v>
      </c>
      <c r="AL190" s="411">
        <f t="shared" ref="AL190" si="538">AL189</f>
        <v>0</v>
      </c>
      <c r="AM190" s="306"/>
    </row>
    <row r="191" spans="1:39" ht="15.5" outlineLevel="1">
      <c r="B191" s="520"/>
      <c r="C191" s="291"/>
      <c r="D191" s="291"/>
      <c r="E191" s="291"/>
      <c r="F191" s="291"/>
      <c r="G191" s="291"/>
      <c r="H191" s="291"/>
      <c r="I191" s="291"/>
      <c r="J191" s="291"/>
      <c r="K191" s="291"/>
      <c r="L191" s="291"/>
      <c r="M191" s="291"/>
      <c r="N191" s="291"/>
      <c r="O191" s="291"/>
      <c r="P191" s="291"/>
      <c r="Q191" s="291"/>
      <c r="R191" s="291"/>
      <c r="S191" s="291"/>
      <c r="T191" s="291"/>
      <c r="U191" s="291"/>
      <c r="V191" s="291"/>
      <c r="W191" s="291"/>
      <c r="X191" s="291"/>
      <c r="Y191" s="412"/>
      <c r="Z191" s="425"/>
      <c r="AA191" s="425"/>
      <c r="AB191" s="425"/>
      <c r="AC191" s="425"/>
      <c r="AD191" s="425"/>
      <c r="AE191" s="425"/>
      <c r="AF191" s="425"/>
      <c r="AG191" s="425"/>
      <c r="AH191" s="425"/>
      <c r="AI191" s="425"/>
      <c r="AJ191" s="425"/>
      <c r="AK191" s="425"/>
      <c r="AL191" s="425"/>
      <c r="AM191" s="306"/>
    </row>
    <row r="192" spans="1:39" ht="31" outlineLevel="1">
      <c r="A192" s="522">
        <v>49</v>
      </c>
      <c r="B192" s="520" t="s">
        <v>141</v>
      </c>
      <c r="C192" s="291" t="s">
        <v>25</v>
      </c>
      <c r="D192" s="295"/>
      <c r="E192" s="295"/>
      <c r="F192" s="295"/>
      <c r="G192" s="295"/>
      <c r="H192" s="295"/>
      <c r="I192" s="295"/>
      <c r="J192" s="295"/>
      <c r="K192" s="295"/>
      <c r="L192" s="295"/>
      <c r="M192" s="295"/>
      <c r="N192" s="295">
        <v>12</v>
      </c>
      <c r="O192" s="295"/>
      <c r="P192" s="295"/>
      <c r="Q192" s="295"/>
      <c r="R192" s="295"/>
      <c r="S192" s="295"/>
      <c r="T192" s="295"/>
      <c r="U192" s="295"/>
      <c r="V192" s="295"/>
      <c r="W192" s="295"/>
      <c r="X192" s="295"/>
      <c r="Y192" s="426"/>
      <c r="Z192" s="410"/>
      <c r="AA192" s="410"/>
      <c r="AB192" s="410"/>
      <c r="AC192" s="410"/>
      <c r="AD192" s="410"/>
      <c r="AE192" s="410"/>
      <c r="AF192" s="415"/>
      <c r="AG192" s="415"/>
      <c r="AH192" s="415"/>
      <c r="AI192" s="415"/>
      <c r="AJ192" s="415"/>
      <c r="AK192" s="415"/>
      <c r="AL192" s="415"/>
      <c r="AM192" s="296">
        <f>SUM(Y192:AL192)</f>
        <v>0</v>
      </c>
    </row>
    <row r="193" spans="2:39" ht="15.5" outlineLevel="1">
      <c r="B193" s="294" t="s">
        <v>267</v>
      </c>
      <c r="C193" s="291" t="s">
        <v>163</v>
      </c>
      <c r="D193" s="295"/>
      <c r="E193" s="295"/>
      <c r="F193" s="295"/>
      <c r="G193" s="295"/>
      <c r="H193" s="295"/>
      <c r="I193" s="295"/>
      <c r="J193" s="295"/>
      <c r="K193" s="295"/>
      <c r="L193" s="295"/>
      <c r="M193" s="295"/>
      <c r="N193" s="295">
        <f>N192</f>
        <v>12</v>
      </c>
      <c r="O193" s="295"/>
      <c r="P193" s="295"/>
      <c r="Q193" s="295"/>
      <c r="R193" s="295"/>
      <c r="S193" s="295"/>
      <c r="T193" s="295"/>
      <c r="U193" s="295"/>
      <c r="V193" s="295"/>
      <c r="W193" s="295"/>
      <c r="X193" s="295"/>
      <c r="Y193" s="411">
        <f>Y192</f>
        <v>0</v>
      </c>
      <c r="Z193" s="411">
        <f t="shared" ref="Z193" si="539">Z192</f>
        <v>0</v>
      </c>
      <c r="AA193" s="411">
        <f t="shared" ref="AA193" si="540">AA192</f>
        <v>0</v>
      </c>
      <c r="AB193" s="411">
        <f t="shared" ref="AB193" si="541">AB192</f>
        <v>0</v>
      </c>
      <c r="AC193" s="411">
        <f t="shared" ref="AC193" si="542">AC192</f>
        <v>0</v>
      </c>
      <c r="AD193" s="411">
        <f t="shared" ref="AD193" si="543">AD192</f>
        <v>0</v>
      </c>
      <c r="AE193" s="411">
        <f t="shared" ref="AE193" si="544">AE192</f>
        <v>0</v>
      </c>
      <c r="AF193" s="411">
        <f t="shared" ref="AF193" si="545">AF192</f>
        <v>0</v>
      </c>
      <c r="AG193" s="411">
        <f t="shared" ref="AG193" si="546">AG192</f>
        <v>0</v>
      </c>
      <c r="AH193" s="411">
        <f t="shared" ref="AH193" si="547">AH192</f>
        <v>0</v>
      </c>
      <c r="AI193" s="411">
        <f t="shared" ref="AI193" si="548">AI192</f>
        <v>0</v>
      </c>
      <c r="AJ193" s="411">
        <f t="shared" ref="AJ193" si="549">AJ192</f>
        <v>0</v>
      </c>
      <c r="AK193" s="411">
        <f t="shared" ref="AK193" si="550">AK192</f>
        <v>0</v>
      </c>
      <c r="AL193" s="411">
        <f t="shared" ref="AL193" si="551">AL192</f>
        <v>0</v>
      </c>
      <c r="AM193" s="306"/>
    </row>
    <row r="194" spans="2:39" ht="15.5" outlineLevel="1">
      <c r="B194" s="294"/>
      <c r="C194" s="305"/>
      <c r="D194" s="291"/>
      <c r="E194" s="291"/>
      <c r="F194" s="291"/>
      <c r="G194" s="291"/>
      <c r="H194" s="291"/>
      <c r="I194" s="291"/>
      <c r="J194" s="291"/>
      <c r="K194" s="291"/>
      <c r="L194" s="291"/>
      <c r="M194" s="291"/>
      <c r="N194" s="291"/>
      <c r="O194" s="291"/>
      <c r="P194" s="291"/>
      <c r="Q194" s="291"/>
      <c r="R194" s="291"/>
      <c r="S194" s="291"/>
      <c r="T194" s="291"/>
      <c r="U194" s="291"/>
      <c r="V194" s="291"/>
      <c r="W194" s="291"/>
      <c r="X194" s="291"/>
      <c r="Y194" s="301"/>
      <c r="Z194" s="301"/>
      <c r="AA194" s="301"/>
      <c r="AB194" s="301"/>
      <c r="AC194" s="301"/>
      <c r="AD194" s="301"/>
      <c r="AE194" s="301"/>
      <c r="AF194" s="301"/>
      <c r="AG194" s="301"/>
      <c r="AH194" s="301"/>
      <c r="AI194" s="301"/>
      <c r="AJ194" s="301"/>
      <c r="AK194" s="301"/>
      <c r="AL194" s="301"/>
      <c r="AM194" s="306"/>
    </row>
    <row r="195" spans="2:39" ht="15.5">
      <c r="B195" s="327" t="s">
        <v>271</v>
      </c>
      <c r="C195" s="329"/>
      <c r="D195" s="329">
        <f>SUM(D38:D193)</f>
        <v>14906453</v>
      </c>
      <c r="E195" s="329">
        <f t="shared" ref="E195:M195" si="552">SUM(E38:E193)</f>
        <v>14855158</v>
      </c>
      <c r="F195" s="329">
        <f t="shared" si="552"/>
        <v>14852114</v>
      </c>
      <c r="G195" s="329">
        <f t="shared" si="552"/>
        <v>14848293</v>
      </c>
      <c r="H195" s="329">
        <f t="shared" si="552"/>
        <v>14834037</v>
      </c>
      <c r="I195" s="329">
        <f t="shared" si="552"/>
        <v>14664748</v>
      </c>
      <c r="J195" s="329">
        <f t="shared" si="552"/>
        <v>14661627</v>
      </c>
      <c r="K195" s="329">
        <f t="shared" si="552"/>
        <v>14660410</v>
      </c>
      <c r="L195" s="329">
        <f t="shared" si="552"/>
        <v>14563489</v>
      </c>
      <c r="M195" s="329">
        <f t="shared" si="552"/>
        <v>13389165</v>
      </c>
      <c r="N195" s="329"/>
      <c r="O195" s="329">
        <f>SUM(O38:O193)</f>
        <v>2741</v>
      </c>
      <c r="P195" s="329">
        <f t="shared" ref="P195:X195" si="553">SUM(P38:P193)</f>
        <v>2738</v>
      </c>
      <c r="Q195" s="329">
        <f t="shared" si="553"/>
        <v>2738</v>
      </c>
      <c r="R195" s="329">
        <f t="shared" si="553"/>
        <v>2736</v>
      </c>
      <c r="S195" s="329">
        <f t="shared" si="553"/>
        <v>2742</v>
      </c>
      <c r="T195" s="329">
        <f t="shared" si="553"/>
        <v>2698</v>
      </c>
      <c r="U195" s="329">
        <f t="shared" si="553"/>
        <v>2698</v>
      </c>
      <c r="V195" s="329">
        <f t="shared" si="553"/>
        <v>2698</v>
      </c>
      <c r="W195" s="329">
        <f t="shared" si="553"/>
        <v>2676</v>
      </c>
      <c r="X195" s="329">
        <f t="shared" si="553"/>
        <v>2458</v>
      </c>
      <c r="Y195" s="329">
        <f>IF(Y36="kWh",SUMPRODUCT(D38:D193,Y38:Y193))</f>
        <v>3778484</v>
      </c>
      <c r="Z195" s="329">
        <f>IF(Z36="kWh",SUMPRODUCT(D38:D193,Z38:Z193))</f>
        <v>3950226.2346791392</v>
      </c>
      <c r="AA195" s="329">
        <f>IF(AA36="kw",SUMPRODUCT(N38:N193,O38:O193,AA38:AA193),SUMPRODUCT(D38:D193,AA38:AA193))</f>
        <v>14516.081834146527</v>
      </c>
      <c r="AB195" s="329">
        <f>IF(AB36="kw",SUMPRODUCT(N38:N193,O38:O193,AB38:AB193),SUMPRODUCT(D38:D193,AB38:AB193))</f>
        <v>0</v>
      </c>
      <c r="AC195" s="329">
        <f>IF(AC36="kw",SUMPRODUCT(N38:N193,O38:O193,AC38:AC193),SUMPRODUCT(D38:D193,AC38:AC193))</f>
        <v>0</v>
      </c>
      <c r="AD195" s="329">
        <f>IF(AD36="kw",SUMPRODUCT(N38:N193,O38:O193,AD38:AD193),SUMPRODUCT(D38:D193,AD38:AD193))</f>
        <v>0</v>
      </c>
      <c r="AE195" s="329">
        <f>IF(AE36="kw",SUMPRODUCT(N38:N193,O38:O193,AE38:AE193),SUMPRODUCT(D38:D193,AE38:AE193))</f>
        <v>0</v>
      </c>
      <c r="AF195" s="329">
        <f>IF(AF36="kw",SUMPRODUCT(N38:N193,O38:O193,AF38:AF193),SUMPRODUCT(D38:D193,AF38:AF193))</f>
        <v>0</v>
      </c>
      <c r="AG195" s="329">
        <f>IF(AG36="kw",SUMPRODUCT(N38:N193,O38:O193,AG38:AG193),SUMPRODUCT(D38:D193,AG38:AG193))</f>
        <v>0</v>
      </c>
      <c r="AH195" s="329">
        <f>IF(AH36="kw",SUMPRODUCT(N38:N193,O38:O193,AH38:AH193),SUMPRODUCT(D38:D193,AH38:AH193))</f>
        <v>0</v>
      </c>
      <c r="AI195" s="329">
        <f>IF(AI36="kw",SUMPRODUCT(N38:N193,O38:O193,AI38:AI193),SUMPRODUCT(D38:D193,AI38:AI193))</f>
        <v>0</v>
      </c>
      <c r="AJ195" s="329">
        <f>IF(AJ36="kw",SUMPRODUCT(N38:N193,O38:O193,AJ38:AJ193),SUMPRODUCT(D38:D193,AJ38:AJ193))</f>
        <v>0</v>
      </c>
      <c r="AK195" s="329">
        <f>IF(AK36="kw",SUMPRODUCT(N38:N193,O38:O193,AK38:AK193),SUMPRODUCT(D38:D193,AK38:AK193))</f>
        <v>0</v>
      </c>
      <c r="AL195" s="329">
        <f>IF(AL36="kw",SUMPRODUCT(N38:N193,O38:O193,AL38:AL193),SUMPRODUCT(D38:D193,AL38:AL193))</f>
        <v>0</v>
      </c>
      <c r="AM195" s="330"/>
    </row>
    <row r="196" spans="2:39" ht="15.5">
      <c r="B196" s="391" t="s">
        <v>272</v>
      </c>
      <c r="C196" s="392"/>
      <c r="D196" s="392"/>
      <c r="E196" s="392"/>
      <c r="F196" s="392"/>
      <c r="G196" s="392"/>
      <c r="H196" s="392"/>
      <c r="I196" s="392"/>
      <c r="J196" s="392"/>
      <c r="K196" s="392"/>
      <c r="L196" s="392"/>
      <c r="M196" s="392"/>
      <c r="N196" s="392"/>
      <c r="O196" s="392"/>
      <c r="P196" s="392"/>
      <c r="Q196" s="392"/>
      <c r="R196" s="392"/>
      <c r="S196" s="392"/>
      <c r="T196" s="392"/>
      <c r="U196" s="392"/>
      <c r="V196" s="392"/>
      <c r="W196" s="392"/>
      <c r="X196" s="392"/>
      <c r="Y196" s="392">
        <f>HLOOKUP(Y35,'2. LRAMVA Threshold'!$B$42:$Q$53,7,FALSE)</f>
        <v>6364469</v>
      </c>
      <c r="Z196" s="392">
        <f>HLOOKUP(Z35,'2. LRAMVA Threshold'!$B$42:$Q$53,7,FALSE)</f>
        <v>1997655</v>
      </c>
      <c r="AA196" s="392">
        <f>HLOOKUP(AA35,'2. LRAMVA Threshold'!$B$42:$Q$53,7,FALSE)</f>
        <v>11934</v>
      </c>
      <c r="AB196" s="392">
        <f>HLOOKUP(AB35,'2. LRAMVA Threshold'!$B$42:$Q$53,7,FALSE)</f>
        <v>36218</v>
      </c>
      <c r="AC196" s="392">
        <f>HLOOKUP(AC35,'2. LRAMVA Threshold'!$B$42:$Q$53,7,FALSE)</f>
        <v>149</v>
      </c>
      <c r="AD196" s="392">
        <f>HLOOKUP(AD35,'2. LRAMVA Threshold'!$B$42:$Q$53,7,FALSE)</f>
        <v>0</v>
      </c>
      <c r="AE196" s="392">
        <f>HLOOKUP(AE35,'2. LRAMVA Threshold'!$B$42:$Q$53,7,FALSE)</f>
        <v>0</v>
      </c>
      <c r="AF196" s="392">
        <f>HLOOKUP(AF35,'2. LRAMVA Threshold'!$B$42:$Q$53,7,FALSE)</f>
        <v>0</v>
      </c>
      <c r="AG196" s="392">
        <f>HLOOKUP(AG35,'2. LRAMVA Threshold'!$B$42:$Q$53,7,FALSE)</f>
        <v>0</v>
      </c>
      <c r="AH196" s="392">
        <f>HLOOKUP(AH35,'2. LRAMVA Threshold'!$B$42:$Q$53,7,FALSE)</f>
        <v>0</v>
      </c>
      <c r="AI196" s="392">
        <f>HLOOKUP(AI35,'2. LRAMVA Threshold'!$B$42:$Q$53,7,FALSE)</f>
        <v>0</v>
      </c>
      <c r="AJ196" s="392">
        <f>HLOOKUP(AJ35,'2. LRAMVA Threshold'!$B$42:$Q$53,7,FALSE)</f>
        <v>0</v>
      </c>
      <c r="AK196" s="392">
        <f>HLOOKUP(AK35,'2. LRAMVA Threshold'!$B$42:$Q$53,7,FALSE)</f>
        <v>0</v>
      </c>
      <c r="AL196" s="392">
        <f>HLOOKUP(AL35,'2. LRAMVA Threshold'!$B$42:$Q$53,7,FALSE)</f>
        <v>0</v>
      </c>
      <c r="AM196" s="393"/>
    </row>
    <row r="197" spans="2:39" ht="15.5">
      <c r="B197" s="521"/>
      <c r="C197" s="432"/>
      <c r="D197" s="433"/>
      <c r="E197" s="433"/>
      <c r="F197" s="433"/>
      <c r="G197" s="433"/>
      <c r="H197" s="433"/>
      <c r="I197" s="433"/>
      <c r="J197" s="433"/>
      <c r="K197" s="433"/>
      <c r="L197" s="433"/>
      <c r="M197" s="433"/>
      <c r="N197" s="433"/>
      <c r="O197" s="434"/>
      <c r="P197" s="433"/>
      <c r="Q197" s="433"/>
      <c r="R197" s="433"/>
      <c r="S197" s="435"/>
      <c r="T197" s="435"/>
      <c r="U197" s="435"/>
      <c r="V197" s="435"/>
      <c r="W197" s="433"/>
      <c r="X197" s="433"/>
      <c r="Y197" s="436"/>
      <c r="Z197" s="436"/>
      <c r="AA197" s="436"/>
      <c r="AB197" s="436"/>
      <c r="AC197" s="436"/>
      <c r="AD197" s="436"/>
      <c r="AE197" s="436"/>
      <c r="AF197" s="399"/>
      <c r="AG197" s="399"/>
      <c r="AH197" s="399"/>
      <c r="AI197" s="399"/>
      <c r="AJ197" s="399"/>
      <c r="AK197" s="399"/>
      <c r="AL197" s="399"/>
      <c r="AM197" s="400"/>
    </row>
    <row r="198" spans="2:39" ht="15.5">
      <c r="B198" s="324" t="s">
        <v>168</v>
      </c>
      <c r="C198" s="338"/>
      <c r="D198" s="338"/>
      <c r="E198" s="376"/>
      <c r="F198" s="376"/>
      <c r="G198" s="376"/>
      <c r="H198" s="376"/>
      <c r="I198" s="376"/>
      <c r="J198" s="376"/>
      <c r="K198" s="376"/>
      <c r="L198" s="376"/>
      <c r="M198" s="376"/>
      <c r="N198" s="376"/>
      <c r="O198" s="291"/>
      <c r="P198" s="340"/>
      <c r="Q198" s="340"/>
      <c r="R198" s="340"/>
      <c r="S198" s="339"/>
      <c r="T198" s="339"/>
      <c r="U198" s="339"/>
      <c r="V198" s="339"/>
      <c r="W198" s="340"/>
      <c r="X198" s="340"/>
      <c r="Y198" s="341">
        <f>HLOOKUP(Y$35,'3.  Distribution Rates'!$C$122:$P$133,7,FALSE)</f>
        <v>1.6299999999999999E-2</v>
      </c>
      <c r="Z198" s="341">
        <f>HLOOKUP(Z$35,'3.  Distribution Rates'!$C$122:$P$133,7,FALSE)</f>
        <v>1.34E-2</v>
      </c>
      <c r="AA198" s="341">
        <f>HLOOKUP(AA$35,'3.  Distribution Rates'!$C$122:$P$133,7,FALSE)</f>
        <v>2.8824999999999998</v>
      </c>
      <c r="AB198" s="341">
        <f>HLOOKUP(AB$35,'3.  Distribution Rates'!$C$122:$P$133,7,FALSE)</f>
        <v>1.55E-2</v>
      </c>
      <c r="AC198" s="341">
        <f>HLOOKUP(AC$35,'3.  Distribution Rates'!$C$122:$P$133,7,FALSE)</f>
        <v>4.3413000000000004</v>
      </c>
      <c r="AD198" s="341">
        <f>HLOOKUP(AD$35,'3.  Distribution Rates'!$C$122:$P$133,7,FALSE)</f>
        <v>0</v>
      </c>
      <c r="AE198" s="341">
        <f>HLOOKUP(AE$35,'3.  Distribution Rates'!$C$122:$P$133,7,FALSE)</f>
        <v>0</v>
      </c>
      <c r="AF198" s="341">
        <f>HLOOKUP(AF$35,'3.  Distribution Rates'!$C$122:$P$133,7,FALSE)</f>
        <v>0</v>
      </c>
      <c r="AG198" s="341">
        <f>HLOOKUP(AG$35,'3.  Distribution Rates'!$C$122:$P$133,7,FALSE)</f>
        <v>0</v>
      </c>
      <c r="AH198" s="341">
        <f>HLOOKUP(AH$35,'3.  Distribution Rates'!$C$122:$P$133,7,FALSE)</f>
        <v>0</v>
      </c>
      <c r="AI198" s="341">
        <f>HLOOKUP(AI$35,'3.  Distribution Rates'!$C$122:$P$133,7,FALSE)</f>
        <v>0</v>
      </c>
      <c r="AJ198" s="341">
        <f>HLOOKUP(AJ$35,'3.  Distribution Rates'!$C$122:$P$133,7,FALSE)</f>
        <v>0</v>
      </c>
      <c r="AK198" s="341">
        <f>HLOOKUP(AK$35,'3.  Distribution Rates'!$C$122:$P$133,7,FALSE)</f>
        <v>0</v>
      </c>
      <c r="AL198" s="341">
        <f>HLOOKUP(AL$35,'3.  Distribution Rates'!$C$122:$P$133,7,FALSE)</f>
        <v>0</v>
      </c>
      <c r="AM198" s="348"/>
    </row>
    <row r="199" spans="2:39" ht="15.5">
      <c r="B199" s="324" t="s">
        <v>149</v>
      </c>
      <c r="C199" s="345"/>
      <c r="D199" s="309"/>
      <c r="E199" s="279"/>
      <c r="F199" s="279"/>
      <c r="G199" s="279"/>
      <c r="H199" s="279"/>
      <c r="I199" s="279"/>
      <c r="J199" s="279"/>
      <c r="K199" s="279"/>
      <c r="L199" s="279"/>
      <c r="M199" s="279"/>
      <c r="N199" s="279"/>
      <c r="O199" s="291"/>
      <c r="P199" s="279"/>
      <c r="Q199" s="279"/>
      <c r="R199" s="279"/>
      <c r="S199" s="309"/>
      <c r="T199" s="309"/>
      <c r="U199" s="309"/>
      <c r="V199" s="309"/>
      <c r="W199" s="279"/>
      <c r="X199" s="279"/>
      <c r="Y199" s="888" t="s">
        <v>705</v>
      </c>
      <c r="Z199" s="888"/>
      <c r="AA199" s="888"/>
      <c r="AB199" s="888"/>
      <c r="AC199" s="888"/>
      <c r="AD199" s="378"/>
      <c r="AE199" s="378"/>
      <c r="AF199" s="378"/>
      <c r="AG199" s="378"/>
      <c r="AH199" s="378"/>
      <c r="AI199" s="378"/>
      <c r="AJ199" s="378"/>
      <c r="AK199" s="378"/>
      <c r="AL199" s="378"/>
      <c r="AM199" s="629">
        <f>SUM(Y199:AL199)</f>
        <v>0</v>
      </c>
    </row>
    <row r="200" spans="2:39" ht="15.5">
      <c r="B200" s="324" t="s">
        <v>150</v>
      </c>
      <c r="C200" s="345"/>
      <c r="D200" s="309"/>
      <c r="E200" s="279"/>
      <c r="F200" s="279"/>
      <c r="G200" s="279"/>
      <c r="H200" s="279"/>
      <c r="I200" s="279"/>
      <c r="J200" s="279"/>
      <c r="K200" s="279"/>
      <c r="L200" s="279"/>
      <c r="M200" s="279"/>
      <c r="N200" s="279"/>
      <c r="O200" s="291"/>
      <c r="P200" s="279"/>
      <c r="Q200" s="279"/>
      <c r="R200" s="279"/>
      <c r="S200" s="309"/>
      <c r="T200" s="309"/>
      <c r="U200" s="309"/>
      <c r="V200" s="309"/>
      <c r="W200" s="279"/>
      <c r="X200" s="279"/>
      <c r="Y200" s="888"/>
      <c r="Z200" s="888"/>
      <c r="AA200" s="888"/>
      <c r="AB200" s="888"/>
      <c r="AC200" s="888"/>
      <c r="AD200" s="378"/>
      <c r="AE200" s="378"/>
      <c r="AF200" s="378"/>
      <c r="AG200" s="378"/>
      <c r="AH200" s="378"/>
      <c r="AI200" s="378"/>
      <c r="AJ200" s="378"/>
      <c r="AK200" s="378"/>
      <c r="AL200" s="378"/>
      <c r="AM200" s="629">
        <f>SUM(Y200:AL200)</f>
        <v>0</v>
      </c>
    </row>
    <row r="201" spans="2:39" ht="15.5">
      <c r="B201" s="324" t="s">
        <v>151</v>
      </c>
      <c r="C201" s="345"/>
      <c r="D201" s="309"/>
      <c r="E201" s="279"/>
      <c r="F201" s="279"/>
      <c r="G201" s="279"/>
      <c r="H201" s="279"/>
      <c r="I201" s="279"/>
      <c r="J201" s="279"/>
      <c r="K201" s="279"/>
      <c r="L201" s="279"/>
      <c r="M201" s="279"/>
      <c r="N201" s="279"/>
      <c r="O201" s="291"/>
      <c r="P201" s="279"/>
      <c r="Q201" s="279"/>
      <c r="R201" s="279"/>
      <c r="S201" s="309"/>
      <c r="T201" s="309"/>
      <c r="U201" s="309"/>
      <c r="V201" s="309"/>
      <c r="W201" s="279"/>
      <c r="X201" s="279"/>
      <c r="Y201" s="378">
        <f>'4.  2011-2014 LRAM'!Y396*Y198</f>
        <v>25924.403209577471</v>
      </c>
      <c r="Z201" s="378">
        <f>'4.  2011-2014 LRAM'!Z396*Z198</f>
        <v>13344.348768972071</v>
      </c>
      <c r="AA201" s="378">
        <f>'4.  2011-2014 LRAM'!AA396*AA198</f>
        <v>48647.791047506449</v>
      </c>
      <c r="AB201" s="378">
        <f>'4.  2011-2014 LRAM'!AB396*AB198</f>
        <v>0</v>
      </c>
      <c r="AC201" s="378">
        <f>'4.  2011-2014 LRAM'!AC396*AC198</f>
        <v>0</v>
      </c>
      <c r="AD201" s="378">
        <f>'4.  2011-2014 LRAM'!AD396*AD198</f>
        <v>0</v>
      </c>
      <c r="AE201" s="378">
        <f>'4.  2011-2014 LRAM'!AE396*AE198</f>
        <v>0</v>
      </c>
      <c r="AF201" s="378">
        <f>'4.  2011-2014 LRAM'!AF396*AF198</f>
        <v>0</v>
      </c>
      <c r="AG201" s="378">
        <f>'4.  2011-2014 LRAM'!AG396*AG198</f>
        <v>0</v>
      </c>
      <c r="AH201" s="378">
        <f>'4.  2011-2014 LRAM'!AH396*AH198</f>
        <v>0</v>
      </c>
      <c r="AI201" s="378">
        <f>'4.  2011-2014 LRAM'!AI396*AI198</f>
        <v>0</v>
      </c>
      <c r="AJ201" s="378">
        <f>'4.  2011-2014 LRAM'!AJ396*AJ198</f>
        <v>0</v>
      </c>
      <c r="AK201" s="378">
        <f>'4.  2011-2014 LRAM'!AK396*AK198</f>
        <v>0</v>
      </c>
      <c r="AL201" s="378">
        <f>'4.  2011-2014 LRAM'!AL396*AL198</f>
        <v>0</v>
      </c>
      <c r="AM201" s="629">
        <f>SUM(Y201:AL201)</f>
        <v>87916.543026055995</v>
      </c>
    </row>
    <row r="202" spans="2:39" ht="15.5">
      <c r="B202" s="324" t="s">
        <v>152</v>
      </c>
      <c r="C202" s="345"/>
      <c r="D202" s="309"/>
      <c r="E202" s="279"/>
      <c r="F202" s="279"/>
      <c r="G202" s="279"/>
      <c r="H202" s="279"/>
      <c r="I202" s="279"/>
      <c r="J202" s="279"/>
      <c r="K202" s="279"/>
      <c r="L202" s="279"/>
      <c r="M202" s="279"/>
      <c r="N202" s="279"/>
      <c r="O202" s="291"/>
      <c r="P202" s="279"/>
      <c r="Q202" s="279"/>
      <c r="R202" s="279"/>
      <c r="S202" s="309"/>
      <c r="T202" s="309"/>
      <c r="U202" s="309"/>
      <c r="V202" s="309"/>
      <c r="W202" s="279"/>
      <c r="X202" s="279"/>
      <c r="Y202" s="378">
        <f>'4.  2011-2014 LRAM'!Y526*Y198</f>
        <v>53168.378384939009</v>
      </c>
      <c r="Z202" s="378">
        <f>'4.  2011-2014 LRAM'!Z526*Z198</f>
        <v>13854.949824019548</v>
      </c>
      <c r="AA202" s="378">
        <f>'4.  2011-2014 LRAM'!AA526*AA198</f>
        <v>23555.333448299327</v>
      </c>
      <c r="AB202" s="378">
        <f>'4.  2011-2014 LRAM'!AB526*AB198</f>
        <v>0</v>
      </c>
      <c r="AC202" s="378">
        <f>'4.  2011-2014 LRAM'!AC526*AC198</f>
        <v>0</v>
      </c>
      <c r="AD202" s="378">
        <f>'4.  2011-2014 LRAM'!AD526*AD198</f>
        <v>0</v>
      </c>
      <c r="AE202" s="378">
        <f>'4.  2011-2014 LRAM'!AE526*AE198</f>
        <v>0</v>
      </c>
      <c r="AF202" s="378">
        <f>'4.  2011-2014 LRAM'!AF526*AF198</f>
        <v>0</v>
      </c>
      <c r="AG202" s="378">
        <f>'4.  2011-2014 LRAM'!AG526*AG198</f>
        <v>0</v>
      </c>
      <c r="AH202" s="378">
        <f>'4.  2011-2014 LRAM'!AH526*AH198</f>
        <v>0</v>
      </c>
      <c r="AI202" s="378">
        <f>'4.  2011-2014 LRAM'!AI526*AI198</f>
        <v>0</v>
      </c>
      <c r="AJ202" s="378">
        <f>'4.  2011-2014 LRAM'!AJ526*AJ198</f>
        <v>0</v>
      </c>
      <c r="AK202" s="378">
        <f>'4.  2011-2014 LRAM'!AK526*AK198</f>
        <v>0</v>
      </c>
      <c r="AL202" s="378">
        <f>'4.  2011-2014 LRAM'!AL526*AL198</f>
        <v>0</v>
      </c>
      <c r="AM202" s="629">
        <f>SUM(Y202:AL202)</f>
        <v>90578.661657257879</v>
      </c>
    </row>
    <row r="203" spans="2:39" ht="15.5">
      <c r="B203" s="324" t="s">
        <v>153</v>
      </c>
      <c r="C203" s="345"/>
      <c r="D203" s="309"/>
      <c r="E203" s="279"/>
      <c r="F203" s="279"/>
      <c r="G203" s="279"/>
      <c r="H203" s="279"/>
      <c r="I203" s="279"/>
      <c r="J203" s="279"/>
      <c r="K203" s="279"/>
      <c r="L203" s="279"/>
      <c r="M203" s="279"/>
      <c r="N203" s="279"/>
      <c r="O203" s="291"/>
      <c r="P203" s="279"/>
      <c r="Q203" s="279"/>
      <c r="R203" s="279"/>
      <c r="S203" s="309"/>
      <c r="T203" s="309"/>
      <c r="U203" s="309"/>
      <c r="V203" s="309"/>
      <c r="W203" s="279"/>
      <c r="X203" s="279"/>
      <c r="Y203" s="378">
        <f>Y195*Y198</f>
        <v>61589.289199999992</v>
      </c>
      <c r="Z203" s="378">
        <f>Z195*Z198</f>
        <v>52933.031544700469</v>
      </c>
      <c r="AA203" s="378">
        <f>AA195*AA198</f>
        <v>41842.605886927362</v>
      </c>
      <c r="AB203" s="378">
        <f t="shared" ref="AB203:AL203" si="554">AB195*AB198</f>
        <v>0</v>
      </c>
      <c r="AC203" s="378">
        <f t="shared" si="554"/>
        <v>0</v>
      </c>
      <c r="AD203" s="378">
        <f t="shared" si="554"/>
        <v>0</v>
      </c>
      <c r="AE203" s="378">
        <f t="shared" si="554"/>
        <v>0</v>
      </c>
      <c r="AF203" s="378">
        <f t="shared" si="554"/>
        <v>0</v>
      </c>
      <c r="AG203" s="378">
        <f t="shared" si="554"/>
        <v>0</v>
      </c>
      <c r="AH203" s="378">
        <f t="shared" si="554"/>
        <v>0</v>
      </c>
      <c r="AI203" s="378">
        <f t="shared" si="554"/>
        <v>0</v>
      </c>
      <c r="AJ203" s="378">
        <f t="shared" si="554"/>
        <v>0</v>
      </c>
      <c r="AK203" s="378">
        <f t="shared" si="554"/>
        <v>0</v>
      </c>
      <c r="AL203" s="378">
        <f t="shared" si="554"/>
        <v>0</v>
      </c>
      <c r="AM203" s="629">
        <f>SUM(Y203:AL203)</f>
        <v>156364.92663162784</v>
      </c>
    </row>
    <row r="204" spans="2:39" ht="15.5">
      <c r="B204" s="349" t="s">
        <v>268</v>
      </c>
      <c r="C204" s="345"/>
      <c r="D204" s="336"/>
      <c r="E204" s="334"/>
      <c r="F204" s="334"/>
      <c r="G204" s="334"/>
      <c r="H204" s="334"/>
      <c r="I204" s="334"/>
      <c r="J204" s="334"/>
      <c r="K204" s="334"/>
      <c r="L204" s="334"/>
      <c r="M204" s="334"/>
      <c r="N204" s="334"/>
      <c r="O204" s="300"/>
      <c r="P204" s="334"/>
      <c r="Q204" s="334"/>
      <c r="R204" s="334"/>
      <c r="S204" s="336"/>
      <c r="T204" s="336"/>
      <c r="U204" s="336"/>
      <c r="V204" s="336"/>
      <c r="W204" s="334"/>
      <c r="X204" s="334"/>
      <c r="Y204" s="346">
        <f>SUM(Y199:Y203)</f>
        <v>140682.07079451648</v>
      </c>
      <c r="Z204" s="346">
        <f>SUM(Z199:Z203)</f>
        <v>80132.330137692086</v>
      </c>
      <c r="AA204" s="346">
        <f t="shared" ref="AA204:AE204" si="555">SUM(AA199:AA203)</f>
        <v>114045.73038273313</v>
      </c>
      <c r="AB204" s="346">
        <f t="shared" si="555"/>
        <v>0</v>
      </c>
      <c r="AC204" s="346">
        <f t="shared" si="555"/>
        <v>0</v>
      </c>
      <c r="AD204" s="346">
        <f t="shared" si="555"/>
        <v>0</v>
      </c>
      <c r="AE204" s="346">
        <f t="shared" si="555"/>
        <v>0</v>
      </c>
      <c r="AF204" s="346">
        <f>SUM(AF199:AF203)</f>
        <v>0</v>
      </c>
      <c r="AG204" s="346">
        <f>SUM(AG199:AG203)</f>
        <v>0</v>
      </c>
      <c r="AH204" s="346">
        <f t="shared" ref="AH204:AL204" si="556">SUM(AH199:AH203)</f>
        <v>0</v>
      </c>
      <c r="AI204" s="346">
        <f t="shared" si="556"/>
        <v>0</v>
      </c>
      <c r="AJ204" s="346">
        <f t="shared" si="556"/>
        <v>0</v>
      </c>
      <c r="AK204" s="346">
        <f t="shared" si="556"/>
        <v>0</v>
      </c>
      <c r="AL204" s="346">
        <f t="shared" si="556"/>
        <v>0</v>
      </c>
      <c r="AM204" s="407">
        <f>SUM(AM199:AM203)</f>
        <v>334860.13131494168</v>
      </c>
    </row>
    <row r="205" spans="2:39" ht="15.5">
      <c r="B205" s="349" t="s">
        <v>269</v>
      </c>
      <c r="C205" s="345"/>
      <c r="D205" s="350"/>
      <c r="E205" s="334"/>
      <c r="F205" s="334"/>
      <c r="G205" s="334"/>
      <c r="H205" s="334"/>
      <c r="I205" s="334"/>
      <c r="J205" s="334"/>
      <c r="K205" s="334"/>
      <c r="L205" s="334"/>
      <c r="M205" s="334"/>
      <c r="N205" s="334"/>
      <c r="O205" s="300"/>
      <c r="P205" s="334"/>
      <c r="Q205" s="334"/>
      <c r="R205" s="334"/>
      <c r="S205" s="336"/>
      <c r="T205" s="336"/>
      <c r="U205" s="336"/>
      <c r="V205" s="336"/>
      <c r="W205" s="334"/>
      <c r="X205" s="334"/>
      <c r="Y205" s="347">
        <f>Y196*Y198</f>
        <v>103740.84469999999</v>
      </c>
      <c r="Z205" s="347">
        <f t="shared" ref="Z205:AE205" si="557">Z196*Z198</f>
        <v>26768.577000000001</v>
      </c>
      <c r="AA205" s="347">
        <f t="shared" si="557"/>
        <v>34399.754999999997</v>
      </c>
      <c r="AB205" s="347">
        <f t="shared" si="557"/>
        <v>561.37900000000002</v>
      </c>
      <c r="AC205" s="347">
        <f t="shared" si="557"/>
        <v>646.8537</v>
      </c>
      <c r="AD205" s="347">
        <f t="shared" si="557"/>
        <v>0</v>
      </c>
      <c r="AE205" s="347">
        <f t="shared" si="557"/>
        <v>0</v>
      </c>
      <c r="AF205" s="347">
        <f>AF196*AF198</f>
        <v>0</v>
      </c>
      <c r="AG205" s="347">
        <f t="shared" ref="AG205:AL205" si="558">AG196*AG198</f>
        <v>0</v>
      </c>
      <c r="AH205" s="347">
        <f t="shared" si="558"/>
        <v>0</v>
      </c>
      <c r="AI205" s="347">
        <f t="shared" si="558"/>
        <v>0</v>
      </c>
      <c r="AJ205" s="347">
        <f t="shared" si="558"/>
        <v>0</v>
      </c>
      <c r="AK205" s="347">
        <f t="shared" si="558"/>
        <v>0</v>
      </c>
      <c r="AL205" s="347">
        <f t="shared" si="558"/>
        <v>0</v>
      </c>
      <c r="AM205" s="407">
        <f>SUM(Y205:AL205)</f>
        <v>166117.40939999997</v>
      </c>
    </row>
    <row r="206" spans="2:39" ht="15.5">
      <c r="B206" s="349" t="s">
        <v>270</v>
      </c>
      <c r="C206" s="345"/>
      <c r="D206" s="350"/>
      <c r="E206" s="334"/>
      <c r="F206" s="334"/>
      <c r="G206" s="334"/>
      <c r="H206" s="334"/>
      <c r="I206" s="334"/>
      <c r="J206" s="334"/>
      <c r="K206" s="334"/>
      <c r="L206" s="334"/>
      <c r="M206" s="334"/>
      <c r="N206" s="334"/>
      <c r="O206" s="300"/>
      <c r="P206" s="334"/>
      <c r="Q206" s="334"/>
      <c r="R206" s="334"/>
      <c r="S206" s="350"/>
      <c r="T206" s="350"/>
      <c r="U206" s="350"/>
      <c r="V206" s="350"/>
      <c r="W206" s="334"/>
      <c r="X206" s="334"/>
      <c r="Y206" s="351"/>
      <c r="Z206" s="351"/>
      <c r="AA206" s="351"/>
      <c r="AB206" s="351"/>
      <c r="AC206" s="351"/>
      <c r="AD206" s="351"/>
      <c r="AE206" s="351"/>
      <c r="AF206" s="351"/>
      <c r="AG206" s="351"/>
      <c r="AH206" s="351"/>
      <c r="AI206" s="351"/>
      <c r="AJ206" s="351"/>
      <c r="AK206" s="351"/>
      <c r="AL206" s="351"/>
      <c r="AM206" s="407">
        <f>AM204-AM205</f>
        <v>168742.72191494171</v>
      </c>
    </row>
    <row r="207" spans="2:39" ht="15.5">
      <c r="B207" s="324"/>
      <c r="C207" s="350"/>
      <c r="D207" s="350"/>
      <c r="E207" s="334"/>
      <c r="F207" s="334"/>
      <c r="G207" s="334"/>
      <c r="H207" s="334"/>
      <c r="I207" s="334"/>
      <c r="J207" s="334"/>
      <c r="K207" s="334"/>
      <c r="L207" s="334"/>
      <c r="M207" s="334"/>
      <c r="N207" s="334"/>
      <c r="O207" s="300"/>
      <c r="P207" s="334"/>
      <c r="Q207" s="334"/>
      <c r="R207" s="334"/>
      <c r="S207" s="350"/>
      <c r="T207" s="345"/>
      <c r="U207" s="350"/>
      <c r="V207" s="350"/>
      <c r="W207" s="334"/>
      <c r="X207" s="334"/>
      <c r="Y207" s="352"/>
      <c r="Z207" s="352"/>
      <c r="AA207" s="352"/>
      <c r="AB207" s="352"/>
      <c r="AC207" s="352"/>
      <c r="AD207" s="352"/>
      <c r="AE207" s="352"/>
      <c r="AF207" s="352"/>
      <c r="AG207" s="352"/>
      <c r="AH207" s="352"/>
      <c r="AI207" s="352"/>
      <c r="AJ207" s="352"/>
      <c r="AK207" s="352"/>
      <c r="AL207" s="352"/>
      <c r="AM207" s="348"/>
    </row>
    <row r="208" spans="2:39" ht="15.5">
      <c r="B208" s="294" t="s">
        <v>144</v>
      </c>
      <c r="C208" s="304"/>
      <c r="D208" s="279"/>
      <c r="E208" s="279"/>
      <c r="F208" s="279"/>
      <c r="G208" s="279"/>
      <c r="H208" s="279"/>
      <c r="I208" s="279"/>
      <c r="J208" s="279"/>
      <c r="K208" s="279"/>
      <c r="L208" s="279"/>
      <c r="M208" s="279"/>
      <c r="N208" s="279"/>
      <c r="O208" s="357"/>
      <c r="P208" s="279"/>
      <c r="Q208" s="279"/>
      <c r="R208" s="279"/>
      <c r="S208" s="304"/>
      <c r="T208" s="309"/>
      <c r="U208" s="309"/>
      <c r="V208" s="279"/>
      <c r="W208" s="279"/>
      <c r="X208" s="309"/>
      <c r="Y208" s="291">
        <f>SUMPRODUCT(E38:E193,Y38:Y193)</f>
        <v>3727189</v>
      </c>
      <c r="Z208" s="291">
        <f>SUMPRODUCT(E38:E193,Z38:Z193)</f>
        <v>3950226.2346791392</v>
      </c>
      <c r="AA208" s="291">
        <f>IF(AA36="kw",SUMPRODUCT(N38:N193,P38:P193,AA38:AA193),SUMPRODUCT(E38:E193,AA38:AA193))</f>
        <v>14516.081834146527</v>
      </c>
      <c r="AB208" s="291">
        <f>IF(AB36="kw",SUMPRODUCT(N38:N193,P38:P193,AB38:AB193),SUMPRODUCT(E38:E193,AB38:AB193))</f>
        <v>0</v>
      </c>
      <c r="AC208" s="291">
        <f>IF(AC36="kw",SUMPRODUCT(N38:N193,P38:P193,AC38:AC193),SUMPRODUCT(E38:E193,AC38:AC193))</f>
        <v>0</v>
      </c>
      <c r="AD208" s="291">
        <f>IF(AD36="kw",SUMPRODUCT(N38:N193,P38:P193,AD38:AD193),SUMPRODUCT(E38:E193,AD38:AD193))</f>
        <v>0</v>
      </c>
      <c r="AE208" s="291">
        <f>IF(AE36="kw",SUMPRODUCT(N38:N193,P38:P193,AE38:AE193),SUMPRODUCT(E38:E193,AE38:AE193))</f>
        <v>0</v>
      </c>
      <c r="AF208" s="291">
        <f>IF(AF36="kw",SUMPRODUCT(N38:N193,P38:P193,AF38:AF193),SUMPRODUCT(E38:E193,AF38:AF193))</f>
        <v>0</v>
      </c>
      <c r="AG208" s="291">
        <f>IF(AG36="kw",SUMPRODUCT(N38:N193,P38:P193,AG38:AG193),SUMPRODUCT(E38:E193,AG38:AG193))</f>
        <v>0</v>
      </c>
      <c r="AH208" s="291">
        <f>IF(AH36="kw",SUMPRODUCT(N38:N193,P38:P193,AH38:AH193),SUMPRODUCT(E38:E193,AH38:AH193))</f>
        <v>0</v>
      </c>
      <c r="AI208" s="291">
        <f>IF(AI36="kw",SUMPRODUCT(N38:N193,P38:P193,AI38:AI193),SUMPRODUCT(E38:E193,AI38:AI193))</f>
        <v>0</v>
      </c>
      <c r="AJ208" s="291">
        <f>IF(AJ36="kw",SUMPRODUCT(N38:N193,P38:P193,AJ38:AJ193),SUMPRODUCT(E38:E193,AJ38:AJ193))</f>
        <v>0</v>
      </c>
      <c r="AK208" s="291">
        <f>IF(AK36="kw",SUMPRODUCT(N38:N193,P38:P193,AK38:AK193),SUMPRODUCT(E38:E193,AK38:AK193))</f>
        <v>0</v>
      </c>
      <c r="AL208" s="291">
        <f>IF(AL36="kw",SUMPRODUCT(N38:N193,P38:P193,AL38:AL193),SUMPRODUCT(E38:E193,AL38:AL193))</f>
        <v>0</v>
      </c>
      <c r="AM208" s="348"/>
    </row>
    <row r="209" spans="1:39" ht="15.5">
      <c r="B209" s="294" t="s">
        <v>145</v>
      </c>
      <c r="C209" s="304"/>
      <c r="D209" s="279"/>
      <c r="E209" s="279"/>
      <c r="F209" s="279"/>
      <c r="G209" s="279"/>
      <c r="H209" s="279"/>
      <c r="I209" s="279"/>
      <c r="J209" s="279"/>
      <c r="K209" s="279"/>
      <c r="L209" s="279"/>
      <c r="M209" s="279"/>
      <c r="N209" s="279"/>
      <c r="O209" s="357"/>
      <c r="P209" s="279"/>
      <c r="Q209" s="279"/>
      <c r="R209" s="279"/>
      <c r="S209" s="304"/>
      <c r="T209" s="309"/>
      <c r="U209" s="309"/>
      <c r="V209" s="279"/>
      <c r="W209" s="279"/>
      <c r="X209" s="309"/>
      <c r="Y209" s="291">
        <f>SUMPRODUCT(F38:F193,Y38:Y193)</f>
        <v>3724143</v>
      </c>
      <c r="Z209" s="291">
        <f>SUMPRODUCT(F38:F193,Z38:Z193)</f>
        <v>3929551.113205635</v>
      </c>
      <c r="AA209" s="291">
        <f>IF(AA36="kw",SUMPRODUCT(N38:N193,Q38:Q193,AA38:AA193),SUMPRODUCT(F38:F193,AA38:AA193))</f>
        <v>14613.932273029895</v>
      </c>
      <c r="AB209" s="291">
        <f>IF(AB36="kw",SUMPRODUCT(N38:N193,Q38:Q193,AB38:AB193),SUMPRODUCT(F38:F193,AB38:AB193))</f>
        <v>0</v>
      </c>
      <c r="AC209" s="291">
        <f>IF(AC36="kw",SUMPRODUCT(N38:N193,Q38:Q193,AC38:AC193),SUMPRODUCT(F38:F193,AC38:AC193))</f>
        <v>0</v>
      </c>
      <c r="AD209" s="291">
        <f>IF(AD36="kw",SUMPRODUCT(N38:N193,Q38:Q193,AD38:AD193),SUMPRODUCT(F38:F193,AD38:AD193))</f>
        <v>0</v>
      </c>
      <c r="AE209" s="291">
        <f>IF(AE36="kw",SUMPRODUCT(N38:N193,Q38:Q193,AE38:AE193),SUMPRODUCT(F38:F193,AE38:AE193))</f>
        <v>0</v>
      </c>
      <c r="AF209" s="291">
        <f>IF(AF36="kw",SUMPRODUCT(N38:N193,Q38:Q193,AF38:AF193),SUMPRODUCT(F38:F193,AF38:AF193))</f>
        <v>0</v>
      </c>
      <c r="AG209" s="291">
        <f>IF(AG36="kw",SUMPRODUCT(N38:N193,Q38:Q193,AG38:AG193),SUMPRODUCT(F38:F193,AG38:AG193))</f>
        <v>0</v>
      </c>
      <c r="AH209" s="291">
        <f>IF(AH36="kw",SUMPRODUCT(N38:N193,Q38:Q193,AH38:AH193),SUMPRODUCT(F38:F193,AH38:AH193))</f>
        <v>0</v>
      </c>
      <c r="AI209" s="291">
        <f>IF(AI36="kw",SUMPRODUCT(N38:N193,Q38:Q193,AI38:AI193),SUMPRODUCT(F38:F193,AI38:AI193))</f>
        <v>0</v>
      </c>
      <c r="AJ209" s="291">
        <f>IF(AJ36="kw",SUMPRODUCT(N38:N193,Q38:Q193,AJ38:AJ193),SUMPRODUCT(F38:F193,AJ38:AJ193))</f>
        <v>0</v>
      </c>
      <c r="AK209" s="291">
        <f>IF(AK36="kw",SUMPRODUCT(N38:N193,Q38:Q193,AK38:AK193),SUMPRODUCT(F38:F193,AK38:AK193))</f>
        <v>0</v>
      </c>
      <c r="AL209" s="291">
        <f>IF(AL36="kw",SUMPRODUCT(N38:N193,Q38:Q193,AL38:AL193),SUMPRODUCT(F38:F193,AL38:AL193))</f>
        <v>0</v>
      </c>
      <c r="AM209" s="337"/>
    </row>
    <row r="210" spans="1:39" ht="15.5">
      <c r="B210" s="294" t="s">
        <v>146</v>
      </c>
      <c r="C210" s="304"/>
      <c r="D210" s="279"/>
      <c r="E210" s="279"/>
      <c r="F210" s="279"/>
      <c r="G210" s="279"/>
      <c r="H210" s="279"/>
      <c r="I210" s="279"/>
      <c r="J210" s="279"/>
      <c r="K210" s="279"/>
      <c r="L210" s="279"/>
      <c r="M210" s="279"/>
      <c r="N210" s="279"/>
      <c r="O210" s="357"/>
      <c r="P210" s="279"/>
      <c r="Q210" s="279"/>
      <c r="R210" s="279"/>
      <c r="S210" s="304"/>
      <c r="T210" s="309"/>
      <c r="U210" s="309"/>
      <c r="V210" s="279"/>
      <c r="W210" s="279"/>
      <c r="X210" s="309"/>
      <c r="Y210" s="291">
        <f>SUMPRODUCT(G38:G193,Y38:Y193)</f>
        <v>3722150</v>
      </c>
      <c r="Z210" s="291">
        <f>SUMPRODUCT(G38:G193,Z38:Z193)</f>
        <v>3923569.1581802545</v>
      </c>
      <c r="AA210" s="291">
        <f>IF(AA36="kw",SUMPRODUCT(N38:N193,R38:R193,AA38:AA193),SUMPRODUCT(G38:G193,AA38:AA193))</f>
        <v>14626.432931495445</v>
      </c>
      <c r="AB210" s="291">
        <f>IF(AB36="kw",SUMPRODUCT(N38:N193,R38:R193,AB38:AB193),SUMPRODUCT(G38:G193,AB38:AB193))</f>
        <v>0</v>
      </c>
      <c r="AC210" s="291">
        <f>IF(AC36="kw",SUMPRODUCT(N38:N193,R38:R193,AC38:AC193),SUMPRODUCT(G38:G193,AC38:AC193))</f>
        <v>0</v>
      </c>
      <c r="AD210" s="291">
        <f>IF(AD36="kw",SUMPRODUCT(N38:N193,R38:R193,AD38:AD193),SUMPRODUCT(G38:G193,AD38:AD193))</f>
        <v>0</v>
      </c>
      <c r="AE210" s="291">
        <f>IF(AE36="kw",SUMPRODUCT(N38:N193,R38:R193,AE38:AE193),SUMPRODUCT(G38:G193,AE38:AE193))</f>
        <v>0</v>
      </c>
      <c r="AF210" s="291">
        <f>IF(AF36="kw",SUMPRODUCT(N38:N193,R38:R193,AF38:AF193),SUMPRODUCT(G38:G193,AF38:AF193))</f>
        <v>0</v>
      </c>
      <c r="AG210" s="291">
        <f>IF(AG36="kw",SUMPRODUCT(N38:N193,R38:R193,AG38:AG193),SUMPRODUCT(G38:G193,AG38:AG193))</f>
        <v>0</v>
      </c>
      <c r="AH210" s="291">
        <f>IF(AH36="kw",SUMPRODUCT(N38:N193,R38:R193,AH38:AH193),SUMPRODUCT(G38:G193,AH38:AH193))</f>
        <v>0</v>
      </c>
      <c r="AI210" s="291">
        <f>IF(AI36="kw",SUMPRODUCT(N38:N193,R38:R193,AI38:AI193),SUMPRODUCT(G38:G193,AI38:AI193))</f>
        <v>0</v>
      </c>
      <c r="AJ210" s="291">
        <f>IF(AJ36="kw",SUMPRODUCT(N38:N193,R38:R193,AJ38:AJ193),SUMPRODUCT(G38:G193,AJ38:AJ193))</f>
        <v>0</v>
      </c>
      <c r="AK210" s="291">
        <f>IF(AK36="kw",SUMPRODUCT(N38:N193,R38:R193,AK38:AK193),SUMPRODUCT(G38:G193,AK38:AK193))</f>
        <v>0</v>
      </c>
      <c r="AL210" s="291">
        <f>IF(AL36="kw",SUMPRODUCT(N38:N193,R38:R193,AL38:AL193),SUMPRODUCT(G38:G193,AL38:AL193))</f>
        <v>0</v>
      </c>
      <c r="AM210" s="337"/>
    </row>
    <row r="211" spans="1:39" ht="15.5">
      <c r="B211" s="294" t="s">
        <v>147</v>
      </c>
      <c r="C211" s="304"/>
      <c r="D211" s="279"/>
      <c r="E211" s="279"/>
      <c r="F211" s="279"/>
      <c r="G211" s="279"/>
      <c r="H211" s="279"/>
      <c r="I211" s="279"/>
      <c r="J211" s="279"/>
      <c r="K211" s="279"/>
      <c r="L211" s="279"/>
      <c r="M211" s="279"/>
      <c r="N211" s="279"/>
      <c r="O211" s="357"/>
      <c r="P211" s="279"/>
      <c r="Q211" s="279"/>
      <c r="R211" s="279"/>
      <c r="S211" s="304"/>
      <c r="T211" s="309"/>
      <c r="U211" s="309"/>
      <c r="V211" s="279"/>
      <c r="W211" s="279"/>
      <c r="X211" s="309"/>
      <c r="Y211" s="291">
        <f>SUMPRODUCT(H38:H193,Y38:Y193)</f>
        <v>3707894</v>
      </c>
      <c r="Z211" s="291">
        <f>SUMPRODUCT(H38:H193,Z38:Z193)</f>
        <v>3923569.1581802545</v>
      </c>
      <c r="AA211" s="291">
        <f>IF(AA36="kw",SUMPRODUCT(N38:N193,S38:S193,AA38:AA193),SUMPRODUCT(H38:H193,AA38:AA193))</f>
        <v>14722.432931495445</v>
      </c>
      <c r="AB211" s="291">
        <f>IF(AB36="kw",SUMPRODUCT(N38:N193,S38:S193,AB38:AB193),SUMPRODUCT(H38:H193,AB38:AB193))</f>
        <v>0</v>
      </c>
      <c r="AC211" s="291">
        <f>IF(AC36="kw",SUMPRODUCT(N38:N193,S38:S193,AC38:AC193),SUMPRODUCT(H38:H193,AC38:AC193))</f>
        <v>0</v>
      </c>
      <c r="AD211" s="291">
        <f>IF(AD36="kw",SUMPRODUCT(N38:N193,S38:S193,AD38:AD193),SUMPRODUCT(H38:H193,AD38:AD193))</f>
        <v>0</v>
      </c>
      <c r="AE211" s="291">
        <f>IF(AE36="kw",SUMPRODUCT(N38:N193,S38:S193,AE38:AE193),SUMPRODUCT(H38:H193,AE38:AE193))</f>
        <v>0</v>
      </c>
      <c r="AF211" s="291">
        <f>IF(AF36="kw",SUMPRODUCT(N38:N193,S38:S193,AF38:AF193),SUMPRODUCT(H38:H193,AF38:AF193))</f>
        <v>0</v>
      </c>
      <c r="AG211" s="291">
        <f>IF(AG36="kw",SUMPRODUCT(N38:N193,S38:S193,AG38:AG193),SUMPRODUCT(H38:H193,AG38:AG193))</f>
        <v>0</v>
      </c>
      <c r="AH211" s="291">
        <f>IF(AH36="kw",SUMPRODUCT(N38:N193,S38:S193,AH38:AH193),SUMPRODUCT(H38:H193,AH38:AH193))</f>
        <v>0</v>
      </c>
      <c r="AI211" s="291">
        <f>IF(AI36="kw",SUMPRODUCT(N38:N193,S38:S193,AI38:AI193),SUMPRODUCT(H38:H193,AI38:AI193))</f>
        <v>0</v>
      </c>
      <c r="AJ211" s="291">
        <f>IF(AJ36="kw",SUMPRODUCT(N38:N193,S38:S193,AJ38:AJ193),SUMPRODUCT(H38:H193,AJ38:AJ193))</f>
        <v>0</v>
      </c>
      <c r="AK211" s="291">
        <f>IF(AK36="kw",SUMPRODUCT(N38:N193,S38:S193,AK38:AK193),SUMPRODUCT(H38:H193,AK38:AK193))</f>
        <v>0</v>
      </c>
      <c r="AL211" s="291">
        <f>IF(AL36="kw",SUMPRODUCT(N38:N193,S38:S193,AL38:AL193),SUMPRODUCT(H38:H193,AL38:AL193))</f>
        <v>0</v>
      </c>
      <c r="AM211" s="337"/>
    </row>
    <row r="212" spans="1:39" ht="15.5">
      <c r="B212" s="437" t="s">
        <v>148</v>
      </c>
      <c r="C212" s="364"/>
      <c r="D212" s="384"/>
      <c r="E212" s="384"/>
      <c r="F212" s="384"/>
      <c r="G212" s="384"/>
      <c r="H212" s="384"/>
      <c r="I212" s="384"/>
      <c r="J212" s="384"/>
      <c r="K212" s="384"/>
      <c r="L212" s="384"/>
      <c r="M212" s="384"/>
      <c r="N212" s="384"/>
      <c r="O212" s="383"/>
      <c r="P212" s="384"/>
      <c r="Q212" s="384"/>
      <c r="R212" s="384"/>
      <c r="S212" s="364"/>
      <c r="T212" s="385"/>
      <c r="U212" s="385"/>
      <c r="V212" s="384"/>
      <c r="W212" s="384"/>
      <c r="X212" s="385"/>
      <c r="Y212" s="326">
        <f>SUMPRODUCT(I38:I193,Y38:Y193)</f>
        <v>3692022</v>
      </c>
      <c r="Z212" s="326">
        <f>SUMPRODUCT(I38:I193,Z38:Z193)</f>
        <v>3862375.6112646693</v>
      </c>
      <c r="AA212" s="326">
        <f>IF(AA36="kw",SUMPRODUCT(N38:N193,T38:T193,AA38:AA193),SUMPRODUCT(I38:I193,AA38:AA193))</f>
        <v>14409.586178637795</v>
      </c>
      <c r="AB212" s="326">
        <f>IF(AB36="kw",SUMPRODUCT(N38:N193,T38:T193,AB38:AB193),SUMPRODUCT(I38:I193,AB38:AB193))</f>
        <v>0</v>
      </c>
      <c r="AC212" s="326">
        <f>IF(AC36="kw",SUMPRODUCT(N38:N193,T38:T193,AC38:AC193),SUMPRODUCT(I38:I193,AC38:AC193))</f>
        <v>0</v>
      </c>
      <c r="AD212" s="326">
        <f>IF(AD36="kw",SUMPRODUCT(N38:N193,T38:T193,AD38:AD193),SUMPRODUCT(I38:I193,AD38:AD193))</f>
        <v>0</v>
      </c>
      <c r="AE212" s="326">
        <f>IF(AE36="kw",SUMPRODUCT(N38:N193,T38:T193,AE38:AE193),SUMPRODUCT(I38:I193,AE38:AE193))</f>
        <v>0</v>
      </c>
      <c r="AF212" s="326">
        <f>IF(AF36="kw",SUMPRODUCT(N38:N193,T38:T193,AF38:AF193),SUMPRODUCT(I38:I193,AF38:AF193))</f>
        <v>0</v>
      </c>
      <c r="AG212" s="326">
        <f>IF(AG36="kw",SUMPRODUCT(N38:N193,T38:T193,AG38:AG193),SUMPRODUCT(I38:I193,AG38:AG193))</f>
        <v>0</v>
      </c>
      <c r="AH212" s="326">
        <f>IF(AH36="kw",SUMPRODUCT(N38:N193,T38:T193,AH38:AH193),SUMPRODUCT(I38:I193,AH38:AH193))</f>
        <v>0</v>
      </c>
      <c r="AI212" s="326">
        <f>IF(AI36="kw",SUMPRODUCT(N38:N193,T38:T193,AI38:AI193),SUMPRODUCT(I38:I193,AI38:AI193))</f>
        <v>0</v>
      </c>
      <c r="AJ212" s="326">
        <f>IF(AJ36="kw",SUMPRODUCT(N38:N193,T38:T193,AJ38:AJ193),SUMPRODUCT(I38:I193,AJ38:AJ193))</f>
        <v>0</v>
      </c>
      <c r="AK212" s="326">
        <f>IF(AK36="kw",SUMPRODUCT(N38:N193,T38:T193,AK38:AK193),SUMPRODUCT(I38:I193,AK38:AK193))</f>
        <v>0</v>
      </c>
      <c r="AL212" s="326">
        <f>IF(AL36="kw",SUMPRODUCT(N38:N193,T38:T193,AL38:AL193),SUMPRODUCT(I38:I193,AL38:AL193))</f>
        <v>0</v>
      </c>
      <c r="AM212" s="386"/>
    </row>
    <row r="213" spans="1:39" ht="20.25" customHeight="1">
      <c r="B213" s="368" t="s">
        <v>587</v>
      </c>
      <c r="C213" s="387"/>
      <c r="D213" s="388"/>
      <c r="E213" s="388"/>
      <c r="F213" s="388"/>
      <c r="G213" s="388"/>
      <c r="H213" s="388"/>
      <c r="I213" s="388"/>
      <c r="J213" s="388"/>
      <c r="K213" s="388"/>
      <c r="L213" s="388"/>
      <c r="M213" s="388"/>
      <c r="N213" s="388"/>
      <c r="O213" s="388"/>
      <c r="P213" s="388"/>
      <c r="Q213" s="388"/>
      <c r="R213" s="388"/>
      <c r="S213" s="371"/>
      <c r="T213" s="372"/>
      <c r="U213" s="388"/>
      <c r="V213" s="388"/>
      <c r="W213" s="388"/>
      <c r="X213" s="388"/>
      <c r="Y213" s="409"/>
      <c r="Z213" s="409"/>
      <c r="AA213" s="409"/>
      <c r="AB213" s="409"/>
      <c r="AC213" s="409"/>
      <c r="AD213" s="409"/>
      <c r="AE213" s="409"/>
      <c r="AF213" s="409"/>
      <c r="AG213" s="409"/>
      <c r="AH213" s="409"/>
      <c r="AI213" s="409"/>
      <c r="AJ213" s="409"/>
      <c r="AK213" s="409"/>
      <c r="AL213" s="409"/>
      <c r="AM213" s="389"/>
    </row>
    <row r="214" spans="1:39" ht="15.5">
      <c r="B214" s="438"/>
    </row>
    <row r="215" spans="1:39" ht="15.5">
      <c r="B215" s="438"/>
    </row>
    <row r="216" spans="1:39" ht="15.5">
      <c r="B216" s="280" t="s">
        <v>273</v>
      </c>
      <c r="C216" s="281"/>
      <c r="D216" s="590" t="s">
        <v>527</v>
      </c>
      <c r="E216" s="253"/>
      <c r="F216" s="590"/>
      <c r="G216" s="253"/>
      <c r="H216" s="253"/>
      <c r="I216" s="253"/>
      <c r="J216" s="253"/>
      <c r="K216" s="253"/>
      <c r="L216" s="253"/>
      <c r="M216" s="253"/>
      <c r="N216" s="253"/>
      <c r="O216" s="281"/>
      <c r="P216" s="253"/>
      <c r="Q216" s="253"/>
      <c r="R216" s="253"/>
      <c r="S216" s="253"/>
      <c r="T216" s="253"/>
      <c r="U216" s="253"/>
      <c r="V216" s="253"/>
      <c r="W216" s="253"/>
      <c r="X216" s="253"/>
      <c r="Y216" s="270"/>
      <c r="Z216" s="267"/>
      <c r="AA216" s="267"/>
      <c r="AB216" s="267"/>
      <c r="AC216" s="267"/>
      <c r="AD216" s="267"/>
      <c r="AE216" s="267"/>
      <c r="AF216" s="267"/>
      <c r="AG216" s="267"/>
      <c r="AH216" s="267"/>
      <c r="AI216" s="267"/>
      <c r="AJ216" s="267"/>
      <c r="AK216" s="267"/>
      <c r="AL216" s="267"/>
      <c r="AM216" s="282"/>
    </row>
    <row r="217" spans="1:39" ht="34.5" customHeight="1">
      <c r="B217" s="891" t="s">
        <v>211</v>
      </c>
      <c r="C217" s="893" t="s">
        <v>33</v>
      </c>
      <c r="D217" s="284" t="s">
        <v>422</v>
      </c>
      <c r="E217" s="895" t="s">
        <v>209</v>
      </c>
      <c r="F217" s="896"/>
      <c r="G217" s="896"/>
      <c r="H217" s="896"/>
      <c r="I217" s="896"/>
      <c r="J217" s="896"/>
      <c r="K217" s="896"/>
      <c r="L217" s="896"/>
      <c r="M217" s="897"/>
      <c r="N217" s="901" t="s">
        <v>213</v>
      </c>
      <c r="O217" s="284" t="s">
        <v>423</v>
      </c>
      <c r="P217" s="895" t="s">
        <v>212</v>
      </c>
      <c r="Q217" s="896"/>
      <c r="R217" s="896"/>
      <c r="S217" s="896"/>
      <c r="T217" s="896"/>
      <c r="U217" s="896"/>
      <c r="V217" s="896"/>
      <c r="W217" s="896"/>
      <c r="X217" s="897"/>
      <c r="Y217" s="898" t="s">
        <v>243</v>
      </c>
      <c r="Z217" s="899"/>
      <c r="AA217" s="899"/>
      <c r="AB217" s="899"/>
      <c r="AC217" s="899"/>
      <c r="AD217" s="899"/>
      <c r="AE217" s="899"/>
      <c r="AF217" s="899"/>
      <c r="AG217" s="899"/>
      <c r="AH217" s="899"/>
      <c r="AI217" s="899"/>
      <c r="AJ217" s="899"/>
      <c r="AK217" s="899"/>
      <c r="AL217" s="899"/>
      <c r="AM217" s="900"/>
    </row>
    <row r="218" spans="1:39" ht="60.75" customHeight="1">
      <c r="B218" s="892"/>
      <c r="C218" s="894"/>
      <c r="D218" s="285">
        <v>2016</v>
      </c>
      <c r="E218" s="285">
        <v>2017</v>
      </c>
      <c r="F218" s="285">
        <v>2018</v>
      </c>
      <c r="G218" s="285">
        <v>2019</v>
      </c>
      <c r="H218" s="285">
        <v>2020</v>
      </c>
      <c r="I218" s="285">
        <v>2021</v>
      </c>
      <c r="J218" s="285">
        <v>2022</v>
      </c>
      <c r="K218" s="285">
        <v>2023</v>
      </c>
      <c r="L218" s="285">
        <v>2024</v>
      </c>
      <c r="M218" s="285">
        <v>2025</v>
      </c>
      <c r="N218" s="902"/>
      <c r="O218" s="285">
        <v>2016</v>
      </c>
      <c r="P218" s="285">
        <v>2017</v>
      </c>
      <c r="Q218" s="285">
        <v>2018</v>
      </c>
      <c r="R218" s="285">
        <v>2019</v>
      </c>
      <c r="S218" s="285">
        <v>2020</v>
      </c>
      <c r="T218" s="285">
        <v>2021</v>
      </c>
      <c r="U218" s="285">
        <v>2022</v>
      </c>
      <c r="V218" s="285">
        <v>2023</v>
      </c>
      <c r="W218" s="285">
        <v>2024</v>
      </c>
      <c r="X218" s="285">
        <v>2025</v>
      </c>
      <c r="Y218" s="285" t="str">
        <f>'1.  LRAMVA Summary'!D52</f>
        <v>Residential</v>
      </c>
      <c r="Z218" s="285" t="str">
        <f>'1.  LRAMVA Summary'!E52</f>
        <v>GS&lt;50 kW</v>
      </c>
      <c r="AA218" s="285" t="str">
        <f>'1.  LRAMVA Summary'!F52</f>
        <v>GS&gt;50kW</v>
      </c>
      <c r="AB218" s="285" t="str">
        <f>'1.  LRAMVA Summary'!G52</f>
        <v>Unmetered Scattered Load</v>
      </c>
      <c r="AC218" s="285" t="str">
        <f>'1.  LRAMVA Summary'!H52</f>
        <v>Streetlighting</v>
      </c>
      <c r="AD218" s="285" t="str">
        <f>'1.  LRAMVA Summary'!I52</f>
        <v/>
      </c>
      <c r="AE218" s="285" t="str">
        <f>'1.  LRAMVA Summary'!J52</f>
        <v/>
      </c>
      <c r="AF218" s="285" t="str">
        <f>'1.  LRAMVA Summary'!K52</f>
        <v/>
      </c>
      <c r="AG218" s="285" t="str">
        <f>'1.  LRAMVA Summary'!L52</f>
        <v/>
      </c>
      <c r="AH218" s="285" t="str">
        <f>'1.  LRAMVA Summary'!M52</f>
        <v/>
      </c>
      <c r="AI218" s="285" t="str">
        <f>'1.  LRAMVA Summary'!N52</f>
        <v/>
      </c>
      <c r="AJ218" s="285" t="str">
        <f>'1.  LRAMVA Summary'!O52</f>
        <v/>
      </c>
      <c r="AK218" s="285" t="str">
        <f>'1.  LRAMVA Summary'!P52</f>
        <v/>
      </c>
      <c r="AL218" s="285" t="str">
        <f>'1.  LRAMVA Summary'!Q52</f>
        <v/>
      </c>
      <c r="AM218" s="287" t="str">
        <f>'1.  LRAMVA Summary'!R52</f>
        <v>Total</v>
      </c>
    </row>
    <row r="219" spans="1:39" ht="15.75" customHeight="1">
      <c r="B219" s="518" t="s">
        <v>504</v>
      </c>
      <c r="C219" s="289"/>
      <c r="D219" s="289"/>
      <c r="E219" s="289"/>
      <c r="F219" s="289"/>
      <c r="G219" s="289"/>
      <c r="H219" s="289"/>
      <c r="I219" s="289"/>
      <c r="J219" s="289"/>
      <c r="K219" s="289"/>
      <c r="L219" s="289"/>
      <c r="M219" s="289"/>
      <c r="N219" s="290"/>
      <c r="O219" s="289"/>
      <c r="P219" s="289"/>
      <c r="Q219" s="289"/>
      <c r="R219" s="289"/>
      <c r="S219" s="289"/>
      <c r="T219" s="289"/>
      <c r="U219" s="289"/>
      <c r="V219" s="289"/>
      <c r="W219" s="289"/>
      <c r="X219" s="289"/>
      <c r="Y219" s="291" t="str">
        <f>'1.  LRAMVA Summary'!D53</f>
        <v>kWh</v>
      </c>
      <c r="Z219" s="291" t="str">
        <f>'1.  LRAMVA Summary'!E53</f>
        <v>kWh</v>
      </c>
      <c r="AA219" s="291" t="str">
        <f>'1.  LRAMVA Summary'!F53</f>
        <v>kW</v>
      </c>
      <c r="AB219" s="291" t="str">
        <f>'1.  LRAMVA Summary'!G53</f>
        <v>kWh</v>
      </c>
      <c r="AC219" s="291" t="str">
        <f>'1.  LRAMVA Summary'!H53</f>
        <v>kW</v>
      </c>
      <c r="AD219" s="291">
        <f>'1.  LRAMVA Summary'!I53</f>
        <v>0</v>
      </c>
      <c r="AE219" s="291">
        <f>'1.  LRAMVA Summary'!J53</f>
        <v>0</v>
      </c>
      <c r="AF219" s="291">
        <f>'1.  LRAMVA Summary'!K53</f>
        <v>0</v>
      </c>
      <c r="AG219" s="291">
        <f>'1.  LRAMVA Summary'!L53</f>
        <v>0</v>
      </c>
      <c r="AH219" s="291">
        <f>'1.  LRAMVA Summary'!M53</f>
        <v>0</v>
      </c>
      <c r="AI219" s="291">
        <f>'1.  LRAMVA Summary'!N53</f>
        <v>0</v>
      </c>
      <c r="AJ219" s="291">
        <f>'1.  LRAMVA Summary'!O53</f>
        <v>0</v>
      </c>
      <c r="AK219" s="291">
        <f>'1.  LRAMVA Summary'!P53</f>
        <v>0</v>
      </c>
      <c r="AL219" s="291">
        <f>'1.  LRAMVA Summary'!Q53</f>
        <v>0</v>
      </c>
      <c r="AM219" s="292"/>
    </row>
    <row r="220" spans="1:39" ht="15.5" outlineLevel="1">
      <c r="B220" s="288" t="s">
        <v>497</v>
      </c>
      <c r="C220" s="289"/>
      <c r="D220" s="289"/>
      <c r="E220" s="289"/>
      <c r="F220" s="289"/>
      <c r="G220" s="289"/>
      <c r="H220" s="289"/>
      <c r="I220" s="289"/>
      <c r="J220" s="289"/>
      <c r="K220" s="289"/>
      <c r="L220" s="289"/>
      <c r="M220" s="289"/>
      <c r="N220" s="290"/>
      <c r="O220" s="289"/>
      <c r="P220" s="289"/>
      <c r="Q220" s="289"/>
      <c r="R220" s="289"/>
      <c r="S220" s="289"/>
      <c r="T220" s="289"/>
      <c r="U220" s="289"/>
      <c r="V220" s="289"/>
      <c r="W220" s="289"/>
      <c r="X220" s="289"/>
      <c r="Y220" s="291"/>
      <c r="Z220" s="291"/>
      <c r="AA220" s="291"/>
      <c r="AB220" s="291"/>
      <c r="AC220" s="291"/>
      <c r="AD220" s="291"/>
      <c r="AE220" s="291"/>
      <c r="AF220" s="291"/>
      <c r="AG220" s="291"/>
      <c r="AH220" s="291"/>
      <c r="AI220" s="291"/>
      <c r="AJ220" s="291"/>
      <c r="AK220" s="291"/>
      <c r="AL220" s="291"/>
      <c r="AM220" s="292"/>
    </row>
    <row r="221" spans="1:39" ht="15.5" outlineLevel="1">
      <c r="A221" s="522">
        <v>1</v>
      </c>
      <c r="B221" s="520" t="s">
        <v>95</v>
      </c>
      <c r="C221" s="291" t="s">
        <v>25</v>
      </c>
      <c r="D221" s="295"/>
      <c r="E221" s="295"/>
      <c r="F221" s="295"/>
      <c r="G221" s="295"/>
      <c r="H221" s="295"/>
      <c r="I221" s="295"/>
      <c r="J221" s="295"/>
      <c r="K221" s="295"/>
      <c r="L221" s="295"/>
      <c r="M221" s="295"/>
      <c r="N221" s="291"/>
      <c r="O221" s="295"/>
      <c r="P221" s="295"/>
      <c r="Q221" s="295"/>
      <c r="R221" s="295"/>
      <c r="S221" s="295"/>
      <c r="T221" s="295"/>
      <c r="U221" s="295"/>
      <c r="V221" s="295"/>
      <c r="W221" s="295"/>
      <c r="X221" s="295"/>
      <c r="Y221" s="410"/>
      <c r="Z221" s="410"/>
      <c r="AA221" s="410"/>
      <c r="AB221" s="410"/>
      <c r="AC221" s="410"/>
      <c r="AD221" s="410"/>
      <c r="AE221" s="410"/>
      <c r="AF221" s="410"/>
      <c r="AG221" s="410"/>
      <c r="AH221" s="410"/>
      <c r="AI221" s="410"/>
      <c r="AJ221" s="410"/>
      <c r="AK221" s="410"/>
      <c r="AL221" s="410"/>
      <c r="AM221" s="296">
        <f>SUM(Y221:AL221)</f>
        <v>0</v>
      </c>
    </row>
    <row r="222" spans="1:39" ht="15.5" outlineLevel="1">
      <c r="B222" s="294" t="s">
        <v>289</v>
      </c>
      <c r="C222" s="291" t="s">
        <v>163</v>
      </c>
      <c r="D222" s="295"/>
      <c r="E222" s="295"/>
      <c r="F222" s="295"/>
      <c r="G222" s="295"/>
      <c r="H222" s="295"/>
      <c r="I222" s="295"/>
      <c r="J222" s="295"/>
      <c r="K222" s="295"/>
      <c r="L222" s="295"/>
      <c r="M222" s="295"/>
      <c r="N222" s="468"/>
      <c r="O222" s="295"/>
      <c r="P222" s="295"/>
      <c r="Q222" s="295"/>
      <c r="R222" s="295"/>
      <c r="S222" s="295"/>
      <c r="T222" s="295"/>
      <c r="U222" s="295"/>
      <c r="V222" s="295"/>
      <c r="W222" s="295"/>
      <c r="X222" s="295"/>
      <c r="Y222" s="411">
        <f>Y221</f>
        <v>0</v>
      </c>
      <c r="Z222" s="411">
        <f t="shared" ref="Z222" si="559">Z221</f>
        <v>0</v>
      </c>
      <c r="AA222" s="411">
        <f t="shared" ref="AA222" si="560">AA221</f>
        <v>0</v>
      </c>
      <c r="AB222" s="411">
        <f t="shared" ref="AB222" si="561">AB221</f>
        <v>0</v>
      </c>
      <c r="AC222" s="411">
        <f t="shared" ref="AC222" si="562">AC221</f>
        <v>0</v>
      </c>
      <c r="AD222" s="411">
        <f t="shared" ref="AD222" si="563">AD221</f>
        <v>0</v>
      </c>
      <c r="AE222" s="411">
        <f t="shared" ref="AE222" si="564">AE221</f>
        <v>0</v>
      </c>
      <c r="AF222" s="411">
        <f t="shared" ref="AF222" si="565">AF221</f>
        <v>0</v>
      </c>
      <c r="AG222" s="411">
        <f t="shared" ref="AG222" si="566">AG221</f>
        <v>0</v>
      </c>
      <c r="AH222" s="411">
        <f t="shared" ref="AH222" si="567">AH221</f>
        <v>0</v>
      </c>
      <c r="AI222" s="411">
        <f t="shared" ref="AI222" si="568">AI221</f>
        <v>0</v>
      </c>
      <c r="AJ222" s="411">
        <f t="shared" ref="AJ222" si="569">AJ221</f>
        <v>0</v>
      </c>
      <c r="AK222" s="411">
        <f t="shared" ref="AK222" si="570">AK221</f>
        <v>0</v>
      </c>
      <c r="AL222" s="411">
        <f t="shared" ref="AL222" si="571">AL221</f>
        <v>0</v>
      </c>
      <c r="AM222" s="297"/>
    </row>
    <row r="223" spans="1:39" ht="15.5" outlineLevel="1">
      <c r="B223" s="298"/>
      <c r="C223" s="299"/>
      <c r="D223" s="299"/>
      <c r="E223" s="299"/>
      <c r="F223" s="299"/>
      <c r="G223" s="299"/>
      <c r="H223" s="299"/>
      <c r="I223" s="299"/>
      <c r="J223" s="299"/>
      <c r="K223" s="299"/>
      <c r="L223" s="299"/>
      <c r="M223" s="299"/>
      <c r="N223" s="300"/>
      <c r="O223" s="299"/>
      <c r="P223" s="299"/>
      <c r="Q223" s="299"/>
      <c r="R223" s="299"/>
      <c r="S223" s="299"/>
      <c r="T223" s="299"/>
      <c r="U223" s="299"/>
      <c r="V223" s="299"/>
      <c r="W223" s="299"/>
      <c r="X223" s="299"/>
      <c r="Y223" s="412"/>
      <c r="Z223" s="413"/>
      <c r="AA223" s="413"/>
      <c r="AB223" s="413"/>
      <c r="AC223" s="413"/>
      <c r="AD223" s="413"/>
      <c r="AE223" s="413"/>
      <c r="AF223" s="413"/>
      <c r="AG223" s="413"/>
      <c r="AH223" s="413"/>
      <c r="AI223" s="413"/>
      <c r="AJ223" s="413"/>
      <c r="AK223" s="413"/>
      <c r="AL223" s="413"/>
      <c r="AM223" s="302"/>
    </row>
    <row r="224" spans="1:39" ht="15.5" outlineLevel="1">
      <c r="A224" s="522">
        <v>2</v>
      </c>
      <c r="B224" s="520" t="s">
        <v>96</v>
      </c>
      <c r="C224" s="291" t="s">
        <v>25</v>
      </c>
      <c r="D224" s="295"/>
      <c r="E224" s="295"/>
      <c r="F224" s="295"/>
      <c r="G224" s="295"/>
      <c r="H224" s="295"/>
      <c r="I224" s="295"/>
      <c r="J224" s="295"/>
      <c r="K224" s="295"/>
      <c r="L224" s="295"/>
      <c r="M224" s="295"/>
      <c r="N224" s="291"/>
      <c r="O224" s="295"/>
      <c r="P224" s="295"/>
      <c r="Q224" s="295"/>
      <c r="R224" s="295"/>
      <c r="S224" s="295"/>
      <c r="T224" s="295"/>
      <c r="U224" s="295"/>
      <c r="V224" s="295"/>
      <c r="W224" s="295"/>
      <c r="X224" s="295"/>
      <c r="Y224" s="410"/>
      <c r="Z224" s="410"/>
      <c r="AA224" s="410"/>
      <c r="AB224" s="410"/>
      <c r="AC224" s="410"/>
      <c r="AD224" s="410"/>
      <c r="AE224" s="410"/>
      <c r="AF224" s="410"/>
      <c r="AG224" s="410"/>
      <c r="AH224" s="410"/>
      <c r="AI224" s="410"/>
      <c r="AJ224" s="410"/>
      <c r="AK224" s="410"/>
      <c r="AL224" s="410"/>
      <c r="AM224" s="296">
        <f>SUM(Y224:AL224)</f>
        <v>0</v>
      </c>
    </row>
    <row r="225" spans="1:39" ht="15.5" outlineLevel="1">
      <c r="B225" s="294" t="s">
        <v>289</v>
      </c>
      <c r="C225" s="291" t="s">
        <v>163</v>
      </c>
      <c r="D225" s="295"/>
      <c r="E225" s="295"/>
      <c r="F225" s="295"/>
      <c r="G225" s="295"/>
      <c r="H225" s="295"/>
      <c r="I225" s="295"/>
      <c r="J225" s="295"/>
      <c r="K225" s="295"/>
      <c r="L225" s="295"/>
      <c r="M225" s="295"/>
      <c r="N225" s="468"/>
      <c r="O225" s="295"/>
      <c r="P225" s="295"/>
      <c r="Q225" s="295"/>
      <c r="R225" s="295"/>
      <c r="S225" s="295"/>
      <c r="T225" s="295"/>
      <c r="U225" s="295"/>
      <c r="V225" s="295"/>
      <c r="W225" s="295"/>
      <c r="X225" s="295"/>
      <c r="Y225" s="411">
        <f>Y224</f>
        <v>0</v>
      </c>
      <c r="Z225" s="411">
        <f t="shared" ref="Z225" si="572">Z224</f>
        <v>0</v>
      </c>
      <c r="AA225" s="411">
        <f t="shared" ref="AA225" si="573">AA224</f>
        <v>0</v>
      </c>
      <c r="AB225" s="411">
        <f t="shared" ref="AB225" si="574">AB224</f>
        <v>0</v>
      </c>
      <c r="AC225" s="411">
        <f t="shared" ref="AC225" si="575">AC224</f>
        <v>0</v>
      </c>
      <c r="AD225" s="411">
        <f t="shared" ref="AD225" si="576">AD224</f>
        <v>0</v>
      </c>
      <c r="AE225" s="411">
        <f t="shared" ref="AE225" si="577">AE224</f>
        <v>0</v>
      </c>
      <c r="AF225" s="411">
        <f t="shared" ref="AF225" si="578">AF224</f>
        <v>0</v>
      </c>
      <c r="AG225" s="411">
        <f t="shared" ref="AG225" si="579">AG224</f>
        <v>0</v>
      </c>
      <c r="AH225" s="411">
        <f t="shared" ref="AH225" si="580">AH224</f>
        <v>0</v>
      </c>
      <c r="AI225" s="411">
        <f t="shared" ref="AI225" si="581">AI224</f>
        <v>0</v>
      </c>
      <c r="AJ225" s="411">
        <f t="shared" ref="AJ225" si="582">AJ224</f>
        <v>0</v>
      </c>
      <c r="AK225" s="411">
        <f t="shared" ref="AK225" si="583">AK224</f>
        <v>0</v>
      </c>
      <c r="AL225" s="411">
        <f t="shared" ref="AL225" si="584">AL224</f>
        <v>0</v>
      </c>
      <c r="AM225" s="297"/>
    </row>
    <row r="226" spans="1:39" ht="15.5" outlineLevel="1">
      <c r="B226" s="298"/>
      <c r="C226" s="299"/>
      <c r="D226" s="304"/>
      <c r="E226" s="304"/>
      <c r="F226" s="304"/>
      <c r="G226" s="304"/>
      <c r="H226" s="304"/>
      <c r="I226" s="304"/>
      <c r="J226" s="304"/>
      <c r="K226" s="304"/>
      <c r="L226" s="304"/>
      <c r="M226" s="304"/>
      <c r="N226" s="300"/>
      <c r="O226" s="304"/>
      <c r="P226" s="304"/>
      <c r="Q226" s="304"/>
      <c r="R226" s="304"/>
      <c r="S226" s="304"/>
      <c r="T226" s="304"/>
      <c r="U226" s="304"/>
      <c r="V226" s="304"/>
      <c r="W226" s="304"/>
      <c r="X226" s="304"/>
      <c r="Y226" s="412"/>
      <c r="Z226" s="413"/>
      <c r="AA226" s="413"/>
      <c r="AB226" s="413"/>
      <c r="AC226" s="413"/>
      <c r="AD226" s="413"/>
      <c r="AE226" s="413"/>
      <c r="AF226" s="413"/>
      <c r="AG226" s="413"/>
      <c r="AH226" s="413"/>
      <c r="AI226" s="413"/>
      <c r="AJ226" s="413"/>
      <c r="AK226" s="413"/>
      <c r="AL226" s="413"/>
      <c r="AM226" s="302"/>
    </row>
    <row r="227" spans="1:39" ht="15.5" outlineLevel="1">
      <c r="A227" s="522">
        <v>3</v>
      </c>
      <c r="B227" s="520" t="s">
        <v>97</v>
      </c>
      <c r="C227" s="291" t="s">
        <v>25</v>
      </c>
      <c r="D227" s="295"/>
      <c r="E227" s="295"/>
      <c r="F227" s="295"/>
      <c r="G227" s="295"/>
      <c r="H227" s="295"/>
      <c r="I227" s="295"/>
      <c r="J227" s="295"/>
      <c r="K227" s="295"/>
      <c r="L227" s="295"/>
      <c r="M227" s="295"/>
      <c r="N227" s="291"/>
      <c r="O227" s="295"/>
      <c r="P227" s="295"/>
      <c r="Q227" s="295"/>
      <c r="R227" s="295"/>
      <c r="S227" s="295"/>
      <c r="T227" s="295"/>
      <c r="U227" s="295"/>
      <c r="V227" s="295"/>
      <c r="W227" s="295"/>
      <c r="X227" s="295"/>
      <c r="Y227" s="410"/>
      <c r="Z227" s="410"/>
      <c r="AA227" s="410"/>
      <c r="AB227" s="410"/>
      <c r="AC227" s="410"/>
      <c r="AD227" s="410"/>
      <c r="AE227" s="410"/>
      <c r="AF227" s="410"/>
      <c r="AG227" s="410"/>
      <c r="AH227" s="410"/>
      <c r="AI227" s="410"/>
      <c r="AJ227" s="410"/>
      <c r="AK227" s="410"/>
      <c r="AL227" s="410"/>
      <c r="AM227" s="296">
        <f>SUM(Y227:AL227)</f>
        <v>0</v>
      </c>
    </row>
    <row r="228" spans="1:39" ht="15.5" outlineLevel="1">
      <c r="B228" s="294" t="s">
        <v>289</v>
      </c>
      <c r="C228" s="291" t="s">
        <v>163</v>
      </c>
      <c r="D228" s="295"/>
      <c r="E228" s="295"/>
      <c r="F228" s="295"/>
      <c r="G228" s="295"/>
      <c r="H228" s="295"/>
      <c r="I228" s="295"/>
      <c r="J228" s="295"/>
      <c r="K228" s="295"/>
      <c r="L228" s="295"/>
      <c r="M228" s="295"/>
      <c r="N228" s="468"/>
      <c r="O228" s="295"/>
      <c r="P228" s="295"/>
      <c r="Q228" s="295"/>
      <c r="R228" s="295"/>
      <c r="S228" s="295"/>
      <c r="T228" s="295"/>
      <c r="U228" s="295"/>
      <c r="V228" s="295"/>
      <c r="W228" s="295"/>
      <c r="X228" s="295"/>
      <c r="Y228" s="411">
        <f>Y227</f>
        <v>0</v>
      </c>
      <c r="Z228" s="411">
        <f t="shared" ref="Z228" si="585">Z227</f>
        <v>0</v>
      </c>
      <c r="AA228" s="411">
        <f t="shared" ref="AA228" si="586">AA227</f>
        <v>0</v>
      </c>
      <c r="AB228" s="411">
        <f t="shared" ref="AB228" si="587">AB227</f>
        <v>0</v>
      </c>
      <c r="AC228" s="411">
        <f t="shared" ref="AC228" si="588">AC227</f>
        <v>0</v>
      </c>
      <c r="AD228" s="411">
        <f t="shared" ref="AD228" si="589">AD227</f>
        <v>0</v>
      </c>
      <c r="AE228" s="411">
        <f t="shared" ref="AE228" si="590">AE227</f>
        <v>0</v>
      </c>
      <c r="AF228" s="411">
        <f t="shared" ref="AF228" si="591">AF227</f>
        <v>0</v>
      </c>
      <c r="AG228" s="411">
        <f t="shared" ref="AG228" si="592">AG227</f>
        <v>0</v>
      </c>
      <c r="AH228" s="411">
        <f t="shared" ref="AH228" si="593">AH227</f>
        <v>0</v>
      </c>
      <c r="AI228" s="411">
        <f t="shared" ref="AI228" si="594">AI227</f>
        <v>0</v>
      </c>
      <c r="AJ228" s="411">
        <f t="shared" ref="AJ228" si="595">AJ227</f>
        <v>0</v>
      </c>
      <c r="AK228" s="411">
        <f t="shared" ref="AK228" si="596">AK227</f>
        <v>0</v>
      </c>
      <c r="AL228" s="411">
        <f t="shared" ref="AL228" si="597">AL227</f>
        <v>0</v>
      </c>
      <c r="AM228" s="297"/>
    </row>
    <row r="229" spans="1:39" ht="15.5" outlineLevel="1">
      <c r="B229" s="294"/>
      <c r="C229" s="305"/>
      <c r="D229" s="291"/>
      <c r="E229" s="291"/>
      <c r="F229" s="291"/>
      <c r="G229" s="291"/>
      <c r="H229" s="291"/>
      <c r="I229" s="291"/>
      <c r="J229" s="291"/>
      <c r="K229" s="291"/>
      <c r="L229" s="291"/>
      <c r="M229" s="291"/>
      <c r="N229" s="291"/>
      <c r="O229" s="291"/>
      <c r="P229" s="291"/>
      <c r="Q229" s="291"/>
      <c r="R229" s="291"/>
      <c r="S229" s="291"/>
      <c r="T229" s="291"/>
      <c r="U229" s="291"/>
      <c r="V229" s="291"/>
      <c r="W229" s="291"/>
      <c r="X229" s="291"/>
      <c r="Y229" s="412"/>
      <c r="Z229" s="412"/>
      <c r="AA229" s="412"/>
      <c r="AB229" s="412"/>
      <c r="AC229" s="412"/>
      <c r="AD229" s="412"/>
      <c r="AE229" s="412"/>
      <c r="AF229" s="412"/>
      <c r="AG229" s="412"/>
      <c r="AH229" s="412"/>
      <c r="AI229" s="412"/>
      <c r="AJ229" s="412"/>
      <c r="AK229" s="412"/>
      <c r="AL229" s="412"/>
      <c r="AM229" s="306"/>
    </row>
    <row r="230" spans="1:39" ht="15.5" outlineLevel="1">
      <c r="A230" s="522">
        <v>4</v>
      </c>
      <c r="B230" s="520" t="s">
        <v>680</v>
      </c>
      <c r="C230" s="291" t="s">
        <v>25</v>
      </c>
      <c r="D230" s="295"/>
      <c r="E230" s="295"/>
      <c r="F230" s="295"/>
      <c r="G230" s="295"/>
      <c r="H230" s="295"/>
      <c r="I230" s="295"/>
      <c r="J230" s="295"/>
      <c r="K230" s="295"/>
      <c r="L230" s="295"/>
      <c r="M230" s="295"/>
      <c r="N230" s="291"/>
      <c r="O230" s="295"/>
      <c r="P230" s="295"/>
      <c r="Q230" s="295"/>
      <c r="R230" s="295"/>
      <c r="S230" s="295"/>
      <c r="T230" s="295"/>
      <c r="U230" s="295"/>
      <c r="V230" s="295"/>
      <c r="W230" s="295"/>
      <c r="X230" s="295"/>
      <c r="Y230" s="410"/>
      <c r="Z230" s="410"/>
      <c r="AA230" s="410"/>
      <c r="AB230" s="410"/>
      <c r="AC230" s="410"/>
      <c r="AD230" s="410"/>
      <c r="AE230" s="410"/>
      <c r="AF230" s="410"/>
      <c r="AG230" s="410"/>
      <c r="AH230" s="410"/>
      <c r="AI230" s="410"/>
      <c r="AJ230" s="410"/>
      <c r="AK230" s="410"/>
      <c r="AL230" s="410"/>
      <c r="AM230" s="296">
        <f>SUM(Y230:AL230)</f>
        <v>0</v>
      </c>
    </row>
    <row r="231" spans="1:39" ht="15.5" outlineLevel="1">
      <c r="B231" s="294" t="s">
        <v>289</v>
      </c>
      <c r="C231" s="291" t="s">
        <v>163</v>
      </c>
      <c r="D231" s="295"/>
      <c r="E231" s="295"/>
      <c r="F231" s="295"/>
      <c r="G231" s="295"/>
      <c r="H231" s="295"/>
      <c r="I231" s="295"/>
      <c r="J231" s="295"/>
      <c r="K231" s="295"/>
      <c r="L231" s="295"/>
      <c r="M231" s="295"/>
      <c r="N231" s="468"/>
      <c r="O231" s="295"/>
      <c r="P231" s="295"/>
      <c r="Q231" s="295"/>
      <c r="R231" s="295"/>
      <c r="S231" s="295"/>
      <c r="T231" s="295"/>
      <c r="U231" s="295"/>
      <c r="V231" s="295"/>
      <c r="W231" s="295"/>
      <c r="X231" s="295"/>
      <c r="Y231" s="411">
        <f>Y230</f>
        <v>0</v>
      </c>
      <c r="Z231" s="411">
        <f t="shared" ref="Z231" si="598">Z230</f>
        <v>0</v>
      </c>
      <c r="AA231" s="411">
        <f t="shared" ref="AA231" si="599">AA230</f>
        <v>0</v>
      </c>
      <c r="AB231" s="411">
        <f t="shared" ref="AB231" si="600">AB230</f>
        <v>0</v>
      </c>
      <c r="AC231" s="411">
        <f t="shared" ref="AC231" si="601">AC230</f>
        <v>0</v>
      </c>
      <c r="AD231" s="411">
        <f t="shared" ref="AD231" si="602">AD230</f>
        <v>0</v>
      </c>
      <c r="AE231" s="411">
        <f t="shared" ref="AE231" si="603">AE230</f>
        <v>0</v>
      </c>
      <c r="AF231" s="411">
        <f t="shared" ref="AF231" si="604">AF230</f>
        <v>0</v>
      </c>
      <c r="AG231" s="411">
        <f t="shared" ref="AG231" si="605">AG230</f>
        <v>0</v>
      </c>
      <c r="AH231" s="411">
        <f t="shared" ref="AH231" si="606">AH230</f>
        <v>0</v>
      </c>
      <c r="AI231" s="411">
        <f t="shared" ref="AI231" si="607">AI230</f>
        <v>0</v>
      </c>
      <c r="AJ231" s="411">
        <f t="shared" ref="AJ231" si="608">AJ230</f>
        <v>0</v>
      </c>
      <c r="AK231" s="411">
        <f t="shared" ref="AK231" si="609">AK230</f>
        <v>0</v>
      </c>
      <c r="AL231" s="411">
        <f t="shared" ref="AL231" si="610">AL230</f>
        <v>0</v>
      </c>
      <c r="AM231" s="297"/>
    </row>
    <row r="232" spans="1:39" ht="15.5" outlineLevel="1">
      <c r="B232" s="294"/>
      <c r="C232" s="305"/>
      <c r="D232" s="304"/>
      <c r="E232" s="304"/>
      <c r="F232" s="304"/>
      <c r="G232" s="304"/>
      <c r="H232" s="304"/>
      <c r="I232" s="304"/>
      <c r="J232" s="304"/>
      <c r="K232" s="304"/>
      <c r="L232" s="304"/>
      <c r="M232" s="304"/>
      <c r="N232" s="291"/>
      <c r="O232" s="304"/>
      <c r="P232" s="304"/>
      <c r="Q232" s="304"/>
      <c r="R232" s="304"/>
      <c r="S232" s="304"/>
      <c r="T232" s="304"/>
      <c r="U232" s="304"/>
      <c r="V232" s="304"/>
      <c r="W232" s="304"/>
      <c r="X232" s="304"/>
      <c r="Y232" s="412"/>
      <c r="Z232" s="412"/>
      <c r="AA232" s="412"/>
      <c r="AB232" s="412"/>
      <c r="AC232" s="412"/>
      <c r="AD232" s="412"/>
      <c r="AE232" s="412"/>
      <c r="AF232" s="412"/>
      <c r="AG232" s="412"/>
      <c r="AH232" s="412"/>
      <c r="AI232" s="412"/>
      <c r="AJ232" s="412"/>
      <c r="AK232" s="412"/>
      <c r="AL232" s="412"/>
      <c r="AM232" s="306"/>
    </row>
    <row r="233" spans="1:39" ht="31" outlineLevel="1">
      <c r="A233" s="522">
        <v>5</v>
      </c>
      <c r="B233" s="520" t="s">
        <v>98</v>
      </c>
      <c r="C233" s="291" t="s">
        <v>25</v>
      </c>
      <c r="D233" s="295"/>
      <c r="E233" s="295"/>
      <c r="F233" s="295"/>
      <c r="G233" s="295"/>
      <c r="H233" s="295"/>
      <c r="I233" s="295"/>
      <c r="J233" s="295"/>
      <c r="K233" s="295"/>
      <c r="L233" s="295"/>
      <c r="M233" s="295"/>
      <c r="N233" s="291"/>
      <c r="O233" s="295"/>
      <c r="P233" s="295"/>
      <c r="Q233" s="295"/>
      <c r="R233" s="295"/>
      <c r="S233" s="295"/>
      <c r="T233" s="295"/>
      <c r="U233" s="295"/>
      <c r="V233" s="295"/>
      <c r="W233" s="295"/>
      <c r="X233" s="295"/>
      <c r="Y233" s="410"/>
      <c r="Z233" s="410"/>
      <c r="AA233" s="410"/>
      <c r="AB233" s="410"/>
      <c r="AC233" s="410"/>
      <c r="AD233" s="410"/>
      <c r="AE233" s="410"/>
      <c r="AF233" s="410"/>
      <c r="AG233" s="410"/>
      <c r="AH233" s="410"/>
      <c r="AI233" s="410"/>
      <c r="AJ233" s="410"/>
      <c r="AK233" s="410"/>
      <c r="AL233" s="410"/>
      <c r="AM233" s="296">
        <f>SUM(Y233:AL233)</f>
        <v>0</v>
      </c>
    </row>
    <row r="234" spans="1:39" ht="15.5" outlineLevel="1">
      <c r="B234" s="294" t="s">
        <v>289</v>
      </c>
      <c r="C234" s="291" t="s">
        <v>163</v>
      </c>
      <c r="D234" s="295"/>
      <c r="E234" s="295"/>
      <c r="F234" s="295"/>
      <c r="G234" s="295"/>
      <c r="H234" s="295"/>
      <c r="I234" s="295"/>
      <c r="J234" s="295"/>
      <c r="K234" s="295"/>
      <c r="L234" s="295"/>
      <c r="M234" s="295"/>
      <c r="N234" s="468"/>
      <c r="O234" s="295"/>
      <c r="P234" s="295"/>
      <c r="Q234" s="295"/>
      <c r="R234" s="295"/>
      <c r="S234" s="295"/>
      <c r="T234" s="295"/>
      <c r="U234" s="295"/>
      <c r="V234" s="295"/>
      <c r="W234" s="295"/>
      <c r="X234" s="295"/>
      <c r="Y234" s="411">
        <f>Y233</f>
        <v>0</v>
      </c>
      <c r="Z234" s="411">
        <f t="shared" ref="Z234" si="611">Z233</f>
        <v>0</v>
      </c>
      <c r="AA234" s="411">
        <f t="shared" ref="AA234" si="612">AA233</f>
        <v>0</v>
      </c>
      <c r="AB234" s="411">
        <f t="shared" ref="AB234" si="613">AB233</f>
        <v>0</v>
      </c>
      <c r="AC234" s="411">
        <f t="shared" ref="AC234" si="614">AC233</f>
        <v>0</v>
      </c>
      <c r="AD234" s="411">
        <f t="shared" ref="AD234" si="615">AD233</f>
        <v>0</v>
      </c>
      <c r="AE234" s="411">
        <f t="shared" ref="AE234" si="616">AE233</f>
        <v>0</v>
      </c>
      <c r="AF234" s="411">
        <f t="shared" ref="AF234" si="617">AF233</f>
        <v>0</v>
      </c>
      <c r="AG234" s="411">
        <f t="shared" ref="AG234" si="618">AG233</f>
        <v>0</v>
      </c>
      <c r="AH234" s="411">
        <f t="shared" ref="AH234" si="619">AH233</f>
        <v>0</v>
      </c>
      <c r="AI234" s="411">
        <f t="shared" ref="AI234" si="620">AI233</f>
        <v>0</v>
      </c>
      <c r="AJ234" s="411">
        <f t="shared" ref="AJ234" si="621">AJ233</f>
        <v>0</v>
      </c>
      <c r="AK234" s="411">
        <f t="shared" ref="AK234" si="622">AK233</f>
        <v>0</v>
      </c>
      <c r="AL234" s="411">
        <f t="shared" ref="AL234" si="623">AL233</f>
        <v>0</v>
      </c>
      <c r="AM234" s="297"/>
    </row>
    <row r="235" spans="1:39" ht="15.5" outlineLevel="1">
      <c r="B235" s="294"/>
      <c r="C235" s="291"/>
      <c r="D235" s="291"/>
      <c r="E235" s="291"/>
      <c r="F235" s="291"/>
      <c r="G235" s="291"/>
      <c r="H235" s="291"/>
      <c r="I235" s="291"/>
      <c r="J235" s="291"/>
      <c r="K235" s="291"/>
      <c r="L235" s="291"/>
      <c r="M235" s="291"/>
      <c r="N235" s="291"/>
      <c r="O235" s="291"/>
      <c r="P235" s="291"/>
      <c r="Q235" s="291"/>
      <c r="R235" s="291"/>
      <c r="S235" s="291"/>
      <c r="T235" s="291"/>
      <c r="U235" s="291"/>
      <c r="V235" s="291"/>
      <c r="W235" s="291"/>
      <c r="X235" s="291"/>
      <c r="Y235" s="422"/>
      <c r="Z235" s="423"/>
      <c r="AA235" s="423"/>
      <c r="AB235" s="423"/>
      <c r="AC235" s="423"/>
      <c r="AD235" s="423"/>
      <c r="AE235" s="423"/>
      <c r="AF235" s="423"/>
      <c r="AG235" s="423"/>
      <c r="AH235" s="423"/>
      <c r="AI235" s="423"/>
      <c r="AJ235" s="423"/>
      <c r="AK235" s="423"/>
      <c r="AL235" s="423"/>
      <c r="AM235" s="297"/>
    </row>
    <row r="236" spans="1:39" ht="15.5" outlineLevel="1">
      <c r="B236" s="319" t="s">
        <v>498</v>
      </c>
      <c r="C236" s="289"/>
      <c r="D236" s="289"/>
      <c r="E236" s="289"/>
      <c r="F236" s="289"/>
      <c r="G236" s="289"/>
      <c r="H236" s="289"/>
      <c r="I236" s="289"/>
      <c r="J236" s="289"/>
      <c r="K236" s="289"/>
      <c r="L236" s="289"/>
      <c r="M236" s="289"/>
      <c r="N236" s="290"/>
      <c r="O236" s="289"/>
      <c r="P236" s="289"/>
      <c r="Q236" s="289"/>
      <c r="R236" s="289"/>
      <c r="S236" s="289"/>
      <c r="T236" s="289"/>
      <c r="U236" s="289"/>
      <c r="V236" s="289"/>
      <c r="W236" s="289"/>
      <c r="X236" s="289"/>
      <c r="Y236" s="414"/>
      <c r="Z236" s="414"/>
      <c r="AA236" s="414"/>
      <c r="AB236" s="414"/>
      <c r="AC236" s="414"/>
      <c r="AD236" s="414"/>
      <c r="AE236" s="414"/>
      <c r="AF236" s="414"/>
      <c r="AG236" s="414"/>
      <c r="AH236" s="414"/>
      <c r="AI236" s="414"/>
      <c r="AJ236" s="414"/>
      <c r="AK236" s="414"/>
      <c r="AL236" s="414"/>
      <c r="AM236" s="292"/>
    </row>
    <row r="237" spans="1:39" ht="15.5" outlineLevel="1">
      <c r="A237" s="522">
        <v>6</v>
      </c>
      <c r="B237" s="520" t="s">
        <v>99</v>
      </c>
      <c r="C237" s="291" t="s">
        <v>25</v>
      </c>
      <c r="D237" s="295"/>
      <c r="E237" s="295"/>
      <c r="F237" s="295"/>
      <c r="G237" s="295"/>
      <c r="H237" s="295"/>
      <c r="I237" s="295"/>
      <c r="J237" s="295"/>
      <c r="K237" s="295"/>
      <c r="L237" s="295"/>
      <c r="M237" s="295"/>
      <c r="N237" s="295">
        <v>12</v>
      </c>
      <c r="O237" s="295"/>
      <c r="P237" s="295"/>
      <c r="Q237" s="295"/>
      <c r="R237" s="295"/>
      <c r="S237" s="295"/>
      <c r="T237" s="295"/>
      <c r="U237" s="295"/>
      <c r="V237" s="295"/>
      <c r="W237" s="295"/>
      <c r="X237" s="295"/>
      <c r="Y237" s="415"/>
      <c r="Z237" s="410"/>
      <c r="AA237" s="410"/>
      <c r="AB237" s="410"/>
      <c r="AC237" s="410"/>
      <c r="AD237" s="410"/>
      <c r="AE237" s="410"/>
      <c r="AF237" s="415"/>
      <c r="AG237" s="415"/>
      <c r="AH237" s="415"/>
      <c r="AI237" s="415"/>
      <c r="AJ237" s="415"/>
      <c r="AK237" s="415"/>
      <c r="AL237" s="415"/>
      <c r="AM237" s="296">
        <f>SUM(Y237:AL237)</f>
        <v>0</v>
      </c>
    </row>
    <row r="238" spans="1:39" ht="15.5" outlineLevel="1">
      <c r="B238" s="294" t="s">
        <v>289</v>
      </c>
      <c r="C238" s="291" t="s">
        <v>163</v>
      </c>
      <c r="D238" s="295"/>
      <c r="E238" s="295"/>
      <c r="F238" s="295"/>
      <c r="G238" s="295"/>
      <c r="H238" s="295"/>
      <c r="I238" s="295"/>
      <c r="J238" s="295"/>
      <c r="K238" s="295"/>
      <c r="L238" s="295"/>
      <c r="M238" s="295"/>
      <c r="N238" s="295">
        <f>N237</f>
        <v>12</v>
      </c>
      <c r="O238" s="295"/>
      <c r="P238" s="295"/>
      <c r="Q238" s="295"/>
      <c r="R238" s="295"/>
      <c r="S238" s="295"/>
      <c r="T238" s="295"/>
      <c r="U238" s="295"/>
      <c r="V238" s="295"/>
      <c r="W238" s="295"/>
      <c r="X238" s="295"/>
      <c r="Y238" s="411">
        <f>Y237</f>
        <v>0</v>
      </c>
      <c r="Z238" s="411">
        <f t="shared" ref="Z238" si="624">Z237</f>
        <v>0</v>
      </c>
      <c r="AA238" s="411">
        <f t="shared" ref="AA238" si="625">AA237</f>
        <v>0</v>
      </c>
      <c r="AB238" s="411">
        <f t="shared" ref="AB238" si="626">AB237</f>
        <v>0</v>
      </c>
      <c r="AC238" s="411">
        <f t="shared" ref="AC238" si="627">AC237</f>
        <v>0</v>
      </c>
      <c r="AD238" s="411">
        <f t="shared" ref="AD238" si="628">AD237</f>
        <v>0</v>
      </c>
      <c r="AE238" s="411">
        <f t="shared" ref="AE238" si="629">AE237</f>
        <v>0</v>
      </c>
      <c r="AF238" s="411">
        <f t="shared" ref="AF238" si="630">AF237</f>
        <v>0</v>
      </c>
      <c r="AG238" s="411">
        <f t="shared" ref="AG238" si="631">AG237</f>
        <v>0</v>
      </c>
      <c r="AH238" s="411">
        <f t="shared" ref="AH238" si="632">AH237</f>
        <v>0</v>
      </c>
      <c r="AI238" s="411">
        <f t="shared" ref="AI238" si="633">AI237</f>
        <v>0</v>
      </c>
      <c r="AJ238" s="411">
        <f t="shared" ref="AJ238" si="634">AJ237</f>
        <v>0</v>
      </c>
      <c r="AK238" s="411">
        <f t="shared" ref="AK238" si="635">AK237</f>
        <v>0</v>
      </c>
      <c r="AL238" s="411">
        <f t="shared" ref="AL238" si="636">AL237</f>
        <v>0</v>
      </c>
      <c r="AM238" s="311"/>
    </row>
    <row r="239" spans="1:39" ht="15.5" outlineLevel="1">
      <c r="B239" s="310"/>
      <c r="C239" s="312"/>
      <c r="D239" s="291"/>
      <c r="E239" s="291"/>
      <c r="F239" s="291"/>
      <c r="G239" s="291"/>
      <c r="H239" s="291"/>
      <c r="I239" s="291"/>
      <c r="J239" s="291"/>
      <c r="K239" s="291"/>
      <c r="L239" s="291"/>
      <c r="M239" s="291"/>
      <c r="N239" s="291"/>
      <c r="O239" s="291"/>
      <c r="P239" s="291"/>
      <c r="Q239" s="291"/>
      <c r="R239" s="291"/>
      <c r="S239" s="291"/>
      <c r="T239" s="291"/>
      <c r="U239" s="291"/>
      <c r="V239" s="291"/>
      <c r="W239" s="291"/>
      <c r="X239" s="291"/>
      <c r="Y239" s="416"/>
      <c r="Z239" s="416"/>
      <c r="AA239" s="416"/>
      <c r="AB239" s="416"/>
      <c r="AC239" s="416"/>
      <c r="AD239" s="416"/>
      <c r="AE239" s="416"/>
      <c r="AF239" s="416"/>
      <c r="AG239" s="416"/>
      <c r="AH239" s="416"/>
      <c r="AI239" s="416"/>
      <c r="AJ239" s="416"/>
      <c r="AK239" s="416"/>
      <c r="AL239" s="416"/>
      <c r="AM239" s="313"/>
    </row>
    <row r="240" spans="1:39" ht="31" outlineLevel="1">
      <c r="A240" s="522">
        <v>7</v>
      </c>
      <c r="B240" s="520" t="s">
        <v>100</v>
      </c>
      <c r="C240" s="291" t="s">
        <v>25</v>
      </c>
      <c r="D240" s="295"/>
      <c r="E240" s="295"/>
      <c r="F240" s="295"/>
      <c r="G240" s="295"/>
      <c r="H240" s="295"/>
      <c r="I240" s="295"/>
      <c r="J240" s="295"/>
      <c r="K240" s="295"/>
      <c r="L240" s="295"/>
      <c r="M240" s="295"/>
      <c r="N240" s="295">
        <v>12</v>
      </c>
      <c r="O240" s="295"/>
      <c r="P240" s="295"/>
      <c r="Q240" s="295"/>
      <c r="R240" s="295"/>
      <c r="S240" s="295"/>
      <c r="T240" s="295"/>
      <c r="U240" s="295"/>
      <c r="V240" s="295"/>
      <c r="W240" s="295"/>
      <c r="X240" s="295"/>
      <c r="Y240" s="415"/>
      <c r="Z240" s="410"/>
      <c r="AA240" s="410"/>
      <c r="AB240" s="410"/>
      <c r="AC240" s="410"/>
      <c r="AD240" s="410"/>
      <c r="AE240" s="410"/>
      <c r="AF240" s="415"/>
      <c r="AG240" s="415"/>
      <c r="AH240" s="415"/>
      <c r="AI240" s="415"/>
      <c r="AJ240" s="415"/>
      <c r="AK240" s="415"/>
      <c r="AL240" s="415"/>
      <c r="AM240" s="296">
        <f>SUM(Y240:AL240)</f>
        <v>0</v>
      </c>
    </row>
    <row r="241" spans="1:39" ht="15.5" outlineLevel="1">
      <c r="B241" s="294" t="s">
        <v>289</v>
      </c>
      <c r="C241" s="291" t="s">
        <v>163</v>
      </c>
      <c r="D241" s="295"/>
      <c r="E241" s="295"/>
      <c r="F241" s="295"/>
      <c r="G241" s="295"/>
      <c r="H241" s="295"/>
      <c r="I241" s="295"/>
      <c r="J241" s="295"/>
      <c r="K241" s="295"/>
      <c r="L241" s="295"/>
      <c r="M241" s="295"/>
      <c r="N241" s="295">
        <f>N240</f>
        <v>12</v>
      </c>
      <c r="O241" s="295"/>
      <c r="P241" s="295"/>
      <c r="Q241" s="295"/>
      <c r="R241" s="295"/>
      <c r="S241" s="295"/>
      <c r="T241" s="295"/>
      <c r="U241" s="295"/>
      <c r="V241" s="295"/>
      <c r="W241" s="295"/>
      <c r="X241" s="295"/>
      <c r="Y241" s="411">
        <f>Y240</f>
        <v>0</v>
      </c>
      <c r="Z241" s="411">
        <f t="shared" ref="Z241" si="637">Z240</f>
        <v>0</v>
      </c>
      <c r="AA241" s="411">
        <f t="shared" ref="AA241" si="638">AA240</f>
        <v>0</v>
      </c>
      <c r="AB241" s="411">
        <f t="shared" ref="AB241" si="639">AB240</f>
        <v>0</v>
      </c>
      <c r="AC241" s="411">
        <f t="shared" ref="AC241" si="640">AC240</f>
        <v>0</v>
      </c>
      <c r="AD241" s="411">
        <f t="shared" ref="AD241" si="641">AD240</f>
        <v>0</v>
      </c>
      <c r="AE241" s="411">
        <f t="shared" ref="AE241" si="642">AE240</f>
        <v>0</v>
      </c>
      <c r="AF241" s="411">
        <f t="shared" ref="AF241" si="643">AF240</f>
        <v>0</v>
      </c>
      <c r="AG241" s="411">
        <f t="shared" ref="AG241" si="644">AG240</f>
        <v>0</v>
      </c>
      <c r="AH241" s="411">
        <f t="shared" ref="AH241" si="645">AH240</f>
        <v>0</v>
      </c>
      <c r="AI241" s="411">
        <f t="shared" ref="AI241" si="646">AI240</f>
        <v>0</v>
      </c>
      <c r="AJ241" s="411">
        <f t="shared" ref="AJ241" si="647">AJ240</f>
        <v>0</v>
      </c>
      <c r="AK241" s="411">
        <f t="shared" ref="AK241" si="648">AK240</f>
        <v>0</v>
      </c>
      <c r="AL241" s="411">
        <f t="shared" ref="AL241" si="649">AL240</f>
        <v>0</v>
      </c>
      <c r="AM241" s="311"/>
    </row>
    <row r="242" spans="1:39" ht="15.5" outlineLevel="1">
      <c r="B242" s="314"/>
      <c r="C242" s="312"/>
      <c r="D242" s="291"/>
      <c r="E242" s="291"/>
      <c r="F242" s="291"/>
      <c r="G242" s="291"/>
      <c r="H242" s="291"/>
      <c r="I242" s="291"/>
      <c r="J242" s="291"/>
      <c r="K242" s="291"/>
      <c r="L242" s="291"/>
      <c r="M242" s="291"/>
      <c r="N242" s="291"/>
      <c r="O242" s="291"/>
      <c r="P242" s="291"/>
      <c r="Q242" s="291"/>
      <c r="R242" s="291"/>
      <c r="S242" s="291"/>
      <c r="T242" s="291"/>
      <c r="U242" s="291"/>
      <c r="V242" s="291"/>
      <c r="W242" s="291"/>
      <c r="X242" s="291"/>
      <c r="Y242" s="416"/>
      <c r="Z242" s="417"/>
      <c r="AA242" s="416"/>
      <c r="AB242" s="416"/>
      <c r="AC242" s="416"/>
      <c r="AD242" s="416"/>
      <c r="AE242" s="416"/>
      <c r="AF242" s="416"/>
      <c r="AG242" s="416"/>
      <c r="AH242" s="416"/>
      <c r="AI242" s="416"/>
      <c r="AJ242" s="416"/>
      <c r="AK242" s="416"/>
      <c r="AL242" s="416"/>
      <c r="AM242" s="313"/>
    </row>
    <row r="243" spans="1:39" ht="31" outlineLevel="1">
      <c r="A243" s="522">
        <v>8</v>
      </c>
      <c r="B243" s="520" t="s">
        <v>101</v>
      </c>
      <c r="C243" s="291" t="s">
        <v>25</v>
      </c>
      <c r="D243" s="295"/>
      <c r="E243" s="295"/>
      <c r="F243" s="295"/>
      <c r="G243" s="295"/>
      <c r="H243" s="295"/>
      <c r="I243" s="295"/>
      <c r="J243" s="295"/>
      <c r="K243" s="295"/>
      <c r="L243" s="295"/>
      <c r="M243" s="295"/>
      <c r="N243" s="295">
        <v>12</v>
      </c>
      <c r="O243" s="295"/>
      <c r="P243" s="295"/>
      <c r="Q243" s="295"/>
      <c r="R243" s="295"/>
      <c r="S243" s="295"/>
      <c r="T243" s="295"/>
      <c r="U243" s="295"/>
      <c r="V243" s="295"/>
      <c r="W243" s="295"/>
      <c r="X243" s="295"/>
      <c r="Y243" s="415"/>
      <c r="Z243" s="410"/>
      <c r="AA243" s="410"/>
      <c r="AB243" s="410"/>
      <c r="AC243" s="410"/>
      <c r="AD243" s="410"/>
      <c r="AE243" s="410"/>
      <c r="AF243" s="415"/>
      <c r="AG243" s="415"/>
      <c r="AH243" s="415"/>
      <c r="AI243" s="415"/>
      <c r="AJ243" s="415"/>
      <c r="AK243" s="415"/>
      <c r="AL243" s="415"/>
      <c r="AM243" s="296">
        <f>SUM(Y243:AL243)</f>
        <v>0</v>
      </c>
    </row>
    <row r="244" spans="1:39" ht="15.5" outlineLevel="1">
      <c r="B244" s="294" t="s">
        <v>289</v>
      </c>
      <c r="C244" s="291" t="s">
        <v>163</v>
      </c>
      <c r="D244" s="295"/>
      <c r="E244" s="295"/>
      <c r="F244" s="295"/>
      <c r="G244" s="295"/>
      <c r="H244" s="295"/>
      <c r="I244" s="295"/>
      <c r="J244" s="295"/>
      <c r="K244" s="295"/>
      <c r="L244" s="295"/>
      <c r="M244" s="295"/>
      <c r="N244" s="295">
        <f>N243</f>
        <v>12</v>
      </c>
      <c r="O244" s="295"/>
      <c r="P244" s="295"/>
      <c r="Q244" s="295"/>
      <c r="R244" s="295"/>
      <c r="S244" s="295"/>
      <c r="T244" s="295"/>
      <c r="U244" s="295"/>
      <c r="V244" s="295"/>
      <c r="W244" s="295"/>
      <c r="X244" s="295"/>
      <c r="Y244" s="411">
        <f>Y243</f>
        <v>0</v>
      </c>
      <c r="Z244" s="411">
        <f t="shared" ref="Z244" si="650">Z243</f>
        <v>0</v>
      </c>
      <c r="AA244" s="411">
        <f t="shared" ref="AA244" si="651">AA243</f>
        <v>0</v>
      </c>
      <c r="AB244" s="411">
        <f t="shared" ref="AB244" si="652">AB243</f>
        <v>0</v>
      </c>
      <c r="AC244" s="411">
        <f t="shared" ref="AC244" si="653">AC243</f>
        <v>0</v>
      </c>
      <c r="AD244" s="411">
        <f t="shared" ref="AD244" si="654">AD243</f>
        <v>0</v>
      </c>
      <c r="AE244" s="411">
        <f t="shared" ref="AE244" si="655">AE243</f>
        <v>0</v>
      </c>
      <c r="AF244" s="411">
        <f t="shared" ref="AF244" si="656">AF243</f>
        <v>0</v>
      </c>
      <c r="AG244" s="411">
        <f t="shared" ref="AG244" si="657">AG243</f>
        <v>0</v>
      </c>
      <c r="AH244" s="411">
        <f t="shared" ref="AH244" si="658">AH243</f>
        <v>0</v>
      </c>
      <c r="AI244" s="411">
        <f t="shared" ref="AI244" si="659">AI243</f>
        <v>0</v>
      </c>
      <c r="AJ244" s="411">
        <f t="shared" ref="AJ244" si="660">AJ243</f>
        <v>0</v>
      </c>
      <c r="AK244" s="411">
        <f t="shared" ref="AK244" si="661">AK243</f>
        <v>0</v>
      </c>
      <c r="AL244" s="411">
        <f t="shared" ref="AL244" si="662">AL243</f>
        <v>0</v>
      </c>
      <c r="AM244" s="311"/>
    </row>
    <row r="245" spans="1:39" ht="15.5" outlineLevel="1">
      <c r="B245" s="314"/>
      <c r="C245" s="312"/>
      <c r="D245" s="316"/>
      <c r="E245" s="316"/>
      <c r="F245" s="316"/>
      <c r="G245" s="316"/>
      <c r="H245" s="316"/>
      <c r="I245" s="316"/>
      <c r="J245" s="316"/>
      <c r="K245" s="316"/>
      <c r="L245" s="316"/>
      <c r="M245" s="316"/>
      <c r="N245" s="291"/>
      <c r="O245" s="316"/>
      <c r="P245" s="316"/>
      <c r="Q245" s="316"/>
      <c r="R245" s="316"/>
      <c r="S245" s="316"/>
      <c r="T245" s="316"/>
      <c r="U245" s="316"/>
      <c r="V245" s="316"/>
      <c r="W245" s="316"/>
      <c r="X245" s="316"/>
      <c r="Y245" s="416"/>
      <c r="Z245" s="417"/>
      <c r="AA245" s="416"/>
      <c r="AB245" s="416"/>
      <c r="AC245" s="416"/>
      <c r="AD245" s="416"/>
      <c r="AE245" s="416"/>
      <c r="AF245" s="416"/>
      <c r="AG245" s="416"/>
      <c r="AH245" s="416"/>
      <c r="AI245" s="416"/>
      <c r="AJ245" s="416"/>
      <c r="AK245" s="416"/>
      <c r="AL245" s="416"/>
      <c r="AM245" s="313"/>
    </row>
    <row r="246" spans="1:39" ht="31" outlineLevel="1">
      <c r="A246" s="522">
        <v>9</v>
      </c>
      <c r="B246" s="520" t="s">
        <v>102</v>
      </c>
      <c r="C246" s="291" t="s">
        <v>25</v>
      </c>
      <c r="D246" s="295"/>
      <c r="E246" s="295"/>
      <c r="F246" s="295"/>
      <c r="G246" s="295"/>
      <c r="H246" s="295"/>
      <c r="I246" s="295"/>
      <c r="J246" s="295"/>
      <c r="K246" s="295"/>
      <c r="L246" s="295"/>
      <c r="M246" s="295"/>
      <c r="N246" s="295">
        <v>12</v>
      </c>
      <c r="O246" s="295"/>
      <c r="P246" s="295"/>
      <c r="Q246" s="295"/>
      <c r="R246" s="295"/>
      <c r="S246" s="295"/>
      <c r="T246" s="295"/>
      <c r="U246" s="295"/>
      <c r="V246" s="295"/>
      <c r="W246" s="295"/>
      <c r="X246" s="295"/>
      <c r="Y246" s="415"/>
      <c r="Z246" s="410"/>
      <c r="AA246" s="410"/>
      <c r="AB246" s="410"/>
      <c r="AC246" s="410"/>
      <c r="AD246" s="410"/>
      <c r="AE246" s="410"/>
      <c r="AF246" s="415"/>
      <c r="AG246" s="415"/>
      <c r="AH246" s="415"/>
      <c r="AI246" s="415"/>
      <c r="AJ246" s="415"/>
      <c r="AK246" s="415"/>
      <c r="AL246" s="415"/>
      <c r="AM246" s="296">
        <f>SUM(Y246:AL246)</f>
        <v>0</v>
      </c>
    </row>
    <row r="247" spans="1:39" ht="15.5" outlineLevel="1">
      <c r="B247" s="294" t="s">
        <v>289</v>
      </c>
      <c r="C247" s="291" t="s">
        <v>163</v>
      </c>
      <c r="D247" s="295"/>
      <c r="E247" s="295"/>
      <c r="F247" s="295"/>
      <c r="G247" s="295"/>
      <c r="H247" s="295"/>
      <c r="I247" s="295"/>
      <c r="J247" s="295"/>
      <c r="K247" s="295"/>
      <c r="L247" s="295"/>
      <c r="M247" s="295"/>
      <c r="N247" s="295">
        <f>N246</f>
        <v>12</v>
      </c>
      <c r="O247" s="295"/>
      <c r="P247" s="295"/>
      <c r="Q247" s="295"/>
      <c r="R247" s="295"/>
      <c r="S247" s="295"/>
      <c r="T247" s="295"/>
      <c r="U247" s="295"/>
      <c r="V247" s="295"/>
      <c r="W247" s="295"/>
      <c r="X247" s="295"/>
      <c r="Y247" s="411">
        <f>Y246</f>
        <v>0</v>
      </c>
      <c r="Z247" s="411">
        <f t="shared" ref="Z247" si="663">Z246</f>
        <v>0</v>
      </c>
      <c r="AA247" s="411">
        <f t="shared" ref="AA247" si="664">AA246</f>
        <v>0</v>
      </c>
      <c r="AB247" s="411">
        <f t="shared" ref="AB247" si="665">AB246</f>
        <v>0</v>
      </c>
      <c r="AC247" s="411">
        <f t="shared" ref="AC247" si="666">AC246</f>
        <v>0</v>
      </c>
      <c r="AD247" s="411">
        <f t="shared" ref="AD247" si="667">AD246</f>
        <v>0</v>
      </c>
      <c r="AE247" s="411">
        <f t="shared" ref="AE247" si="668">AE246</f>
        <v>0</v>
      </c>
      <c r="AF247" s="411">
        <f t="shared" ref="AF247" si="669">AF246</f>
        <v>0</v>
      </c>
      <c r="AG247" s="411">
        <f t="shared" ref="AG247" si="670">AG246</f>
        <v>0</v>
      </c>
      <c r="AH247" s="411">
        <f t="shared" ref="AH247" si="671">AH246</f>
        <v>0</v>
      </c>
      <c r="AI247" s="411">
        <f t="shared" ref="AI247" si="672">AI246</f>
        <v>0</v>
      </c>
      <c r="AJ247" s="411">
        <f t="shared" ref="AJ247" si="673">AJ246</f>
        <v>0</v>
      </c>
      <c r="AK247" s="411">
        <f t="shared" ref="AK247" si="674">AK246</f>
        <v>0</v>
      </c>
      <c r="AL247" s="411">
        <f t="shared" ref="AL247" si="675">AL246</f>
        <v>0</v>
      </c>
      <c r="AM247" s="311"/>
    </row>
    <row r="248" spans="1:39" ht="15.5" outlineLevel="1">
      <c r="B248" s="314"/>
      <c r="C248" s="312"/>
      <c r="D248" s="316"/>
      <c r="E248" s="316"/>
      <c r="F248" s="316"/>
      <c r="G248" s="316"/>
      <c r="H248" s="316"/>
      <c r="I248" s="316"/>
      <c r="J248" s="316"/>
      <c r="K248" s="316"/>
      <c r="L248" s="316"/>
      <c r="M248" s="316"/>
      <c r="N248" s="291"/>
      <c r="O248" s="316"/>
      <c r="P248" s="316"/>
      <c r="Q248" s="316"/>
      <c r="R248" s="316"/>
      <c r="S248" s="316"/>
      <c r="T248" s="316"/>
      <c r="U248" s="316"/>
      <c r="V248" s="316"/>
      <c r="W248" s="316"/>
      <c r="X248" s="316"/>
      <c r="Y248" s="416"/>
      <c r="Z248" s="416"/>
      <c r="AA248" s="416"/>
      <c r="AB248" s="416"/>
      <c r="AC248" s="416"/>
      <c r="AD248" s="416"/>
      <c r="AE248" s="416"/>
      <c r="AF248" s="416"/>
      <c r="AG248" s="416"/>
      <c r="AH248" s="416"/>
      <c r="AI248" s="416"/>
      <c r="AJ248" s="416"/>
      <c r="AK248" s="416"/>
      <c r="AL248" s="416"/>
      <c r="AM248" s="313"/>
    </row>
    <row r="249" spans="1:39" ht="31" outlineLevel="1">
      <c r="A249" s="522">
        <v>10</v>
      </c>
      <c r="B249" s="520" t="s">
        <v>103</v>
      </c>
      <c r="C249" s="291" t="s">
        <v>25</v>
      </c>
      <c r="D249" s="295"/>
      <c r="E249" s="295"/>
      <c r="F249" s="295"/>
      <c r="G249" s="295"/>
      <c r="H249" s="295"/>
      <c r="I249" s="295"/>
      <c r="J249" s="295"/>
      <c r="K249" s="295"/>
      <c r="L249" s="295"/>
      <c r="M249" s="295"/>
      <c r="N249" s="295">
        <v>3</v>
      </c>
      <c r="O249" s="295"/>
      <c r="P249" s="295"/>
      <c r="Q249" s="295"/>
      <c r="R249" s="295"/>
      <c r="S249" s="295"/>
      <c r="T249" s="295"/>
      <c r="U249" s="295"/>
      <c r="V249" s="295"/>
      <c r="W249" s="295"/>
      <c r="X249" s="295"/>
      <c r="Y249" s="415"/>
      <c r="Z249" s="410"/>
      <c r="AA249" s="410"/>
      <c r="AB249" s="410"/>
      <c r="AC249" s="410"/>
      <c r="AD249" s="410"/>
      <c r="AE249" s="410"/>
      <c r="AF249" s="415"/>
      <c r="AG249" s="415"/>
      <c r="AH249" s="415"/>
      <c r="AI249" s="415"/>
      <c r="AJ249" s="415"/>
      <c r="AK249" s="415"/>
      <c r="AL249" s="415"/>
      <c r="AM249" s="296">
        <f>SUM(Y249:AL249)</f>
        <v>0</v>
      </c>
    </row>
    <row r="250" spans="1:39" ht="15.5" outlineLevel="1">
      <c r="B250" s="294" t="s">
        <v>289</v>
      </c>
      <c r="C250" s="291" t="s">
        <v>163</v>
      </c>
      <c r="D250" s="295"/>
      <c r="E250" s="295"/>
      <c r="F250" s="295"/>
      <c r="G250" s="295"/>
      <c r="H250" s="295"/>
      <c r="I250" s="295"/>
      <c r="J250" s="295"/>
      <c r="K250" s="295"/>
      <c r="L250" s="295"/>
      <c r="M250" s="295"/>
      <c r="N250" s="295">
        <f>N249</f>
        <v>3</v>
      </c>
      <c r="O250" s="295"/>
      <c r="P250" s="295"/>
      <c r="Q250" s="295"/>
      <c r="R250" s="295"/>
      <c r="S250" s="295"/>
      <c r="T250" s="295"/>
      <c r="U250" s="295"/>
      <c r="V250" s="295"/>
      <c r="W250" s="295"/>
      <c r="X250" s="295"/>
      <c r="Y250" s="411">
        <f>Y249</f>
        <v>0</v>
      </c>
      <c r="Z250" s="411">
        <f t="shared" ref="Z250" si="676">Z249</f>
        <v>0</v>
      </c>
      <c r="AA250" s="411">
        <f t="shared" ref="AA250" si="677">AA249</f>
        <v>0</v>
      </c>
      <c r="AB250" s="411">
        <f t="shared" ref="AB250" si="678">AB249</f>
        <v>0</v>
      </c>
      <c r="AC250" s="411">
        <f t="shared" ref="AC250" si="679">AC249</f>
        <v>0</v>
      </c>
      <c r="AD250" s="411">
        <f t="shared" ref="AD250" si="680">AD249</f>
        <v>0</v>
      </c>
      <c r="AE250" s="411">
        <f t="shared" ref="AE250" si="681">AE249</f>
        <v>0</v>
      </c>
      <c r="AF250" s="411">
        <f t="shared" ref="AF250" si="682">AF249</f>
        <v>0</v>
      </c>
      <c r="AG250" s="411">
        <f t="shared" ref="AG250" si="683">AG249</f>
        <v>0</v>
      </c>
      <c r="AH250" s="411">
        <f t="shared" ref="AH250" si="684">AH249</f>
        <v>0</v>
      </c>
      <c r="AI250" s="411">
        <f t="shared" ref="AI250" si="685">AI249</f>
        <v>0</v>
      </c>
      <c r="AJ250" s="411">
        <f t="shared" ref="AJ250" si="686">AJ249</f>
        <v>0</v>
      </c>
      <c r="AK250" s="411">
        <f t="shared" ref="AK250" si="687">AK249</f>
        <v>0</v>
      </c>
      <c r="AL250" s="411">
        <f t="shared" ref="AL250" si="688">AL249</f>
        <v>0</v>
      </c>
      <c r="AM250" s="311"/>
    </row>
    <row r="251" spans="1:39" ht="15.5" outlineLevel="1">
      <c r="B251" s="314"/>
      <c r="C251" s="312"/>
      <c r="D251" s="316"/>
      <c r="E251" s="316"/>
      <c r="F251" s="316"/>
      <c r="G251" s="316"/>
      <c r="H251" s="316"/>
      <c r="I251" s="316"/>
      <c r="J251" s="316"/>
      <c r="K251" s="316"/>
      <c r="L251" s="316"/>
      <c r="M251" s="316"/>
      <c r="N251" s="291"/>
      <c r="O251" s="316"/>
      <c r="P251" s="316"/>
      <c r="Q251" s="316"/>
      <c r="R251" s="316"/>
      <c r="S251" s="316"/>
      <c r="T251" s="316"/>
      <c r="U251" s="316"/>
      <c r="V251" s="316"/>
      <c r="W251" s="316"/>
      <c r="X251" s="316"/>
      <c r="Y251" s="416"/>
      <c r="Z251" s="417"/>
      <c r="AA251" s="416"/>
      <c r="AB251" s="416"/>
      <c r="AC251" s="416"/>
      <c r="AD251" s="416"/>
      <c r="AE251" s="416"/>
      <c r="AF251" s="416"/>
      <c r="AG251" s="416"/>
      <c r="AH251" s="416"/>
      <c r="AI251" s="416"/>
      <c r="AJ251" s="416"/>
      <c r="AK251" s="416"/>
      <c r="AL251" s="416"/>
      <c r="AM251" s="313"/>
    </row>
    <row r="252" spans="1:39" ht="15.5" outlineLevel="1">
      <c r="B252" s="288" t="s">
        <v>10</v>
      </c>
      <c r="C252" s="289"/>
      <c r="D252" s="289"/>
      <c r="E252" s="289"/>
      <c r="F252" s="289"/>
      <c r="G252" s="289"/>
      <c r="H252" s="289"/>
      <c r="I252" s="289"/>
      <c r="J252" s="289"/>
      <c r="K252" s="289"/>
      <c r="L252" s="289"/>
      <c r="M252" s="289"/>
      <c r="N252" s="290"/>
      <c r="O252" s="289"/>
      <c r="P252" s="289"/>
      <c r="Q252" s="289"/>
      <c r="R252" s="289"/>
      <c r="S252" s="289"/>
      <c r="T252" s="289"/>
      <c r="U252" s="289"/>
      <c r="V252" s="289"/>
      <c r="W252" s="289"/>
      <c r="X252" s="289"/>
      <c r="Y252" s="414"/>
      <c r="Z252" s="414"/>
      <c r="AA252" s="414"/>
      <c r="AB252" s="414"/>
      <c r="AC252" s="414"/>
      <c r="AD252" s="414"/>
      <c r="AE252" s="414"/>
      <c r="AF252" s="414"/>
      <c r="AG252" s="414"/>
      <c r="AH252" s="414"/>
      <c r="AI252" s="414"/>
      <c r="AJ252" s="414"/>
      <c r="AK252" s="414"/>
      <c r="AL252" s="414"/>
      <c r="AM252" s="292"/>
    </row>
    <row r="253" spans="1:39" ht="31" outlineLevel="1">
      <c r="A253" s="522">
        <v>11</v>
      </c>
      <c r="B253" s="520" t="s">
        <v>104</v>
      </c>
      <c r="C253" s="291" t="s">
        <v>25</v>
      </c>
      <c r="D253" s="295"/>
      <c r="E253" s="295"/>
      <c r="F253" s="295"/>
      <c r="G253" s="295"/>
      <c r="H253" s="295"/>
      <c r="I253" s="295"/>
      <c r="J253" s="295"/>
      <c r="K253" s="295"/>
      <c r="L253" s="295"/>
      <c r="M253" s="295"/>
      <c r="N253" s="295">
        <v>12</v>
      </c>
      <c r="O253" s="295"/>
      <c r="P253" s="295"/>
      <c r="Q253" s="295"/>
      <c r="R253" s="295"/>
      <c r="S253" s="295"/>
      <c r="T253" s="295"/>
      <c r="U253" s="295"/>
      <c r="V253" s="295"/>
      <c r="W253" s="295"/>
      <c r="X253" s="295"/>
      <c r="Y253" s="426"/>
      <c r="Z253" s="410"/>
      <c r="AA253" s="410"/>
      <c r="AB253" s="410"/>
      <c r="AC253" s="410"/>
      <c r="AD253" s="410"/>
      <c r="AE253" s="410"/>
      <c r="AF253" s="415"/>
      <c r="AG253" s="415"/>
      <c r="AH253" s="415"/>
      <c r="AI253" s="415"/>
      <c r="AJ253" s="415"/>
      <c r="AK253" s="415"/>
      <c r="AL253" s="415"/>
      <c r="AM253" s="296">
        <f>SUM(Y253:AL253)</f>
        <v>0</v>
      </c>
    </row>
    <row r="254" spans="1:39" ht="15.5" outlineLevel="1">
      <c r="B254" s="294" t="s">
        <v>289</v>
      </c>
      <c r="C254" s="291" t="s">
        <v>163</v>
      </c>
      <c r="D254" s="295"/>
      <c r="E254" s="295"/>
      <c r="F254" s="295"/>
      <c r="G254" s="295"/>
      <c r="H254" s="295"/>
      <c r="I254" s="295"/>
      <c r="J254" s="295"/>
      <c r="K254" s="295"/>
      <c r="L254" s="295"/>
      <c r="M254" s="295"/>
      <c r="N254" s="295">
        <f>N253</f>
        <v>12</v>
      </c>
      <c r="O254" s="295"/>
      <c r="P254" s="295"/>
      <c r="Q254" s="295"/>
      <c r="R254" s="295"/>
      <c r="S254" s="295"/>
      <c r="T254" s="295"/>
      <c r="U254" s="295"/>
      <c r="V254" s="295"/>
      <c r="W254" s="295"/>
      <c r="X254" s="295"/>
      <c r="Y254" s="411">
        <f>Y253</f>
        <v>0</v>
      </c>
      <c r="Z254" s="411">
        <f t="shared" ref="Z254" si="689">Z253</f>
        <v>0</v>
      </c>
      <c r="AA254" s="411">
        <f t="shared" ref="AA254" si="690">AA253</f>
        <v>0</v>
      </c>
      <c r="AB254" s="411">
        <f t="shared" ref="AB254" si="691">AB253</f>
        <v>0</v>
      </c>
      <c r="AC254" s="411">
        <f t="shared" ref="AC254" si="692">AC253</f>
        <v>0</v>
      </c>
      <c r="AD254" s="411">
        <f t="shared" ref="AD254" si="693">AD253</f>
        <v>0</v>
      </c>
      <c r="AE254" s="411">
        <f t="shared" ref="AE254" si="694">AE253</f>
        <v>0</v>
      </c>
      <c r="AF254" s="411">
        <f t="shared" ref="AF254" si="695">AF253</f>
        <v>0</v>
      </c>
      <c r="AG254" s="411">
        <f t="shared" ref="AG254" si="696">AG253</f>
        <v>0</v>
      </c>
      <c r="AH254" s="411">
        <f t="shared" ref="AH254" si="697">AH253</f>
        <v>0</v>
      </c>
      <c r="AI254" s="411">
        <f t="shared" ref="AI254" si="698">AI253</f>
        <v>0</v>
      </c>
      <c r="AJ254" s="411">
        <f t="shared" ref="AJ254" si="699">AJ253</f>
        <v>0</v>
      </c>
      <c r="AK254" s="411">
        <f t="shared" ref="AK254" si="700">AK253</f>
        <v>0</v>
      </c>
      <c r="AL254" s="411">
        <f t="shared" ref="AL254" si="701">AL253</f>
        <v>0</v>
      </c>
      <c r="AM254" s="297"/>
    </row>
    <row r="255" spans="1:39" ht="15.5" outlineLevel="1">
      <c r="B255" s="315"/>
      <c r="C255" s="305"/>
      <c r="D255" s="291"/>
      <c r="E255" s="291"/>
      <c r="F255" s="291"/>
      <c r="G255" s="291"/>
      <c r="H255" s="291"/>
      <c r="I255" s="291"/>
      <c r="J255" s="291"/>
      <c r="K255" s="291"/>
      <c r="L255" s="291"/>
      <c r="M255" s="291"/>
      <c r="N255" s="291"/>
      <c r="O255" s="291"/>
      <c r="P255" s="291"/>
      <c r="Q255" s="291"/>
      <c r="R255" s="291"/>
      <c r="S255" s="291"/>
      <c r="T255" s="291"/>
      <c r="U255" s="291"/>
      <c r="V255" s="291"/>
      <c r="W255" s="291"/>
      <c r="X255" s="291"/>
      <c r="Y255" s="412"/>
      <c r="Z255" s="421"/>
      <c r="AA255" s="421"/>
      <c r="AB255" s="421"/>
      <c r="AC255" s="421"/>
      <c r="AD255" s="421"/>
      <c r="AE255" s="421"/>
      <c r="AF255" s="421"/>
      <c r="AG255" s="421"/>
      <c r="AH255" s="421"/>
      <c r="AI255" s="421"/>
      <c r="AJ255" s="421"/>
      <c r="AK255" s="421"/>
      <c r="AL255" s="421"/>
      <c r="AM255" s="306"/>
    </row>
    <row r="256" spans="1:39" ht="31" outlineLevel="1">
      <c r="A256" s="522">
        <v>12</v>
      </c>
      <c r="B256" s="520" t="s">
        <v>105</v>
      </c>
      <c r="C256" s="291" t="s">
        <v>25</v>
      </c>
      <c r="D256" s="295"/>
      <c r="E256" s="295"/>
      <c r="F256" s="295"/>
      <c r="G256" s="295"/>
      <c r="H256" s="295"/>
      <c r="I256" s="295"/>
      <c r="J256" s="295"/>
      <c r="K256" s="295"/>
      <c r="L256" s="295"/>
      <c r="M256" s="295"/>
      <c r="N256" s="295">
        <v>12</v>
      </c>
      <c r="O256" s="295"/>
      <c r="P256" s="295"/>
      <c r="Q256" s="295"/>
      <c r="R256" s="295"/>
      <c r="S256" s="295"/>
      <c r="T256" s="295"/>
      <c r="U256" s="295"/>
      <c r="V256" s="295"/>
      <c r="W256" s="295"/>
      <c r="X256" s="295"/>
      <c r="Y256" s="410"/>
      <c r="Z256" s="410"/>
      <c r="AA256" s="410"/>
      <c r="AB256" s="410"/>
      <c r="AC256" s="410"/>
      <c r="AD256" s="410"/>
      <c r="AE256" s="410"/>
      <c r="AF256" s="415"/>
      <c r="AG256" s="415"/>
      <c r="AH256" s="415"/>
      <c r="AI256" s="415"/>
      <c r="AJ256" s="415"/>
      <c r="AK256" s="415"/>
      <c r="AL256" s="415"/>
      <c r="AM256" s="296">
        <f>SUM(Y256:AL256)</f>
        <v>0</v>
      </c>
    </row>
    <row r="257" spans="1:40" ht="15.5" outlineLevel="1">
      <c r="B257" s="294" t="s">
        <v>289</v>
      </c>
      <c r="C257" s="291" t="s">
        <v>163</v>
      </c>
      <c r="D257" s="295"/>
      <c r="E257" s="295"/>
      <c r="F257" s="295"/>
      <c r="G257" s="295"/>
      <c r="H257" s="295"/>
      <c r="I257" s="295"/>
      <c r="J257" s="295"/>
      <c r="K257" s="295"/>
      <c r="L257" s="295"/>
      <c r="M257" s="295"/>
      <c r="N257" s="295">
        <f>N256</f>
        <v>12</v>
      </c>
      <c r="O257" s="295"/>
      <c r="P257" s="295"/>
      <c r="Q257" s="295"/>
      <c r="R257" s="295"/>
      <c r="S257" s="295"/>
      <c r="T257" s="295"/>
      <c r="U257" s="295"/>
      <c r="V257" s="295"/>
      <c r="W257" s="295"/>
      <c r="X257" s="295"/>
      <c r="Y257" s="411">
        <f>Y256</f>
        <v>0</v>
      </c>
      <c r="Z257" s="411">
        <f t="shared" ref="Z257" si="702">Z256</f>
        <v>0</v>
      </c>
      <c r="AA257" s="411">
        <f t="shared" ref="AA257" si="703">AA256</f>
        <v>0</v>
      </c>
      <c r="AB257" s="411">
        <f t="shared" ref="AB257" si="704">AB256</f>
        <v>0</v>
      </c>
      <c r="AC257" s="411">
        <f t="shared" ref="AC257" si="705">AC256</f>
        <v>0</v>
      </c>
      <c r="AD257" s="411">
        <f t="shared" ref="AD257" si="706">AD256</f>
        <v>0</v>
      </c>
      <c r="AE257" s="411">
        <f t="shared" ref="AE257" si="707">AE256</f>
        <v>0</v>
      </c>
      <c r="AF257" s="411">
        <f t="shared" ref="AF257" si="708">AF256</f>
        <v>0</v>
      </c>
      <c r="AG257" s="411">
        <f t="shared" ref="AG257" si="709">AG256</f>
        <v>0</v>
      </c>
      <c r="AH257" s="411">
        <f t="shared" ref="AH257" si="710">AH256</f>
        <v>0</v>
      </c>
      <c r="AI257" s="411">
        <f t="shared" ref="AI257" si="711">AI256</f>
        <v>0</v>
      </c>
      <c r="AJ257" s="411">
        <f t="shared" ref="AJ257" si="712">AJ256</f>
        <v>0</v>
      </c>
      <c r="AK257" s="411">
        <f t="shared" ref="AK257" si="713">AK256</f>
        <v>0</v>
      </c>
      <c r="AL257" s="411">
        <f t="shared" ref="AL257" si="714">AL256</f>
        <v>0</v>
      </c>
      <c r="AM257" s="297"/>
    </row>
    <row r="258" spans="1:40" ht="15.5" outlineLevel="1">
      <c r="B258" s="315"/>
      <c r="C258" s="305"/>
      <c r="D258" s="291"/>
      <c r="E258" s="291"/>
      <c r="F258" s="291"/>
      <c r="G258" s="291"/>
      <c r="H258" s="291"/>
      <c r="I258" s="291"/>
      <c r="J258" s="291"/>
      <c r="K258" s="291"/>
      <c r="L258" s="291"/>
      <c r="M258" s="291"/>
      <c r="N258" s="291"/>
      <c r="O258" s="291"/>
      <c r="P258" s="291"/>
      <c r="Q258" s="291"/>
      <c r="R258" s="291"/>
      <c r="S258" s="291"/>
      <c r="T258" s="291"/>
      <c r="U258" s="291"/>
      <c r="V258" s="291"/>
      <c r="W258" s="291"/>
      <c r="X258" s="291"/>
      <c r="Y258" s="422"/>
      <c r="Z258" s="422"/>
      <c r="AA258" s="412"/>
      <c r="AB258" s="412"/>
      <c r="AC258" s="412"/>
      <c r="AD258" s="412"/>
      <c r="AE258" s="412"/>
      <c r="AF258" s="412"/>
      <c r="AG258" s="412"/>
      <c r="AH258" s="412"/>
      <c r="AI258" s="412"/>
      <c r="AJ258" s="412"/>
      <c r="AK258" s="412"/>
      <c r="AL258" s="412"/>
      <c r="AM258" s="306"/>
    </row>
    <row r="259" spans="1:40" ht="31" outlineLevel="1">
      <c r="A259" s="522">
        <v>13</v>
      </c>
      <c r="B259" s="520" t="s">
        <v>106</v>
      </c>
      <c r="C259" s="291" t="s">
        <v>25</v>
      </c>
      <c r="D259" s="295"/>
      <c r="E259" s="295"/>
      <c r="F259" s="295"/>
      <c r="G259" s="295"/>
      <c r="H259" s="295"/>
      <c r="I259" s="295"/>
      <c r="J259" s="295"/>
      <c r="K259" s="295"/>
      <c r="L259" s="295"/>
      <c r="M259" s="295"/>
      <c r="N259" s="295">
        <v>12</v>
      </c>
      <c r="O259" s="295"/>
      <c r="P259" s="295"/>
      <c r="Q259" s="295"/>
      <c r="R259" s="295"/>
      <c r="S259" s="295"/>
      <c r="T259" s="295"/>
      <c r="U259" s="295"/>
      <c r="V259" s="295"/>
      <c r="W259" s="295"/>
      <c r="X259" s="295"/>
      <c r="Y259" s="410"/>
      <c r="Z259" s="410"/>
      <c r="AA259" s="410"/>
      <c r="AB259" s="410"/>
      <c r="AC259" s="410"/>
      <c r="AD259" s="410"/>
      <c r="AE259" s="410"/>
      <c r="AF259" s="415"/>
      <c r="AG259" s="415"/>
      <c r="AH259" s="415"/>
      <c r="AI259" s="415"/>
      <c r="AJ259" s="415"/>
      <c r="AK259" s="415"/>
      <c r="AL259" s="415"/>
      <c r="AM259" s="296">
        <f>SUM(Y259:AL259)</f>
        <v>0</v>
      </c>
    </row>
    <row r="260" spans="1:40" ht="15.5" outlineLevel="1">
      <c r="B260" s="294" t="s">
        <v>289</v>
      </c>
      <c r="C260" s="291" t="s">
        <v>163</v>
      </c>
      <c r="D260" s="295"/>
      <c r="E260" s="295"/>
      <c r="F260" s="295"/>
      <c r="G260" s="295"/>
      <c r="H260" s="295"/>
      <c r="I260" s="295"/>
      <c r="J260" s="295"/>
      <c r="K260" s="295"/>
      <c r="L260" s="295"/>
      <c r="M260" s="295"/>
      <c r="N260" s="295">
        <f>N259</f>
        <v>12</v>
      </c>
      <c r="O260" s="295"/>
      <c r="P260" s="295"/>
      <c r="Q260" s="295"/>
      <c r="R260" s="295"/>
      <c r="S260" s="295"/>
      <c r="T260" s="295"/>
      <c r="U260" s="295"/>
      <c r="V260" s="295"/>
      <c r="W260" s="295"/>
      <c r="X260" s="295"/>
      <c r="Y260" s="411">
        <f>Y259</f>
        <v>0</v>
      </c>
      <c r="Z260" s="411">
        <f t="shared" ref="Z260" si="715">Z259</f>
        <v>0</v>
      </c>
      <c r="AA260" s="411">
        <f t="shared" ref="AA260" si="716">AA259</f>
        <v>0</v>
      </c>
      <c r="AB260" s="411">
        <f t="shared" ref="AB260" si="717">AB259</f>
        <v>0</v>
      </c>
      <c r="AC260" s="411">
        <f t="shared" ref="AC260" si="718">AC259</f>
        <v>0</v>
      </c>
      <c r="AD260" s="411">
        <f t="shared" ref="AD260" si="719">AD259</f>
        <v>0</v>
      </c>
      <c r="AE260" s="411">
        <f t="shared" ref="AE260" si="720">AE259</f>
        <v>0</v>
      </c>
      <c r="AF260" s="411">
        <f t="shared" ref="AF260" si="721">AF259</f>
        <v>0</v>
      </c>
      <c r="AG260" s="411">
        <f t="shared" ref="AG260" si="722">AG259</f>
        <v>0</v>
      </c>
      <c r="AH260" s="411">
        <f t="shared" ref="AH260" si="723">AH259</f>
        <v>0</v>
      </c>
      <c r="AI260" s="411">
        <f t="shared" ref="AI260" si="724">AI259</f>
        <v>0</v>
      </c>
      <c r="AJ260" s="411">
        <f t="shared" ref="AJ260" si="725">AJ259</f>
        <v>0</v>
      </c>
      <c r="AK260" s="411">
        <f t="shared" ref="AK260" si="726">AK259</f>
        <v>0</v>
      </c>
      <c r="AL260" s="411">
        <f t="shared" ref="AL260" si="727">AL259</f>
        <v>0</v>
      </c>
      <c r="AM260" s="306"/>
    </row>
    <row r="261" spans="1:40" ht="15.5" outlineLevel="1">
      <c r="B261" s="315"/>
      <c r="C261" s="305"/>
      <c r="D261" s="291"/>
      <c r="E261" s="291"/>
      <c r="F261" s="291"/>
      <c r="G261" s="291"/>
      <c r="H261" s="291"/>
      <c r="I261" s="291"/>
      <c r="J261" s="291"/>
      <c r="K261" s="291"/>
      <c r="L261" s="291"/>
      <c r="M261" s="291"/>
      <c r="N261" s="291"/>
      <c r="O261" s="291"/>
      <c r="P261" s="291"/>
      <c r="Q261" s="291"/>
      <c r="R261" s="291"/>
      <c r="S261" s="291"/>
      <c r="T261" s="291"/>
      <c r="U261" s="291"/>
      <c r="V261" s="291"/>
      <c r="W261" s="291"/>
      <c r="X261" s="291"/>
      <c r="Y261" s="412"/>
      <c r="Z261" s="412"/>
      <c r="AA261" s="412"/>
      <c r="AB261" s="412"/>
      <c r="AC261" s="412"/>
      <c r="AD261" s="412"/>
      <c r="AE261" s="412"/>
      <c r="AF261" s="412"/>
      <c r="AG261" s="412"/>
      <c r="AH261" s="412"/>
      <c r="AI261" s="412"/>
      <c r="AJ261" s="412"/>
      <c r="AK261" s="412"/>
      <c r="AL261" s="412"/>
      <c r="AM261" s="306"/>
    </row>
    <row r="262" spans="1:40" ht="15.5" outlineLevel="1">
      <c r="B262" s="288" t="s">
        <v>107</v>
      </c>
      <c r="C262" s="289"/>
      <c r="D262" s="290"/>
      <c r="E262" s="290"/>
      <c r="F262" s="290"/>
      <c r="G262" s="290"/>
      <c r="H262" s="290"/>
      <c r="I262" s="290"/>
      <c r="J262" s="290"/>
      <c r="K262" s="290"/>
      <c r="L262" s="290"/>
      <c r="M262" s="290"/>
      <c r="N262" s="290"/>
      <c r="O262" s="290"/>
      <c r="P262" s="289"/>
      <c r="Q262" s="289"/>
      <c r="R262" s="289"/>
      <c r="S262" s="289"/>
      <c r="T262" s="289"/>
      <c r="U262" s="289"/>
      <c r="V262" s="289"/>
      <c r="W262" s="289"/>
      <c r="X262" s="289"/>
      <c r="Y262" s="414"/>
      <c r="Z262" s="414"/>
      <c r="AA262" s="414"/>
      <c r="AB262" s="414"/>
      <c r="AC262" s="414"/>
      <c r="AD262" s="414"/>
      <c r="AE262" s="414"/>
      <c r="AF262" s="414"/>
      <c r="AG262" s="414"/>
      <c r="AH262" s="414"/>
      <c r="AI262" s="414"/>
      <c r="AJ262" s="414"/>
      <c r="AK262" s="414"/>
      <c r="AL262" s="414"/>
      <c r="AM262" s="292"/>
    </row>
    <row r="263" spans="1:40" ht="15.5" outlineLevel="1">
      <c r="A263" s="522">
        <v>14</v>
      </c>
      <c r="B263" s="315" t="s">
        <v>108</v>
      </c>
      <c r="C263" s="291" t="s">
        <v>25</v>
      </c>
      <c r="D263" s="295"/>
      <c r="E263" s="295"/>
      <c r="F263" s="295"/>
      <c r="G263" s="295"/>
      <c r="H263" s="295"/>
      <c r="I263" s="295"/>
      <c r="J263" s="295"/>
      <c r="K263" s="295"/>
      <c r="L263" s="295"/>
      <c r="M263" s="295"/>
      <c r="N263" s="295">
        <v>12</v>
      </c>
      <c r="O263" s="295"/>
      <c r="P263" s="295"/>
      <c r="Q263" s="295"/>
      <c r="R263" s="295"/>
      <c r="S263" s="295"/>
      <c r="T263" s="295"/>
      <c r="U263" s="295"/>
      <c r="V263" s="295"/>
      <c r="W263" s="295"/>
      <c r="X263" s="295"/>
      <c r="Y263" s="410"/>
      <c r="Z263" s="410"/>
      <c r="AA263" s="410"/>
      <c r="AB263" s="410"/>
      <c r="AC263" s="410"/>
      <c r="AD263" s="410"/>
      <c r="AE263" s="410"/>
      <c r="AF263" s="410"/>
      <c r="AG263" s="410"/>
      <c r="AH263" s="410"/>
      <c r="AI263" s="410"/>
      <c r="AJ263" s="410"/>
      <c r="AK263" s="410"/>
      <c r="AL263" s="410"/>
      <c r="AM263" s="296">
        <f>SUM(Y263:AL263)</f>
        <v>0</v>
      </c>
    </row>
    <row r="264" spans="1:40" ht="15.5" outlineLevel="1">
      <c r="B264" s="294" t="s">
        <v>289</v>
      </c>
      <c r="C264" s="291" t="s">
        <v>163</v>
      </c>
      <c r="D264" s="295"/>
      <c r="E264" s="295"/>
      <c r="F264" s="295"/>
      <c r="G264" s="295"/>
      <c r="H264" s="295"/>
      <c r="I264" s="295"/>
      <c r="J264" s="295"/>
      <c r="K264" s="295"/>
      <c r="L264" s="295"/>
      <c r="M264" s="295"/>
      <c r="N264" s="295">
        <f>N263</f>
        <v>12</v>
      </c>
      <c r="O264" s="295"/>
      <c r="P264" s="295"/>
      <c r="Q264" s="295"/>
      <c r="R264" s="295"/>
      <c r="S264" s="295"/>
      <c r="T264" s="295"/>
      <c r="U264" s="295"/>
      <c r="V264" s="295"/>
      <c r="W264" s="295"/>
      <c r="X264" s="295"/>
      <c r="Y264" s="411">
        <f>Y263</f>
        <v>0</v>
      </c>
      <c r="Z264" s="411">
        <f t="shared" ref="Z264" si="728">Z263</f>
        <v>0</v>
      </c>
      <c r="AA264" s="411">
        <f t="shared" ref="AA264" si="729">AA263</f>
        <v>0</v>
      </c>
      <c r="AB264" s="411">
        <f t="shared" ref="AB264" si="730">AB263</f>
        <v>0</v>
      </c>
      <c r="AC264" s="411">
        <f t="shared" ref="AC264" si="731">AC263</f>
        <v>0</v>
      </c>
      <c r="AD264" s="411">
        <f t="shared" ref="AD264" si="732">AD263</f>
        <v>0</v>
      </c>
      <c r="AE264" s="411">
        <f t="shared" ref="AE264" si="733">AE263</f>
        <v>0</v>
      </c>
      <c r="AF264" s="411">
        <f t="shared" ref="AF264" si="734">AF263</f>
        <v>0</v>
      </c>
      <c r="AG264" s="411">
        <f t="shared" ref="AG264" si="735">AG263</f>
        <v>0</v>
      </c>
      <c r="AH264" s="411">
        <f t="shared" ref="AH264" si="736">AH263</f>
        <v>0</v>
      </c>
      <c r="AI264" s="411">
        <f t="shared" ref="AI264" si="737">AI263</f>
        <v>0</v>
      </c>
      <c r="AJ264" s="411">
        <f t="shared" ref="AJ264" si="738">AJ263</f>
        <v>0</v>
      </c>
      <c r="AK264" s="411">
        <f t="shared" ref="AK264" si="739">AK263</f>
        <v>0</v>
      </c>
      <c r="AL264" s="411">
        <f t="shared" ref="AL264" si="740">AL263</f>
        <v>0</v>
      </c>
      <c r="AM264" s="297"/>
    </row>
    <row r="265" spans="1:40" ht="15.5" outlineLevel="1">
      <c r="A265" s="523"/>
      <c r="B265" s="315"/>
      <c r="C265" s="305"/>
      <c r="D265" s="291"/>
      <c r="E265" s="291"/>
      <c r="F265" s="291"/>
      <c r="G265" s="291"/>
      <c r="H265" s="291"/>
      <c r="I265" s="291"/>
      <c r="J265" s="291"/>
      <c r="K265" s="291"/>
      <c r="L265" s="291"/>
      <c r="M265" s="291"/>
      <c r="N265" s="468"/>
      <c r="O265" s="291"/>
      <c r="P265" s="291"/>
      <c r="Q265" s="291"/>
      <c r="R265" s="291"/>
      <c r="S265" s="291"/>
      <c r="T265" s="291"/>
      <c r="U265" s="291"/>
      <c r="V265" s="291"/>
      <c r="W265" s="291"/>
      <c r="X265" s="291"/>
      <c r="Y265" s="412"/>
      <c r="Z265" s="412"/>
      <c r="AA265" s="412"/>
      <c r="AB265" s="412"/>
      <c r="AC265" s="412"/>
      <c r="AD265" s="412"/>
      <c r="AE265" s="412"/>
      <c r="AF265" s="412"/>
      <c r="AG265" s="412"/>
      <c r="AH265" s="412"/>
      <c r="AI265" s="412"/>
      <c r="AJ265" s="412"/>
      <c r="AK265" s="412"/>
      <c r="AL265" s="412"/>
      <c r="AM265" s="301"/>
      <c r="AN265" s="630"/>
    </row>
    <row r="266" spans="1:40" s="309" customFormat="1" ht="15.5" outlineLevel="1">
      <c r="A266" s="523"/>
      <c r="B266" s="288" t="s">
        <v>490</v>
      </c>
      <c r="C266" s="291"/>
      <c r="D266" s="291"/>
      <c r="E266" s="291"/>
      <c r="F266" s="291"/>
      <c r="G266" s="291"/>
      <c r="H266" s="291"/>
      <c r="I266" s="291"/>
      <c r="J266" s="291"/>
      <c r="K266" s="291"/>
      <c r="L266" s="291"/>
      <c r="M266" s="291"/>
      <c r="N266" s="291"/>
      <c r="O266" s="291"/>
      <c r="P266" s="291"/>
      <c r="Q266" s="291"/>
      <c r="R266" s="291"/>
      <c r="S266" s="291"/>
      <c r="T266" s="291"/>
      <c r="U266" s="291"/>
      <c r="V266" s="291"/>
      <c r="W266" s="291"/>
      <c r="X266" s="291"/>
      <c r="Y266" s="412"/>
      <c r="Z266" s="412"/>
      <c r="AA266" s="412"/>
      <c r="AB266" s="412"/>
      <c r="AC266" s="412"/>
      <c r="AD266" s="412"/>
      <c r="AE266" s="416"/>
      <c r="AF266" s="416"/>
      <c r="AG266" s="416"/>
      <c r="AH266" s="416"/>
      <c r="AI266" s="416"/>
      <c r="AJ266" s="416"/>
      <c r="AK266" s="416"/>
      <c r="AL266" s="416"/>
      <c r="AM266" s="517"/>
      <c r="AN266" s="631"/>
    </row>
    <row r="267" spans="1:40" ht="15.5" outlineLevel="1">
      <c r="A267" s="522">
        <v>15</v>
      </c>
      <c r="B267" s="294" t="s">
        <v>495</v>
      </c>
      <c r="C267" s="291" t="s">
        <v>25</v>
      </c>
      <c r="D267" s="295"/>
      <c r="E267" s="295"/>
      <c r="F267" s="295"/>
      <c r="G267" s="295"/>
      <c r="H267" s="295"/>
      <c r="I267" s="295"/>
      <c r="J267" s="295"/>
      <c r="K267" s="295"/>
      <c r="L267" s="295"/>
      <c r="M267" s="295"/>
      <c r="N267" s="295">
        <v>0</v>
      </c>
      <c r="O267" s="295"/>
      <c r="P267" s="295"/>
      <c r="Q267" s="295"/>
      <c r="R267" s="295"/>
      <c r="S267" s="295"/>
      <c r="T267" s="295"/>
      <c r="U267" s="295"/>
      <c r="V267" s="295"/>
      <c r="W267" s="295"/>
      <c r="X267" s="295"/>
      <c r="Y267" s="410"/>
      <c r="Z267" s="410"/>
      <c r="AA267" s="410"/>
      <c r="AB267" s="410"/>
      <c r="AC267" s="410"/>
      <c r="AD267" s="410"/>
      <c r="AE267" s="410"/>
      <c r="AF267" s="410"/>
      <c r="AG267" s="410"/>
      <c r="AH267" s="410"/>
      <c r="AI267" s="410"/>
      <c r="AJ267" s="410"/>
      <c r="AK267" s="410"/>
      <c r="AL267" s="410"/>
      <c r="AM267" s="296">
        <f>SUM(Y267:AL267)</f>
        <v>0</v>
      </c>
    </row>
    <row r="268" spans="1:40" ht="15.5" outlineLevel="1">
      <c r="B268" s="294" t="s">
        <v>289</v>
      </c>
      <c r="C268" s="291" t="s">
        <v>163</v>
      </c>
      <c r="D268" s="295"/>
      <c r="E268" s="295"/>
      <c r="F268" s="295"/>
      <c r="G268" s="295"/>
      <c r="H268" s="295"/>
      <c r="I268" s="295"/>
      <c r="J268" s="295"/>
      <c r="K268" s="295"/>
      <c r="L268" s="295"/>
      <c r="M268" s="295"/>
      <c r="N268" s="295">
        <f>N267</f>
        <v>0</v>
      </c>
      <c r="O268" s="295"/>
      <c r="P268" s="295"/>
      <c r="Q268" s="295"/>
      <c r="R268" s="295"/>
      <c r="S268" s="295"/>
      <c r="T268" s="295"/>
      <c r="U268" s="295"/>
      <c r="V268" s="295"/>
      <c r="W268" s="295"/>
      <c r="X268" s="295"/>
      <c r="Y268" s="411">
        <f>Y267</f>
        <v>0</v>
      </c>
      <c r="Z268" s="411">
        <f t="shared" ref="Z268:AL268" si="741">Z267</f>
        <v>0</v>
      </c>
      <c r="AA268" s="411">
        <f t="shared" si="741"/>
        <v>0</v>
      </c>
      <c r="AB268" s="411">
        <f t="shared" si="741"/>
        <v>0</v>
      </c>
      <c r="AC268" s="411">
        <f t="shared" si="741"/>
        <v>0</v>
      </c>
      <c r="AD268" s="411">
        <f t="shared" si="741"/>
        <v>0</v>
      </c>
      <c r="AE268" s="411">
        <f t="shared" si="741"/>
        <v>0</v>
      </c>
      <c r="AF268" s="411">
        <f t="shared" si="741"/>
        <v>0</v>
      </c>
      <c r="AG268" s="411">
        <f t="shared" si="741"/>
        <v>0</v>
      </c>
      <c r="AH268" s="411">
        <f t="shared" si="741"/>
        <v>0</v>
      </c>
      <c r="AI268" s="411">
        <f t="shared" si="741"/>
        <v>0</v>
      </c>
      <c r="AJ268" s="411">
        <f t="shared" si="741"/>
        <v>0</v>
      </c>
      <c r="AK268" s="411">
        <f t="shared" si="741"/>
        <v>0</v>
      </c>
      <c r="AL268" s="411">
        <f t="shared" si="741"/>
        <v>0</v>
      </c>
      <c r="AM268" s="297"/>
    </row>
    <row r="269" spans="1:40" ht="15.5" outlineLevel="1">
      <c r="B269" s="315"/>
      <c r="C269" s="305"/>
      <c r="D269" s="291"/>
      <c r="E269" s="291"/>
      <c r="F269" s="291"/>
      <c r="G269" s="291"/>
      <c r="H269" s="291"/>
      <c r="I269" s="291"/>
      <c r="J269" s="291"/>
      <c r="K269" s="291"/>
      <c r="L269" s="291"/>
      <c r="M269" s="291"/>
      <c r="N269" s="291"/>
      <c r="O269" s="291"/>
      <c r="P269" s="291"/>
      <c r="Q269" s="291"/>
      <c r="R269" s="291"/>
      <c r="S269" s="291"/>
      <c r="T269" s="291"/>
      <c r="U269" s="291"/>
      <c r="V269" s="291"/>
      <c r="W269" s="291"/>
      <c r="X269" s="291"/>
      <c r="Y269" s="412"/>
      <c r="Z269" s="412"/>
      <c r="AA269" s="412"/>
      <c r="AB269" s="412"/>
      <c r="AC269" s="412"/>
      <c r="AD269" s="412"/>
      <c r="AE269" s="412"/>
      <c r="AF269" s="412"/>
      <c r="AG269" s="412"/>
      <c r="AH269" s="412"/>
      <c r="AI269" s="412"/>
      <c r="AJ269" s="412"/>
      <c r="AK269" s="412"/>
      <c r="AL269" s="412"/>
      <c r="AM269" s="306"/>
    </row>
    <row r="270" spans="1:40" s="283" customFormat="1" ht="15.5" outlineLevel="1">
      <c r="A270" s="522">
        <v>16</v>
      </c>
      <c r="B270" s="324" t="s">
        <v>491</v>
      </c>
      <c r="C270" s="291" t="s">
        <v>25</v>
      </c>
      <c r="D270" s="295"/>
      <c r="E270" s="295"/>
      <c r="F270" s="295"/>
      <c r="G270" s="295"/>
      <c r="H270" s="295"/>
      <c r="I270" s="295"/>
      <c r="J270" s="295"/>
      <c r="K270" s="295"/>
      <c r="L270" s="295"/>
      <c r="M270" s="295"/>
      <c r="N270" s="295">
        <v>0</v>
      </c>
      <c r="O270" s="295"/>
      <c r="P270" s="295"/>
      <c r="Q270" s="295"/>
      <c r="R270" s="295"/>
      <c r="S270" s="295"/>
      <c r="T270" s="295"/>
      <c r="U270" s="295"/>
      <c r="V270" s="295"/>
      <c r="W270" s="295"/>
      <c r="X270" s="295"/>
      <c r="Y270" s="410"/>
      <c r="Z270" s="410"/>
      <c r="AA270" s="410"/>
      <c r="AB270" s="410"/>
      <c r="AC270" s="410"/>
      <c r="AD270" s="410"/>
      <c r="AE270" s="410"/>
      <c r="AF270" s="410"/>
      <c r="AG270" s="410"/>
      <c r="AH270" s="410"/>
      <c r="AI270" s="410"/>
      <c r="AJ270" s="410"/>
      <c r="AK270" s="410"/>
      <c r="AL270" s="410"/>
      <c r="AM270" s="296">
        <f>SUM(Y270:AL270)</f>
        <v>0</v>
      </c>
    </row>
    <row r="271" spans="1:40" s="283" customFormat="1" ht="15.5" outlineLevel="1">
      <c r="A271" s="522"/>
      <c r="B271" s="324" t="s">
        <v>289</v>
      </c>
      <c r="C271" s="291" t="s">
        <v>163</v>
      </c>
      <c r="D271" s="295"/>
      <c r="E271" s="295"/>
      <c r="F271" s="295"/>
      <c r="G271" s="295"/>
      <c r="H271" s="295"/>
      <c r="I271" s="295"/>
      <c r="J271" s="295"/>
      <c r="K271" s="295"/>
      <c r="L271" s="295"/>
      <c r="M271" s="295"/>
      <c r="N271" s="295">
        <f>N270</f>
        <v>0</v>
      </c>
      <c r="O271" s="295"/>
      <c r="P271" s="295"/>
      <c r="Q271" s="295"/>
      <c r="R271" s="295"/>
      <c r="S271" s="295"/>
      <c r="T271" s="295"/>
      <c r="U271" s="295"/>
      <c r="V271" s="295"/>
      <c r="W271" s="295"/>
      <c r="X271" s="295"/>
      <c r="Y271" s="411">
        <f>Y270</f>
        <v>0</v>
      </c>
      <c r="Z271" s="411">
        <f t="shared" ref="Z271:AL271" si="742">Z270</f>
        <v>0</v>
      </c>
      <c r="AA271" s="411">
        <f t="shared" si="742"/>
        <v>0</v>
      </c>
      <c r="AB271" s="411">
        <f t="shared" si="742"/>
        <v>0</v>
      </c>
      <c r="AC271" s="411">
        <f t="shared" si="742"/>
        <v>0</v>
      </c>
      <c r="AD271" s="411">
        <f t="shared" si="742"/>
        <v>0</v>
      </c>
      <c r="AE271" s="411">
        <f t="shared" si="742"/>
        <v>0</v>
      </c>
      <c r="AF271" s="411">
        <f t="shared" si="742"/>
        <v>0</v>
      </c>
      <c r="AG271" s="411">
        <f t="shared" si="742"/>
        <v>0</v>
      </c>
      <c r="AH271" s="411">
        <f t="shared" si="742"/>
        <v>0</v>
      </c>
      <c r="AI271" s="411">
        <f t="shared" si="742"/>
        <v>0</v>
      </c>
      <c r="AJ271" s="411">
        <f t="shared" si="742"/>
        <v>0</v>
      </c>
      <c r="AK271" s="411">
        <f t="shared" si="742"/>
        <v>0</v>
      </c>
      <c r="AL271" s="411">
        <f t="shared" si="742"/>
        <v>0</v>
      </c>
      <c r="AM271" s="297"/>
    </row>
    <row r="272" spans="1:40" s="283" customFormat="1" ht="15.5" outlineLevel="1">
      <c r="A272" s="522"/>
      <c r="B272" s="324"/>
      <c r="C272" s="291"/>
      <c r="D272" s="291"/>
      <c r="E272" s="291"/>
      <c r="F272" s="291"/>
      <c r="G272" s="291"/>
      <c r="H272" s="291"/>
      <c r="I272" s="291"/>
      <c r="J272" s="291"/>
      <c r="K272" s="291"/>
      <c r="L272" s="291"/>
      <c r="M272" s="291"/>
      <c r="N272" s="291"/>
      <c r="O272" s="291"/>
      <c r="P272" s="291"/>
      <c r="Q272" s="291"/>
      <c r="R272" s="291"/>
      <c r="S272" s="291"/>
      <c r="T272" s="291"/>
      <c r="U272" s="291"/>
      <c r="V272" s="291"/>
      <c r="W272" s="291"/>
      <c r="X272" s="291"/>
      <c r="Y272" s="412"/>
      <c r="Z272" s="412"/>
      <c r="AA272" s="412"/>
      <c r="AB272" s="412"/>
      <c r="AC272" s="412"/>
      <c r="AD272" s="412"/>
      <c r="AE272" s="416"/>
      <c r="AF272" s="416"/>
      <c r="AG272" s="416"/>
      <c r="AH272" s="416"/>
      <c r="AI272" s="416"/>
      <c r="AJ272" s="416"/>
      <c r="AK272" s="416"/>
      <c r="AL272" s="416"/>
      <c r="AM272" s="313"/>
    </row>
    <row r="273" spans="1:39" ht="15.5" outlineLevel="1">
      <c r="B273" s="519" t="s">
        <v>496</v>
      </c>
      <c r="C273" s="320"/>
      <c r="D273" s="290"/>
      <c r="E273" s="289"/>
      <c r="F273" s="289"/>
      <c r="G273" s="289"/>
      <c r="H273" s="289"/>
      <c r="I273" s="289"/>
      <c r="J273" s="289"/>
      <c r="K273" s="289"/>
      <c r="L273" s="289"/>
      <c r="M273" s="289"/>
      <c r="N273" s="290"/>
      <c r="O273" s="289"/>
      <c r="P273" s="289"/>
      <c r="Q273" s="289"/>
      <c r="R273" s="289"/>
      <c r="S273" s="289"/>
      <c r="T273" s="289"/>
      <c r="U273" s="289"/>
      <c r="V273" s="289"/>
      <c r="W273" s="289"/>
      <c r="X273" s="289"/>
      <c r="Y273" s="414"/>
      <c r="Z273" s="414"/>
      <c r="AA273" s="414"/>
      <c r="AB273" s="414"/>
      <c r="AC273" s="414"/>
      <c r="AD273" s="414"/>
      <c r="AE273" s="414"/>
      <c r="AF273" s="414"/>
      <c r="AG273" s="414"/>
      <c r="AH273" s="414"/>
      <c r="AI273" s="414"/>
      <c r="AJ273" s="414"/>
      <c r="AK273" s="414"/>
      <c r="AL273" s="414"/>
      <c r="AM273" s="292"/>
    </row>
    <row r="274" spans="1:39" ht="15.5" outlineLevel="1">
      <c r="A274" s="522">
        <v>17</v>
      </c>
      <c r="B274" s="520" t="s">
        <v>112</v>
      </c>
      <c r="C274" s="291" t="s">
        <v>25</v>
      </c>
      <c r="D274" s="295"/>
      <c r="E274" s="295"/>
      <c r="F274" s="295"/>
      <c r="G274" s="295"/>
      <c r="H274" s="295"/>
      <c r="I274" s="295"/>
      <c r="J274" s="295"/>
      <c r="K274" s="295"/>
      <c r="L274" s="295"/>
      <c r="M274" s="295"/>
      <c r="N274" s="295">
        <v>12</v>
      </c>
      <c r="O274" s="295"/>
      <c r="P274" s="295"/>
      <c r="Q274" s="295"/>
      <c r="R274" s="295"/>
      <c r="S274" s="295"/>
      <c r="T274" s="295"/>
      <c r="U274" s="295"/>
      <c r="V274" s="295"/>
      <c r="W274" s="295"/>
      <c r="X274" s="295"/>
      <c r="Y274" s="426"/>
      <c r="Z274" s="410"/>
      <c r="AA274" s="410"/>
      <c r="AB274" s="410"/>
      <c r="AC274" s="410"/>
      <c r="AD274" s="410"/>
      <c r="AE274" s="410"/>
      <c r="AF274" s="415"/>
      <c r="AG274" s="415"/>
      <c r="AH274" s="415"/>
      <c r="AI274" s="415"/>
      <c r="AJ274" s="415"/>
      <c r="AK274" s="415"/>
      <c r="AL274" s="415"/>
      <c r="AM274" s="296">
        <f>SUM(Y274:AL274)</f>
        <v>0</v>
      </c>
    </row>
    <row r="275" spans="1:39" ht="15.5" outlineLevel="1">
      <c r="B275" s="294" t="s">
        <v>289</v>
      </c>
      <c r="C275" s="291" t="s">
        <v>163</v>
      </c>
      <c r="D275" s="295"/>
      <c r="E275" s="295"/>
      <c r="F275" s="295"/>
      <c r="G275" s="295"/>
      <c r="H275" s="295"/>
      <c r="I275" s="295"/>
      <c r="J275" s="295"/>
      <c r="K275" s="295"/>
      <c r="L275" s="295"/>
      <c r="M275" s="295"/>
      <c r="N275" s="295">
        <f>N274</f>
        <v>12</v>
      </c>
      <c r="O275" s="295"/>
      <c r="P275" s="295"/>
      <c r="Q275" s="295"/>
      <c r="R275" s="295"/>
      <c r="S275" s="295"/>
      <c r="T275" s="295"/>
      <c r="U275" s="295"/>
      <c r="V275" s="295"/>
      <c r="W275" s="295"/>
      <c r="X275" s="295"/>
      <c r="Y275" s="411">
        <f>Y274</f>
        <v>0</v>
      </c>
      <c r="Z275" s="411">
        <f t="shared" ref="Z275:AL275" si="743">Z274</f>
        <v>0</v>
      </c>
      <c r="AA275" s="411">
        <f t="shared" si="743"/>
        <v>0</v>
      </c>
      <c r="AB275" s="411">
        <f t="shared" si="743"/>
        <v>0</v>
      </c>
      <c r="AC275" s="411">
        <f t="shared" si="743"/>
        <v>0</v>
      </c>
      <c r="AD275" s="411">
        <f t="shared" si="743"/>
        <v>0</v>
      </c>
      <c r="AE275" s="411">
        <f t="shared" si="743"/>
        <v>0</v>
      </c>
      <c r="AF275" s="411">
        <f t="shared" si="743"/>
        <v>0</v>
      </c>
      <c r="AG275" s="411">
        <f t="shared" si="743"/>
        <v>0</v>
      </c>
      <c r="AH275" s="411">
        <f t="shared" si="743"/>
        <v>0</v>
      </c>
      <c r="AI275" s="411">
        <f t="shared" si="743"/>
        <v>0</v>
      </c>
      <c r="AJ275" s="411">
        <f t="shared" si="743"/>
        <v>0</v>
      </c>
      <c r="AK275" s="411">
        <f t="shared" si="743"/>
        <v>0</v>
      </c>
      <c r="AL275" s="411">
        <f t="shared" si="743"/>
        <v>0</v>
      </c>
      <c r="AM275" s="306"/>
    </row>
    <row r="276" spans="1:39" ht="15.5" outlineLevel="1">
      <c r="B276" s="294"/>
      <c r="C276" s="291"/>
      <c r="D276" s="291"/>
      <c r="E276" s="291"/>
      <c r="F276" s="291"/>
      <c r="G276" s="291"/>
      <c r="H276" s="291"/>
      <c r="I276" s="291"/>
      <c r="J276" s="291"/>
      <c r="K276" s="291"/>
      <c r="L276" s="291"/>
      <c r="M276" s="291"/>
      <c r="N276" s="291"/>
      <c r="O276" s="291"/>
      <c r="P276" s="291"/>
      <c r="Q276" s="291"/>
      <c r="R276" s="291"/>
      <c r="S276" s="291"/>
      <c r="T276" s="291"/>
      <c r="U276" s="291"/>
      <c r="V276" s="291"/>
      <c r="W276" s="291"/>
      <c r="X276" s="291"/>
      <c r="Y276" s="422"/>
      <c r="Z276" s="425"/>
      <c r="AA276" s="425"/>
      <c r="AB276" s="425"/>
      <c r="AC276" s="425"/>
      <c r="AD276" s="425"/>
      <c r="AE276" s="425"/>
      <c r="AF276" s="425"/>
      <c r="AG276" s="425"/>
      <c r="AH276" s="425"/>
      <c r="AI276" s="425"/>
      <c r="AJ276" s="425"/>
      <c r="AK276" s="425"/>
      <c r="AL276" s="425"/>
      <c r="AM276" s="306"/>
    </row>
    <row r="277" spans="1:39" ht="15.5" outlineLevel="1">
      <c r="A277" s="522">
        <v>18</v>
      </c>
      <c r="B277" s="520" t="s">
        <v>109</v>
      </c>
      <c r="C277" s="291" t="s">
        <v>25</v>
      </c>
      <c r="D277" s="295"/>
      <c r="E277" s="295"/>
      <c r="F277" s="295"/>
      <c r="G277" s="295"/>
      <c r="H277" s="295"/>
      <c r="I277" s="295"/>
      <c r="J277" s="295"/>
      <c r="K277" s="295"/>
      <c r="L277" s="295"/>
      <c r="M277" s="295"/>
      <c r="N277" s="295">
        <v>12</v>
      </c>
      <c r="O277" s="295"/>
      <c r="P277" s="295"/>
      <c r="Q277" s="295"/>
      <c r="R277" s="295"/>
      <c r="S277" s="295"/>
      <c r="T277" s="295"/>
      <c r="U277" s="295"/>
      <c r="V277" s="295"/>
      <c r="W277" s="295"/>
      <c r="X277" s="295"/>
      <c r="Y277" s="426"/>
      <c r="Z277" s="410"/>
      <c r="AA277" s="410"/>
      <c r="AB277" s="410"/>
      <c r="AC277" s="410"/>
      <c r="AD277" s="410"/>
      <c r="AE277" s="410"/>
      <c r="AF277" s="415"/>
      <c r="AG277" s="415"/>
      <c r="AH277" s="415"/>
      <c r="AI277" s="415"/>
      <c r="AJ277" s="415"/>
      <c r="AK277" s="415"/>
      <c r="AL277" s="415"/>
      <c r="AM277" s="296">
        <f>SUM(Y277:AL277)</f>
        <v>0</v>
      </c>
    </row>
    <row r="278" spans="1:39" ht="15.5" outlineLevel="1">
      <c r="B278" s="294" t="s">
        <v>289</v>
      </c>
      <c r="C278" s="291" t="s">
        <v>163</v>
      </c>
      <c r="D278" s="295"/>
      <c r="E278" s="295"/>
      <c r="F278" s="295"/>
      <c r="G278" s="295"/>
      <c r="H278" s="295"/>
      <c r="I278" s="295"/>
      <c r="J278" s="295"/>
      <c r="K278" s="295"/>
      <c r="L278" s="295"/>
      <c r="M278" s="295"/>
      <c r="N278" s="295">
        <f>N277</f>
        <v>12</v>
      </c>
      <c r="O278" s="295"/>
      <c r="P278" s="295"/>
      <c r="Q278" s="295"/>
      <c r="R278" s="295"/>
      <c r="S278" s="295"/>
      <c r="T278" s="295"/>
      <c r="U278" s="295"/>
      <c r="V278" s="295"/>
      <c r="W278" s="295"/>
      <c r="X278" s="295"/>
      <c r="Y278" s="411">
        <f>Y277</f>
        <v>0</v>
      </c>
      <c r="Z278" s="411">
        <f t="shared" ref="Z278:AL278" si="744">Z277</f>
        <v>0</v>
      </c>
      <c r="AA278" s="411">
        <f t="shared" si="744"/>
        <v>0</v>
      </c>
      <c r="AB278" s="411">
        <f t="shared" si="744"/>
        <v>0</v>
      </c>
      <c r="AC278" s="411">
        <f t="shared" si="744"/>
        <v>0</v>
      </c>
      <c r="AD278" s="411">
        <f t="shared" si="744"/>
        <v>0</v>
      </c>
      <c r="AE278" s="411">
        <f t="shared" si="744"/>
        <v>0</v>
      </c>
      <c r="AF278" s="411">
        <f t="shared" si="744"/>
        <v>0</v>
      </c>
      <c r="AG278" s="411">
        <f t="shared" si="744"/>
        <v>0</v>
      </c>
      <c r="AH278" s="411">
        <f t="shared" si="744"/>
        <v>0</v>
      </c>
      <c r="AI278" s="411">
        <f t="shared" si="744"/>
        <v>0</v>
      </c>
      <c r="AJ278" s="411">
        <f t="shared" si="744"/>
        <v>0</v>
      </c>
      <c r="AK278" s="411">
        <f t="shared" si="744"/>
        <v>0</v>
      </c>
      <c r="AL278" s="411">
        <f t="shared" si="744"/>
        <v>0</v>
      </c>
      <c r="AM278" s="306"/>
    </row>
    <row r="279" spans="1:39" ht="15.5" outlineLevel="1">
      <c r="B279" s="322"/>
      <c r="C279" s="291"/>
      <c r="D279" s="291"/>
      <c r="E279" s="291"/>
      <c r="F279" s="291"/>
      <c r="G279" s="291"/>
      <c r="H279" s="291"/>
      <c r="I279" s="291"/>
      <c r="J279" s="291"/>
      <c r="K279" s="291"/>
      <c r="L279" s="291"/>
      <c r="M279" s="291"/>
      <c r="N279" s="291"/>
      <c r="O279" s="291"/>
      <c r="P279" s="291"/>
      <c r="Q279" s="291"/>
      <c r="R279" s="291"/>
      <c r="S279" s="291"/>
      <c r="T279" s="291"/>
      <c r="U279" s="291"/>
      <c r="V279" s="291"/>
      <c r="W279" s="291"/>
      <c r="X279" s="291"/>
      <c r="Y279" s="423"/>
      <c r="Z279" s="424"/>
      <c r="AA279" s="424"/>
      <c r="AB279" s="424"/>
      <c r="AC279" s="424"/>
      <c r="AD279" s="424"/>
      <c r="AE279" s="424"/>
      <c r="AF279" s="424"/>
      <c r="AG279" s="424"/>
      <c r="AH279" s="424"/>
      <c r="AI279" s="424"/>
      <c r="AJ279" s="424"/>
      <c r="AK279" s="424"/>
      <c r="AL279" s="424"/>
      <c r="AM279" s="297"/>
    </row>
    <row r="280" spans="1:39" ht="31" outlineLevel="1">
      <c r="A280" s="522">
        <v>19</v>
      </c>
      <c r="B280" s="520" t="s">
        <v>702</v>
      </c>
      <c r="C280" s="291" t="s">
        <v>25</v>
      </c>
      <c r="D280" s="295">
        <v>820</v>
      </c>
      <c r="E280" s="295">
        <f>+'7.  Persistence Report'!AW174</f>
        <v>820</v>
      </c>
      <c r="F280" s="295">
        <f>+'7.  Persistence Report'!AX174</f>
        <v>820</v>
      </c>
      <c r="G280" s="295">
        <f>+'7.  Persistence Report'!AY174</f>
        <v>820</v>
      </c>
      <c r="H280" s="295">
        <f>+'7.  Persistence Report'!AZ174</f>
        <v>820</v>
      </c>
      <c r="I280" s="295">
        <f>+'7.  Persistence Report'!BA174</f>
        <v>820</v>
      </c>
      <c r="J280" s="295">
        <f>+'7.  Persistence Report'!BB174</f>
        <v>820</v>
      </c>
      <c r="K280" s="295">
        <f>+'7.  Persistence Report'!BC174</f>
        <v>820</v>
      </c>
      <c r="L280" s="295">
        <f>+'7.  Persistence Report'!BD174</f>
        <v>820</v>
      </c>
      <c r="M280" s="295">
        <f>+'7.  Persistence Report'!BE174</f>
        <v>820</v>
      </c>
      <c r="N280" s="295">
        <v>12</v>
      </c>
      <c r="O280" s="295"/>
      <c r="P280" s="295"/>
      <c r="Q280" s="295"/>
      <c r="R280" s="295"/>
      <c r="S280" s="295"/>
      <c r="T280" s="295"/>
      <c r="U280" s="295"/>
      <c r="V280" s="295"/>
      <c r="W280" s="295"/>
      <c r="X280" s="295"/>
      <c r="Y280" s="410">
        <v>1</v>
      </c>
      <c r="Z280" s="410"/>
      <c r="AA280" s="410"/>
      <c r="AB280" s="410"/>
      <c r="AC280" s="410"/>
      <c r="AD280" s="410"/>
      <c r="AE280" s="410"/>
      <c r="AF280" s="415"/>
      <c r="AG280" s="415"/>
      <c r="AH280" s="415"/>
      <c r="AI280" s="415"/>
      <c r="AJ280" s="415"/>
      <c r="AK280" s="415"/>
      <c r="AL280" s="415"/>
      <c r="AM280" s="296">
        <f>SUM(Y280:AL280)</f>
        <v>1</v>
      </c>
    </row>
    <row r="281" spans="1:39" ht="15.5" outlineLevel="1">
      <c r="B281" s="294" t="s">
        <v>289</v>
      </c>
      <c r="C281" s="291" t="s">
        <v>163</v>
      </c>
      <c r="D281" s="295">
        <v>0</v>
      </c>
      <c r="E281" s="295">
        <v>0</v>
      </c>
      <c r="F281" s="295">
        <v>0</v>
      </c>
      <c r="G281" s="295">
        <v>0</v>
      </c>
      <c r="H281" s="295">
        <v>0</v>
      </c>
      <c r="I281" s="295">
        <v>0</v>
      </c>
      <c r="J281" s="295">
        <v>0</v>
      </c>
      <c r="K281" s="295">
        <v>0</v>
      </c>
      <c r="L281" s="295">
        <v>0</v>
      </c>
      <c r="M281" s="295">
        <v>0</v>
      </c>
      <c r="N281" s="295">
        <f>N280</f>
        <v>12</v>
      </c>
      <c r="O281" s="295"/>
      <c r="P281" s="295"/>
      <c r="Q281" s="295"/>
      <c r="R281" s="295"/>
      <c r="S281" s="295"/>
      <c r="T281" s="295"/>
      <c r="U281" s="295"/>
      <c r="V281" s="295"/>
      <c r="W281" s="295"/>
      <c r="X281" s="295"/>
      <c r="Y281" s="411">
        <f>Y280</f>
        <v>1</v>
      </c>
      <c r="Z281" s="411">
        <f t="shared" ref="Z281:AL281" si="745">Z280</f>
        <v>0</v>
      </c>
      <c r="AA281" s="411">
        <f t="shared" si="745"/>
        <v>0</v>
      </c>
      <c r="AB281" s="411">
        <f t="shared" si="745"/>
        <v>0</v>
      </c>
      <c r="AC281" s="411">
        <f t="shared" si="745"/>
        <v>0</v>
      </c>
      <c r="AD281" s="411">
        <f t="shared" si="745"/>
        <v>0</v>
      </c>
      <c r="AE281" s="411">
        <f t="shared" si="745"/>
        <v>0</v>
      </c>
      <c r="AF281" s="411">
        <f t="shared" si="745"/>
        <v>0</v>
      </c>
      <c r="AG281" s="411">
        <f t="shared" si="745"/>
        <v>0</v>
      </c>
      <c r="AH281" s="411">
        <f t="shared" si="745"/>
        <v>0</v>
      </c>
      <c r="AI281" s="411">
        <f t="shared" si="745"/>
        <v>0</v>
      </c>
      <c r="AJ281" s="411">
        <f t="shared" si="745"/>
        <v>0</v>
      </c>
      <c r="AK281" s="411">
        <f t="shared" si="745"/>
        <v>0</v>
      </c>
      <c r="AL281" s="411">
        <f t="shared" si="745"/>
        <v>0</v>
      </c>
      <c r="AM281" s="297"/>
    </row>
    <row r="282" spans="1:39" ht="15.5" outlineLevel="1">
      <c r="B282" s="322"/>
      <c r="C282" s="291"/>
      <c r="D282" s="291"/>
      <c r="E282" s="291"/>
      <c r="F282" s="291"/>
      <c r="G282" s="291"/>
      <c r="H282" s="291"/>
      <c r="I282" s="291"/>
      <c r="J282" s="291"/>
      <c r="K282" s="291"/>
      <c r="L282" s="291"/>
      <c r="M282" s="291"/>
      <c r="N282" s="291"/>
      <c r="O282" s="291"/>
      <c r="P282" s="291"/>
      <c r="Q282" s="291"/>
      <c r="R282" s="291"/>
      <c r="S282" s="291"/>
      <c r="T282" s="291"/>
      <c r="U282" s="291"/>
      <c r="V282" s="291"/>
      <c r="W282" s="291"/>
      <c r="X282" s="291"/>
      <c r="Y282" s="412"/>
      <c r="Z282" s="412"/>
      <c r="AA282" s="412"/>
      <c r="AB282" s="412"/>
      <c r="AC282" s="412"/>
      <c r="AD282" s="412"/>
      <c r="AE282" s="412"/>
      <c r="AF282" s="412"/>
      <c r="AG282" s="412"/>
      <c r="AH282" s="412"/>
      <c r="AI282" s="412"/>
      <c r="AJ282" s="412"/>
      <c r="AK282" s="412"/>
      <c r="AL282" s="412"/>
      <c r="AM282" s="306"/>
    </row>
    <row r="283" spans="1:39" ht="15.5" outlineLevel="1">
      <c r="A283" s="522">
        <v>20</v>
      </c>
      <c r="B283" s="520" t="s">
        <v>110</v>
      </c>
      <c r="C283" s="291" t="s">
        <v>25</v>
      </c>
      <c r="D283" s="295"/>
      <c r="E283" s="295"/>
      <c r="F283" s="295"/>
      <c r="G283" s="295"/>
      <c r="H283" s="295"/>
      <c r="I283" s="295"/>
      <c r="J283" s="295"/>
      <c r="K283" s="295"/>
      <c r="L283" s="295"/>
      <c r="M283" s="295"/>
      <c r="N283" s="295">
        <v>12</v>
      </c>
      <c r="O283" s="295"/>
      <c r="P283" s="295"/>
      <c r="Q283" s="295"/>
      <c r="R283" s="295"/>
      <c r="S283" s="295"/>
      <c r="T283" s="295"/>
      <c r="U283" s="295"/>
      <c r="V283" s="295"/>
      <c r="W283" s="295"/>
      <c r="X283" s="295"/>
      <c r="Y283" s="426"/>
      <c r="Z283" s="410"/>
      <c r="AA283" s="410"/>
      <c r="AB283" s="410"/>
      <c r="AC283" s="410"/>
      <c r="AD283" s="410"/>
      <c r="AE283" s="410"/>
      <c r="AF283" s="415"/>
      <c r="AG283" s="415"/>
      <c r="AH283" s="415"/>
      <c r="AI283" s="415"/>
      <c r="AJ283" s="415"/>
      <c r="AK283" s="415"/>
      <c r="AL283" s="415"/>
      <c r="AM283" s="296">
        <f>SUM(Y283:AL283)</f>
        <v>0</v>
      </c>
    </row>
    <row r="284" spans="1:39" ht="15.5" outlineLevel="1">
      <c r="B284" s="294" t="s">
        <v>289</v>
      </c>
      <c r="C284" s="291" t="s">
        <v>163</v>
      </c>
      <c r="D284" s="295"/>
      <c r="E284" s="295"/>
      <c r="F284" s="295"/>
      <c r="G284" s="295"/>
      <c r="H284" s="295"/>
      <c r="I284" s="295"/>
      <c r="J284" s="295"/>
      <c r="K284" s="295"/>
      <c r="L284" s="295"/>
      <c r="M284" s="295"/>
      <c r="N284" s="295">
        <f>N283</f>
        <v>12</v>
      </c>
      <c r="O284" s="295"/>
      <c r="P284" s="295"/>
      <c r="Q284" s="295"/>
      <c r="R284" s="295"/>
      <c r="S284" s="295"/>
      <c r="T284" s="295"/>
      <c r="U284" s="295"/>
      <c r="V284" s="295"/>
      <c r="W284" s="295"/>
      <c r="X284" s="295"/>
      <c r="Y284" s="411">
        <f t="shared" ref="Y284:AL284" si="746">Y283</f>
        <v>0</v>
      </c>
      <c r="Z284" s="411">
        <f t="shared" si="746"/>
        <v>0</v>
      </c>
      <c r="AA284" s="411">
        <f t="shared" si="746"/>
        <v>0</v>
      </c>
      <c r="AB284" s="411">
        <f t="shared" si="746"/>
        <v>0</v>
      </c>
      <c r="AC284" s="411">
        <f t="shared" si="746"/>
        <v>0</v>
      </c>
      <c r="AD284" s="411">
        <f t="shared" si="746"/>
        <v>0</v>
      </c>
      <c r="AE284" s="411">
        <f t="shared" si="746"/>
        <v>0</v>
      </c>
      <c r="AF284" s="411">
        <f t="shared" si="746"/>
        <v>0</v>
      </c>
      <c r="AG284" s="411">
        <f t="shared" si="746"/>
        <v>0</v>
      </c>
      <c r="AH284" s="411">
        <f t="shared" si="746"/>
        <v>0</v>
      </c>
      <c r="AI284" s="411">
        <f t="shared" si="746"/>
        <v>0</v>
      </c>
      <c r="AJ284" s="411">
        <f t="shared" si="746"/>
        <v>0</v>
      </c>
      <c r="AK284" s="411">
        <f t="shared" si="746"/>
        <v>0</v>
      </c>
      <c r="AL284" s="411">
        <f t="shared" si="746"/>
        <v>0</v>
      </c>
      <c r="AM284" s="306"/>
    </row>
    <row r="285" spans="1:39" ht="15.5" outlineLevel="1">
      <c r="B285" s="323"/>
      <c r="C285" s="300"/>
      <c r="D285" s="291"/>
      <c r="E285" s="291"/>
      <c r="F285" s="291"/>
      <c r="G285" s="291"/>
      <c r="H285" s="291"/>
      <c r="I285" s="291"/>
      <c r="J285" s="291"/>
      <c r="K285" s="291"/>
      <c r="L285" s="291"/>
      <c r="M285" s="291"/>
      <c r="N285" s="300"/>
      <c r="O285" s="291"/>
      <c r="P285" s="291"/>
      <c r="Q285" s="291"/>
      <c r="R285" s="291"/>
      <c r="S285" s="291"/>
      <c r="T285" s="291"/>
      <c r="U285" s="291"/>
      <c r="V285" s="291"/>
      <c r="W285" s="291"/>
      <c r="X285" s="291"/>
      <c r="Y285" s="412"/>
      <c r="Z285" s="412"/>
      <c r="AA285" s="412"/>
      <c r="AB285" s="412"/>
      <c r="AC285" s="412"/>
      <c r="AD285" s="412"/>
      <c r="AE285" s="412"/>
      <c r="AF285" s="412"/>
      <c r="AG285" s="412"/>
      <c r="AH285" s="412"/>
      <c r="AI285" s="412"/>
      <c r="AJ285" s="412"/>
      <c r="AK285" s="412"/>
      <c r="AL285" s="412"/>
      <c r="AM285" s="306"/>
    </row>
    <row r="286" spans="1:39" ht="15.5" outlineLevel="1">
      <c r="B286" s="518" t="s">
        <v>503</v>
      </c>
      <c r="C286" s="291"/>
      <c r="D286" s="291"/>
      <c r="E286" s="291"/>
      <c r="F286" s="291"/>
      <c r="G286" s="291"/>
      <c r="H286" s="291"/>
      <c r="I286" s="291"/>
      <c r="J286" s="291"/>
      <c r="K286" s="291"/>
      <c r="L286" s="291"/>
      <c r="M286" s="291"/>
      <c r="N286" s="291"/>
      <c r="O286" s="291"/>
      <c r="P286" s="291"/>
      <c r="Q286" s="291"/>
      <c r="R286" s="291"/>
      <c r="S286" s="291"/>
      <c r="T286" s="291"/>
      <c r="U286" s="291"/>
      <c r="V286" s="291"/>
      <c r="W286" s="291"/>
      <c r="X286" s="291"/>
      <c r="Y286" s="422"/>
      <c r="Z286" s="425"/>
      <c r="AA286" s="425"/>
      <c r="AB286" s="425"/>
      <c r="AC286" s="425"/>
      <c r="AD286" s="425"/>
      <c r="AE286" s="425"/>
      <c r="AF286" s="425"/>
      <c r="AG286" s="425"/>
      <c r="AH286" s="425"/>
      <c r="AI286" s="425"/>
      <c r="AJ286" s="425"/>
      <c r="AK286" s="425"/>
      <c r="AL286" s="425"/>
      <c r="AM286" s="306"/>
    </row>
    <row r="287" spans="1:39" ht="15.5" outlineLevel="1">
      <c r="B287" s="288" t="s">
        <v>499</v>
      </c>
      <c r="C287" s="291"/>
      <c r="D287" s="291"/>
      <c r="E287" s="291"/>
      <c r="F287" s="291"/>
      <c r="G287" s="291"/>
      <c r="H287" s="291"/>
      <c r="I287" s="291"/>
      <c r="J287" s="291"/>
      <c r="K287" s="291"/>
      <c r="L287" s="291"/>
      <c r="M287" s="291"/>
      <c r="N287" s="291"/>
      <c r="O287" s="291"/>
      <c r="P287" s="291"/>
      <c r="Q287" s="291"/>
      <c r="R287" s="291"/>
      <c r="S287" s="291"/>
      <c r="T287" s="291"/>
      <c r="U287" s="291"/>
      <c r="V287" s="291"/>
      <c r="W287" s="291"/>
      <c r="X287" s="291"/>
      <c r="Y287" s="422"/>
      <c r="Z287" s="425"/>
      <c r="AA287" s="425"/>
      <c r="AB287" s="425"/>
      <c r="AC287" s="425"/>
      <c r="AD287" s="425"/>
      <c r="AE287" s="425"/>
      <c r="AF287" s="425"/>
      <c r="AG287" s="425"/>
      <c r="AH287" s="425"/>
      <c r="AI287" s="425"/>
      <c r="AJ287" s="425"/>
      <c r="AK287" s="425"/>
      <c r="AL287" s="425"/>
      <c r="AM287" s="306"/>
    </row>
    <row r="288" spans="1:39" ht="15.5" outlineLevel="1">
      <c r="A288" s="522">
        <v>21</v>
      </c>
      <c r="B288" s="520" t="s">
        <v>113</v>
      </c>
      <c r="C288" s="291" t="s">
        <v>25</v>
      </c>
      <c r="D288" s="295">
        <v>5654091</v>
      </c>
      <c r="E288" s="295">
        <f>+'7.  Persistence Report'!AW168</f>
        <v>5654091</v>
      </c>
      <c r="F288" s="295">
        <f>+'7.  Persistence Report'!AX168</f>
        <v>5654091</v>
      </c>
      <c r="G288" s="295">
        <f>+'7.  Persistence Report'!AY168</f>
        <v>5654091</v>
      </c>
      <c r="H288" s="295">
        <f>+'7.  Persistence Report'!AZ168</f>
        <v>5654091</v>
      </c>
      <c r="I288" s="295">
        <f>+'7.  Persistence Report'!BA168</f>
        <v>5654091</v>
      </c>
      <c r="J288" s="295">
        <f>+'7.  Persistence Report'!BB168</f>
        <v>5654091</v>
      </c>
      <c r="K288" s="295">
        <f>+'7.  Persistence Report'!BC168</f>
        <v>5653430</v>
      </c>
      <c r="L288" s="295">
        <f>+'7.  Persistence Report'!BD168</f>
        <v>5653430</v>
      </c>
      <c r="M288" s="295">
        <f>+'7.  Persistence Report'!BE168</f>
        <v>5633629</v>
      </c>
      <c r="N288" s="291"/>
      <c r="O288" s="295">
        <f>+'7.  Persistence Report'!Q168</f>
        <v>366</v>
      </c>
      <c r="P288" s="295">
        <f>+'7.  Persistence Report'!R168</f>
        <v>366</v>
      </c>
      <c r="Q288" s="295">
        <f>+'7.  Persistence Report'!S168</f>
        <v>366</v>
      </c>
      <c r="R288" s="295">
        <f>+'7.  Persistence Report'!T168</f>
        <v>366</v>
      </c>
      <c r="S288" s="295">
        <f>+'7.  Persistence Report'!U168</f>
        <v>366</v>
      </c>
      <c r="T288" s="295">
        <f>+'7.  Persistence Report'!V168</f>
        <v>366</v>
      </c>
      <c r="U288" s="295">
        <f>+'7.  Persistence Report'!W168</f>
        <v>366</v>
      </c>
      <c r="V288" s="295">
        <f>+'7.  Persistence Report'!X168</f>
        <v>366</v>
      </c>
      <c r="W288" s="295">
        <f>+'7.  Persistence Report'!Y168</f>
        <v>366</v>
      </c>
      <c r="X288" s="295">
        <f>+'7.  Persistence Report'!Z168</f>
        <v>365</v>
      </c>
      <c r="Y288" s="410">
        <v>1</v>
      </c>
      <c r="Z288" s="410"/>
      <c r="AA288" s="410"/>
      <c r="AB288" s="410"/>
      <c r="AC288" s="410"/>
      <c r="AD288" s="410"/>
      <c r="AE288" s="410"/>
      <c r="AF288" s="410"/>
      <c r="AG288" s="410"/>
      <c r="AH288" s="410"/>
      <c r="AI288" s="410"/>
      <c r="AJ288" s="410"/>
      <c r="AK288" s="410"/>
      <c r="AL288" s="410"/>
      <c r="AM288" s="296">
        <f>SUM(Y288:AL288)</f>
        <v>1</v>
      </c>
    </row>
    <row r="289" spans="1:39" ht="15.5" outlineLevel="1">
      <c r="B289" s="294" t="s">
        <v>289</v>
      </c>
      <c r="C289" s="291" t="s">
        <v>163</v>
      </c>
      <c r="D289" s="295">
        <v>514682</v>
      </c>
      <c r="E289" s="295">
        <f>+'7.  Persistence Report'!AW175</f>
        <v>514682</v>
      </c>
      <c r="F289" s="295">
        <f>+'7.  Persistence Report'!AX175</f>
        <v>514682</v>
      </c>
      <c r="G289" s="295">
        <f>+'7.  Persistence Report'!AY175</f>
        <v>514682</v>
      </c>
      <c r="H289" s="295">
        <f>+'7.  Persistence Report'!AZ175</f>
        <v>514682</v>
      </c>
      <c r="I289" s="295">
        <f>+'7.  Persistence Report'!BA175</f>
        <v>514682</v>
      </c>
      <c r="J289" s="295">
        <f>+'7.  Persistence Report'!BB175</f>
        <v>514682</v>
      </c>
      <c r="K289" s="295">
        <f>+'7.  Persistence Report'!BC175</f>
        <v>514641</v>
      </c>
      <c r="L289" s="295">
        <f>+'7.  Persistence Report'!BD175</f>
        <v>514641</v>
      </c>
      <c r="M289" s="295">
        <f>+'7.  Persistence Report'!BE175</f>
        <v>515382</v>
      </c>
      <c r="N289" s="291"/>
      <c r="O289" s="295">
        <f>+'7.  Persistence Report'!Q175</f>
        <v>33</v>
      </c>
      <c r="P289" s="295">
        <f>+'7.  Persistence Report'!R175</f>
        <v>33</v>
      </c>
      <c r="Q289" s="295">
        <f>+'7.  Persistence Report'!S175</f>
        <v>33</v>
      </c>
      <c r="R289" s="295">
        <f>+'7.  Persistence Report'!T175</f>
        <v>33</v>
      </c>
      <c r="S289" s="295">
        <f>+'7.  Persistence Report'!U175</f>
        <v>33</v>
      </c>
      <c r="T289" s="295">
        <f>+'7.  Persistence Report'!V175</f>
        <v>33</v>
      </c>
      <c r="U289" s="295">
        <f>+'7.  Persistence Report'!W175</f>
        <v>33</v>
      </c>
      <c r="V289" s="295">
        <f>+'7.  Persistence Report'!X175</f>
        <v>33</v>
      </c>
      <c r="W289" s="295">
        <f>+'7.  Persistence Report'!Y175</f>
        <v>33</v>
      </c>
      <c r="X289" s="295">
        <f>+'7.  Persistence Report'!Z175</f>
        <v>33</v>
      </c>
      <c r="Y289" s="411">
        <f>Y288</f>
        <v>1</v>
      </c>
      <c r="Z289" s="411">
        <f t="shared" ref="Z289" si="747">Z288</f>
        <v>0</v>
      </c>
      <c r="AA289" s="411">
        <f t="shared" ref="AA289" si="748">AA288</f>
        <v>0</v>
      </c>
      <c r="AB289" s="411">
        <f t="shared" ref="AB289" si="749">AB288</f>
        <v>0</v>
      </c>
      <c r="AC289" s="411">
        <f t="shared" ref="AC289" si="750">AC288</f>
        <v>0</v>
      </c>
      <c r="AD289" s="411">
        <f t="shared" ref="AD289" si="751">AD288</f>
        <v>0</v>
      </c>
      <c r="AE289" s="411">
        <f t="shared" ref="AE289" si="752">AE288</f>
        <v>0</v>
      </c>
      <c r="AF289" s="411">
        <f t="shared" ref="AF289" si="753">AF288</f>
        <v>0</v>
      </c>
      <c r="AG289" s="411">
        <f t="shared" ref="AG289" si="754">AG288</f>
        <v>0</v>
      </c>
      <c r="AH289" s="411">
        <f t="shared" ref="AH289" si="755">AH288</f>
        <v>0</v>
      </c>
      <c r="AI289" s="411">
        <f t="shared" ref="AI289" si="756">AI288</f>
        <v>0</v>
      </c>
      <c r="AJ289" s="411">
        <f t="shared" ref="AJ289" si="757">AJ288</f>
        <v>0</v>
      </c>
      <c r="AK289" s="411">
        <f t="shared" ref="AK289" si="758">AK288</f>
        <v>0</v>
      </c>
      <c r="AL289" s="411">
        <f t="shared" ref="AL289" si="759">AL288</f>
        <v>0</v>
      </c>
      <c r="AM289" s="306"/>
    </row>
    <row r="290" spans="1:39" ht="15.5" outlineLevel="1">
      <c r="B290" s="294"/>
      <c r="C290" s="291"/>
      <c r="D290" s="291"/>
      <c r="E290" s="291"/>
      <c r="F290" s="291"/>
      <c r="G290" s="291"/>
      <c r="H290" s="291"/>
      <c r="I290" s="291"/>
      <c r="J290" s="291"/>
      <c r="K290" s="291"/>
      <c r="L290" s="291"/>
      <c r="M290" s="291"/>
      <c r="N290" s="291"/>
      <c r="O290" s="291"/>
      <c r="P290" s="291"/>
      <c r="Q290" s="291"/>
      <c r="R290" s="291"/>
      <c r="S290" s="291"/>
      <c r="T290" s="291"/>
      <c r="U290" s="291"/>
      <c r="V290" s="291"/>
      <c r="W290" s="291"/>
      <c r="X290" s="291"/>
      <c r="Y290" s="422"/>
      <c r="Z290" s="425"/>
      <c r="AA290" s="425"/>
      <c r="AB290" s="425"/>
      <c r="AC290" s="425"/>
      <c r="AD290" s="425"/>
      <c r="AE290" s="425"/>
      <c r="AF290" s="425"/>
      <c r="AG290" s="425"/>
      <c r="AH290" s="425"/>
      <c r="AI290" s="425"/>
      <c r="AJ290" s="425"/>
      <c r="AK290" s="425"/>
      <c r="AL290" s="425"/>
      <c r="AM290" s="306"/>
    </row>
    <row r="291" spans="1:39" ht="31" outlineLevel="1">
      <c r="A291" s="522">
        <v>22</v>
      </c>
      <c r="B291" s="520" t="s">
        <v>114</v>
      </c>
      <c r="C291" s="291" t="s">
        <v>25</v>
      </c>
      <c r="D291" s="295">
        <v>1580253</v>
      </c>
      <c r="E291" s="295">
        <f>+'7.  Persistence Report'!AW169</f>
        <v>1580253</v>
      </c>
      <c r="F291" s="295">
        <f>+'7.  Persistence Report'!AX169</f>
        <v>1580253</v>
      </c>
      <c r="G291" s="295">
        <f>+'7.  Persistence Report'!AY169</f>
        <v>1580253</v>
      </c>
      <c r="H291" s="295">
        <f>+'7.  Persistence Report'!AZ169</f>
        <v>1580253</v>
      </c>
      <c r="I291" s="295">
        <f>+'7.  Persistence Report'!BA169</f>
        <v>1580253</v>
      </c>
      <c r="J291" s="295">
        <f>+'7.  Persistence Report'!BB169</f>
        <v>1580253</v>
      </c>
      <c r="K291" s="295">
        <f>+'7.  Persistence Report'!BC169</f>
        <v>1580253</v>
      </c>
      <c r="L291" s="295">
        <f>+'7.  Persistence Report'!BD169</f>
        <v>1580253</v>
      </c>
      <c r="M291" s="295">
        <f>+'7.  Persistence Report'!BE169</f>
        <v>1580253</v>
      </c>
      <c r="N291" s="291"/>
      <c r="O291" s="295">
        <f>+'7.  Persistence Report'!Q169</f>
        <v>472</v>
      </c>
      <c r="P291" s="295">
        <f>+'7.  Persistence Report'!R169</f>
        <v>472</v>
      </c>
      <c r="Q291" s="295">
        <f>+'7.  Persistence Report'!S169</f>
        <v>472</v>
      </c>
      <c r="R291" s="295">
        <f>+'7.  Persistence Report'!T169</f>
        <v>472</v>
      </c>
      <c r="S291" s="295">
        <f>+'7.  Persistence Report'!U169</f>
        <v>472</v>
      </c>
      <c r="T291" s="295">
        <f>+'7.  Persistence Report'!V169</f>
        <v>472</v>
      </c>
      <c r="U291" s="295">
        <f>+'7.  Persistence Report'!W169</f>
        <v>472</v>
      </c>
      <c r="V291" s="295">
        <f>+'7.  Persistence Report'!X169</f>
        <v>472</v>
      </c>
      <c r="W291" s="295">
        <f>+'7.  Persistence Report'!Y169</f>
        <v>472</v>
      </c>
      <c r="X291" s="295">
        <f>+'7.  Persistence Report'!Z169</f>
        <v>472</v>
      </c>
      <c r="Y291" s="410">
        <v>1</v>
      </c>
      <c r="Z291" s="410"/>
      <c r="AA291" s="410"/>
      <c r="AB291" s="410"/>
      <c r="AC291" s="410"/>
      <c r="AD291" s="410"/>
      <c r="AE291" s="410"/>
      <c r="AF291" s="410"/>
      <c r="AG291" s="410"/>
      <c r="AH291" s="410"/>
      <c r="AI291" s="410"/>
      <c r="AJ291" s="410"/>
      <c r="AK291" s="410"/>
      <c r="AL291" s="410"/>
      <c r="AM291" s="296">
        <f>SUM(Y291:AL291)</f>
        <v>1</v>
      </c>
    </row>
    <row r="292" spans="1:39" ht="15.5" outlineLevel="1">
      <c r="B292" s="294" t="s">
        <v>289</v>
      </c>
      <c r="C292" s="291" t="s">
        <v>163</v>
      </c>
      <c r="D292" s="295">
        <v>9727</v>
      </c>
      <c r="E292" s="295">
        <f>+'7.  Persistence Report'!AW176</f>
        <v>9727</v>
      </c>
      <c r="F292" s="295">
        <f>+'7.  Persistence Report'!AX176</f>
        <v>9727</v>
      </c>
      <c r="G292" s="295">
        <f>+'7.  Persistence Report'!AY176</f>
        <v>9727</v>
      </c>
      <c r="H292" s="295">
        <f>+'7.  Persistence Report'!AZ176</f>
        <v>9727</v>
      </c>
      <c r="I292" s="295">
        <f>+'7.  Persistence Report'!BA176</f>
        <v>9727</v>
      </c>
      <c r="J292" s="295">
        <f>+'7.  Persistence Report'!BB176</f>
        <v>9727</v>
      </c>
      <c r="K292" s="295">
        <f>+'7.  Persistence Report'!BC176</f>
        <v>9727</v>
      </c>
      <c r="L292" s="295">
        <f>+'7.  Persistence Report'!BD176</f>
        <v>9727</v>
      </c>
      <c r="M292" s="295">
        <f>+'7.  Persistence Report'!BE176</f>
        <v>9727</v>
      </c>
      <c r="N292" s="291"/>
      <c r="O292" s="295">
        <f>+'7.  Persistence Report'!Q176</f>
        <v>3</v>
      </c>
      <c r="P292" s="295">
        <f>+'7.  Persistence Report'!R176</f>
        <v>3</v>
      </c>
      <c r="Q292" s="295">
        <f>+'7.  Persistence Report'!S176</f>
        <v>3</v>
      </c>
      <c r="R292" s="295">
        <f>+'7.  Persistence Report'!T176</f>
        <v>3</v>
      </c>
      <c r="S292" s="295">
        <f>+'7.  Persistence Report'!U176</f>
        <v>3</v>
      </c>
      <c r="T292" s="295">
        <f>+'7.  Persistence Report'!V176</f>
        <v>3</v>
      </c>
      <c r="U292" s="295">
        <f>+'7.  Persistence Report'!W176</f>
        <v>3</v>
      </c>
      <c r="V292" s="295">
        <f>+'7.  Persistence Report'!X176</f>
        <v>3</v>
      </c>
      <c r="W292" s="295">
        <f>+'7.  Persistence Report'!Y176</f>
        <v>3</v>
      </c>
      <c r="X292" s="295">
        <f>+'7.  Persistence Report'!Z176</f>
        <v>3</v>
      </c>
      <c r="Y292" s="411">
        <f>Y291</f>
        <v>1</v>
      </c>
      <c r="Z292" s="411">
        <f t="shared" ref="Z292" si="760">Z291</f>
        <v>0</v>
      </c>
      <c r="AA292" s="411">
        <f t="shared" ref="AA292" si="761">AA291</f>
        <v>0</v>
      </c>
      <c r="AB292" s="411">
        <f t="shared" ref="AB292" si="762">AB291</f>
        <v>0</v>
      </c>
      <c r="AC292" s="411">
        <f t="shared" ref="AC292" si="763">AC291</f>
        <v>0</v>
      </c>
      <c r="AD292" s="411">
        <f t="shared" ref="AD292" si="764">AD291</f>
        <v>0</v>
      </c>
      <c r="AE292" s="411">
        <f t="shared" ref="AE292" si="765">AE291</f>
        <v>0</v>
      </c>
      <c r="AF292" s="411">
        <f t="shared" ref="AF292" si="766">AF291</f>
        <v>0</v>
      </c>
      <c r="AG292" s="411">
        <f t="shared" ref="AG292" si="767">AG291</f>
        <v>0</v>
      </c>
      <c r="AH292" s="411">
        <f t="shared" ref="AH292" si="768">AH291</f>
        <v>0</v>
      </c>
      <c r="AI292" s="411">
        <f t="shared" ref="AI292" si="769">AI291</f>
        <v>0</v>
      </c>
      <c r="AJ292" s="411">
        <f t="shared" ref="AJ292" si="770">AJ291</f>
        <v>0</v>
      </c>
      <c r="AK292" s="411">
        <f t="shared" ref="AK292" si="771">AK291</f>
        <v>0</v>
      </c>
      <c r="AL292" s="411">
        <f t="shared" ref="AL292" si="772">AL291</f>
        <v>0</v>
      </c>
      <c r="AM292" s="306"/>
    </row>
    <row r="293" spans="1:39" ht="15.5" outlineLevel="1">
      <c r="B293" s="294"/>
      <c r="C293" s="291"/>
      <c r="D293" s="291"/>
      <c r="E293" s="291"/>
      <c r="F293" s="291"/>
      <c r="G293" s="291"/>
      <c r="H293" s="291"/>
      <c r="I293" s="291"/>
      <c r="J293" s="291"/>
      <c r="K293" s="291"/>
      <c r="L293" s="291"/>
      <c r="M293" s="291"/>
      <c r="N293" s="291"/>
      <c r="O293" s="291"/>
      <c r="P293" s="291"/>
      <c r="Q293" s="291"/>
      <c r="R293" s="291"/>
      <c r="S293" s="291"/>
      <c r="T293" s="291"/>
      <c r="U293" s="291"/>
      <c r="V293" s="291"/>
      <c r="W293" s="291"/>
      <c r="X293" s="291"/>
      <c r="Y293" s="422"/>
      <c r="Z293" s="425"/>
      <c r="AA293" s="425"/>
      <c r="AB293" s="425"/>
      <c r="AC293" s="425"/>
      <c r="AD293" s="425"/>
      <c r="AE293" s="425"/>
      <c r="AF293" s="425"/>
      <c r="AG293" s="425"/>
      <c r="AH293" s="425"/>
      <c r="AI293" s="425"/>
      <c r="AJ293" s="425"/>
      <c r="AK293" s="425"/>
      <c r="AL293" s="425"/>
      <c r="AM293" s="306"/>
    </row>
    <row r="294" spans="1:39" ht="15.5" outlineLevel="1">
      <c r="A294" s="522">
        <v>23</v>
      </c>
      <c r="B294" s="520" t="s">
        <v>115</v>
      </c>
      <c r="C294" s="291" t="s">
        <v>25</v>
      </c>
      <c r="D294" s="295"/>
      <c r="E294" s="295"/>
      <c r="F294" s="295"/>
      <c r="G294" s="295"/>
      <c r="H294" s="295"/>
      <c r="I294" s="295"/>
      <c r="J294" s="295"/>
      <c r="K294" s="295"/>
      <c r="L294" s="295"/>
      <c r="M294" s="295"/>
      <c r="N294" s="291"/>
      <c r="O294" s="295"/>
      <c r="P294" s="295"/>
      <c r="Q294" s="295"/>
      <c r="R294" s="295"/>
      <c r="S294" s="295"/>
      <c r="T294" s="295"/>
      <c r="U294" s="295"/>
      <c r="V294" s="295"/>
      <c r="W294" s="295"/>
      <c r="X294" s="295"/>
      <c r="Y294" s="410">
        <v>1</v>
      </c>
      <c r="Z294" s="410"/>
      <c r="AA294" s="410"/>
      <c r="AB294" s="410"/>
      <c r="AC294" s="410"/>
      <c r="AD294" s="410"/>
      <c r="AE294" s="410"/>
      <c r="AF294" s="410"/>
      <c r="AG294" s="410"/>
      <c r="AH294" s="410"/>
      <c r="AI294" s="410"/>
      <c r="AJ294" s="410"/>
      <c r="AK294" s="410"/>
      <c r="AL294" s="410"/>
      <c r="AM294" s="296">
        <f>SUM(Y294:AL294)</f>
        <v>1</v>
      </c>
    </row>
    <row r="295" spans="1:39" ht="15.5" outlineLevel="1">
      <c r="B295" s="294" t="s">
        <v>289</v>
      </c>
      <c r="C295" s="291" t="s">
        <v>163</v>
      </c>
      <c r="D295" s="295"/>
      <c r="E295" s="295"/>
      <c r="F295" s="295"/>
      <c r="G295" s="295"/>
      <c r="H295" s="295"/>
      <c r="I295" s="295"/>
      <c r="J295" s="295"/>
      <c r="K295" s="295"/>
      <c r="L295" s="295"/>
      <c r="M295" s="295"/>
      <c r="N295" s="291"/>
      <c r="O295" s="295"/>
      <c r="P295" s="295"/>
      <c r="Q295" s="295"/>
      <c r="R295" s="295"/>
      <c r="S295" s="295"/>
      <c r="T295" s="295"/>
      <c r="U295" s="295"/>
      <c r="V295" s="295"/>
      <c r="W295" s="295"/>
      <c r="X295" s="295"/>
      <c r="Y295" s="411">
        <f>Y294</f>
        <v>1</v>
      </c>
      <c r="Z295" s="411">
        <f t="shared" ref="Z295" si="773">Z294</f>
        <v>0</v>
      </c>
      <c r="AA295" s="411">
        <f t="shared" ref="AA295" si="774">AA294</f>
        <v>0</v>
      </c>
      <c r="AB295" s="411">
        <f t="shared" ref="AB295" si="775">AB294</f>
        <v>0</v>
      </c>
      <c r="AC295" s="411">
        <f t="shared" ref="AC295" si="776">AC294</f>
        <v>0</v>
      </c>
      <c r="AD295" s="411">
        <f t="shared" ref="AD295" si="777">AD294</f>
        <v>0</v>
      </c>
      <c r="AE295" s="411">
        <f t="shared" ref="AE295" si="778">AE294</f>
        <v>0</v>
      </c>
      <c r="AF295" s="411">
        <f t="shared" ref="AF295" si="779">AF294</f>
        <v>0</v>
      </c>
      <c r="AG295" s="411">
        <f t="shared" ref="AG295" si="780">AG294</f>
        <v>0</v>
      </c>
      <c r="AH295" s="411">
        <f t="shared" ref="AH295" si="781">AH294</f>
        <v>0</v>
      </c>
      <c r="AI295" s="411">
        <f t="shared" ref="AI295" si="782">AI294</f>
        <v>0</v>
      </c>
      <c r="AJ295" s="411">
        <f t="shared" ref="AJ295" si="783">AJ294</f>
        <v>0</v>
      </c>
      <c r="AK295" s="411">
        <f t="shared" ref="AK295" si="784">AK294</f>
        <v>0</v>
      </c>
      <c r="AL295" s="411">
        <f t="shared" ref="AL295" si="785">AL294</f>
        <v>0</v>
      </c>
      <c r="AM295" s="306"/>
    </row>
    <row r="296" spans="1:39" ht="15.5" outlineLevel="1">
      <c r="B296" s="322"/>
      <c r="C296" s="291"/>
      <c r="D296" s="291"/>
      <c r="E296" s="291"/>
      <c r="F296" s="291"/>
      <c r="G296" s="291"/>
      <c r="H296" s="291"/>
      <c r="I296" s="291"/>
      <c r="J296" s="291"/>
      <c r="K296" s="291"/>
      <c r="L296" s="291"/>
      <c r="M296" s="291"/>
      <c r="N296" s="291"/>
      <c r="O296" s="291"/>
      <c r="P296" s="291"/>
      <c r="Q296" s="291"/>
      <c r="R296" s="291"/>
      <c r="S296" s="291"/>
      <c r="T296" s="291"/>
      <c r="U296" s="291"/>
      <c r="V296" s="291"/>
      <c r="W296" s="291"/>
      <c r="X296" s="291"/>
      <c r="Y296" s="422"/>
      <c r="Z296" s="425"/>
      <c r="AA296" s="425"/>
      <c r="AB296" s="425"/>
      <c r="AC296" s="425"/>
      <c r="AD296" s="425"/>
      <c r="AE296" s="425"/>
      <c r="AF296" s="425"/>
      <c r="AG296" s="425"/>
      <c r="AH296" s="425"/>
      <c r="AI296" s="425"/>
      <c r="AJ296" s="425"/>
      <c r="AK296" s="425"/>
      <c r="AL296" s="425"/>
      <c r="AM296" s="306"/>
    </row>
    <row r="297" spans="1:39" ht="15.5" outlineLevel="1">
      <c r="A297" s="522">
        <v>24</v>
      </c>
      <c r="B297" s="520" t="s">
        <v>116</v>
      </c>
      <c r="C297" s="291" t="s">
        <v>25</v>
      </c>
      <c r="D297" s="295"/>
      <c r="E297" s="295"/>
      <c r="F297" s="295"/>
      <c r="G297" s="295"/>
      <c r="H297" s="295"/>
      <c r="I297" s="295"/>
      <c r="J297" s="295"/>
      <c r="K297" s="295"/>
      <c r="L297" s="295"/>
      <c r="M297" s="295"/>
      <c r="N297" s="291"/>
      <c r="O297" s="295"/>
      <c r="P297" s="295"/>
      <c r="Q297" s="295"/>
      <c r="R297" s="295"/>
      <c r="S297" s="295"/>
      <c r="T297" s="295"/>
      <c r="U297" s="295"/>
      <c r="V297" s="295"/>
      <c r="W297" s="295"/>
      <c r="X297" s="295"/>
      <c r="Y297" s="410">
        <v>1</v>
      </c>
      <c r="Z297" s="410"/>
      <c r="AA297" s="410"/>
      <c r="AB297" s="410"/>
      <c r="AC297" s="410"/>
      <c r="AD297" s="410"/>
      <c r="AE297" s="410"/>
      <c r="AF297" s="410"/>
      <c r="AG297" s="410"/>
      <c r="AH297" s="410"/>
      <c r="AI297" s="410"/>
      <c r="AJ297" s="410"/>
      <c r="AK297" s="410"/>
      <c r="AL297" s="410"/>
      <c r="AM297" s="296">
        <f>SUM(Y297:AL297)</f>
        <v>1</v>
      </c>
    </row>
    <row r="298" spans="1:39" ht="15.5" outlineLevel="1">
      <c r="B298" s="294" t="s">
        <v>289</v>
      </c>
      <c r="C298" s="291" t="s">
        <v>163</v>
      </c>
      <c r="D298" s="295"/>
      <c r="E298" s="295"/>
      <c r="F298" s="295"/>
      <c r="G298" s="295"/>
      <c r="H298" s="295"/>
      <c r="I298" s="295"/>
      <c r="J298" s="295"/>
      <c r="K298" s="295"/>
      <c r="L298" s="295"/>
      <c r="M298" s="295"/>
      <c r="N298" s="291"/>
      <c r="O298" s="295"/>
      <c r="P298" s="295"/>
      <c r="Q298" s="295"/>
      <c r="R298" s="295"/>
      <c r="S298" s="295"/>
      <c r="T298" s="295"/>
      <c r="U298" s="295"/>
      <c r="V298" s="295"/>
      <c r="W298" s="295"/>
      <c r="X298" s="295"/>
      <c r="Y298" s="411">
        <f>Y297</f>
        <v>1</v>
      </c>
      <c r="Z298" s="411">
        <f t="shared" ref="Z298" si="786">Z297</f>
        <v>0</v>
      </c>
      <c r="AA298" s="411">
        <f t="shared" ref="AA298" si="787">AA297</f>
        <v>0</v>
      </c>
      <c r="AB298" s="411">
        <f t="shared" ref="AB298" si="788">AB297</f>
        <v>0</v>
      </c>
      <c r="AC298" s="411">
        <f t="shared" ref="AC298" si="789">AC297</f>
        <v>0</v>
      </c>
      <c r="AD298" s="411">
        <f t="shared" ref="AD298" si="790">AD297</f>
        <v>0</v>
      </c>
      <c r="AE298" s="411">
        <f t="shared" ref="AE298" si="791">AE297</f>
        <v>0</v>
      </c>
      <c r="AF298" s="411">
        <f t="shared" ref="AF298" si="792">AF297</f>
        <v>0</v>
      </c>
      <c r="AG298" s="411">
        <f t="shared" ref="AG298" si="793">AG297</f>
        <v>0</v>
      </c>
      <c r="AH298" s="411">
        <f t="shared" ref="AH298" si="794">AH297</f>
        <v>0</v>
      </c>
      <c r="AI298" s="411">
        <f t="shared" ref="AI298" si="795">AI297</f>
        <v>0</v>
      </c>
      <c r="AJ298" s="411">
        <f t="shared" ref="AJ298" si="796">AJ297</f>
        <v>0</v>
      </c>
      <c r="AK298" s="411">
        <f t="shared" ref="AK298" si="797">AK297</f>
        <v>0</v>
      </c>
      <c r="AL298" s="411">
        <f t="shared" ref="AL298" si="798">AL297</f>
        <v>0</v>
      </c>
      <c r="AM298" s="306"/>
    </row>
    <row r="299" spans="1:39" ht="15.5" outlineLevel="1">
      <c r="B299" s="294"/>
      <c r="C299" s="291"/>
      <c r="D299" s="291"/>
      <c r="E299" s="291"/>
      <c r="F299" s="291"/>
      <c r="G299" s="291"/>
      <c r="H299" s="291"/>
      <c r="I299" s="291"/>
      <c r="J299" s="291"/>
      <c r="K299" s="291"/>
      <c r="L299" s="291"/>
      <c r="M299" s="291"/>
      <c r="N299" s="291"/>
      <c r="O299" s="291"/>
      <c r="P299" s="291"/>
      <c r="Q299" s="291"/>
      <c r="R299" s="291"/>
      <c r="S299" s="291"/>
      <c r="T299" s="291"/>
      <c r="U299" s="291"/>
      <c r="V299" s="291"/>
      <c r="W299" s="291"/>
      <c r="X299" s="291"/>
      <c r="Y299" s="412"/>
      <c r="Z299" s="425"/>
      <c r="AA299" s="425"/>
      <c r="AB299" s="425"/>
      <c r="AC299" s="425"/>
      <c r="AD299" s="425"/>
      <c r="AE299" s="425"/>
      <c r="AF299" s="425"/>
      <c r="AG299" s="425"/>
      <c r="AH299" s="425"/>
      <c r="AI299" s="425"/>
      <c r="AJ299" s="425"/>
      <c r="AK299" s="425"/>
      <c r="AL299" s="425"/>
      <c r="AM299" s="306"/>
    </row>
    <row r="300" spans="1:39" ht="15.5" outlineLevel="1">
      <c r="B300" s="288" t="s">
        <v>500</v>
      </c>
      <c r="C300" s="291"/>
      <c r="D300" s="291"/>
      <c r="E300" s="291"/>
      <c r="F300" s="291"/>
      <c r="G300" s="291"/>
      <c r="H300" s="291"/>
      <c r="I300" s="291"/>
      <c r="J300" s="291"/>
      <c r="K300" s="291"/>
      <c r="L300" s="291"/>
      <c r="M300" s="291"/>
      <c r="N300" s="291"/>
      <c r="O300" s="291"/>
      <c r="P300" s="291"/>
      <c r="Q300" s="291"/>
      <c r="R300" s="291"/>
      <c r="S300" s="291"/>
      <c r="T300" s="291"/>
      <c r="U300" s="291"/>
      <c r="V300" s="291"/>
      <c r="W300" s="291"/>
      <c r="X300" s="291"/>
      <c r="Y300" s="412"/>
      <c r="Z300" s="425"/>
      <c r="AA300" s="425"/>
      <c r="AB300" s="425"/>
      <c r="AC300" s="425"/>
      <c r="AD300" s="425"/>
      <c r="AE300" s="425"/>
      <c r="AF300" s="425"/>
      <c r="AG300" s="425"/>
      <c r="AH300" s="425"/>
      <c r="AI300" s="425"/>
      <c r="AJ300" s="425"/>
      <c r="AK300" s="425"/>
      <c r="AL300" s="425"/>
      <c r="AM300" s="306"/>
    </row>
    <row r="301" spans="1:39" ht="15.5" outlineLevel="1">
      <c r="A301" s="522">
        <v>25</v>
      </c>
      <c r="B301" s="520" t="s">
        <v>117</v>
      </c>
      <c r="C301" s="291" t="s">
        <v>25</v>
      </c>
      <c r="D301" s="295">
        <v>13143</v>
      </c>
      <c r="E301" s="295">
        <f>+'7.  Persistence Report'!AW170</f>
        <v>13143</v>
      </c>
      <c r="F301" s="295">
        <f>+'7.  Persistence Report'!AX170</f>
        <v>13143</v>
      </c>
      <c r="G301" s="295">
        <f>+'7.  Persistence Report'!AY170</f>
        <v>13143</v>
      </c>
      <c r="H301" s="295">
        <f>+'7.  Persistence Report'!AZ170</f>
        <v>13143</v>
      </c>
      <c r="I301" s="295">
        <f>+'7.  Persistence Report'!BA170</f>
        <v>13143</v>
      </c>
      <c r="J301" s="295">
        <f>+'7.  Persistence Report'!BB170</f>
        <v>13143</v>
      </c>
      <c r="K301" s="295">
        <f>+'7.  Persistence Report'!BC170</f>
        <v>13143</v>
      </c>
      <c r="L301" s="295">
        <f>+'7.  Persistence Report'!BD170</f>
        <v>13143</v>
      </c>
      <c r="M301" s="295">
        <f>+'7.  Persistence Report'!BE170</f>
        <v>13143</v>
      </c>
      <c r="N301" s="295">
        <v>12</v>
      </c>
      <c r="O301" s="295">
        <f>+'7.  Persistence Report'!Q170</f>
        <v>2</v>
      </c>
      <c r="P301" s="295">
        <f>+'7.  Persistence Report'!R170</f>
        <v>2</v>
      </c>
      <c r="Q301" s="295">
        <f>+'7.  Persistence Report'!S170</f>
        <v>2</v>
      </c>
      <c r="R301" s="295">
        <f>+'7.  Persistence Report'!T170</f>
        <v>2</v>
      </c>
      <c r="S301" s="295">
        <f>+'7.  Persistence Report'!U170</f>
        <v>2</v>
      </c>
      <c r="T301" s="295">
        <f>+'7.  Persistence Report'!V170</f>
        <v>2</v>
      </c>
      <c r="U301" s="295">
        <f>+'7.  Persistence Report'!W170</f>
        <v>2</v>
      </c>
      <c r="V301" s="295">
        <f>+'7.  Persistence Report'!X170</f>
        <v>2</v>
      </c>
      <c r="W301" s="295">
        <f>+'7.  Persistence Report'!Y170</f>
        <v>2</v>
      </c>
      <c r="X301" s="295">
        <f>+'7.  Persistence Report'!Z170</f>
        <v>2</v>
      </c>
      <c r="Y301" s="426"/>
      <c r="Z301" s="410">
        <v>0</v>
      </c>
      <c r="AA301" s="410">
        <v>1</v>
      </c>
      <c r="AB301" s="410"/>
      <c r="AC301" s="410"/>
      <c r="AD301" s="410"/>
      <c r="AE301" s="410"/>
      <c r="AF301" s="410"/>
      <c r="AG301" s="415"/>
      <c r="AH301" s="415"/>
      <c r="AI301" s="415"/>
      <c r="AJ301" s="415"/>
      <c r="AK301" s="415"/>
      <c r="AL301" s="415"/>
      <c r="AM301" s="296">
        <f>SUM(Y301:AL301)</f>
        <v>1</v>
      </c>
    </row>
    <row r="302" spans="1:39" ht="15.5" outlineLevel="1">
      <c r="B302" s="294" t="s">
        <v>289</v>
      </c>
      <c r="C302" s="291" t="s">
        <v>163</v>
      </c>
      <c r="D302" s="295">
        <v>13143</v>
      </c>
      <c r="E302" s="295">
        <f>+'7.  Persistence Report'!AW177</f>
        <v>13143</v>
      </c>
      <c r="F302" s="295">
        <f>+'7.  Persistence Report'!AX177</f>
        <v>13143</v>
      </c>
      <c r="G302" s="295">
        <f>+'7.  Persistence Report'!AY177</f>
        <v>13143</v>
      </c>
      <c r="H302" s="295">
        <f>+'7.  Persistence Report'!AZ177</f>
        <v>13143</v>
      </c>
      <c r="I302" s="295">
        <f>+'7.  Persistence Report'!BA177</f>
        <v>13143</v>
      </c>
      <c r="J302" s="295">
        <f>+'7.  Persistence Report'!BB177</f>
        <v>13143</v>
      </c>
      <c r="K302" s="295">
        <f>+'7.  Persistence Report'!BC177</f>
        <v>13143</v>
      </c>
      <c r="L302" s="295">
        <f>+'7.  Persistence Report'!BD177</f>
        <v>13143</v>
      </c>
      <c r="M302" s="295">
        <f>+'7.  Persistence Report'!BE177</f>
        <v>13143</v>
      </c>
      <c r="N302" s="295">
        <f>N301</f>
        <v>12</v>
      </c>
      <c r="O302" s="295">
        <f>+'7.  Persistence Report'!Q177</f>
        <v>2</v>
      </c>
      <c r="P302" s="295">
        <f>+'7.  Persistence Report'!R177</f>
        <v>2</v>
      </c>
      <c r="Q302" s="295">
        <f>+'7.  Persistence Report'!S177</f>
        <v>2</v>
      </c>
      <c r="R302" s="295">
        <f>+'7.  Persistence Report'!T177</f>
        <v>2</v>
      </c>
      <c r="S302" s="295">
        <f>+'7.  Persistence Report'!U177</f>
        <v>2</v>
      </c>
      <c r="T302" s="295">
        <f>+'7.  Persistence Report'!V177</f>
        <v>2</v>
      </c>
      <c r="U302" s="295">
        <f>+'7.  Persistence Report'!W177</f>
        <v>2</v>
      </c>
      <c r="V302" s="295">
        <f>+'7.  Persistence Report'!X177</f>
        <v>2</v>
      </c>
      <c r="W302" s="295">
        <f>+'7.  Persistence Report'!Y177</f>
        <v>2</v>
      </c>
      <c r="X302" s="295">
        <f>+'7.  Persistence Report'!Z177</f>
        <v>2</v>
      </c>
      <c r="Y302" s="411">
        <f>Y301</f>
        <v>0</v>
      </c>
      <c r="Z302" s="411">
        <f t="shared" ref="Z302" si="799">Z301</f>
        <v>0</v>
      </c>
      <c r="AA302" s="411">
        <f t="shared" ref="AA302" si="800">AA301</f>
        <v>1</v>
      </c>
      <c r="AB302" s="411">
        <f t="shared" ref="AB302" si="801">AB301</f>
        <v>0</v>
      </c>
      <c r="AC302" s="411">
        <f t="shared" ref="AC302" si="802">AC301</f>
        <v>0</v>
      </c>
      <c r="AD302" s="411">
        <f t="shared" ref="AD302" si="803">AD301</f>
        <v>0</v>
      </c>
      <c r="AE302" s="411">
        <f t="shared" ref="AE302" si="804">AE301</f>
        <v>0</v>
      </c>
      <c r="AF302" s="411">
        <f t="shared" ref="AF302" si="805">AF301</f>
        <v>0</v>
      </c>
      <c r="AG302" s="411">
        <f t="shared" ref="AG302" si="806">AG301</f>
        <v>0</v>
      </c>
      <c r="AH302" s="411">
        <f t="shared" ref="AH302" si="807">AH301</f>
        <v>0</v>
      </c>
      <c r="AI302" s="411">
        <f t="shared" ref="AI302" si="808">AI301</f>
        <v>0</v>
      </c>
      <c r="AJ302" s="411">
        <f t="shared" ref="AJ302" si="809">AJ301</f>
        <v>0</v>
      </c>
      <c r="AK302" s="411">
        <f t="shared" ref="AK302" si="810">AK301</f>
        <v>0</v>
      </c>
      <c r="AL302" s="411">
        <f t="shared" ref="AL302" si="811">AL301</f>
        <v>0</v>
      </c>
      <c r="AM302" s="306"/>
    </row>
    <row r="303" spans="1:39" ht="15.5" outlineLevel="1">
      <c r="B303" s="294"/>
      <c r="C303" s="291"/>
      <c r="D303" s="291"/>
      <c r="E303" s="291"/>
      <c r="F303" s="291"/>
      <c r="G303" s="291"/>
      <c r="H303" s="291"/>
      <c r="I303" s="291"/>
      <c r="J303" s="291"/>
      <c r="K303" s="291"/>
      <c r="L303" s="291"/>
      <c r="M303" s="291"/>
      <c r="N303" s="291"/>
      <c r="O303" s="291"/>
      <c r="P303" s="291"/>
      <c r="Q303" s="291"/>
      <c r="R303" s="291"/>
      <c r="S303" s="291"/>
      <c r="T303" s="291"/>
      <c r="U303" s="291"/>
      <c r="V303" s="291"/>
      <c r="W303" s="291"/>
      <c r="X303" s="291"/>
      <c r="Y303" s="412"/>
      <c r="Z303" s="425"/>
      <c r="AA303" s="425"/>
      <c r="AB303" s="425"/>
      <c r="AC303" s="425"/>
      <c r="AD303" s="425"/>
      <c r="AE303" s="425"/>
      <c r="AF303" s="425"/>
      <c r="AG303" s="425"/>
      <c r="AH303" s="425"/>
      <c r="AI303" s="425"/>
      <c r="AJ303" s="425"/>
      <c r="AK303" s="425"/>
      <c r="AL303" s="425"/>
      <c r="AM303" s="306"/>
    </row>
    <row r="304" spans="1:39" ht="15.5" outlineLevel="1">
      <c r="A304" s="522">
        <v>26</v>
      </c>
      <c r="B304" s="520" t="s">
        <v>118</v>
      </c>
      <c r="C304" s="291" t="s">
        <v>25</v>
      </c>
      <c r="D304" s="295">
        <v>4382289</v>
      </c>
      <c r="E304" s="295">
        <f>+'7.  Persistence Report'!AW171</f>
        <v>4258689</v>
      </c>
      <c r="F304" s="295">
        <f>+'7.  Persistence Report'!AX171</f>
        <v>4258689</v>
      </c>
      <c r="G304" s="295">
        <f>+'7.  Persistence Report'!AY171</f>
        <v>4258689</v>
      </c>
      <c r="H304" s="295">
        <f>+'7.  Persistence Report'!AZ171</f>
        <v>4258689</v>
      </c>
      <c r="I304" s="295">
        <f>+'7.  Persistence Report'!BA171</f>
        <v>4254220</v>
      </c>
      <c r="J304" s="295">
        <f>+'7.  Persistence Report'!BB171</f>
        <v>4254220</v>
      </c>
      <c r="K304" s="295">
        <f>+'7.  Persistence Report'!BC171</f>
        <v>4254220</v>
      </c>
      <c r="L304" s="295">
        <f>+'7.  Persistence Report'!BD171</f>
        <v>4183399</v>
      </c>
      <c r="M304" s="295">
        <f>+'7.  Persistence Report'!BE171</f>
        <v>4183399</v>
      </c>
      <c r="N304" s="295">
        <v>12</v>
      </c>
      <c r="O304" s="295">
        <f>+'7.  Persistence Report'!Q171</f>
        <v>774</v>
      </c>
      <c r="P304" s="295">
        <f>+'7.  Persistence Report'!R171</f>
        <v>750</v>
      </c>
      <c r="Q304" s="295">
        <f>+'7.  Persistence Report'!S171</f>
        <v>750</v>
      </c>
      <c r="R304" s="295">
        <f>+'7.  Persistence Report'!T171</f>
        <v>750</v>
      </c>
      <c r="S304" s="295">
        <f>+'7.  Persistence Report'!U171</f>
        <v>750</v>
      </c>
      <c r="T304" s="295">
        <f>+'7.  Persistence Report'!V171</f>
        <v>749</v>
      </c>
      <c r="U304" s="295">
        <f>+'7.  Persistence Report'!W171</f>
        <v>749</v>
      </c>
      <c r="V304" s="295">
        <f>+'7.  Persistence Report'!X171</f>
        <v>749</v>
      </c>
      <c r="W304" s="295">
        <f>+'7.  Persistence Report'!Y171</f>
        <v>746</v>
      </c>
      <c r="X304" s="295">
        <f>+'7.  Persistence Report'!Z171</f>
        <v>746</v>
      </c>
      <c r="Y304" s="410">
        <v>4.4261500152005719E-3</v>
      </c>
      <c r="Z304" s="410">
        <v>0.28624162451696622</v>
      </c>
      <c r="AA304" s="410">
        <v>0.75752879301758769</v>
      </c>
      <c r="AB304" s="410"/>
      <c r="AC304" s="410"/>
      <c r="AD304" s="410"/>
      <c r="AE304" s="410"/>
      <c r="AF304" s="410"/>
      <c r="AG304" s="415"/>
      <c r="AH304" s="415"/>
      <c r="AI304" s="415"/>
      <c r="AJ304" s="415"/>
      <c r="AK304" s="415"/>
      <c r="AL304" s="415"/>
      <c r="AM304" s="296">
        <f>SUM(Y304:AL304)</f>
        <v>1.0481965675497544</v>
      </c>
    </row>
    <row r="305" spans="1:39" ht="15.5" outlineLevel="1">
      <c r="B305" s="294" t="s">
        <v>289</v>
      </c>
      <c r="C305" s="291" t="s">
        <v>163</v>
      </c>
      <c r="D305" s="295">
        <v>4132808</v>
      </c>
      <c r="E305" s="295">
        <f>+'7.  Persistence Report'!AW178</f>
        <v>4256408</v>
      </c>
      <c r="F305" s="295">
        <f>+'7.  Persistence Report'!AX178</f>
        <v>4589075</v>
      </c>
      <c r="G305" s="295">
        <f>+'7.  Persistence Report'!AY178</f>
        <v>4589075</v>
      </c>
      <c r="H305" s="295">
        <f>+'7.  Persistence Report'!AZ178</f>
        <v>4589075</v>
      </c>
      <c r="I305" s="295">
        <f>+'7.  Persistence Report'!BA178</f>
        <v>4587029</v>
      </c>
      <c r="J305" s="295">
        <f>+'7.  Persistence Report'!BB178</f>
        <v>4587029</v>
      </c>
      <c r="K305" s="295">
        <f>+'7.  Persistence Report'!BC178</f>
        <v>4587029</v>
      </c>
      <c r="L305" s="295">
        <f>+'7.  Persistence Report'!BD178</f>
        <v>4586583</v>
      </c>
      <c r="M305" s="295">
        <f>+'7.  Persistence Report'!BE178</f>
        <v>4586583</v>
      </c>
      <c r="N305" s="295">
        <f>N304</f>
        <v>12</v>
      </c>
      <c r="O305" s="295">
        <f>+'7.  Persistence Report'!Q178</f>
        <v>826</v>
      </c>
      <c r="P305" s="295">
        <f>+'7.  Persistence Report'!R178</f>
        <v>851</v>
      </c>
      <c r="Q305" s="295">
        <f>+'7.  Persistence Report'!S178</f>
        <v>985</v>
      </c>
      <c r="R305" s="295">
        <f>+'7.  Persistence Report'!T178</f>
        <v>985</v>
      </c>
      <c r="S305" s="295">
        <f>+'7.  Persistence Report'!U178</f>
        <v>985</v>
      </c>
      <c r="T305" s="295">
        <f>+'7.  Persistence Report'!V178</f>
        <v>985</v>
      </c>
      <c r="U305" s="295">
        <f>+'7.  Persistence Report'!W178</f>
        <v>985</v>
      </c>
      <c r="V305" s="295">
        <f>+'7.  Persistence Report'!X178</f>
        <v>985</v>
      </c>
      <c r="W305" s="295">
        <f>+'7.  Persistence Report'!Y178</f>
        <v>985</v>
      </c>
      <c r="X305" s="295">
        <f>+'7.  Persistence Report'!Z178</f>
        <v>985</v>
      </c>
      <c r="Y305" s="411">
        <v>0</v>
      </c>
      <c r="Z305" s="411">
        <v>0.13482897688628206</v>
      </c>
      <c r="AA305" s="411">
        <v>0.95083297119901755</v>
      </c>
      <c r="AB305" s="411">
        <f t="shared" ref="AB305" si="812">AB304</f>
        <v>0</v>
      </c>
      <c r="AC305" s="411">
        <f t="shared" ref="AC305" si="813">AC304</f>
        <v>0</v>
      </c>
      <c r="AD305" s="411">
        <f t="shared" ref="AD305" si="814">AD304</f>
        <v>0</v>
      </c>
      <c r="AE305" s="411">
        <f t="shared" ref="AE305" si="815">AE304</f>
        <v>0</v>
      </c>
      <c r="AF305" s="411">
        <f t="shared" ref="AF305" si="816">AF304</f>
        <v>0</v>
      </c>
      <c r="AG305" s="411">
        <f t="shared" ref="AG305" si="817">AG304</f>
        <v>0</v>
      </c>
      <c r="AH305" s="411">
        <f t="shared" ref="AH305" si="818">AH304</f>
        <v>0</v>
      </c>
      <c r="AI305" s="411">
        <f t="shared" ref="AI305" si="819">AI304</f>
        <v>0</v>
      </c>
      <c r="AJ305" s="411">
        <f t="shared" ref="AJ305" si="820">AJ304</f>
        <v>0</v>
      </c>
      <c r="AK305" s="411">
        <f t="shared" ref="AK305" si="821">AK304</f>
        <v>0</v>
      </c>
      <c r="AL305" s="411">
        <f t="shared" ref="AL305" si="822">AL304</f>
        <v>0</v>
      </c>
      <c r="AM305" s="306"/>
    </row>
    <row r="306" spans="1:39" ht="15.5" outlineLevel="1">
      <c r="B306" s="294"/>
      <c r="C306" s="291"/>
      <c r="D306" s="291"/>
      <c r="E306" s="291"/>
      <c r="F306" s="291"/>
      <c r="G306" s="291"/>
      <c r="H306" s="291"/>
      <c r="I306" s="291"/>
      <c r="J306" s="291"/>
      <c r="K306" s="291"/>
      <c r="L306" s="291"/>
      <c r="M306" s="291"/>
      <c r="N306" s="291"/>
      <c r="O306" s="291"/>
      <c r="P306" s="291"/>
      <c r="Q306" s="291"/>
      <c r="R306" s="291"/>
      <c r="S306" s="291"/>
      <c r="T306" s="291"/>
      <c r="U306" s="291"/>
      <c r="V306" s="291"/>
      <c r="W306" s="291"/>
      <c r="X306" s="291"/>
      <c r="Y306" s="412"/>
      <c r="Z306" s="425"/>
      <c r="AA306" s="425"/>
      <c r="AB306" s="425"/>
      <c r="AC306" s="425"/>
      <c r="AD306" s="425"/>
      <c r="AE306" s="425"/>
      <c r="AF306" s="425"/>
      <c r="AG306" s="425"/>
      <c r="AH306" s="425"/>
      <c r="AI306" s="425"/>
      <c r="AJ306" s="425"/>
      <c r="AK306" s="425"/>
      <c r="AL306" s="425"/>
      <c r="AM306" s="306"/>
    </row>
    <row r="307" spans="1:39" ht="31" outlineLevel="1">
      <c r="A307" s="522">
        <v>27</v>
      </c>
      <c r="B307" s="520" t="s">
        <v>119</v>
      </c>
      <c r="C307" s="291" t="s">
        <v>25</v>
      </c>
      <c r="D307" s="295"/>
      <c r="E307" s="295"/>
      <c r="F307" s="295"/>
      <c r="G307" s="295"/>
      <c r="H307" s="295"/>
      <c r="I307" s="295"/>
      <c r="J307" s="295"/>
      <c r="K307" s="295"/>
      <c r="L307" s="295"/>
      <c r="M307" s="295"/>
      <c r="N307" s="295">
        <v>12</v>
      </c>
      <c r="O307" s="295"/>
      <c r="P307" s="295"/>
      <c r="Q307" s="295"/>
      <c r="R307" s="295"/>
      <c r="S307" s="295"/>
      <c r="T307" s="295"/>
      <c r="U307" s="295"/>
      <c r="V307" s="295"/>
      <c r="W307" s="295"/>
      <c r="X307" s="295"/>
      <c r="Y307" s="426"/>
      <c r="Z307" s="410"/>
      <c r="AA307" s="410"/>
      <c r="AB307" s="410"/>
      <c r="AC307" s="410"/>
      <c r="AD307" s="410"/>
      <c r="AE307" s="410"/>
      <c r="AF307" s="410"/>
      <c r="AG307" s="415"/>
      <c r="AH307" s="415"/>
      <c r="AI307" s="415"/>
      <c r="AJ307" s="415"/>
      <c r="AK307" s="415"/>
      <c r="AL307" s="415"/>
      <c r="AM307" s="296">
        <f>SUM(Y307:AL307)</f>
        <v>0</v>
      </c>
    </row>
    <row r="308" spans="1:39" ht="15.5" outlineLevel="1">
      <c r="B308" s="294" t="s">
        <v>289</v>
      </c>
      <c r="C308" s="291" t="s">
        <v>163</v>
      </c>
      <c r="D308" s="295"/>
      <c r="E308" s="295"/>
      <c r="F308" s="295"/>
      <c r="G308" s="295"/>
      <c r="H308" s="295"/>
      <c r="I308" s="295"/>
      <c r="J308" s="295"/>
      <c r="K308" s="295"/>
      <c r="L308" s="295"/>
      <c r="M308" s="295"/>
      <c r="N308" s="295">
        <f>N307</f>
        <v>12</v>
      </c>
      <c r="O308" s="295"/>
      <c r="P308" s="295"/>
      <c r="Q308" s="295"/>
      <c r="R308" s="295"/>
      <c r="S308" s="295"/>
      <c r="T308" s="295"/>
      <c r="U308" s="295"/>
      <c r="V308" s="295"/>
      <c r="W308" s="295"/>
      <c r="X308" s="295"/>
      <c r="Y308" s="411">
        <f>Y307</f>
        <v>0</v>
      </c>
      <c r="Z308" s="411">
        <f t="shared" ref="Z308" si="823">Z307</f>
        <v>0</v>
      </c>
      <c r="AA308" s="411">
        <f t="shared" ref="AA308" si="824">AA307</f>
        <v>0</v>
      </c>
      <c r="AB308" s="411">
        <f t="shared" ref="AB308" si="825">AB307</f>
        <v>0</v>
      </c>
      <c r="AC308" s="411">
        <f t="shared" ref="AC308" si="826">AC307</f>
        <v>0</v>
      </c>
      <c r="AD308" s="411">
        <f t="shared" ref="AD308" si="827">AD307</f>
        <v>0</v>
      </c>
      <c r="AE308" s="411">
        <f t="shared" ref="AE308" si="828">AE307</f>
        <v>0</v>
      </c>
      <c r="AF308" s="411">
        <f t="shared" ref="AF308" si="829">AF307</f>
        <v>0</v>
      </c>
      <c r="AG308" s="411">
        <f t="shared" ref="AG308" si="830">AG307</f>
        <v>0</v>
      </c>
      <c r="AH308" s="411">
        <f t="shared" ref="AH308" si="831">AH307</f>
        <v>0</v>
      </c>
      <c r="AI308" s="411">
        <f t="shared" ref="AI308" si="832">AI307</f>
        <v>0</v>
      </c>
      <c r="AJ308" s="411">
        <f t="shared" ref="AJ308" si="833">AJ307</f>
        <v>0</v>
      </c>
      <c r="AK308" s="411">
        <f t="shared" ref="AK308" si="834">AK307</f>
        <v>0</v>
      </c>
      <c r="AL308" s="411">
        <f t="shared" ref="AL308" si="835">AL307</f>
        <v>0</v>
      </c>
      <c r="AM308" s="306"/>
    </row>
    <row r="309" spans="1:39" ht="15.5" outlineLevel="1">
      <c r="B309" s="294"/>
      <c r="C309" s="291"/>
      <c r="D309" s="291"/>
      <c r="E309" s="291"/>
      <c r="F309" s="291"/>
      <c r="G309" s="291"/>
      <c r="H309" s="291"/>
      <c r="I309" s="291"/>
      <c r="J309" s="291"/>
      <c r="K309" s="291"/>
      <c r="L309" s="291"/>
      <c r="M309" s="291"/>
      <c r="N309" s="291"/>
      <c r="O309" s="291"/>
      <c r="P309" s="291"/>
      <c r="Q309" s="291"/>
      <c r="R309" s="291"/>
      <c r="S309" s="291"/>
      <c r="T309" s="291"/>
      <c r="U309" s="291"/>
      <c r="V309" s="291"/>
      <c r="W309" s="291"/>
      <c r="X309" s="291"/>
      <c r="Y309" s="412"/>
      <c r="Z309" s="425"/>
      <c r="AA309" s="425"/>
      <c r="AB309" s="425"/>
      <c r="AC309" s="425"/>
      <c r="AD309" s="425"/>
      <c r="AE309" s="425"/>
      <c r="AF309" s="425"/>
      <c r="AG309" s="425"/>
      <c r="AH309" s="425"/>
      <c r="AI309" s="425"/>
      <c r="AJ309" s="425"/>
      <c r="AK309" s="425"/>
      <c r="AL309" s="425"/>
      <c r="AM309" s="306"/>
    </row>
    <row r="310" spans="1:39" ht="31" outlineLevel="1">
      <c r="A310" s="522">
        <v>28</v>
      </c>
      <c r="B310" s="520" t="s">
        <v>120</v>
      </c>
      <c r="C310" s="291" t="s">
        <v>25</v>
      </c>
      <c r="D310" s="295">
        <v>24692</v>
      </c>
      <c r="E310" s="295">
        <f>+'7.  Persistence Report'!AW172</f>
        <v>24692</v>
      </c>
      <c r="F310" s="295">
        <f>+'7.  Persistence Report'!AX172</f>
        <v>24692</v>
      </c>
      <c r="G310" s="295">
        <f>+'7.  Persistence Report'!AY172</f>
        <v>24692</v>
      </c>
      <c r="H310" s="295">
        <f>+'7.  Persistence Report'!AZ172</f>
        <v>24692</v>
      </c>
      <c r="I310" s="295">
        <f>+'7.  Persistence Report'!BA172</f>
        <v>24692</v>
      </c>
      <c r="J310" s="295">
        <f>+'7.  Persistence Report'!BB172</f>
        <v>24692</v>
      </c>
      <c r="K310" s="295">
        <f>+'7.  Persistence Report'!BC172</f>
        <v>24692</v>
      </c>
      <c r="L310" s="295">
        <f>+'7.  Persistence Report'!BD172</f>
        <v>24692</v>
      </c>
      <c r="M310" s="295">
        <f>+'7.  Persistence Report'!BE172</f>
        <v>24692</v>
      </c>
      <c r="N310" s="295">
        <v>12</v>
      </c>
      <c r="O310" s="295">
        <f>+'7.  Persistence Report'!Q172</f>
        <v>14</v>
      </c>
      <c r="P310" s="295">
        <f>+'7.  Persistence Report'!R172</f>
        <v>14</v>
      </c>
      <c r="Q310" s="295">
        <f>+'7.  Persistence Report'!S172</f>
        <v>14</v>
      </c>
      <c r="R310" s="295">
        <f>+'7.  Persistence Report'!T172</f>
        <v>14</v>
      </c>
      <c r="S310" s="295">
        <f>+'7.  Persistence Report'!U172</f>
        <v>14</v>
      </c>
      <c r="T310" s="295">
        <f>+'7.  Persistence Report'!V172</f>
        <v>14</v>
      </c>
      <c r="U310" s="295">
        <f>+'7.  Persistence Report'!W172</f>
        <v>14</v>
      </c>
      <c r="V310" s="295">
        <f>+'7.  Persistence Report'!X172</f>
        <v>14</v>
      </c>
      <c r="W310" s="295">
        <f>+'7.  Persistence Report'!Y172</f>
        <v>14</v>
      </c>
      <c r="X310" s="295">
        <f>+'7.  Persistence Report'!Z172</f>
        <v>14</v>
      </c>
      <c r="Y310" s="426"/>
      <c r="Z310" s="410">
        <v>0</v>
      </c>
      <c r="AA310" s="410">
        <v>1</v>
      </c>
      <c r="AB310" s="410"/>
      <c r="AC310" s="410"/>
      <c r="AD310" s="410"/>
      <c r="AE310" s="410"/>
      <c r="AF310" s="410"/>
      <c r="AG310" s="415"/>
      <c r="AH310" s="415"/>
      <c r="AI310" s="415"/>
      <c r="AJ310" s="415"/>
      <c r="AK310" s="415"/>
      <c r="AL310" s="415"/>
      <c r="AM310" s="296">
        <f>SUM(Y310:AL310)</f>
        <v>1</v>
      </c>
    </row>
    <row r="311" spans="1:39" ht="15.5" outlineLevel="1">
      <c r="B311" s="294" t="s">
        <v>289</v>
      </c>
      <c r="C311" s="291" t="s">
        <v>163</v>
      </c>
      <c r="D311" s="295">
        <v>247814</v>
      </c>
      <c r="E311" s="295">
        <f>+'7.  Persistence Report'!AW179</f>
        <v>247814</v>
      </c>
      <c r="F311" s="295">
        <f>+'7.  Persistence Report'!AX179</f>
        <v>247814</v>
      </c>
      <c r="G311" s="295">
        <f>+'7.  Persistence Report'!AY179</f>
        <v>247814</v>
      </c>
      <c r="H311" s="295">
        <f>+'7.  Persistence Report'!AZ179</f>
        <v>247814</v>
      </c>
      <c r="I311" s="295">
        <f>+'7.  Persistence Report'!BA179</f>
        <v>247814</v>
      </c>
      <c r="J311" s="295">
        <f>+'7.  Persistence Report'!BB179</f>
        <v>247814</v>
      </c>
      <c r="K311" s="295">
        <f>+'7.  Persistence Report'!BC179</f>
        <v>247814</v>
      </c>
      <c r="L311" s="295">
        <f>+'7.  Persistence Report'!BD179</f>
        <v>247814</v>
      </c>
      <c r="M311" s="295">
        <f>+'7.  Persistence Report'!BE179</f>
        <v>247814</v>
      </c>
      <c r="N311" s="295">
        <f>N310</f>
        <v>12</v>
      </c>
      <c r="O311" s="295">
        <f>+'7.  Persistence Report'!Q179</f>
        <v>61</v>
      </c>
      <c r="P311" s="295">
        <f>+'7.  Persistence Report'!R179</f>
        <v>61</v>
      </c>
      <c r="Q311" s="295">
        <f>+'7.  Persistence Report'!S179</f>
        <v>61</v>
      </c>
      <c r="R311" s="295">
        <f>+'7.  Persistence Report'!T179</f>
        <v>61</v>
      </c>
      <c r="S311" s="295">
        <f>+'7.  Persistence Report'!U179</f>
        <v>61</v>
      </c>
      <c r="T311" s="295">
        <f>+'7.  Persistence Report'!V179</f>
        <v>61</v>
      </c>
      <c r="U311" s="295">
        <f>+'7.  Persistence Report'!W179</f>
        <v>61</v>
      </c>
      <c r="V311" s="295">
        <f>+'7.  Persistence Report'!X179</f>
        <v>61</v>
      </c>
      <c r="W311" s="295">
        <f>+'7.  Persistence Report'!Y179</f>
        <v>61</v>
      </c>
      <c r="X311" s="295">
        <f>+'7.  Persistence Report'!Z179</f>
        <v>61</v>
      </c>
      <c r="Y311" s="411">
        <f>Y310</f>
        <v>0</v>
      </c>
      <c r="Z311" s="411">
        <v>1</v>
      </c>
      <c r="AA311" s="411">
        <v>0</v>
      </c>
      <c r="AB311" s="411">
        <f t="shared" ref="AB311" si="836">AB310</f>
        <v>0</v>
      </c>
      <c r="AC311" s="411">
        <f t="shared" ref="AC311" si="837">AC310</f>
        <v>0</v>
      </c>
      <c r="AD311" s="411">
        <f t="shared" ref="AD311" si="838">AD310</f>
        <v>0</v>
      </c>
      <c r="AE311" s="411">
        <f t="shared" ref="AE311" si="839">AE310</f>
        <v>0</v>
      </c>
      <c r="AF311" s="411">
        <f t="shared" ref="AF311" si="840">AF310</f>
        <v>0</v>
      </c>
      <c r="AG311" s="411">
        <f t="shared" ref="AG311" si="841">AG310</f>
        <v>0</v>
      </c>
      <c r="AH311" s="411">
        <f t="shared" ref="AH311" si="842">AH310</f>
        <v>0</v>
      </c>
      <c r="AI311" s="411">
        <f t="shared" ref="AI311" si="843">AI310</f>
        <v>0</v>
      </c>
      <c r="AJ311" s="411">
        <f t="shared" ref="AJ311" si="844">AJ310</f>
        <v>0</v>
      </c>
      <c r="AK311" s="411">
        <f t="shared" ref="AK311" si="845">AK310</f>
        <v>0</v>
      </c>
      <c r="AL311" s="411">
        <f t="shared" ref="AL311" si="846">AL310</f>
        <v>0</v>
      </c>
      <c r="AM311" s="306"/>
    </row>
    <row r="312" spans="1:39" ht="15.5" outlineLevel="1">
      <c r="B312" s="294"/>
      <c r="C312" s="291"/>
      <c r="D312" s="291"/>
      <c r="E312" s="291"/>
      <c r="F312" s="291"/>
      <c r="G312" s="291"/>
      <c r="H312" s="291"/>
      <c r="I312" s="291"/>
      <c r="J312" s="291"/>
      <c r="K312" s="291"/>
      <c r="L312" s="291"/>
      <c r="M312" s="291"/>
      <c r="N312" s="291"/>
      <c r="O312" s="291"/>
      <c r="P312" s="291"/>
      <c r="Q312" s="291"/>
      <c r="R312" s="291"/>
      <c r="S312" s="291"/>
      <c r="T312" s="291"/>
      <c r="U312" s="291"/>
      <c r="V312" s="291"/>
      <c r="W312" s="291"/>
      <c r="X312" s="291"/>
      <c r="Y312" s="412"/>
      <c r="Z312" s="425"/>
      <c r="AA312" s="425"/>
      <c r="AB312" s="425"/>
      <c r="AC312" s="425"/>
      <c r="AD312" s="425"/>
      <c r="AE312" s="425"/>
      <c r="AF312" s="425"/>
      <c r="AG312" s="425"/>
      <c r="AH312" s="425"/>
      <c r="AI312" s="425"/>
      <c r="AJ312" s="425"/>
      <c r="AK312" s="425"/>
      <c r="AL312" s="425"/>
      <c r="AM312" s="306"/>
    </row>
    <row r="313" spans="1:39" ht="31" outlineLevel="1">
      <c r="A313" s="522">
        <v>29</v>
      </c>
      <c r="B313" s="520" t="s">
        <v>121</v>
      </c>
      <c r="C313" s="291" t="s">
        <v>25</v>
      </c>
      <c r="D313" s="295"/>
      <c r="E313" s="295"/>
      <c r="F313" s="295"/>
      <c r="G313" s="295"/>
      <c r="H313" s="295"/>
      <c r="I313" s="295"/>
      <c r="J313" s="295"/>
      <c r="K313" s="295"/>
      <c r="L313" s="295"/>
      <c r="M313" s="295"/>
      <c r="N313" s="295">
        <v>3</v>
      </c>
      <c r="O313" s="295"/>
      <c r="P313" s="295"/>
      <c r="Q313" s="295"/>
      <c r="R313" s="295"/>
      <c r="S313" s="295"/>
      <c r="T313" s="295"/>
      <c r="U313" s="295"/>
      <c r="V313" s="295"/>
      <c r="W313" s="295"/>
      <c r="X313" s="295"/>
      <c r="Y313" s="426"/>
      <c r="Z313" s="410"/>
      <c r="AA313" s="410"/>
      <c r="AB313" s="410"/>
      <c r="AC313" s="410"/>
      <c r="AD313" s="410"/>
      <c r="AE313" s="410"/>
      <c r="AF313" s="410"/>
      <c r="AG313" s="415"/>
      <c r="AH313" s="415"/>
      <c r="AI313" s="415"/>
      <c r="AJ313" s="415"/>
      <c r="AK313" s="415"/>
      <c r="AL313" s="415"/>
      <c r="AM313" s="296">
        <f>SUM(Y313:AL313)</f>
        <v>0</v>
      </c>
    </row>
    <row r="314" spans="1:39" ht="15.5" outlineLevel="1">
      <c r="B314" s="294" t="s">
        <v>289</v>
      </c>
      <c r="C314" s="291" t="s">
        <v>163</v>
      </c>
      <c r="D314" s="295"/>
      <c r="E314" s="295"/>
      <c r="F314" s="295"/>
      <c r="G314" s="295"/>
      <c r="H314" s="295"/>
      <c r="I314" s="295"/>
      <c r="J314" s="295"/>
      <c r="K314" s="295"/>
      <c r="L314" s="295"/>
      <c r="M314" s="295"/>
      <c r="N314" s="295">
        <f>N313</f>
        <v>3</v>
      </c>
      <c r="O314" s="295"/>
      <c r="P314" s="295"/>
      <c r="Q314" s="295"/>
      <c r="R314" s="295"/>
      <c r="S314" s="295"/>
      <c r="T314" s="295"/>
      <c r="U314" s="295"/>
      <c r="V314" s="295"/>
      <c r="W314" s="295"/>
      <c r="X314" s="295"/>
      <c r="Y314" s="411">
        <f>Y313</f>
        <v>0</v>
      </c>
      <c r="Z314" s="411">
        <f t="shared" ref="Z314" si="847">Z313</f>
        <v>0</v>
      </c>
      <c r="AA314" s="411">
        <f t="shared" ref="AA314" si="848">AA313</f>
        <v>0</v>
      </c>
      <c r="AB314" s="411">
        <f t="shared" ref="AB314" si="849">AB313</f>
        <v>0</v>
      </c>
      <c r="AC314" s="411">
        <f t="shared" ref="AC314" si="850">AC313</f>
        <v>0</v>
      </c>
      <c r="AD314" s="411">
        <f t="shared" ref="AD314" si="851">AD313</f>
        <v>0</v>
      </c>
      <c r="AE314" s="411">
        <f t="shared" ref="AE314" si="852">AE313</f>
        <v>0</v>
      </c>
      <c r="AF314" s="411">
        <f t="shared" ref="AF314" si="853">AF313</f>
        <v>0</v>
      </c>
      <c r="AG314" s="411">
        <f t="shared" ref="AG314" si="854">AG313</f>
        <v>0</v>
      </c>
      <c r="AH314" s="411">
        <f t="shared" ref="AH314" si="855">AH313</f>
        <v>0</v>
      </c>
      <c r="AI314" s="411">
        <f t="shared" ref="AI314" si="856">AI313</f>
        <v>0</v>
      </c>
      <c r="AJ314" s="411">
        <f t="shared" ref="AJ314" si="857">AJ313</f>
        <v>0</v>
      </c>
      <c r="AK314" s="411">
        <f t="shared" ref="AK314" si="858">AK313</f>
        <v>0</v>
      </c>
      <c r="AL314" s="411">
        <f t="shared" ref="AL314" si="859">AL313</f>
        <v>0</v>
      </c>
      <c r="AM314" s="306"/>
    </row>
    <row r="315" spans="1:39" ht="15.5" outlineLevel="1">
      <c r="B315" s="294"/>
      <c r="C315" s="291"/>
      <c r="D315" s="291"/>
      <c r="E315" s="291"/>
      <c r="F315" s="291"/>
      <c r="G315" s="291"/>
      <c r="H315" s="291"/>
      <c r="I315" s="291"/>
      <c r="J315" s="291"/>
      <c r="K315" s="291"/>
      <c r="L315" s="291"/>
      <c r="M315" s="291"/>
      <c r="N315" s="291"/>
      <c r="O315" s="291"/>
      <c r="P315" s="291"/>
      <c r="Q315" s="291"/>
      <c r="R315" s="291"/>
      <c r="S315" s="291"/>
      <c r="T315" s="291"/>
      <c r="U315" s="291"/>
      <c r="V315" s="291"/>
      <c r="W315" s="291"/>
      <c r="X315" s="291"/>
      <c r="Y315" s="412"/>
      <c r="Z315" s="425"/>
      <c r="AA315" s="425"/>
      <c r="AB315" s="425"/>
      <c r="AC315" s="425"/>
      <c r="AD315" s="425"/>
      <c r="AE315" s="425"/>
      <c r="AF315" s="425"/>
      <c r="AG315" s="425"/>
      <c r="AH315" s="425"/>
      <c r="AI315" s="425"/>
      <c r="AJ315" s="425"/>
      <c r="AK315" s="425"/>
      <c r="AL315" s="425"/>
      <c r="AM315" s="306"/>
    </row>
    <row r="316" spans="1:39" ht="31" outlineLevel="1">
      <c r="A316" s="522">
        <v>30</v>
      </c>
      <c r="B316" s="520" t="s">
        <v>122</v>
      </c>
      <c r="C316" s="291" t="s">
        <v>25</v>
      </c>
      <c r="D316" s="295">
        <v>0</v>
      </c>
      <c r="E316" s="295">
        <v>0</v>
      </c>
      <c r="F316" s="295">
        <v>0</v>
      </c>
      <c r="G316" s="295">
        <v>0</v>
      </c>
      <c r="H316" s="295">
        <v>0</v>
      </c>
      <c r="I316" s="295">
        <v>0</v>
      </c>
      <c r="J316" s="295">
        <v>0</v>
      </c>
      <c r="K316" s="295">
        <v>0</v>
      </c>
      <c r="L316" s="295">
        <v>0</v>
      </c>
      <c r="M316" s="295">
        <v>0</v>
      </c>
      <c r="N316" s="295">
        <v>12</v>
      </c>
      <c r="O316" s="295">
        <v>0</v>
      </c>
      <c r="P316" s="295">
        <v>0</v>
      </c>
      <c r="Q316" s="295">
        <v>0</v>
      </c>
      <c r="R316" s="295">
        <v>0</v>
      </c>
      <c r="S316" s="295">
        <v>0</v>
      </c>
      <c r="T316" s="295">
        <v>0</v>
      </c>
      <c r="U316" s="295">
        <v>0</v>
      </c>
      <c r="V316" s="295">
        <v>0</v>
      </c>
      <c r="W316" s="295">
        <v>0</v>
      </c>
      <c r="X316" s="295">
        <v>0</v>
      </c>
      <c r="Y316" s="426"/>
      <c r="Z316" s="410">
        <v>0</v>
      </c>
      <c r="AA316" s="410">
        <v>1</v>
      </c>
      <c r="AB316" s="410"/>
      <c r="AC316" s="410"/>
      <c r="AD316" s="410"/>
      <c r="AE316" s="410"/>
      <c r="AF316" s="410"/>
      <c r="AG316" s="415"/>
      <c r="AH316" s="415"/>
      <c r="AI316" s="415"/>
      <c r="AJ316" s="415"/>
      <c r="AK316" s="415"/>
      <c r="AL316" s="415"/>
      <c r="AM316" s="296">
        <f>SUM(Y316:AL316)</f>
        <v>1</v>
      </c>
    </row>
    <row r="317" spans="1:39" ht="15.5" outlineLevel="1">
      <c r="B317" s="294" t="s">
        <v>289</v>
      </c>
      <c r="C317" s="291" t="s">
        <v>163</v>
      </c>
      <c r="D317" s="295">
        <v>2903805</v>
      </c>
      <c r="E317" s="295">
        <f>+'7.  Persistence Report'!AW180</f>
        <v>2903805</v>
      </c>
      <c r="F317" s="295">
        <f>+'7.  Persistence Report'!AX180</f>
        <v>2903805</v>
      </c>
      <c r="G317" s="295">
        <f>+'7.  Persistence Report'!AY180</f>
        <v>2903805</v>
      </c>
      <c r="H317" s="295">
        <f>+'7.  Persistence Report'!AZ180</f>
        <v>2903805</v>
      </c>
      <c r="I317" s="295">
        <f>+'7.  Persistence Report'!BA180</f>
        <v>2903805</v>
      </c>
      <c r="J317" s="295">
        <f>+'7.  Persistence Report'!BB180</f>
        <v>2903805</v>
      </c>
      <c r="K317" s="295">
        <f>+'7.  Persistence Report'!BC180</f>
        <v>2903805</v>
      </c>
      <c r="L317" s="295">
        <f>+'7.  Persistence Report'!BD180</f>
        <v>2903805</v>
      </c>
      <c r="M317" s="295">
        <f>+'7.  Persistence Report'!BE180</f>
        <v>2903805</v>
      </c>
      <c r="N317" s="295">
        <f>N316</f>
        <v>12</v>
      </c>
      <c r="O317" s="295">
        <f>+'7.  Persistence Report'!Q180</f>
        <v>384</v>
      </c>
      <c r="P317" s="295">
        <f>+'7.  Persistence Report'!R180</f>
        <v>384</v>
      </c>
      <c r="Q317" s="295">
        <f>+'7.  Persistence Report'!S180</f>
        <v>384</v>
      </c>
      <c r="R317" s="295">
        <f>+'7.  Persistence Report'!T180</f>
        <v>384</v>
      </c>
      <c r="S317" s="295">
        <f>+'7.  Persistence Report'!U180</f>
        <v>384</v>
      </c>
      <c r="T317" s="295">
        <f>+'7.  Persistence Report'!V180</f>
        <v>384</v>
      </c>
      <c r="U317" s="295">
        <f>+'7.  Persistence Report'!W180</f>
        <v>384</v>
      </c>
      <c r="V317" s="295">
        <f>+'7.  Persistence Report'!X180</f>
        <v>384</v>
      </c>
      <c r="W317" s="295">
        <f>+'7.  Persistence Report'!Y180</f>
        <v>384</v>
      </c>
      <c r="X317" s="295">
        <f>+'7.  Persistence Report'!Z180</f>
        <v>384</v>
      </c>
      <c r="Y317" s="411">
        <f>Y316</f>
        <v>0</v>
      </c>
      <c r="Z317" s="411">
        <f t="shared" ref="Z317" si="860">Z316</f>
        <v>0</v>
      </c>
      <c r="AA317" s="411">
        <f t="shared" ref="AA317" si="861">AA316</f>
        <v>1</v>
      </c>
      <c r="AB317" s="411">
        <f t="shared" ref="AB317" si="862">AB316</f>
        <v>0</v>
      </c>
      <c r="AC317" s="411">
        <f t="shared" ref="AC317" si="863">AC316</f>
        <v>0</v>
      </c>
      <c r="AD317" s="411">
        <f t="shared" ref="AD317" si="864">AD316</f>
        <v>0</v>
      </c>
      <c r="AE317" s="411">
        <f t="shared" ref="AE317" si="865">AE316</f>
        <v>0</v>
      </c>
      <c r="AF317" s="411">
        <f t="shared" ref="AF317" si="866">AF316</f>
        <v>0</v>
      </c>
      <c r="AG317" s="411">
        <f t="shared" ref="AG317" si="867">AG316</f>
        <v>0</v>
      </c>
      <c r="AH317" s="411">
        <f t="shared" ref="AH317" si="868">AH316</f>
        <v>0</v>
      </c>
      <c r="AI317" s="411">
        <f t="shared" ref="AI317" si="869">AI316</f>
        <v>0</v>
      </c>
      <c r="AJ317" s="411">
        <f t="shared" ref="AJ317" si="870">AJ316</f>
        <v>0</v>
      </c>
      <c r="AK317" s="411">
        <f t="shared" ref="AK317" si="871">AK316</f>
        <v>0</v>
      </c>
      <c r="AL317" s="411">
        <f t="shared" ref="AL317" si="872">AL316</f>
        <v>0</v>
      </c>
      <c r="AM317" s="306"/>
    </row>
    <row r="318" spans="1:39" ht="15.5" outlineLevel="1">
      <c r="B318" s="294"/>
      <c r="C318" s="291"/>
      <c r="D318" s="291"/>
      <c r="E318" s="291"/>
      <c r="F318" s="291"/>
      <c r="G318" s="291"/>
      <c r="H318" s="291"/>
      <c r="I318" s="291"/>
      <c r="J318" s="291"/>
      <c r="K318" s="291"/>
      <c r="L318" s="291"/>
      <c r="M318" s="291"/>
      <c r="N318" s="291"/>
      <c r="O318" s="295"/>
      <c r="P318" s="295"/>
      <c r="Q318" s="295"/>
      <c r="R318" s="295"/>
      <c r="S318" s="295"/>
      <c r="T318" s="295"/>
      <c r="U318" s="295"/>
      <c r="V318" s="295"/>
      <c r="W318" s="295"/>
      <c r="X318" s="295"/>
      <c r="Y318" s="412"/>
      <c r="Z318" s="425"/>
      <c r="AA318" s="425"/>
      <c r="AB318" s="425"/>
      <c r="AC318" s="425"/>
      <c r="AD318" s="425"/>
      <c r="AE318" s="425"/>
      <c r="AF318" s="425"/>
      <c r="AG318" s="425"/>
      <c r="AH318" s="425"/>
      <c r="AI318" s="425"/>
      <c r="AJ318" s="425"/>
      <c r="AK318" s="425"/>
      <c r="AL318" s="425"/>
      <c r="AM318" s="306"/>
    </row>
    <row r="319" spans="1:39" ht="31" outlineLevel="1">
      <c r="A319" s="522">
        <v>31</v>
      </c>
      <c r="B319" s="520" t="s">
        <v>123</v>
      </c>
      <c r="C319" s="291" t="s">
        <v>25</v>
      </c>
      <c r="D319" s="295"/>
      <c r="E319" s="295"/>
      <c r="F319" s="295"/>
      <c r="G319" s="295"/>
      <c r="H319" s="295"/>
      <c r="I319" s="295"/>
      <c r="J319" s="295"/>
      <c r="K319" s="295"/>
      <c r="L319" s="295"/>
      <c r="M319" s="295"/>
      <c r="N319" s="295">
        <v>12</v>
      </c>
      <c r="O319" s="295"/>
      <c r="P319" s="295"/>
      <c r="Q319" s="295"/>
      <c r="R319" s="295"/>
      <c r="S319" s="295"/>
      <c r="T319" s="295"/>
      <c r="U319" s="295"/>
      <c r="V319" s="295"/>
      <c r="W319" s="295"/>
      <c r="X319" s="295"/>
      <c r="Y319" s="426"/>
      <c r="Z319" s="410"/>
      <c r="AA319" s="410">
        <f>+AA316</f>
        <v>1</v>
      </c>
      <c r="AB319" s="410"/>
      <c r="AC319" s="410"/>
      <c r="AD319" s="410"/>
      <c r="AE319" s="410"/>
      <c r="AF319" s="410"/>
      <c r="AG319" s="415"/>
      <c r="AH319" s="415"/>
      <c r="AI319" s="415"/>
      <c r="AJ319" s="415"/>
      <c r="AK319" s="415"/>
      <c r="AL319" s="415"/>
      <c r="AM319" s="296">
        <f>SUM(Y319:AL319)</f>
        <v>1</v>
      </c>
    </row>
    <row r="320" spans="1:39" ht="15.5" outlineLevel="1">
      <c r="B320" s="294" t="s">
        <v>289</v>
      </c>
      <c r="C320" s="291" t="s">
        <v>163</v>
      </c>
      <c r="D320" s="295"/>
      <c r="E320" s="295"/>
      <c r="F320" s="295"/>
      <c r="G320" s="295"/>
      <c r="H320" s="295"/>
      <c r="I320" s="295"/>
      <c r="J320" s="295"/>
      <c r="K320" s="295"/>
      <c r="L320" s="295"/>
      <c r="M320" s="295"/>
      <c r="N320" s="295">
        <f>N319</f>
        <v>12</v>
      </c>
      <c r="O320" s="295"/>
      <c r="P320" s="295"/>
      <c r="Q320" s="295"/>
      <c r="R320" s="295"/>
      <c r="S320" s="295"/>
      <c r="T320" s="295"/>
      <c r="U320" s="295"/>
      <c r="V320" s="295"/>
      <c r="W320" s="295"/>
      <c r="X320" s="295"/>
      <c r="Y320" s="411">
        <f>Y319</f>
        <v>0</v>
      </c>
      <c r="Z320" s="411">
        <f t="shared" ref="Z320" si="873">Z319</f>
        <v>0</v>
      </c>
      <c r="AA320" s="411">
        <f t="shared" ref="AA320" si="874">AA319</f>
        <v>1</v>
      </c>
      <c r="AB320" s="411">
        <f t="shared" ref="AB320" si="875">AB319</f>
        <v>0</v>
      </c>
      <c r="AC320" s="411">
        <f t="shared" ref="AC320" si="876">AC319</f>
        <v>0</v>
      </c>
      <c r="AD320" s="411">
        <f t="shared" ref="AD320" si="877">AD319</f>
        <v>0</v>
      </c>
      <c r="AE320" s="411">
        <f t="shared" ref="AE320" si="878">AE319</f>
        <v>0</v>
      </c>
      <c r="AF320" s="411">
        <f t="shared" ref="AF320" si="879">AF319</f>
        <v>0</v>
      </c>
      <c r="AG320" s="411">
        <f t="shared" ref="AG320" si="880">AG319</f>
        <v>0</v>
      </c>
      <c r="AH320" s="411">
        <f t="shared" ref="AH320" si="881">AH319</f>
        <v>0</v>
      </c>
      <c r="AI320" s="411">
        <f t="shared" ref="AI320" si="882">AI319</f>
        <v>0</v>
      </c>
      <c r="AJ320" s="411">
        <f t="shared" ref="AJ320" si="883">AJ319</f>
        <v>0</v>
      </c>
      <c r="AK320" s="411">
        <f t="shared" ref="AK320" si="884">AK319</f>
        <v>0</v>
      </c>
      <c r="AL320" s="411">
        <f t="shared" ref="AL320" si="885">AL319</f>
        <v>0</v>
      </c>
      <c r="AM320" s="306"/>
    </row>
    <row r="321" spans="1:39" ht="15.5" outlineLevel="1">
      <c r="B321" s="520"/>
      <c r="C321" s="291"/>
      <c r="D321" s="291"/>
      <c r="E321" s="291"/>
      <c r="F321" s="291"/>
      <c r="G321" s="291"/>
      <c r="H321" s="291"/>
      <c r="I321" s="291"/>
      <c r="J321" s="291"/>
      <c r="K321" s="291"/>
      <c r="L321" s="291"/>
      <c r="M321" s="291"/>
      <c r="N321" s="291"/>
      <c r="O321" s="291"/>
      <c r="P321" s="291"/>
      <c r="Q321" s="291"/>
      <c r="R321" s="291"/>
      <c r="S321" s="291"/>
      <c r="T321" s="291"/>
      <c r="U321" s="291"/>
      <c r="V321" s="291"/>
      <c r="W321" s="291"/>
      <c r="X321" s="291"/>
      <c r="Y321" s="412"/>
      <c r="Z321" s="425"/>
      <c r="AA321" s="425"/>
      <c r="AB321" s="425"/>
      <c r="AC321" s="425"/>
      <c r="AD321" s="425"/>
      <c r="AE321" s="425"/>
      <c r="AF321" s="425"/>
      <c r="AG321" s="425"/>
      <c r="AH321" s="425"/>
      <c r="AI321" s="425"/>
      <c r="AJ321" s="425"/>
      <c r="AK321" s="425"/>
      <c r="AL321" s="425"/>
      <c r="AM321" s="306"/>
    </row>
    <row r="322" spans="1:39" ht="15.5" outlineLevel="1">
      <c r="A322" s="522">
        <v>32</v>
      </c>
      <c r="B322" s="520" t="s">
        <v>124</v>
      </c>
      <c r="C322" s="291" t="s">
        <v>25</v>
      </c>
      <c r="D322" s="295">
        <v>0</v>
      </c>
      <c r="E322" s="295">
        <v>0</v>
      </c>
      <c r="F322" s="295">
        <v>0</v>
      </c>
      <c r="G322" s="295">
        <v>0</v>
      </c>
      <c r="H322" s="295">
        <v>0</v>
      </c>
      <c r="I322" s="295">
        <v>0</v>
      </c>
      <c r="J322" s="295">
        <v>0</v>
      </c>
      <c r="K322" s="295">
        <v>0</v>
      </c>
      <c r="L322" s="295">
        <v>0</v>
      </c>
      <c r="M322" s="295">
        <v>0</v>
      </c>
      <c r="N322" s="295">
        <v>12</v>
      </c>
      <c r="O322" s="295">
        <v>0</v>
      </c>
      <c r="P322" s="295">
        <v>0</v>
      </c>
      <c r="Q322" s="295">
        <v>0</v>
      </c>
      <c r="R322" s="295">
        <v>0</v>
      </c>
      <c r="S322" s="295">
        <v>0</v>
      </c>
      <c r="T322" s="295">
        <v>0</v>
      </c>
      <c r="U322" s="295">
        <v>0</v>
      </c>
      <c r="V322" s="295">
        <v>0</v>
      </c>
      <c r="W322" s="295">
        <v>0</v>
      </c>
      <c r="X322" s="295">
        <v>0</v>
      </c>
      <c r="Y322" s="426"/>
      <c r="Z322" s="410"/>
      <c r="AA322" s="410">
        <v>1</v>
      </c>
      <c r="AB322" s="410"/>
      <c r="AC322" s="410"/>
      <c r="AD322" s="410"/>
      <c r="AE322" s="410"/>
      <c r="AF322" s="410"/>
      <c r="AG322" s="415"/>
      <c r="AH322" s="415"/>
      <c r="AI322" s="415"/>
      <c r="AJ322" s="415"/>
      <c r="AK322" s="415"/>
      <c r="AL322" s="415"/>
      <c r="AM322" s="296">
        <f>SUM(Y322:AL322)</f>
        <v>1</v>
      </c>
    </row>
    <row r="323" spans="1:39" ht="15.5" outlineLevel="1">
      <c r="B323" s="294" t="s">
        <v>289</v>
      </c>
      <c r="C323" s="291" t="s">
        <v>163</v>
      </c>
      <c r="D323" s="295">
        <v>12650</v>
      </c>
      <c r="E323" s="295">
        <f>+'7.  Persistence Report'!AW181</f>
        <v>12650</v>
      </c>
      <c r="F323" s="295">
        <f>+'7.  Persistence Report'!AX181</f>
        <v>12650</v>
      </c>
      <c r="G323" s="295">
        <f>+'7.  Persistence Report'!AY181</f>
        <v>12650</v>
      </c>
      <c r="H323" s="295">
        <f>+'7.  Persistence Report'!AZ181</f>
        <v>12650</v>
      </c>
      <c r="I323" s="295">
        <f>+'7.  Persistence Report'!BA181</f>
        <v>12650</v>
      </c>
      <c r="J323" s="295">
        <f>+'7.  Persistence Report'!BB181</f>
        <v>12650</v>
      </c>
      <c r="K323" s="295">
        <f>+'7.  Persistence Report'!BC181</f>
        <v>12650</v>
      </c>
      <c r="L323" s="295">
        <f>+'7.  Persistence Report'!BD181</f>
        <v>12650</v>
      </c>
      <c r="M323" s="295">
        <f>+'7.  Persistence Report'!BE181</f>
        <v>12650</v>
      </c>
      <c r="N323" s="295">
        <f>N322</f>
        <v>12</v>
      </c>
      <c r="O323" s="295">
        <f>+'7.  Persistence Report'!Q181</f>
        <v>0</v>
      </c>
      <c r="P323" s="295">
        <f>+'7.  Persistence Report'!R181</f>
        <v>0</v>
      </c>
      <c r="Q323" s="295">
        <f>+'7.  Persistence Report'!S181</f>
        <v>0</v>
      </c>
      <c r="R323" s="295">
        <f>+'7.  Persistence Report'!T181</f>
        <v>0</v>
      </c>
      <c r="S323" s="295">
        <f>+'7.  Persistence Report'!U181</f>
        <v>0</v>
      </c>
      <c r="T323" s="295">
        <f>+'7.  Persistence Report'!V181</f>
        <v>0</v>
      </c>
      <c r="U323" s="295">
        <f>+'7.  Persistence Report'!W181</f>
        <v>0</v>
      </c>
      <c r="V323" s="295">
        <f>+'7.  Persistence Report'!X181</f>
        <v>0</v>
      </c>
      <c r="W323" s="295">
        <f>+'7.  Persistence Report'!Y181</f>
        <v>0</v>
      </c>
      <c r="X323" s="295">
        <f>+'7.  Persistence Report'!Z181</f>
        <v>0</v>
      </c>
      <c r="Y323" s="411">
        <f>Y322</f>
        <v>0</v>
      </c>
      <c r="Z323" s="411">
        <f t="shared" ref="Z323" si="886">Z322</f>
        <v>0</v>
      </c>
      <c r="AA323" s="411">
        <f t="shared" ref="AA323" si="887">AA322</f>
        <v>1</v>
      </c>
      <c r="AB323" s="411">
        <f t="shared" ref="AB323" si="888">AB322</f>
        <v>0</v>
      </c>
      <c r="AC323" s="411">
        <f t="shared" ref="AC323" si="889">AC322</f>
        <v>0</v>
      </c>
      <c r="AD323" s="411">
        <f t="shared" ref="AD323" si="890">AD322</f>
        <v>0</v>
      </c>
      <c r="AE323" s="411">
        <f t="shared" ref="AE323" si="891">AE322</f>
        <v>0</v>
      </c>
      <c r="AF323" s="411">
        <f t="shared" ref="AF323" si="892">AF322</f>
        <v>0</v>
      </c>
      <c r="AG323" s="411">
        <f t="shared" ref="AG323" si="893">AG322</f>
        <v>0</v>
      </c>
      <c r="AH323" s="411">
        <f t="shared" ref="AH323" si="894">AH322</f>
        <v>0</v>
      </c>
      <c r="AI323" s="411">
        <f t="shared" ref="AI323" si="895">AI322</f>
        <v>0</v>
      </c>
      <c r="AJ323" s="411">
        <f t="shared" ref="AJ323" si="896">AJ322</f>
        <v>0</v>
      </c>
      <c r="AK323" s="411">
        <f t="shared" ref="AK323" si="897">AK322</f>
        <v>0</v>
      </c>
      <c r="AL323" s="411">
        <f t="shared" ref="AL323" si="898">AL322</f>
        <v>0</v>
      </c>
      <c r="AM323" s="306"/>
    </row>
    <row r="324" spans="1:39" ht="15.5" outlineLevel="1">
      <c r="B324" s="520"/>
      <c r="C324" s="291"/>
      <c r="D324" s="291"/>
      <c r="E324" s="291"/>
      <c r="F324" s="291"/>
      <c r="G324" s="291"/>
      <c r="H324" s="291"/>
      <c r="I324" s="291"/>
      <c r="J324" s="291"/>
      <c r="K324" s="291"/>
      <c r="L324" s="291"/>
      <c r="M324" s="291"/>
      <c r="N324" s="291"/>
      <c r="O324" s="291"/>
      <c r="P324" s="291"/>
      <c r="Q324" s="291"/>
      <c r="R324" s="291"/>
      <c r="S324" s="291"/>
      <c r="T324" s="291"/>
      <c r="U324" s="291"/>
      <c r="V324" s="291"/>
      <c r="W324" s="291"/>
      <c r="X324" s="291"/>
      <c r="Y324" s="412"/>
      <c r="Z324" s="425"/>
      <c r="AA324" s="425"/>
      <c r="AB324" s="425"/>
      <c r="AC324" s="425"/>
      <c r="AD324" s="425"/>
      <c r="AE324" s="425"/>
      <c r="AF324" s="425"/>
      <c r="AG324" s="425"/>
      <c r="AH324" s="425"/>
      <c r="AI324" s="425"/>
      <c r="AJ324" s="425"/>
      <c r="AK324" s="425"/>
      <c r="AL324" s="425"/>
      <c r="AM324" s="306"/>
    </row>
    <row r="325" spans="1:39" ht="15.5" outlineLevel="1">
      <c r="B325" s="288" t="s">
        <v>501</v>
      </c>
      <c r="C325" s="291"/>
      <c r="D325" s="291"/>
      <c r="E325" s="291"/>
      <c r="F325" s="291"/>
      <c r="G325" s="291"/>
      <c r="H325" s="291"/>
      <c r="I325" s="291"/>
      <c r="J325" s="291"/>
      <c r="K325" s="291"/>
      <c r="L325" s="291"/>
      <c r="M325" s="291"/>
      <c r="N325" s="291"/>
      <c r="O325" s="291"/>
      <c r="P325" s="291"/>
      <c r="Q325" s="291"/>
      <c r="R325" s="291"/>
      <c r="S325" s="291"/>
      <c r="T325" s="291"/>
      <c r="U325" s="291"/>
      <c r="V325" s="291"/>
      <c r="W325" s="291"/>
      <c r="X325" s="291"/>
      <c r="Y325" s="412"/>
      <c r="Z325" s="425"/>
      <c r="AA325" s="425"/>
      <c r="AB325" s="425"/>
      <c r="AC325" s="425"/>
      <c r="AD325" s="425"/>
      <c r="AE325" s="425"/>
      <c r="AF325" s="425"/>
      <c r="AG325" s="425"/>
      <c r="AH325" s="425"/>
      <c r="AI325" s="425"/>
      <c r="AJ325" s="425"/>
      <c r="AK325" s="425"/>
      <c r="AL325" s="425"/>
      <c r="AM325" s="306"/>
    </row>
    <row r="326" spans="1:39" ht="15.5" outlineLevel="1">
      <c r="A326" s="522">
        <v>33</v>
      </c>
      <c r="B326" s="520" t="s">
        <v>125</v>
      </c>
      <c r="C326" s="291" t="s">
        <v>25</v>
      </c>
      <c r="D326" s="295"/>
      <c r="E326" s="295"/>
      <c r="F326" s="295"/>
      <c r="G326" s="295"/>
      <c r="H326" s="295"/>
      <c r="I326" s="295"/>
      <c r="J326" s="295"/>
      <c r="K326" s="295"/>
      <c r="L326" s="295"/>
      <c r="M326" s="295"/>
      <c r="N326" s="295">
        <v>0</v>
      </c>
      <c r="O326" s="295"/>
      <c r="P326" s="295"/>
      <c r="Q326" s="295"/>
      <c r="R326" s="295"/>
      <c r="S326" s="295"/>
      <c r="T326" s="295"/>
      <c r="U326" s="295"/>
      <c r="V326" s="295"/>
      <c r="W326" s="295"/>
      <c r="X326" s="295"/>
      <c r="Y326" s="426"/>
      <c r="Z326" s="410"/>
      <c r="AA326" s="410"/>
      <c r="AB326" s="410"/>
      <c r="AC326" s="410"/>
      <c r="AD326" s="410"/>
      <c r="AE326" s="410"/>
      <c r="AF326" s="410"/>
      <c r="AG326" s="415"/>
      <c r="AH326" s="415"/>
      <c r="AI326" s="415"/>
      <c r="AJ326" s="415"/>
      <c r="AK326" s="415"/>
      <c r="AL326" s="415"/>
      <c r="AM326" s="296">
        <f>SUM(Y326:AL326)</f>
        <v>0</v>
      </c>
    </row>
    <row r="327" spans="1:39" ht="15.5" outlineLevel="1">
      <c r="B327" s="294" t="s">
        <v>289</v>
      </c>
      <c r="C327" s="291" t="s">
        <v>163</v>
      </c>
      <c r="D327" s="295"/>
      <c r="E327" s="295"/>
      <c r="F327" s="295"/>
      <c r="G327" s="295"/>
      <c r="H327" s="295"/>
      <c r="I327" s="295"/>
      <c r="J327" s="295"/>
      <c r="K327" s="295"/>
      <c r="L327" s="295"/>
      <c r="M327" s="295"/>
      <c r="N327" s="295">
        <f>N326</f>
        <v>0</v>
      </c>
      <c r="O327" s="295"/>
      <c r="P327" s="295"/>
      <c r="Q327" s="295"/>
      <c r="R327" s="295"/>
      <c r="S327" s="295"/>
      <c r="T327" s="295"/>
      <c r="U327" s="295"/>
      <c r="V327" s="295"/>
      <c r="W327" s="295"/>
      <c r="X327" s="295"/>
      <c r="Y327" s="411">
        <f>Y326</f>
        <v>0</v>
      </c>
      <c r="Z327" s="411">
        <f t="shared" ref="Z327" si="899">Z326</f>
        <v>0</v>
      </c>
      <c r="AA327" s="411">
        <f t="shared" ref="AA327" si="900">AA326</f>
        <v>0</v>
      </c>
      <c r="AB327" s="411">
        <f t="shared" ref="AB327" si="901">AB326</f>
        <v>0</v>
      </c>
      <c r="AC327" s="411">
        <f t="shared" ref="AC327" si="902">AC326</f>
        <v>0</v>
      </c>
      <c r="AD327" s="411">
        <f t="shared" ref="AD327" si="903">AD326</f>
        <v>0</v>
      </c>
      <c r="AE327" s="411">
        <f t="shared" ref="AE327" si="904">AE326</f>
        <v>0</v>
      </c>
      <c r="AF327" s="411">
        <f t="shared" ref="AF327" si="905">AF326</f>
        <v>0</v>
      </c>
      <c r="AG327" s="411">
        <f t="shared" ref="AG327" si="906">AG326</f>
        <v>0</v>
      </c>
      <c r="AH327" s="411">
        <f t="shared" ref="AH327" si="907">AH326</f>
        <v>0</v>
      </c>
      <c r="AI327" s="411">
        <f t="shared" ref="AI327" si="908">AI326</f>
        <v>0</v>
      </c>
      <c r="AJ327" s="411">
        <f t="shared" ref="AJ327" si="909">AJ326</f>
        <v>0</v>
      </c>
      <c r="AK327" s="411">
        <f t="shared" ref="AK327" si="910">AK326</f>
        <v>0</v>
      </c>
      <c r="AL327" s="411">
        <f t="shared" ref="AL327" si="911">AL326</f>
        <v>0</v>
      </c>
      <c r="AM327" s="306"/>
    </row>
    <row r="328" spans="1:39" ht="15.5" outlineLevel="1">
      <c r="B328" s="520"/>
      <c r="C328" s="291"/>
      <c r="D328" s="291"/>
      <c r="E328" s="291"/>
      <c r="F328" s="291"/>
      <c r="G328" s="291"/>
      <c r="H328" s="291"/>
      <c r="I328" s="291"/>
      <c r="J328" s="291"/>
      <c r="K328" s="291"/>
      <c r="L328" s="291"/>
      <c r="M328" s="291"/>
      <c r="N328" s="291"/>
      <c r="O328" s="291"/>
      <c r="P328" s="291"/>
      <c r="Q328" s="291"/>
      <c r="R328" s="291"/>
      <c r="S328" s="291"/>
      <c r="T328" s="291"/>
      <c r="U328" s="291"/>
      <c r="V328" s="291"/>
      <c r="W328" s="291"/>
      <c r="X328" s="291"/>
      <c r="Y328" s="412"/>
      <c r="Z328" s="425"/>
      <c r="AA328" s="425"/>
      <c r="AB328" s="425"/>
      <c r="AC328" s="425"/>
      <c r="AD328" s="425"/>
      <c r="AE328" s="425"/>
      <c r="AF328" s="425"/>
      <c r="AG328" s="425"/>
      <c r="AH328" s="425"/>
      <c r="AI328" s="425"/>
      <c r="AJ328" s="425"/>
      <c r="AK328" s="425"/>
      <c r="AL328" s="425"/>
      <c r="AM328" s="306"/>
    </row>
    <row r="329" spans="1:39" ht="15.5" outlineLevel="1">
      <c r="A329" s="522">
        <v>34</v>
      </c>
      <c r="B329" s="520" t="s">
        <v>700</v>
      </c>
      <c r="C329" s="291" t="s">
        <v>25</v>
      </c>
      <c r="D329" s="295"/>
      <c r="E329" s="295"/>
      <c r="F329" s="295"/>
      <c r="G329" s="295"/>
      <c r="H329" s="295"/>
      <c r="I329" s="295"/>
      <c r="J329" s="295"/>
      <c r="K329" s="295"/>
      <c r="L329" s="295"/>
      <c r="M329" s="295"/>
      <c r="N329" s="295">
        <v>12</v>
      </c>
      <c r="O329" s="295"/>
      <c r="P329" s="295"/>
      <c r="Q329" s="295"/>
      <c r="R329" s="295"/>
      <c r="S329" s="295"/>
      <c r="T329" s="295"/>
      <c r="U329" s="295"/>
      <c r="V329" s="295"/>
      <c r="W329" s="295"/>
      <c r="X329" s="295"/>
      <c r="Y329" s="426">
        <v>1</v>
      </c>
      <c r="Z329" s="410"/>
      <c r="AA329" s="410"/>
      <c r="AB329" s="410"/>
      <c r="AC329" s="410"/>
      <c r="AD329" s="410"/>
      <c r="AE329" s="410"/>
      <c r="AF329" s="410"/>
      <c r="AG329" s="415"/>
      <c r="AH329" s="415"/>
      <c r="AI329" s="415"/>
      <c r="AJ329" s="415"/>
      <c r="AK329" s="415"/>
      <c r="AL329" s="415"/>
      <c r="AM329" s="296">
        <f>SUM(Y329:AL329)</f>
        <v>1</v>
      </c>
    </row>
    <row r="330" spans="1:39" ht="15.5" outlineLevel="1">
      <c r="B330" s="294" t="s">
        <v>289</v>
      </c>
      <c r="C330" s="291" t="s">
        <v>163</v>
      </c>
      <c r="D330" s="295"/>
      <c r="E330" s="295"/>
      <c r="F330" s="295"/>
      <c r="G330" s="295"/>
      <c r="H330" s="295"/>
      <c r="I330" s="295"/>
      <c r="J330" s="295"/>
      <c r="K330" s="295"/>
      <c r="L330" s="295"/>
      <c r="M330" s="295"/>
      <c r="N330" s="295">
        <f>N329</f>
        <v>12</v>
      </c>
      <c r="O330" s="295"/>
      <c r="P330" s="295"/>
      <c r="Q330" s="295"/>
      <c r="R330" s="295"/>
      <c r="S330" s="295"/>
      <c r="T330" s="295"/>
      <c r="U330" s="295"/>
      <c r="V330" s="295"/>
      <c r="W330" s="295"/>
      <c r="X330" s="295"/>
      <c r="Y330" s="411">
        <f>Y329</f>
        <v>1</v>
      </c>
      <c r="Z330" s="411">
        <f t="shared" ref="Z330" si="912">Z329</f>
        <v>0</v>
      </c>
      <c r="AA330" s="411">
        <f t="shared" ref="AA330" si="913">AA329</f>
        <v>0</v>
      </c>
      <c r="AB330" s="411">
        <f t="shared" ref="AB330" si="914">AB329</f>
        <v>0</v>
      </c>
      <c r="AC330" s="411">
        <f t="shared" ref="AC330" si="915">AC329</f>
        <v>0</v>
      </c>
      <c r="AD330" s="411">
        <f t="shared" ref="AD330" si="916">AD329</f>
        <v>0</v>
      </c>
      <c r="AE330" s="411">
        <f t="shared" ref="AE330" si="917">AE329</f>
        <v>0</v>
      </c>
      <c r="AF330" s="411">
        <f t="shared" ref="AF330" si="918">AF329</f>
        <v>0</v>
      </c>
      <c r="AG330" s="411">
        <f t="shared" ref="AG330" si="919">AG329</f>
        <v>0</v>
      </c>
      <c r="AH330" s="411">
        <f t="shared" ref="AH330" si="920">AH329</f>
        <v>0</v>
      </c>
      <c r="AI330" s="411">
        <f t="shared" ref="AI330" si="921">AI329</f>
        <v>0</v>
      </c>
      <c r="AJ330" s="411">
        <f t="shared" ref="AJ330" si="922">AJ329</f>
        <v>0</v>
      </c>
      <c r="AK330" s="411">
        <f t="shared" ref="AK330" si="923">AK329</f>
        <v>0</v>
      </c>
      <c r="AL330" s="411">
        <f t="shared" ref="AL330" si="924">AL329</f>
        <v>0</v>
      </c>
      <c r="AM330" s="306"/>
    </row>
    <row r="331" spans="1:39" ht="15.5" outlineLevel="1">
      <c r="B331" s="520"/>
      <c r="C331" s="291"/>
      <c r="D331" s="291"/>
      <c r="E331" s="291"/>
      <c r="F331" s="291"/>
      <c r="G331" s="291"/>
      <c r="H331" s="291"/>
      <c r="I331" s="291"/>
      <c r="J331" s="291"/>
      <c r="K331" s="291"/>
      <c r="L331" s="291"/>
      <c r="M331" s="291"/>
      <c r="N331" s="291"/>
      <c r="O331" s="291"/>
      <c r="P331" s="291"/>
      <c r="Q331" s="291"/>
      <c r="R331" s="291"/>
      <c r="S331" s="291"/>
      <c r="T331" s="291"/>
      <c r="U331" s="291"/>
      <c r="V331" s="291"/>
      <c r="W331" s="291"/>
      <c r="X331" s="291"/>
      <c r="Y331" s="412"/>
      <c r="Z331" s="425"/>
      <c r="AA331" s="425"/>
      <c r="AB331" s="425"/>
      <c r="AC331" s="425"/>
      <c r="AD331" s="425"/>
      <c r="AE331" s="425"/>
      <c r="AF331" s="425"/>
      <c r="AG331" s="425"/>
      <c r="AH331" s="425"/>
      <c r="AI331" s="425"/>
      <c r="AJ331" s="425"/>
      <c r="AK331" s="425"/>
      <c r="AL331" s="425"/>
      <c r="AM331" s="306"/>
    </row>
    <row r="332" spans="1:39" ht="31" outlineLevel="1">
      <c r="A332" s="522">
        <v>35</v>
      </c>
      <c r="B332" s="520" t="s">
        <v>701</v>
      </c>
      <c r="C332" s="291" t="s">
        <v>25</v>
      </c>
      <c r="D332" s="295">
        <v>174</v>
      </c>
      <c r="E332" s="295">
        <f>+'7.  Persistence Report'!AW173</f>
        <v>174</v>
      </c>
      <c r="F332" s="295">
        <f>+'7.  Persistence Report'!AX173</f>
        <v>174</v>
      </c>
      <c r="G332" s="295">
        <f>+'7.  Persistence Report'!AY173</f>
        <v>174</v>
      </c>
      <c r="H332" s="295">
        <f>+'7.  Persistence Report'!AZ173</f>
        <v>174</v>
      </c>
      <c r="I332" s="295">
        <f>+'7.  Persistence Report'!BA173</f>
        <v>174</v>
      </c>
      <c r="J332" s="295">
        <f>+'7.  Persistence Report'!BB173</f>
        <v>174</v>
      </c>
      <c r="K332" s="295">
        <f>+'7.  Persistence Report'!BC173</f>
        <v>174</v>
      </c>
      <c r="L332" s="295">
        <f>+'7.  Persistence Report'!BD173</f>
        <v>174</v>
      </c>
      <c r="M332" s="295">
        <f>+'7.  Persistence Report'!BE173</f>
        <v>174</v>
      </c>
      <c r="N332" s="295">
        <v>12</v>
      </c>
      <c r="O332" s="295">
        <f>+'7.  Persistence Report'!Q173</f>
        <v>0</v>
      </c>
      <c r="P332" s="295">
        <f>+'7.  Persistence Report'!R173</f>
        <v>0</v>
      </c>
      <c r="Q332" s="295">
        <f>+'7.  Persistence Report'!S173</f>
        <v>0</v>
      </c>
      <c r="R332" s="295">
        <f>+'7.  Persistence Report'!T173</f>
        <v>0</v>
      </c>
      <c r="S332" s="295">
        <f>+'7.  Persistence Report'!U173</f>
        <v>0</v>
      </c>
      <c r="T332" s="295">
        <f>+'7.  Persistence Report'!V173</f>
        <v>0</v>
      </c>
      <c r="U332" s="295">
        <f>+'7.  Persistence Report'!W173</f>
        <v>0</v>
      </c>
      <c r="V332" s="295">
        <f>+'7.  Persistence Report'!X173</f>
        <v>0</v>
      </c>
      <c r="W332" s="295">
        <f>+'7.  Persistence Report'!Y173</f>
        <v>0</v>
      </c>
      <c r="X332" s="295">
        <f>+'7.  Persistence Report'!Z173</f>
        <v>0</v>
      </c>
      <c r="Y332" s="426">
        <v>1</v>
      </c>
      <c r="Z332" s="410"/>
      <c r="AA332" s="410"/>
      <c r="AB332" s="410"/>
      <c r="AC332" s="410"/>
      <c r="AD332" s="410"/>
      <c r="AE332" s="410"/>
      <c r="AF332" s="410"/>
      <c r="AG332" s="415"/>
      <c r="AH332" s="415"/>
      <c r="AI332" s="415"/>
      <c r="AJ332" s="415"/>
      <c r="AK332" s="415"/>
      <c r="AL332" s="415"/>
      <c r="AM332" s="296">
        <f>SUM(Y332:AL332)</f>
        <v>1</v>
      </c>
    </row>
    <row r="333" spans="1:39" ht="15.5" outlineLevel="1">
      <c r="B333" s="294" t="s">
        <v>289</v>
      </c>
      <c r="C333" s="291" t="s">
        <v>163</v>
      </c>
      <c r="D333" s="295">
        <v>0</v>
      </c>
      <c r="E333" s="295">
        <v>0</v>
      </c>
      <c r="F333" s="295">
        <v>0</v>
      </c>
      <c r="G333" s="295">
        <v>0</v>
      </c>
      <c r="H333" s="295">
        <v>0</v>
      </c>
      <c r="I333" s="295">
        <v>0</v>
      </c>
      <c r="J333" s="295">
        <v>0</v>
      </c>
      <c r="K333" s="295">
        <v>0</v>
      </c>
      <c r="L333" s="295">
        <v>0</v>
      </c>
      <c r="M333" s="295">
        <v>0</v>
      </c>
      <c r="N333" s="295">
        <f>N332</f>
        <v>12</v>
      </c>
      <c r="O333" s="295">
        <v>0</v>
      </c>
      <c r="P333" s="295">
        <v>0</v>
      </c>
      <c r="Q333" s="295">
        <v>0</v>
      </c>
      <c r="R333" s="295">
        <v>0</v>
      </c>
      <c r="S333" s="295">
        <v>0</v>
      </c>
      <c r="T333" s="295">
        <v>0</v>
      </c>
      <c r="U333" s="295">
        <v>0</v>
      </c>
      <c r="V333" s="295">
        <v>0</v>
      </c>
      <c r="W333" s="295">
        <v>0</v>
      </c>
      <c r="X333" s="295">
        <v>0</v>
      </c>
      <c r="Y333" s="411">
        <f>Y332</f>
        <v>1</v>
      </c>
      <c r="Z333" s="411">
        <f t="shared" ref="Z333" si="925">Z332</f>
        <v>0</v>
      </c>
      <c r="AA333" s="411">
        <f t="shared" ref="AA333" si="926">AA332</f>
        <v>0</v>
      </c>
      <c r="AB333" s="411">
        <f t="shared" ref="AB333" si="927">AB332</f>
        <v>0</v>
      </c>
      <c r="AC333" s="411">
        <f t="shared" ref="AC333" si="928">AC332</f>
        <v>0</v>
      </c>
      <c r="AD333" s="411">
        <f t="shared" ref="AD333" si="929">AD332</f>
        <v>0</v>
      </c>
      <c r="AE333" s="411">
        <f t="shared" ref="AE333" si="930">AE332</f>
        <v>0</v>
      </c>
      <c r="AF333" s="411">
        <f t="shared" ref="AF333" si="931">AF332</f>
        <v>0</v>
      </c>
      <c r="AG333" s="411">
        <f t="shared" ref="AG333" si="932">AG332</f>
        <v>0</v>
      </c>
      <c r="AH333" s="411">
        <f t="shared" ref="AH333" si="933">AH332</f>
        <v>0</v>
      </c>
      <c r="AI333" s="411">
        <f t="shared" ref="AI333" si="934">AI332</f>
        <v>0</v>
      </c>
      <c r="AJ333" s="411">
        <f t="shared" ref="AJ333" si="935">AJ332</f>
        <v>0</v>
      </c>
      <c r="AK333" s="411">
        <f t="shared" ref="AK333" si="936">AK332</f>
        <v>0</v>
      </c>
      <c r="AL333" s="411">
        <f t="shared" ref="AL333" si="937">AL332</f>
        <v>0</v>
      </c>
      <c r="AM333" s="306"/>
    </row>
    <row r="334" spans="1:39" ht="15.5" outlineLevel="1">
      <c r="B334" s="294"/>
      <c r="C334" s="291"/>
      <c r="D334" s="291"/>
      <c r="E334" s="291"/>
      <c r="F334" s="291"/>
      <c r="G334" s="291"/>
      <c r="H334" s="291"/>
      <c r="I334" s="291"/>
      <c r="J334" s="291"/>
      <c r="K334" s="291"/>
      <c r="L334" s="291"/>
      <c r="M334" s="291"/>
      <c r="N334" s="291"/>
      <c r="O334" s="291"/>
      <c r="P334" s="291"/>
      <c r="Q334" s="291"/>
      <c r="R334" s="291"/>
      <c r="S334" s="291"/>
      <c r="T334" s="291"/>
      <c r="U334" s="291"/>
      <c r="V334" s="291"/>
      <c r="W334" s="291"/>
      <c r="X334" s="291"/>
      <c r="Y334" s="412"/>
      <c r="Z334" s="425"/>
      <c r="AA334" s="425"/>
      <c r="AB334" s="425"/>
      <c r="AC334" s="425"/>
      <c r="AD334" s="425"/>
      <c r="AE334" s="425"/>
      <c r="AF334" s="425"/>
      <c r="AG334" s="425"/>
      <c r="AH334" s="425"/>
      <c r="AI334" s="425"/>
      <c r="AJ334" s="425"/>
      <c r="AK334" s="425"/>
      <c r="AL334" s="425"/>
      <c r="AM334" s="306"/>
    </row>
    <row r="335" spans="1:39" ht="15.5" outlineLevel="1">
      <c r="B335" s="288" t="s">
        <v>502</v>
      </c>
      <c r="C335" s="291"/>
      <c r="D335" s="291"/>
      <c r="E335" s="291"/>
      <c r="F335" s="291"/>
      <c r="G335" s="291"/>
      <c r="H335" s="291"/>
      <c r="I335" s="291"/>
      <c r="J335" s="291"/>
      <c r="K335" s="291"/>
      <c r="L335" s="291"/>
      <c r="M335" s="291"/>
      <c r="N335" s="291"/>
      <c r="O335" s="291"/>
      <c r="P335" s="291"/>
      <c r="Q335" s="291"/>
      <c r="R335" s="291"/>
      <c r="S335" s="291"/>
      <c r="T335" s="291"/>
      <c r="U335" s="291"/>
      <c r="V335" s="291"/>
      <c r="W335" s="291"/>
      <c r="X335" s="291"/>
      <c r="Y335" s="412"/>
      <c r="Z335" s="425"/>
      <c r="AA335" s="425"/>
      <c r="AB335" s="425"/>
      <c r="AC335" s="425"/>
      <c r="AD335" s="425"/>
      <c r="AE335" s="425"/>
      <c r="AF335" s="425"/>
      <c r="AG335" s="425"/>
      <c r="AH335" s="425"/>
      <c r="AI335" s="425"/>
      <c r="AJ335" s="425"/>
      <c r="AK335" s="425"/>
      <c r="AL335" s="425"/>
      <c r="AM335" s="306"/>
    </row>
    <row r="336" spans="1:39" ht="46.5" outlineLevel="1">
      <c r="A336" s="522">
        <v>36</v>
      </c>
      <c r="B336" s="520" t="s">
        <v>128</v>
      </c>
      <c r="C336" s="291" t="s">
        <v>25</v>
      </c>
      <c r="D336" s="295"/>
      <c r="E336" s="295"/>
      <c r="F336" s="295"/>
      <c r="G336" s="295"/>
      <c r="H336" s="295"/>
      <c r="I336" s="295"/>
      <c r="J336" s="295"/>
      <c r="K336" s="295"/>
      <c r="L336" s="295"/>
      <c r="M336" s="295"/>
      <c r="N336" s="295">
        <v>12</v>
      </c>
      <c r="O336" s="295"/>
      <c r="P336" s="295"/>
      <c r="Q336" s="295"/>
      <c r="R336" s="295"/>
      <c r="S336" s="295"/>
      <c r="T336" s="295"/>
      <c r="U336" s="295"/>
      <c r="V336" s="295"/>
      <c r="W336" s="295"/>
      <c r="X336" s="295"/>
      <c r="Y336" s="426"/>
      <c r="Z336" s="410"/>
      <c r="AA336" s="410"/>
      <c r="AB336" s="410"/>
      <c r="AC336" s="410"/>
      <c r="AD336" s="410"/>
      <c r="AE336" s="410"/>
      <c r="AF336" s="410"/>
      <c r="AG336" s="415"/>
      <c r="AH336" s="415"/>
      <c r="AI336" s="415"/>
      <c r="AJ336" s="415"/>
      <c r="AK336" s="415"/>
      <c r="AL336" s="415"/>
      <c r="AM336" s="296">
        <f>SUM(Y336:AL336)</f>
        <v>0</v>
      </c>
    </row>
    <row r="337" spans="1:39" ht="15.5" outlineLevel="1">
      <c r="B337" s="294" t="s">
        <v>289</v>
      </c>
      <c r="C337" s="291" t="s">
        <v>163</v>
      </c>
      <c r="D337" s="295"/>
      <c r="E337" s="295"/>
      <c r="F337" s="295"/>
      <c r="G337" s="295"/>
      <c r="H337" s="295"/>
      <c r="I337" s="295"/>
      <c r="J337" s="295"/>
      <c r="K337" s="295"/>
      <c r="L337" s="295"/>
      <c r="M337" s="295"/>
      <c r="N337" s="295">
        <f>N336</f>
        <v>12</v>
      </c>
      <c r="O337" s="295"/>
      <c r="P337" s="295"/>
      <c r="Q337" s="295"/>
      <c r="R337" s="295"/>
      <c r="S337" s="295"/>
      <c r="T337" s="295"/>
      <c r="U337" s="295"/>
      <c r="V337" s="295"/>
      <c r="W337" s="295"/>
      <c r="X337" s="295"/>
      <c r="Y337" s="411">
        <f>Y336</f>
        <v>0</v>
      </c>
      <c r="Z337" s="411">
        <f t="shared" ref="Z337" si="938">Z336</f>
        <v>0</v>
      </c>
      <c r="AA337" s="411">
        <f t="shared" ref="AA337" si="939">AA336</f>
        <v>0</v>
      </c>
      <c r="AB337" s="411">
        <f t="shared" ref="AB337" si="940">AB336</f>
        <v>0</v>
      </c>
      <c r="AC337" s="411">
        <f t="shared" ref="AC337" si="941">AC336</f>
        <v>0</v>
      </c>
      <c r="AD337" s="411">
        <f t="shared" ref="AD337" si="942">AD336</f>
        <v>0</v>
      </c>
      <c r="AE337" s="411">
        <f t="shared" ref="AE337" si="943">AE336</f>
        <v>0</v>
      </c>
      <c r="AF337" s="411">
        <f t="shared" ref="AF337" si="944">AF336</f>
        <v>0</v>
      </c>
      <c r="AG337" s="411">
        <f t="shared" ref="AG337" si="945">AG336</f>
        <v>0</v>
      </c>
      <c r="AH337" s="411">
        <f t="shared" ref="AH337" si="946">AH336</f>
        <v>0</v>
      </c>
      <c r="AI337" s="411">
        <f t="shared" ref="AI337" si="947">AI336</f>
        <v>0</v>
      </c>
      <c r="AJ337" s="411">
        <f t="shared" ref="AJ337" si="948">AJ336</f>
        <v>0</v>
      </c>
      <c r="AK337" s="411">
        <f t="shared" ref="AK337" si="949">AK336</f>
        <v>0</v>
      </c>
      <c r="AL337" s="411">
        <f t="shared" ref="AL337" si="950">AL336</f>
        <v>0</v>
      </c>
      <c r="AM337" s="306"/>
    </row>
    <row r="338" spans="1:39" ht="15.5" outlineLevel="1">
      <c r="B338" s="520"/>
      <c r="C338" s="291"/>
      <c r="D338" s="291"/>
      <c r="E338" s="291"/>
      <c r="F338" s="291"/>
      <c r="G338" s="291"/>
      <c r="H338" s="291"/>
      <c r="I338" s="291"/>
      <c r="J338" s="291"/>
      <c r="K338" s="291"/>
      <c r="L338" s="291"/>
      <c r="M338" s="291"/>
      <c r="N338" s="291"/>
      <c r="O338" s="291"/>
      <c r="P338" s="291"/>
      <c r="Q338" s="291"/>
      <c r="R338" s="291"/>
      <c r="S338" s="291"/>
      <c r="T338" s="291"/>
      <c r="U338" s="291"/>
      <c r="V338" s="291"/>
      <c r="W338" s="291"/>
      <c r="X338" s="291"/>
      <c r="Y338" s="412"/>
      <c r="Z338" s="425"/>
      <c r="AA338" s="425"/>
      <c r="AB338" s="425"/>
      <c r="AC338" s="425"/>
      <c r="AD338" s="425"/>
      <c r="AE338" s="425"/>
      <c r="AF338" s="425"/>
      <c r="AG338" s="425"/>
      <c r="AH338" s="425"/>
      <c r="AI338" s="425"/>
      <c r="AJ338" s="425"/>
      <c r="AK338" s="425"/>
      <c r="AL338" s="425"/>
      <c r="AM338" s="306"/>
    </row>
    <row r="339" spans="1:39" ht="31" outlineLevel="1">
      <c r="A339" s="522">
        <v>37</v>
      </c>
      <c r="B339" s="520" t="s">
        <v>129</v>
      </c>
      <c r="C339" s="291" t="s">
        <v>25</v>
      </c>
      <c r="D339" s="295"/>
      <c r="E339" s="295"/>
      <c r="F339" s="295"/>
      <c r="G339" s="295"/>
      <c r="H339" s="295"/>
      <c r="I339" s="295"/>
      <c r="J339" s="295"/>
      <c r="K339" s="295"/>
      <c r="L339" s="295"/>
      <c r="M339" s="295"/>
      <c r="N339" s="295">
        <v>12</v>
      </c>
      <c r="O339" s="295"/>
      <c r="P339" s="295"/>
      <c r="Q339" s="295"/>
      <c r="R339" s="295"/>
      <c r="S339" s="295"/>
      <c r="T339" s="295"/>
      <c r="U339" s="295"/>
      <c r="V339" s="295"/>
      <c r="W339" s="295"/>
      <c r="X339" s="295"/>
      <c r="Y339" s="426"/>
      <c r="Z339" s="410"/>
      <c r="AA339" s="410"/>
      <c r="AB339" s="410"/>
      <c r="AC339" s="410"/>
      <c r="AD339" s="410"/>
      <c r="AE339" s="410"/>
      <c r="AF339" s="410"/>
      <c r="AG339" s="415"/>
      <c r="AH339" s="415"/>
      <c r="AI339" s="415"/>
      <c r="AJ339" s="415"/>
      <c r="AK339" s="415"/>
      <c r="AL339" s="415"/>
      <c r="AM339" s="296">
        <f>SUM(Y339:AL339)</f>
        <v>0</v>
      </c>
    </row>
    <row r="340" spans="1:39" ht="15.5" outlineLevel="1">
      <c r="B340" s="294" t="s">
        <v>289</v>
      </c>
      <c r="C340" s="291" t="s">
        <v>163</v>
      </c>
      <c r="D340" s="295"/>
      <c r="E340" s="295"/>
      <c r="F340" s="295"/>
      <c r="G340" s="295"/>
      <c r="H340" s="295"/>
      <c r="I340" s="295"/>
      <c r="J340" s="295"/>
      <c r="K340" s="295"/>
      <c r="L340" s="295"/>
      <c r="M340" s="295"/>
      <c r="N340" s="295">
        <f>N339</f>
        <v>12</v>
      </c>
      <c r="O340" s="295"/>
      <c r="P340" s="295"/>
      <c r="Q340" s="295"/>
      <c r="R340" s="295"/>
      <c r="S340" s="295"/>
      <c r="T340" s="295"/>
      <c r="U340" s="295"/>
      <c r="V340" s="295"/>
      <c r="W340" s="295"/>
      <c r="X340" s="295"/>
      <c r="Y340" s="411">
        <f>Y339</f>
        <v>0</v>
      </c>
      <c r="Z340" s="411">
        <f t="shared" ref="Z340" si="951">Z339</f>
        <v>0</v>
      </c>
      <c r="AA340" s="411">
        <f t="shared" ref="AA340" si="952">AA339</f>
        <v>0</v>
      </c>
      <c r="AB340" s="411">
        <f t="shared" ref="AB340" si="953">AB339</f>
        <v>0</v>
      </c>
      <c r="AC340" s="411">
        <f t="shared" ref="AC340" si="954">AC339</f>
        <v>0</v>
      </c>
      <c r="AD340" s="411">
        <f t="shared" ref="AD340" si="955">AD339</f>
        <v>0</v>
      </c>
      <c r="AE340" s="411">
        <f t="shared" ref="AE340" si="956">AE339</f>
        <v>0</v>
      </c>
      <c r="AF340" s="411">
        <f t="shared" ref="AF340" si="957">AF339</f>
        <v>0</v>
      </c>
      <c r="AG340" s="411">
        <f t="shared" ref="AG340" si="958">AG339</f>
        <v>0</v>
      </c>
      <c r="AH340" s="411">
        <f t="shared" ref="AH340" si="959">AH339</f>
        <v>0</v>
      </c>
      <c r="AI340" s="411">
        <f t="shared" ref="AI340" si="960">AI339</f>
        <v>0</v>
      </c>
      <c r="AJ340" s="411">
        <f t="shared" ref="AJ340" si="961">AJ339</f>
        <v>0</v>
      </c>
      <c r="AK340" s="411">
        <f t="shared" ref="AK340" si="962">AK339</f>
        <v>0</v>
      </c>
      <c r="AL340" s="411">
        <f t="shared" ref="AL340" si="963">AL339</f>
        <v>0</v>
      </c>
      <c r="AM340" s="306"/>
    </row>
    <row r="341" spans="1:39" ht="15.5" outlineLevel="1">
      <c r="B341" s="520"/>
      <c r="C341" s="291"/>
      <c r="D341" s="291"/>
      <c r="E341" s="291"/>
      <c r="F341" s="291"/>
      <c r="G341" s="291"/>
      <c r="H341" s="291"/>
      <c r="I341" s="291"/>
      <c r="J341" s="291"/>
      <c r="K341" s="291"/>
      <c r="L341" s="291"/>
      <c r="M341" s="291"/>
      <c r="N341" s="291"/>
      <c r="O341" s="291"/>
      <c r="P341" s="291"/>
      <c r="Q341" s="291"/>
      <c r="R341" s="291"/>
      <c r="S341" s="291"/>
      <c r="T341" s="291"/>
      <c r="U341" s="291"/>
      <c r="V341" s="291"/>
      <c r="W341" s="291"/>
      <c r="X341" s="291"/>
      <c r="Y341" s="412"/>
      <c r="Z341" s="425"/>
      <c r="AA341" s="425"/>
      <c r="AB341" s="425"/>
      <c r="AC341" s="425"/>
      <c r="AD341" s="425"/>
      <c r="AE341" s="425"/>
      <c r="AF341" s="425"/>
      <c r="AG341" s="425"/>
      <c r="AH341" s="425"/>
      <c r="AI341" s="425"/>
      <c r="AJ341" s="425"/>
      <c r="AK341" s="425"/>
      <c r="AL341" s="425"/>
      <c r="AM341" s="306"/>
    </row>
    <row r="342" spans="1:39" ht="15.5" outlineLevel="1">
      <c r="A342" s="522">
        <v>38</v>
      </c>
      <c r="B342" s="520" t="s">
        <v>130</v>
      </c>
      <c r="C342" s="291" t="s">
        <v>25</v>
      </c>
      <c r="D342" s="295"/>
      <c r="E342" s="295"/>
      <c r="F342" s="295"/>
      <c r="G342" s="295"/>
      <c r="H342" s="295"/>
      <c r="I342" s="295"/>
      <c r="J342" s="295"/>
      <c r="K342" s="295"/>
      <c r="L342" s="295"/>
      <c r="M342" s="295"/>
      <c r="N342" s="295">
        <v>12</v>
      </c>
      <c r="O342" s="295"/>
      <c r="P342" s="295"/>
      <c r="Q342" s="295"/>
      <c r="R342" s="295"/>
      <c r="S342" s="295"/>
      <c r="T342" s="295"/>
      <c r="U342" s="295"/>
      <c r="V342" s="295"/>
      <c r="W342" s="295"/>
      <c r="X342" s="295"/>
      <c r="Y342" s="426"/>
      <c r="Z342" s="410"/>
      <c r="AA342" s="410"/>
      <c r="AB342" s="410"/>
      <c r="AC342" s="410"/>
      <c r="AD342" s="410"/>
      <c r="AE342" s="410"/>
      <c r="AF342" s="410"/>
      <c r="AG342" s="415"/>
      <c r="AH342" s="415"/>
      <c r="AI342" s="415"/>
      <c r="AJ342" s="415"/>
      <c r="AK342" s="415"/>
      <c r="AL342" s="415"/>
      <c r="AM342" s="296">
        <f>SUM(Y342:AL342)</f>
        <v>0</v>
      </c>
    </row>
    <row r="343" spans="1:39" ht="15.5" outlineLevel="1">
      <c r="B343" s="294" t="s">
        <v>289</v>
      </c>
      <c r="C343" s="291" t="s">
        <v>163</v>
      </c>
      <c r="D343" s="295"/>
      <c r="E343" s="295"/>
      <c r="F343" s="295"/>
      <c r="G343" s="295"/>
      <c r="H343" s="295"/>
      <c r="I343" s="295"/>
      <c r="J343" s="295"/>
      <c r="K343" s="295"/>
      <c r="L343" s="295"/>
      <c r="M343" s="295"/>
      <c r="N343" s="295">
        <f>N342</f>
        <v>12</v>
      </c>
      <c r="O343" s="295"/>
      <c r="P343" s="295"/>
      <c r="Q343" s="295"/>
      <c r="R343" s="295"/>
      <c r="S343" s="295"/>
      <c r="T343" s="295"/>
      <c r="U343" s="295"/>
      <c r="V343" s="295"/>
      <c r="W343" s="295"/>
      <c r="X343" s="295"/>
      <c r="Y343" s="411">
        <f>Y342</f>
        <v>0</v>
      </c>
      <c r="Z343" s="411">
        <f t="shared" ref="Z343" si="964">Z342</f>
        <v>0</v>
      </c>
      <c r="AA343" s="411">
        <f t="shared" ref="AA343" si="965">AA342</f>
        <v>0</v>
      </c>
      <c r="AB343" s="411">
        <f t="shared" ref="AB343" si="966">AB342</f>
        <v>0</v>
      </c>
      <c r="AC343" s="411">
        <f t="shared" ref="AC343" si="967">AC342</f>
        <v>0</v>
      </c>
      <c r="AD343" s="411">
        <f t="shared" ref="AD343" si="968">AD342</f>
        <v>0</v>
      </c>
      <c r="AE343" s="411">
        <f t="shared" ref="AE343" si="969">AE342</f>
        <v>0</v>
      </c>
      <c r="AF343" s="411">
        <f t="shared" ref="AF343" si="970">AF342</f>
        <v>0</v>
      </c>
      <c r="AG343" s="411">
        <f t="shared" ref="AG343" si="971">AG342</f>
        <v>0</v>
      </c>
      <c r="AH343" s="411">
        <f t="shared" ref="AH343" si="972">AH342</f>
        <v>0</v>
      </c>
      <c r="AI343" s="411">
        <f t="shared" ref="AI343" si="973">AI342</f>
        <v>0</v>
      </c>
      <c r="AJ343" s="411">
        <f t="shared" ref="AJ343" si="974">AJ342</f>
        <v>0</v>
      </c>
      <c r="AK343" s="411">
        <f t="shared" ref="AK343" si="975">AK342</f>
        <v>0</v>
      </c>
      <c r="AL343" s="411">
        <f t="shared" ref="AL343" si="976">AL342</f>
        <v>0</v>
      </c>
      <c r="AM343" s="306"/>
    </row>
    <row r="344" spans="1:39" ht="15.5" outlineLevel="1">
      <c r="B344" s="520"/>
      <c r="C344" s="291"/>
      <c r="D344" s="291"/>
      <c r="E344" s="291"/>
      <c r="F344" s="291"/>
      <c r="G344" s="291"/>
      <c r="H344" s="291"/>
      <c r="I344" s="291"/>
      <c r="J344" s="291"/>
      <c r="K344" s="291"/>
      <c r="L344" s="291"/>
      <c r="M344" s="291"/>
      <c r="N344" s="291"/>
      <c r="O344" s="291"/>
      <c r="P344" s="291"/>
      <c r="Q344" s="291"/>
      <c r="R344" s="291"/>
      <c r="S344" s="291"/>
      <c r="T344" s="291"/>
      <c r="U344" s="291"/>
      <c r="V344" s="291"/>
      <c r="W344" s="291"/>
      <c r="X344" s="291"/>
      <c r="Y344" s="412"/>
      <c r="Z344" s="425"/>
      <c r="AA344" s="425"/>
      <c r="AB344" s="425"/>
      <c r="AC344" s="425"/>
      <c r="AD344" s="425"/>
      <c r="AE344" s="425"/>
      <c r="AF344" s="425"/>
      <c r="AG344" s="425"/>
      <c r="AH344" s="425"/>
      <c r="AI344" s="425"/>
      <c r="AJ344" s="425"/>
      <c r="AK344" s="425"/>
      <c r="AL344" s="425"/>
      <c r="AM344" s="306"/>
    </row>
    <row r="345" spans="1:39" ht="31" outlineLevel="1">
      <c r="A345" s="522">
        <v>39</v>
      </c>
      <c r="B345" s="520" t="s">
        <v>131</v>
      </c>
      <c r="C345" s="291" t="s">
        <v>25</v>
      </c>
      <c r="D345" s="295"/>
      <c r="E345" s="295"/>
      <c r="F345" s="295"/>
      <c r="G345" s="295"/>
      <c r="H345" s="295"/>
      <c r="I345" s="295"/>
      <c r="J345" s="295"/>
      <c r="K345" s="295"/>
      <c r="L345" s="295"/>
      <c r="M345" s="295"/>
      <c r="N345" s="295">
        <v>12</v>
      </c>
      <c r="O345" s="295"/>
      <c r="P345" s="295"/>
      <c r="Q345" s="295"/>
      <c r="R345" s="295"/>
      <c r="S345" s="295"/>
      <c r="T345" s="295"/>
      <c r="U345" s="295"/>
      <c r="V345" s="295"/>
      <c r="W345" s="295"/>
      <c r="X345" s="295"/>
      <c r="Y345" s="426"/>
      <c r="Z345" s="410"/>
      <c r="AA345" s="410"/>
      <c r="AB345" s="410"/>
      <c r="AC345" s="410"/>
      <c r="AD345" s="410"/>
      <c r="AE345" s="410"/>
      <c r="AF345" s="410"/>
      <c r="AG345" s="415"/>
      <c r="AH345" s="415"/>
      <c r="AI345" s="415"/>
      <c r="AJ345" s="415"/>
      <c r="AK345" s="415"/>
      <c r="AL345" s="415"/>
      <c r="AM345" s="296">
        <f>SUM(Y345:AL345)</f>
        <v>0</v>
      </c>
    </row>
    <row r="346" spans="1:39" ht="15.5" outlineLevel="1">
      <c r="B346" s="294" t="s">
        <v>289</v>
      </c>
      <c r="C346" s="291" t="s">
        <v>163</v>
      </c>
      <c r="D346" s="295"/>
      <c r="E346" s="295"/>
      <c r="F346" s="295"/>
      <c r="G346" s="295"/>
      <c r="H346" s="295"/>
      <c r="I346" s="295"/>
      <c r="J346" s="295"/>
      <c r="K346" s="295"/>
      <c r="L346" s="295"/>
      <c r="M346" s="295"/>
      <c r="N346" s="295">
        <f>N345</f>
        <v>12</v>
      </c>
      <c r="O346" s="295"/>
      <c r="P346" s="295"/>
      <c r="Q346" s="295"/>
      <c r="R346" s="295"/>
      <c r="S346" s="295"/>
      <c r="T346" s="295"/>
      <c r="U346" s="295"/>
      <c r="V346" s="295"/>
      <c r="W346" s="295"/>
      <c r="X346" s="295"/>
      <c r="Y346" s="411">
        <f>Y345</f>
        <v>0</v>
      </c>
      <c r="Z346" s="411">
        <f t="shared" ref="Z346" si="977">Z345</f>
        <v>0</v>
      </c>
      <c r="AA346" s="411">
        <f t="shared" ref="AA346" si="978">AA345</f>
        <v>0</v>
      </c>
      <c r="AB346" s="411">
        <f t="shared" ref="AB346" si="979">AB345</f>
        <v>0</v>
      </c>
      <c r="AC346" s="411">
        <f t="shared" ref="AC346" si="980">AC345</f>
        <v>0</v>
      </c>
      <c r="AD346" s="411">
        <f t="shared" ref="AD346" si="981">AD345</f>
        <v>0</v>
      </c>
      <c r="AE346" s="411">
        <f t="shared" ref="AE346" si="982">AE345</f>
        <v>0</v>
      </c>
      <c r="AF346" s="411">
        <f t="shared" ref="AF346" si="983">AF345</f>
        <v>0</v>
      </c>
      <c r="AG346" s="411">
        <f t="shared" ref="AG346" si="984">AG345</f>
        <v>0</v>
      </c>
      <c r="AH346" s="411">
        <f t="shared" ref="AH346" si="985">AH345</f>
        <v>0</v>
      </c>
      <c r="AI346" s="411">
        <f t="shared" ref="AI346" si="986">AI345</f>
        <v>0</v>
      </c>
      <c r="AJ346" s="411">
        <f t="shared" ref="AJ346" si="987">AJ345</f>
        <v>0</v>
      </c>
      <c r="AK346" s="411">
        <f t="shared" ref="AK346" si="988">AK345</f>
        <v>0</v>
      </c>
      <c r="AL346" s="411">
        <f t="shared" ref="AL346" si="989">AL345</f>
        <v>0</v>
      </c>
      <c r="AM346" s="306"/>
    </row>
    <row r="347" spans="1:39" ht="15.5" outlineLevel="1">
      <c r="B347" s="520"/>
      <c r="C347" s="291"/>
      <c r="D347" s="291"/>
      <c r="E347" s="291"/>
      <c r="F347" s="291"/>
      <c r="G347" s="291"/>
      <c r="H347" s="291"/>
      <c r="I347" s="291"/>
      <c r="J347" s="291"/>
      <c r="K347" s="291"/>
      <c r="L347" s="291"/>
      <c r="M347" s="291"/>
      <c r="N347" s="291"/>
      <c r="O347" s="291"/>
      <c r="P347" s="291"/>
      <c r="Q347" s="291"/>
      <c r="R347" s="291"/>
      <c r="S347" s="291"/>
      <c r="T347" s="291"/>
      <c r="U347" s="291"/>
      <c r="V347" s="291"/>
      <c r="W347" s="291"/>
      <c r="X347" s="291"/>
      <c r="Y347" s="412"/>
      <c r="Z347" s="425"/>
      <c r="AA347" s="425"/>
      <c r="AB347" s="425"/>
      <c r="AC347" s="425"/>
      <c r="AD347" s="425"/>
      <c r="AE347" s="425"/>
      <c r="AF347" s="425"/>
      <c r="AG347" s="425"/>
      <c r="AH347" s="425"/>
      <c r="AI347" s="425"/>
      <c r="AJ347" s="425"/>
      <c r="AK347" s="425"/>
      <c r="AL347" s="425"/>
      <c r="AM347" s="306"/>
    </row>
    <row r="348" spans="1:39" ht="31" outlineLevel="1">
      <c r="A348" s="522">
        <v>40</v>
      </c>
      <c r="B348" s="520" t="s">
        <v>132</v>
      </c>
      <c r="C348" s="291" t="s">
        <v>25</v>
      </c>
      <c r="D348" s="295"/>
      <c r="E348" s="295"/>
      <c r="F348" s="295"/>
      <c r="G348" s="295"/>
      <c r="H348" s="295"/>
      <c r="I348" s="295"/>
      <c r="J348" s="295"/>
      <c r="K348" s="295"/>
      <c r="L348" s="295"/>
      <c r="M348" s="295"/>
      <c r="N348" s="295">
        <v>12</v>
      </c>
      <c r="O348" s="295"/>
      <c r="P348" s="295"/>
      <c r="Q348" s="295"/>
      <c r="R348" s="295"/>
      <c r="S348" s="295"/>
      <c r="T348" s="295"/>
      <c r="U348" s="295"/>
      <c r="V348" s="295"/>
      <c r="W348" s="295"/>
      <c r="X348" s="295"/>
      <c r="Y348" s="426"/>
      <c r="Z348" s="410"/>
      <c r="AA348" s="410"/>
      <c r="AB348" s="410"/>
      <c r="AC348" s="410"/>
      <c r="AD348" s="410"/>
      <c r="AE348" s="410"/>
      <c r="AF348" s="410"/>
      <c r="AG348" s="415"/>
      <c r="AH348" s="415"/>
      <c r="AI348" s="415"/>
      <c r="AJ348" s="415"/>
      <c r="AK348" s="415"/>
      <c r="AL348" s="415"/>
      <c r="AM348" s="296">
        <f>SUM(Y348:AL348)</f>
        <v>0</v>
      </c>
    </row>
    <row r="349" spans="1:39" ht="15.5" outlineLevel="1">
      <c r="B349" s="294" t="s">
        <v>289</v>
      </c>
      <c r="C349" s="291" t="s">
        <v>163</v>
      </c>
      <c r="D349" s="295"/>
      <c r="E349" s="295"/>
      <c r="F349" s="295"/>
      <c r="G349" s="295"/>
      <c r="H349" s="295"/>
      <c r="I349" s="295"/>
      <c r="J349" s="295"/>
      <c r="K349" s="295"/>
      <c r="L349" s="295"/>
      <c r="M349" s="295"/>
      <c r="N349" s="295">
        <f>N348</f>
        <v>12</v>
      </c>
      <c r="O349" s="295"/>
      <c r="P349" s="295"/>
      <c r="Q349" s="295"/>
      <c r="R349" s="295"/>
      <c r="S349" s="295"/>
      <c r="T349" s="295"/>
      <c r="U349" s="295"/>
      <c r="V349" s="295"/>
      <c r="W349" s="295"/>
      <c r="X349" s="295"/>
      <c r="Y349" s="411">
        <f>Y348</f>
        <v>0</v>
      </c>
      <c r="Z349" s="411">
        <f t="shared" ref="Z349" si="990">Z348</f>
        <v>0</v>
      </c>
      <c r="AA349" s="411">
        <f t="shared" ref="AA349" si="991">AA348</f>
        <v>0</v>
      </c>
      <c r="AB349" s="411">
        <f t="shared" ref="AB349" si="992">AB348</f>
        <v>0</v>
      </c>
      <c r="AC349" s="411">
        <f t="shared" ref="AC349" si="993">AC348</f>
        <v>0</v>
      </c>
      <c r="AD349" s="411">
        <f t="shared" ref="AD349" si="994">AD348</f>
        <v>0</v>
      </c>
      <c r="AE349" s="411">
        <f t="shared" ref="AE349" si="995">AE348</f>
        <v>0</v>
      </c>
      <c r="AF349" s="411">
        <f t="shared" ref="AF349" si="996">AF348</f>
        <v>0</v>
      </c>
      <c r="AG349" s="411">
        <f t="shared" ref="AG349" si="997">AG348</f>
        <v>0</v>
      </c>
      <c r="AH349" s="411">
        <f t="shared" ref="AH349" si="998">AH348</f>
        <v>0</v>
      </c>
      <c r="AI349" s="411">
        <f t="shared" ref="AI349" si="999">AI348</f>
        <v>0</v>
      </c>
      <c r="AJ349" s="411">
        <f t="shared" ref="AJ349" si="1000">AJ348</f>
        <v>0</v>
      </c>
      <c r="AK349" s="411">
        <f t="shared" ref="AK349" si="1001">AK348</f>
        <v>0</v>
      </c>
      <c r="AL349" s="411">
        <f t="shared" ref="AL349" si="1002">AL348</f>
        <v>0</v>
      </c>
      <c r="AM349" s="306"/>
    </row>
    <row r="350" spans="1:39" ht="15.5" outlineLevel="1">
      <c r="B350" s="520"/>
      <c r="C350" s="291"/>
      <c r="D350" s="291"/>
      <c r="E350" s="291"/>
      <c r="F350" s="291"/>
      <c r="G350" s="291"/>
      <c r="H350" s="291"/>
      <c r="I350" s="291"/>
      <c r="J350" s="291"/>
      <c r="K350" s="291"/>
      <c r="L350" s="291"/>
      <c r="M350" s="291"/>
      <c r="N350" s="291"/>
      <c r="O350" s="291"/>
      <c r="P350" s="291"/>
      <c r="Q350" s="291"/>
      <c r="R350" s="291"/>
      <c r="S350" s="291"/>
      <c r="T350" s="291"/>
      <c r="U350" s="291"/>
      <c r="V350" s="291"/>
      <c r="W350" s="291"/>
      <c r="X350" s="291"/>
      <c r="Y350" s="412"/>
      <c r="Z350" s="425"/>
      <c r="AA350" s="425"/>
      <c r="AB350" s="425"/>
      <c r="AC350" s="425"/>
      <c r="AD350" s="425"/>
      <c r="AE350" s="425"/>
      <c r="AF350" s="425"/>
      <c r="AG350" s="425"/>
      <c r="AH350" s="425"/>
      <c r="AI350" s="425"/>
      <c r="AJ350" s="425"/>
      <c r="AK350" s="425"/>
      <c r="AL350" s="425"/>
      <c r="AM350" s="306"/>
    </row>
    <row r="351" spans="1:39" ht="46.5" outlineLevel="1">
      <c r="A351" s="522">
        <v>41</v>
      </c>
      <c r="B351" s="520" t="s">
        <v>133</v>
      </c>
      <c r="C351" s="291" t="s">
        <v>25</v>
      </c>
      <c r="D351" s="295"/>
      <c r="E351" s="295"/>
      <c r="F351" s="295"/>
      <c r="G351" s="295"/>
      <c r="H351" s="295"/>
      <c r="I351" s="295"/>
      <c r="J351" s="295"/>
      <c r="K351" s="295"/>
      <c r="L351" s="295"/>
      <c r="M351" s="295"/>
      <c r="N351" s="295">
        <v>12</v>
      </c>
      <c r="O351" s="295"/>
      <c r="P351" s="295"/>
      <c r="Q351" s="295"/>
      <c r="R351" s="295"/>
      <c r="S351" s="295"/>
      <c r="T351" s="295"/>
      <c r="U351" s="295"/>
      <c r="V351" s="295"/>
      <c r="W351" s="295"/>
      <c r="X351" s="295"/>
      <c r="Y351" s="426"/>
      <c r="Z351" s="410"/>
      <c r="AA351" s="410"/>
      <c r="AB351" s="410"/>
      <c r="AC351" s="410"/>
      <c r="AD351" s="410"/>
      <c r="AE351" s="410"/>
      <c r="AF351" s="410"/>
      <c r="AG351" s="415"/>
      <c r="AH351" s="415"/>
      <c r="AI351" s="415"/>
      <c r="AJ351" s="415"/>
      <c r="AK351" s="415"/>
      <c r="AL351" s="415"/>
      <c r="AM351" s="296">
        <f>SUM(Y351:AL351)</f>
        <v>0</v>
      </c>
    </row>
    <row r="352" spans="1:39" ht="15.5" outlineLevel="1">
      <c r="B352" s="294" t="s">
        <v>289</v>
      </c>
      <c r="C352" s="291" t="s">
        <v>163</v>
      </c>
      <c r="D352" s="295"/>
      <c r="E352" s="295"/>
      <c r="F352" s="295"/>
      <c r="G352" s="295"/>
      <c r="H352" s="295"/>
      <c r="I352" s="295"/>
      <c r="J352" s="295"/>
      <c r="K352" s="295"/>
      <c r="L352" s="295"/>
      <c r="M352" s="295"/>
      <c r="N352" s="295">
        <f>N351</f>
        <v>12</v>
      </c>
      <c r="O352" s="295"/>
      <c r="P352" s="295"/>
      <c r="Q352" s="295"/>
      <c r="R352" s="295"/>
      <c r="S352" s="295"/>
      <c r="T352" s="295"/>
      <c r="U352" s="295"/>
      <c r="V352" s="295"/>
      <c r="W352" s="295"/>
      <c r="X352" s="295"/>
      <c r="Y352" s="411">
        <f>Y351</f>
        <v>0</v>
      </c>
      <c r="Z352" s="411">
        <f t="shared" ref="Z352" si="1003">Z351</f>
        <v>0</v>
      </c>
      <c r="AA352" s="411">
        <f t="shared" ref="AA352" si="1004">AA351</f>
        <v>0</v>
      </c>
      <c r="AB352" s="411">
        <f t="shared" ref="AB352" si="1005">AB351</f>
        <v>0</v>
      </c>
      <c r="AC352" s="411">
        <f t="shared" ref="AC352" si="1006">AC351</f>
        <v>0</v>
      </c>
      <c r="AD352" s="411">
        <f t="shared" ref="AD352" si="1007">AD351</f>
        <v>0</v>
      </c>
      <c r="AE352" s="411">
        <f t="shared" ref="AE352" si="1008">AE351</f>
        <v>0</v>
      </c>
      <c r="AF352" s="411">
        <f t="shared" ref="AF352" si="1009">AF351</f>
        <v>0</v>
      </c>
      <c r="AG352" s="411">
        <f t="shared" ref="AG352" si="1010">AG351</f>
        <v>0</v>
      </c>
      <c r="AH352" s="411">
        <f t="shared" ref="AH352" si="1011">AH351</f>
        <v>0</v>
      </c>
      <c r="AI352" s="411">
        <f t="shared" ref="AI352" si="1012">AI351</f>
        <v>0</v>
      </c>
      <c r="AJ352" s="411">
        <f t="shared" ref="AJ352" si="1013">AJ351</f>
        <v>0</v>
      </c>
      <c r="AK352" s="411">
        <f t="shared" ref="AK352" si="1014">AK351</f>
        <v>0</v>
      </c>
      <c r="AL352" s="411">
        <f t="shared" ref="AL352" si="1015">AL351</f>
        <v>0</v>
      </c>
      <c r="AM352" s="306"/>
    </row>
    <row r="353" spans="1:39" ht="15.5" outlineLevel="1">
      <c r="B353" s="520"/>
      <c r="C353" s="291"/>
      <c r="D353" s="291"/>
      <c r="E353" s="291"/>
      <c r="F353" s="291"/>
      <c r="G353" s="291"/>
      <c r="H353" s="291"/>
      <c r="I353" s="291"/>
      <c r="J353" s="291"/>
      <c r="K353" s="291"/>
      <c r="L353" s="291"/>
      <c r="M353" s="291"/>
      <c r="N353" s="291"/>
      <c r="O353" s="291"/>
      <c r="P353" s="291"/>
      <c r="Q353" s="291"/>
      <c r="R353" s="291"/>
      <c r="S353" s="291"/>
      <c r="T353" s="291"/>
      <c r="U353" s="291"/>
      <c r="V353" s="291"/>
      <c r="W353" s="291"/>
      <c r="X353" s="291"/>
      <c r="Y353" s="412"/>
      <c r="Z353" s="425"/>
      <c r="AA353" s="425"/>
      <c r="AB353" s="425"/>
      <c r="AC353" s="425"/>
      <c r="AD353" s="425"/>
      <c r="AE353" s="425"/>
      <c r="AF353" s="425"/>
      <c r="AG353" s="425"/>
      <c r="AH353" s="425"/>
      <c r="AI353" s="425"/>
      <c r="AJ353" s="425"/>
      <c r="AK353" s="425"/>
      <c r="AL353" s="425"/>
      <c r="AM353" s="306"/>
    </row>
    <row r="354" spans="1:39" ht="31" outlineLevel="1">
      <c r="A354" s="522">
        <v>42</v>
      </c>
      <c r="B354" s="520" t="s">
        <v>134</v>
      </c>
      <c r="C354" s="291" t="s">
        <v>25</v>
      </c>
      <c r="D354" s="295"/>
      <c r="E354" s="295"/>
      <c r="F354" s="295"/>
      <c r="G354" s="295"/>
      <c r="H354" s="295"/>
      <c r="I354" s="295"/>
      <c r="J354" s="295"/>
      <c r="K354" s="295"/>
      <c r="L354" s="295"/>
      <c r="M354" s="295"/>
      <c r="N354" s="291"/>
      <c r="O354" s="295"/>
      <c r="P354" s="295"/>
      <c r="Q354" s="295"/>
      <c r="R354" s="295"/>
      <c r="S354" s="295"/>
      <c r="T354" s="295"/>
      <c r="U354" s="295"/>
      <c r="V354" s="295"/>
      <c r="W354" s="295"/>
      <c r="X354" s="295"/>
      <c r="Y354" s="426"/>
      <c r="Z354" s="410"/>
      <c r="AA354" s="410"/>
      <c r="AB354" s="410"/>
      <c r="AC354" s="410"/>
      <c r="AD354" s="410"/>
      <c r="AE354" s="410"/>
      <c r="AF354" s="410"/>
      <c r="AG354" s="415"/>
      <c r="AH354" s="415"/>
      <c r="AI354" s="415"/>
      <c r="AJ354" s="415"/>
      <c r="AK354" s="415"/>
      <c r="AL354" s="415"/>
      <c r="AM354" s="296">
        <f>SUM(Y354:AL354)</f>
        <v>0</v>
      </c>
    </row>
    <row r="355" spans="1:39" ht="15.5" outlineLevel="1">
      <c r="B355" s="294" t="s">
        <v>289</v>
      </c>
      <c r="C355" s="291" t="s">
        <v>163</v>
      </c>
      <c r="D355" s="295"/>
      <c r="E355" s="295"/>
      <c r="F355" s="295"/>
      <c r="G355" s="295"/>
      <c r="H355" s="295"/>
      <c r="I355" s="295"/>
      <c r="J355" s="295"/>
      <c r="K355" s="295"/>
      <c r="L355" s="295"/>
      <c r="M355" s="295"/>
      <c r="N355" s="468"/>
      <c r="O355" s="295"/>
      <c r="P355" s="295"/>
      <c r="Q355" s="295"/>
      <c r="R355" s="295"/>
      <c r="S355" s="295"/>
      <c r="T355" s="295"/>
      <c r="U355" s="295"/>
      <c r="V355" s="295"/>
      <c r="W355" s="295"/>
      <c r="X355" s="295"/>
      <c r="Y355" s="411">
        <f>Y354</f>
        <v>0</v>
      </c>
      <c r="Z355" s="411">
        <f t="shared" ref="Z355" si="1016">Z354</f>
        <v>0</v>
      </c>
      <c r="AA355" s="411">
        <f t="shared" ref="AA355" si="1017">AA354</f>
        <v>0</v>
      </c>
      <c r="AB355" s="411">
        <f t="shared" ref="AB355" si="1018">AB354</f>
        <v>0</v>
      </c>
      <c r="AC355" s="411">
        <f t="shared" ref="AC355" si="1019">AC354</f>
        <v>0</v>
      </c>
      <c r="AD355" s="411">
        <f t="shared" ref="AD355" si="1020">AD354</f>
        <v>0</v>
      </c>
      <c r="AE355" s="411">
        <f t="shared" ref="AE355" si="1021">AE354</f>
        <v>0</v>
      </c>
      <c r="AF355" s="411">
        <f t="shared" ref="AF355" si="1022">AF354</f>
        <v>0</v>
      </c>
      <c r="AG355" s="411">
        <f t="shared" ref="AG355" si="1023">AG354</f>
        <v>0</v>
      </c>
      <c r="AH355" s="411">
        <f t="shared" ref="AH355" si="1024">AH354</f>
        <v>0</v>
      </c>
      <c r="AI355" s="411">
        <f t="shared" ref="AI355" si="1025">AI354</f>
        <v>0</v>
      </c>
      <c r="AJ355" s="411">
        <f t="shared" ref="AJ355" si="1026">AJ354</f>
        <v>0</v>
      </c>
      <c r="AK355" s="411">
        <f t="shared" ref="AK355" si="1027">AK354</f>
        <v>0</v>
      </c>
      <c r="AL355" s="411">
        <f t="shared" ref="AL355" si="1028">AL354</f>
        <v>0</v>
      </c>
      <c r="AM355" s="306"/>
    </row>
    <row r="356" spans="1:39" ht="15.5" outlineLevel="1">
      <c r="B356" s="520"/>
      <c r="C356" s="291"/>
      <c r="D356" s="291"/>
      <c r="E356" s="291"/>
      <c r="F356" s="291"/>
      <c r="G356" s="291"/>
      <c r="H356" s="291"/>
      <c r="I356" s="291"/>
      <c r="J356" s="291"/>
      <c r="K356" s="291"/>
      <c r="L356" s="291"/>
      <c r="M356" s="291"/>
      <c r="N356" s="291"/>
      <c r="O356" s="291"/>
      <c r="P356" s="291"/>
      <c r="Q356" s="291"/>
      <c r="R356" s="291"/>
      <c r="S356" s="291"/>
      <c r="T356" s="291"/>
      <c r="U356" s="291"/>
      <c r="V356" s="291"/>
      <c r="W356" s="291"/>
      <c r="X356" s="291"/>
      <c r="Y356" s="412"/>
      <c r="Z356" s="425"/>
      <c r="AA356" s="425"/>
      <c r="AB356" s="425"/>
      <c r="AC356" s="425"/>
      <c r="AD356" s="425"/>
      <c r="AE356" s="425"/>
      <c r="AF356" s="425"/>
      <c r="AG356" s="425"/>
      <c r="AH356" s="425"/>
      <c r="AI356" s="425"/>
      <c r="AJ356" s="425"/>
      <c r="AK356" s="425"/>
      <c r="AL356" s="425"/>
      <c r="AM356" s="306"/>
    </row>
    <row r="357" spans="1:39" ht="15.5" outlineLevel="1">
      <c r="A357" s="522">
        <v>43</v>
      </c>
      <c r="B357" s="520" t="s">
        <v>135</v>
      </c>
      <c r="C357" s="291" t="s">
        <v>25</v>
      </c>
      <c r="D357" s="295"/>
      <c r="E357" s="295"/>
      <c r="F357" s="295"/>
      <c r="G357" s="295"/>
      <c r="H357" s="295"/>
      <c r="I357" s="295"/>
      <c r="J357" s="295"/>
      <c r="K357" s="295"/>
      <c r="L357" s="295"/>
      <c r="M357" s="295"/>
      <c r="N357" s="295">
        <v>12</v>
      </c>
      <c r="O357" s="295"/>
      <c r="P357" s="295"/>
      <c r="Q357" s="295"/>
      <c r="R357" s="295"/>
      <c r="S357" s="295"/>
      <c r="T357" s="295"/>
      <c r="U357" s="295"/>
      <c r="V357" s="295"/>
      <c r="W357" s="295"/>
      <c r="X357" s="295"/>
      <c r="Y357" s="426"/>
      <c r="Z357" s="410"/>
      <c r="AA357" s="410"/>
      <c r="AB357" s="410"/>
      <c r="AC357" s="410"/>
      <c r="AD357" s="410"/>
      <c r="AE357" s="410"/>
      <c r="AF357" s="410"/>
      <c r="AG357" s="415"/>
      <c r="AH357" s="415"/>
      <c r="AI357" s="415"/>
      <c r="AJ357" s="415"/>
      <c r="AK357" s="415"/>
      <c r="AL357" s="415"/>
      <c r="AM357" s="296">
        <f>SUM(Y357:AL357)</f>
        <v>0</v>
      </c>
    </row>
    <row r="358" spans="1:39" ht="15.5" outlineLevel="1">
      <c r="B358" s="294" t="s">
        <v>289</v>
      </c>
      <c r="C358" s="291" t="s">
        <v>163</v>
      </c>
      <c r="D358" s="295"/>
      <c r="E358" s="295"/>
      <c r="F358" s="295"/>
      <c r="G358" s="295"/>
      <c r="H358" s="295"/>
      <c r="I358" s="295"/>
      <c r="J358" s="295"/>
      <c r="K358" s="295"/>
      <c r="L358" s="295"/>
      <c r="M358" s="295"/>
      <c r="N358" s="295">
        <f>N357</f>
        <v>12</v>
      </c>
      <c r="O358" s="295"/>
      <c r="P358" s="295"/>
      <c r="Q358" s="295"/>
      <c r="R358" s="295"/>
      <c r="S358" s="295"/>
      <c r="T358" s="295"/>
      <c r="U358" s="295"/>
      <c r="V358" s="295"/>
      <c r="W358" s="295"/>
      <c r="X358" s="295"/>
      <c r="Y358" s="411">
        <f>Y357</f>
        <v>0</v>
      </c>
      <c r="Z358" s="411">
        <f t="shared" ref="Z358" si="1029">Z357</f>
        <v>0</v>
      </c>
      <c r="AA358" s="411">
        <f t="shared" ref="AA358" si="1030">AA357</f>
        <v>0</v>
      </c>
      <c r="AB358" s="411">
        <f t="shared" ref="AB358" si="1031">AB357</f>
        <v>0</v>
      </c>
      <c r="AC358" s="411">
        <f t="shared" ref="AC358" si="1032">AC357</f>
        <v>0</v>
      </c>
      <c r="AD358" s="411">
        <f t="shared" ref="AD358" si="1033">AD357</f>
        <v>0</v>
      </c>
      <c r="AE358" s="411">
        <f t="shared" ref="AE358" si="1034">AE357</f>
        <v>0</v>
      </c>
      <c r="AF358" s="411">
        <f t="shared" ref="AF358" si="1035">AF357</f>
        <v>0</v>
      </c>
      <c r="AG358" s="411">
        <f t="shared" ref="AG358" si="1036">AG357</f>
        <v>0</v>
      </c>
      <c r="AH358" s="411">
        <f t="shared" ref="AH358" si="1037">AH357</f>
        <v>0</v>
      </c>
      <c r="AI358" s="411">
        <f t="shared" ref="AI358" si="1038">AI357</f>
        <v>0</v>
      </c>
      <c r="AJ358" s="411">
        <f t="shared" ref="AJ358" si="1039">AJ357</f>
        <v>0</v>
      </c>
      <c r="AK358" s="411">
        <f t="shared" ref="AK358" si="1040">AK357</f>
        <v>0</v>
      </c>
      <c r="AL358" s="411">
        <f t="shared" ref="AL358" si="1041">AL357</f>
        <v>0</v>
      </c>
      <c r="AM358" s="306"/>
    </row>
    <row r="359" spans="1:39" ht="15.5" outlineLevel="1">
      <c r="B359" s="520"/>
      <c r="C359" s="291"/>
      <c r="D359" s="291"/>
      <c r="E359" s="291"/>
      <c r="F359" s="291"/>
      <c r="G359" s="291"/>
      <c r="H359" s="291"/>
      <c r="I359" s="291"/>
      <c r="J359" s="291"/>
      <c r="K359" s="291"/>
      <c r="L359" s="291"/>
      <c r="M359" s="291"/>
      <c r="N359" s="291"/>
      <c r="O359" s="291"/>
      <c r="P359" s="291"/>
      <c r="Q359" s="291"/>
      <c r="R359" s="291"/>
      <c r="S359" s="291"/>
      <c r="T359" s="291"/>
      <c r="U359" s="291"/>
      <c r="V359" s="291"/>
      <c r="W359" s="291"/>
      <c r="X359" s="291"/>
      <c r="Y359" s="412"/>
      <c r="Z359" s="425"/>
      <c r="AA359" s="425"/>
      <c r="AB359" s="425"/>
      <c r="AC359" s="425"/>
      <c r="AD359" s="425"/>
      <c r="AE359" s="425"/>
      <c r="AF359" s="425"/>
      <c r="AG359" s="425"/>
      <c r="AH359" s="425"/>
      <c r="AI359" s="425"/>
      <c r="AJ359" s="425"/>
      <c r="AK359" s="425"/>
      <c r="AL359" s="425"/>
      <c r="AM359" s="306"/>
    </row>
    <row r="360" spans="1:39" ht="46.5" outlineLevel="1">
      <c r="A360" s="522">
        <v>44</v>
      </c>
      <c r="B360" s="520" t="s">
        <v>136</v>
      </c>
      <c r="C360" s="291" t="s">
        <v>25</v>
      </c>
      <c r="D360" s="295"/>
      <c r="E360" s="295"/>
      <c r="F360" s="295"/>
      <c r="G360" s="295"/>
      <c r="H360" s="295"/>
      <c r="I360" s="295"/>
      <c r="J360" s="295"/>
      <c r="K360" s="295"/>
      <c r="L360" s="295"/>
      <c r="M360" s="295"/>
      <c r="N360" s="295">
        <v>12</v>
      </c>
      <c r="O360" s="295"/>
      <c r="P360" s="295"/>
      <c r="Q360" s="295"/>
      <c r="R360" s="295"/>
      <c r="S360" s="295"/>
      <c r="T360" s="295"/>
      <c r="U360" s="295"/>
      <c r="V360" s="295"/>
      <c r="W360" s="295"/>
      <c r="X360" s="295"/>
      <c r="Y360" s="426"/>
      <c r="Z360" s="410"/>
      <c r="AA360" s="410"/>
      <c r="AB360" s="410"/>
      <c r="AC360" s="410"/>
      <c r="AD360" s="410"/>
      <c r="AE360" s="410"/>
      <c r="AF360" s="410"/>
      <c r="AG360" s="415"/>
      <c r="AH360" s="415"/>
      <c r="AI360" s="415"/>
      <c r="AJ360" s="415"/>
      <c r="AK360" s="415"/>
      <c r="AL360" s="415"/>
      <c r="AM360" s="296">
        <f>SUM(Y360:AL360)</f>
        <v>0</v>
      </c>
    </row>
    <row r="361" spans="1:39" ht="15.5" outlineLevel="1">
      <c r="B361" s="294" t="s">
        <v>289</v>
      </c>
      <c r="C361" s="291" t="s">
        <v>163</v>
      </c>
      <c r="D361" s="295"/>
      <c r="E361" s="295"/>
      <c r="F361" s="295"/>
      <c r="G361" s="295"/>
      <c r="H361" s="295"/>
      <c r="I361" s="295"/>
      <c r="J361" s="295"/>
      <c r="K361" s="295"/>
      <c r="L361" s="295"/>
      <c r="M361" s="295"/>
      <c r="N361" s="295">
        <f>N360</f>
        <v>12</v>
      </c>
      <c r="O361" s="295"/>
      <c r="P361" s="295"/>
      <c r="Q361" s="295"/>
      <c r="R361" s="295"/>
      <c r="S361" s="295"/>
      <c r="T361" s="295"/>
      <c r="U361" s="295"/>
      <c r="V361" s="295"/>
      <c r="W361" s="295"/>
      <c r="X361" s="295"/>
      <c r="Y361" s="411">
        <f>Y360</f>
        <v>0</v>
      </c>
      <c r="Z361" s="411">
        <f t="shared" ref="Z361" si="1042">Z360</f>
        <v>0</v>
      </c>
      <c r="AA361" s="411">
        <f t="shared" ref="AA361" si="1043">AA360</f>
        <v>0</v>
      </c>
      <c r="AB361" s="411">
        <f t="shared" ref="AB361" si="1044">AB360</f>
        <v>0</v>
      </c>
      <c r="AC361" s="411">
        <f t="shared" ref="AC361" si="1045">AC360</f>
        <v>0</v>
      </c>
      <c r="AD361" s="411">
        <f t="shared" ref="AD361" si="1046">AD360</f>
        <v>0</v>
      </c>
      <c r="AE361" s="411">
        <f t="shared" ref="AE361" si="1047">AE360</f>
        <v>0</v>
      </c>
      <c r="AF361" s="411">
        <f t="shared" ref="AF361" si="1048">AF360</f>
        <v>0</v>
      </c>
      <c r="AG361" s="411">
        <f t="shared" ref="AG361" si="1049">AG360</f>
        <v>0</v>
      </c>
      <c r="AH361" s="411">
        <f t="shared" ref="AH361" si="1050">AH360</f>
        <v>0</v>
      </c>
      <c r="AI361" s="411">
        <f t="shared" ref="AI361" si="1051">AI360</f>
        <v>0</v>
      </c>
      <c r="AJ361" s="411">
        <f t="shared" ref="AJ361" si="1052">AJ360</f>
        <v>0</v>
      </c>
      <c r="AK361" s="411">
        <f t="shared" ref="AK361" si="1053">AK360</f>
        <v>0</v>
      </c>
      <c r="AL361" s="411">
        <f t="shared" ref="AL361" si="1054">AL360</f>
        <v>0</v>
      </c>
      <c r="AM361" s="306"/>
    </row>
    <row r="362" spans="1:39" ht="15.5" outlineLevel="1">
      <c r="B362" s="520"/>
      <c r="C362" s="291"/>
      <c r="D362" s="291"/>
      <c r="E362" s="291"/>
      <c r="F362" s="291"/>
      <c r="G362" s="291"/>
      <c r="H362" s="291"/>
      <c r="I362" s="291"/>
      <c r="J362" s="291"/>
      <c r="K362" s="291"/>
      <c r="L362" s="291"/>
      <c r="M362" s="291"/>
      <c r="N362" s="291"/>
      <c r="O362" s="291"/>
      <c r="P362" s="291"/>
      <c r="Q362" s="291"/>
      <c r="R362" s="291"/>
      <c r="S362" s="291"/>
      <c r="T362" s="291"/>
      <c r="U362" s="291"/>
      <c r="V362" s="291"/>
      <c r="W362" s="291"/>
      <c r="X362" s="291"/>
      <c r="Y362" s="412"/>
      <c r="Z362" s="425"/>
      <c r="AA362" s="425"/>
      <c r="AB362" s="425"/>
      <c r="AC362" s="425"/>
      <c r="AD362" s="425"/>
      <c r="AE362" s="425"/>
      <c r="AF362" s="425"/>
      <c r="AG362" s="425"/>
      <c r="AH362" s="425"/>
      <c r="AI362" s="425"/>
      <c r="AJ362" s="425"/>
      <c r="AK362" s="425"/>
      <c r="AL362" s="425"/>
      <c r="AM362" s="306"/>
    </row>
    <row r="363" spans="1:39" ht="31" outlineLevel="1">
      <c r="A363" s="522">
        <v>45</v>
      </c>
      <c r="B363" s="520" t="s">
        <v>137</v>
      </c>
      <c r="C363" s="291" t="s">
        <v>25</v>
      </c>
      <c r="D363" s="295"/>
      <c r="E363" s="295"/>
      <c r="F363" s="295"/>
      <c r="G363" s="295"/>
      <c r="H363" s="295"/>
      <c r="I363" s="295"/>
      <c r="J363" s="295"/>
      <c r="K363" s="295"/>
      <c r="L363" s="295"/>
      <c r="M363" s="295"/>
      <c r="N363" s="295">
        <v>12</v>
      </c>
      <c r="O363" s="295"/>
      <c r="P363" s="295"/>
      <c r="Q363" s="295"/>
      <c r="R363" s="295"/>
      <c r="S363" s="295"/>
      <c r="T363" s="295"/>
      <c r="U363" s="295"/>
      <c r="V363" s="295"/>
      <c r="W363" s="295"/>
      <c r="X363" s="295"/>
      <c r="Y363" s="426"/>
      <c r="Z363" s="410"/>
      <c r="AA363" s="410"/>
      <c r="AB363" s="410"/>
      <c r="AC363" s="410"/>
      <c r="AD363" s="410"/>
      <c r="AE363" s="410"/>
      <c r="AF363" s="410"/>
      <c r="AG363" s="415"/>
      <c r="AH363" s="415"/>
      <c r="AI363" s="415"/>
      <c r="AJ363" s="415"/>
      <c r="AK363" s="415"/>
      <c r="AL363" s="415"/>
      <c r="AM363" s="296">
        <f>SUM(Y363:AL363)</f>
        <v>0</v>
      </c>
    </row>
    <row r="364" spans="1:39" ht="15.5" outlineLevel="1">
      <c r="B364" s="294" t="s">
        <v>289</v>
      </c>
      <c r="C364" s="291" t="s">
        <v>163</v>
      </c>
      <c r="D364" s="295"/>
      <c r="E364" s="295"/>
      <c r="F364" s="295"/>
      <c r="G364" s="295"/>
      <c r="H364" s="295"/>
      <c r="I364" s="295"/>
      <c r="J364" s="295"/>
      <c r="K364" s="295"/>
      <c r="L364" s="295"/>
      <c r="M364" s="295"/>
      <c r="N364" s="295">
        <f>N363</f>
        <v>12</v>
      </c>
      <c r="O364" s="295"/>
      <c r="P364" s="295"/>
      <c r="Q364" s="295"/>
      <c r="R364" s="295"/>
      <c r="S364" s="295"/>
      <c r="T364" s="295"/>
      <c r="U364" s="295"/>
      <c r="V364" s="295"/>
      <c r="W364" s="295"/>
      <c r="X364" s="295"/>
      <c r="Y364" s="411">
        <f>Y363</f>
        <v>0</v>
      </c>
      <c r="Z364" s="411">
        <f t="shared" ref="Z364" si="1055">Z363</f>
        <v>0</v>
      </c>
      <c r="AA364" s="411">
        <f t="shared" ref="AA364" si="1056">AA363</f>
        <v>0</v>
      </c>
      <c r="AB364" s="411">
        <f t="shared" ref="AB364" si="1057">AB363</f>
        <v>0</v>
      </c>
      <c r="AC364" s="411">
        <f t="shared" ref="AC364" si="1058">AC363</f>
        <v>0</v>
      </c>
      <c r="AD364" s="411">
        <f t="shared" ref="AD364" si="1059">AD363</f>
        <v>0</v>
      </c>
      <c r="AE364" s="411">
        <f t="shared" ref="AE364" si="1060">AE363</f>
        <v>0</v>
      </c>
      <c r="AF364" s="411">
        <f t="shared" ref="AF364" si="1061">AF363</f>
        <v>0</v>
      </c>
      <c r="AG364" s="411">
        <f t="shared" ref="AG364" si="1062">AG363</f>
        <v>0</v>
      </c>
      <c r="AH364" s="411">
        <f t="shared" ref="AH364" si="1063">AH363</f>
        <v>0</v>
      </c>
      <c r="AI364" s="411">
        <f t="shared" ref="AI364" si="1064">AI363</f>
        <v>0</v>
      </c>
      <c r="AJ364" s="411">
        <f t="shared" ref="AJ364" si="1065">AJ363</f>
        <v>0</v>
      </c>
      <c r="AK364" s="411">
        <f t="shared" ref="AK364" si="1066">AK363</f>
        <v>0</v>
      </c>
      <c r="AL364" s="411">
        <f t="shared" ref="AL364" si="1067">AL363</f>
        <v>0</v>
      </c>
      <c r="AM364" s="306"/>
    </row>
    <row r="365" spans="1:39" ht="15.5" outlineLevel="1">
      <c r="B365" s="520"/>
      <c r="C365" s="291"/>
      <c r="D365" s="291"/>
      <c r="E365" s="291"/>
      <c r="F365" s="291"/>
      <c r="G365" s="291"/>
      <c r="H365" s="291"/>
      <c r="I365" s="291"/>
      <c r="J365" s="291"/>
      <c r="K365" s="291"/>
      <c r="L365" s="291"/>
      <c r="M365" s="291"/>
      <c r="N365" s="291"/>
      <c r="O365" s="291"/>
      <c r="P365" s="291"/>
      <c r="Q365" s="291"/>
      <c r="R365" s="291"/>
      <c r="S365" s="291"/>
      <c r="T365" s="291"/>
      <c r="U365" s="291"/>
      <c r="V365" s="291"/>
      <c r="W365" s="291"/>
      <c r="X365" s="291"/>
      <c r="Y365" s="412"/>
      <c r="Z365" s="425"/>
      <c r="AA365" s="425"/>
      <c r="AB365" s="425"/>
      <c r="AC365" s="425"/>
      <c r="AD365" s="425"/>
      <c r="AE365" s="425"/>
      <c r="AF365" s="425"/>
      <c r="AG365" s="425"/>
      <c r="AH365" s="425"/>
      <c r="AI365" s="425"/>
      <c r="AJ365" s="425"/>
      <c r="AK365" s="425"/>
      <c r="AL365" s="425"/>
      <c r="AM365" s="306"/>
    </row>
    <row r="366" spans="1:39" ht="31" outlineLevel="1">
      <c r="A366" s="522">
        <v>46</v>
      </c>
      <c r="B366" s="520" t="s">
        <v>138</v>
      </c>
      <c r="C366" s="291" t="s">
        <v>25</v>
      </c>
      <c r="D366" s="295"/>
      <c r="E366" s="295"/>
      <c r="F366" s="295"/>
      <c r="G366" s="295"/>
      <c r="H366" s="295"/>
      <c r="I366" s="295"/>
      <c r="J366" s="295"/>
      <c r="K366" s="295"/>
      <c r="L366" s="295"/>
      <c r="M366" s="295"/>
      <c r="N366" s="295">
        <v>12</v>
      </c>
      <c r="O366" s="295"/>
      <c r="P366" s="295"/>
      <c r="Q366" s="295"/>
      <c r="R366" s="295"/>
      <c r="S366" s="295"/>
      <c r="T366" s="295"/>
      <c r="U366" s="295"/>
      <c r="V366" s="295"/>
      <c r="W366" s="295"/>
      <c r="X366" s="295"/>
      <c r="Y366" s="426"/>
      <c r="Z366" s="410"/>
      <c r="AA366" s="410"/>
      <c r="AB366" s="410"/>
      <c r="AC366" s="410"/>
      <c r="AD366" s="410"/>
      <c r="AE366" s="410"/>
      <c r="AF366" s="410"/>
      <c r="AG366" s="415"/>
      <c r="AH366" s="415"/>
      <c r="AI366" s="415"/>
      <c r="AJ366" s="415"/>
      <c r="AK366" s="415"/>
      <c r="AL366" s="415"/>
      <c r="AM366" s="296">
        <f>SUM(Y366:AL366)</f>
        <v>0</v>
      </c>
    </row>
    <row r="367" spans="1:39" ht="15.5" outlineLevel="1">
      <c r="B367" s="294" t="s">
        <v>289</v>
      </c>
      <c r="C367" s="291" t="s">
        <v>163</v>
      </c>
      <c r="D367" s="295"/>
      <c r="E367" s="295"/>
      <c r="F367" s="295"/>
      <c r="G367" s="295"/>
      <c r="H367" s="295"/>
      <c r="I367" s="295"/>
      <c r="J367" s="295"/>
      <c r="K367" s="295"/>
      <c r="L367" s="295"/>
      <c r="M367" s="295"/>
      <c r="N367" s="295">
        <f>N366</f>
        <v>12</v>
      </c>
      <c r="O367" s="295"/>
      <c r="P367" s="295"/>
      <c r="Q367" s="295"/>
      <c r="R367" s="295"/>
      <c r="S367" s="295"/>
      <c r="T367" s="295"/>
      <c r="U367" s="295"/>
      <c r="V367" s="295"/>
      <c r="W367" s="295"/>
      <c r="X367" s="295"/>
      <c r="Y367" s="411">
        <f>Y366</f>
        <v>0</v>
      </c>
      <c r="Z367" s="411">
        <f t="shared" ref="Z367" si="1068">Z366</f>
        <v>0</v>
      </c>
      <c r="AA367" s="411">
        <f t="shared" ref="AA367" si="1069">AA366</f>
        <v>0</v>
      </c>
      <c r="AB367" s="411">
        <f t="shared" ref="AB367" si="1070">AB366</f>
        <v>0</v>
      </c>
      <c r="AC367" s="411">
        <f t="shared" ref="AC367" si="1071">AC366</f>
        <v>0</v>
      </c>
      <c r="AD367" s="411">
        <f t="shared" ref="AD367" si="1072">AD366</f>
        <v>0</v>
      </c>
      <c r="AE367" s="411">
        <f t="shared" ref="AE367" si="1073">AE366</f>
        <v>0</v>
      </c>
      <c r="AF367" s="411">
        <f t="shared" ref="AF367" si="1074">AF366</f>
        <v>0</v>
      </c>
      <c r="AG367" s="411">
        <f t="shared" ref="AG367" si="1075">AG366</f>
        <v>0</v>
      </c>
      <c r="AH367" s="411">
        <f t="shared" ref="AH367" si="1076">AH366</f>
        <v>0</v>
      </c>
      <c r="AI367" s="411">
        <f t="shared" ref="AI367" si="1077">AI366</f>
        <v>0</v>
      </c>
      <c r="AJ367" s="411">
        <f t="shared" ref="AJ367" si="1078">AJ366</f>
        <v>0</v>
      </c>
      <c r="AK367" s="411">
        <f t="shared" ref="AK367" si="1079">AK366</f>
        <v>0</v>
      </c>
      <c r="AL367" s="411">
        <f t="shared" ref="AL367" si="1080">AL366</f>
        <v>0</v>
      </c>
      <c r="AM367" s="306"/>
    </row>
    <row r="368" spans="1:39" ht="15.5" outlineLevel="1">
      <c r="B368" s="520"/>
      <c r="C368" s="291"/>
      <c r="D368" s="291"/>
      <c r="E368" s="291"/>
      <c r="F368" s="291"/>
      <c r="G368" s="291"/>
      <c r="H368" s="291"/>
      <c r="I368" s="291"/>
      <c r="J368" s="291"/>
      <c r="K368" s="291"/>
      <c r="L368" s="291"/>
      <c r="M368" s="291"/>
      <c r="N368" s="291"/>
      <c r="O368" s="291"/>
      <c r="P368" s="291"/>
      <c r="Q368" s="291"/>
      <c r="R368" s="291"/>
      <c r="S368" s="291"/>
      <c r="T368" s="291"/>
      <c r="U368" s="291"/>
      <c r="V368" s="291"/>
      <c r="W368" s="291"/>
      <c r="X368" s="291"/>
      <c r="Y368" s="412"/>
      <c r="Z368" s="425"/>
      <c r="AA368" s="425"/>
      <c r="AB368" s="425"/>
      <c r="AC368" s="425"/>
      <c r="AD368" s="425"/>
      <c r="AE368" s="425"/>
      <c r="AF368" s="425"/>
      <c r="AG368" s="425"/>
      <c r="AH368" s="425"/>
      <c r="AI368" s="425"/>
      <c r="AJ368" s="425"/>
      <c r="AK368" s="425"/>
      <c r="AL368" s="425"/>
      <c r="AM368" s="306"/>
    </row>
    <row r="369" spans="1:42" ht="31" outlineLevel="1">
      <c r="A369" s="522">
        <v>47</v>
      </c>
      <c r="B369" s="520" t="s">
        <v>139</v>
      </c>
      <c r="C369" s="291" t="s">
        <v>25</v>
      </c>
      <c r="D369" s="295"/>
      <c r="E369" s="295"/>
      <c r="F369" s="295"/>
      <c r="G369" s="295"/>
      <c r="H369" s="295"/>
      <c r="I369" s="295"/>
      <c r="J369" s="295"/>
      <c r="K369" s="295"/>
      <c r="L369" s="295"/>
      <c r="M369" s="295"/>
      <c r="N369" s="295">
        <v>12</v>
      </c>
      <c r="O369" s="295"/>
      <c r="P369" s="295"/>
      <c r="Q369" s="295"/>
      <c r="R369" s="295"/>
      <c r="S369" s="295"/>
      <c r="T369" s="295"/>
      <c r="U369" s="295"/>
      <c r="V369" s="295"/>
      <c r="W369" s="295"/>
      <c r="X369" s="295"/>
      <c r="Y369" s="426"/>
      <c r="Z369" s="410"/>
      <c r="AA369" s="410"/>
      <c r="AB369" s="410"/>
      <c r="AC369" s="410"/>
      <c r="AD369" s="410"/>
      <c r="AE369" s="410"/>
      <c r="AF369" s="410"/>
      <c r="AG369" s="415"/>
      <c r="AH369" s="415"/>
      <c r="AI369" s="415"/>
      <c r="AJ369" s="415"/>
      <c r="AK369" s="415"/>
      <c r="AL369" s="415"/>
      <c r="AM369" s="296">
        <f>SUM(Y369:AL369)</f>
        <v>0</v>
      </c>
    </row>
    <row r="370" spans="1:42" ht="15.5" outlineLevel="1">
      <c r="B370" s="294" t="s">
        <v>289</v>
      </c>
      <c r="C370" s="291" t="s">
        <v>163</v>
      </c>
      <c r="D370" s="295"/>
      <c r="E370" s="295"/>
      <c r="F370" s="295"/>
      <c r="G370" s="295"/>
      <c r="H370" s="295"/>
      <c r="I370" s="295"/>
      <c r="J370" s="295"/>
      <c r="K370" s="295"/>
      <c r="L370" s="295"/>
      <c r="M370" s="295"/>
      <c r="N370" s="295">
        <f>N369</f>
        <v>12</v>
      </c>
      <c r="O370" s="295"/>
      <c r="P370" s="295"/>
      <c r="Q370" s="295"/>
      <c r="R370" s="295"/>
      <c r="S370" s="295"/>
      <c r="T370" s="295"/>
      <c r="U370" s="295"/>
      <c r="V370" s="295"/>
      <c r="W370" s="295"/>
      <c r="X370" s="295"/>
      <c r="Y370" s="411">
        <f>Y369</f>
        <v>0</v>
      </c>
      <c r="Z370" s="411">
        <f t="shared" ref="Z370" si="1081">Z369</f>
        <v>0</v>
      </c>
      <c r="AA370" s="411">
        <f t="shared" ref="AA370" si="1082">AA369</f>
        <v>0</v>
      </c>
      <c r="AB370" s="411">
        <f t="shared" ref="AB370" si="1083">AB369</f>
        <v>0</v>
      </c>
      <c r="AC370" s="411">
        <f t="shared" ref="AC370" si="1084">AC369</f>
        <v>0</v>
      </c>
      <c r="AD370" s="411">
        <f t="shared" ref="AD370" si="1085">AD369</f>
        <v>0</v>
      </c>
      <c r="AE370" s="411">
        <f t="shared" ref="AE370" si="1086">AE369</f>
        <v>0</v>
      </c>
      <c r="AF370" s="411">
        <f t="shared" ref="AF370" si="1087">AF369</f>
        <v>0</v>
      </c>
      <c r="AG370" s="411">
        <f t="shared" ref="AG370" si="1088">AG369</f>
        <v>0</v>
      </c>
      <c r="AH370" s="411">
        <f t="shared" ref="AH370" si="1089">AH369</f>
        <v>0</v>
      </c>
      <c r="AI370" s="411">
        <f t="shared" ref="AI370" si="1090">AI369</f>
        <v>0</v>
      </c>
      <c r="AJ370" s="411">
        <f t="shared" ref="AJ370" si="1091">AJ369</f>
        <v>0</v>
      </c>
      <c r="AK370" s="411">
        <f t="shared" ref="AK370" si="1092">AK369</f>
        <v>0</v>
      </c>
      <c r="AL370" s="411">
        <f t="shared" ref="AL370" si="1093">AL369</f>
        <v>0</v>
      </c>
      <c r="AM370" s="306"/>
    </row>
    <row r="371" spans="1:42" ht="15.5" outlineLevel="1">
      <c r="B371" s="520"/>
      <c r="C371" s="291"/>
      <c r="D371" s="291"/>
      <c r="E371" s="291"/>
      <c r="F371" s="291"/>
      <c r="G371" s="291"/>
      <c r="H371" s="291"/>
      <c r="I371" s="291"/>
      <c r="J371" s="291"/>
      <c r="K371" s="291"/>
      <c r="L371" s="291"/>
      <c r="M371" s="291"/>
      <c r="N371" s="291"/>
      <c r="O371" s="291"/>
      <c r="P371" s="291"/>
      <c r="Q371" s="291"/>
      <c r="R371" s="291"/>
      <c r="S371" s="291"/>
      <c r="T371" s="291"/>
      <c r="U371" s="291"/>
      <c r="V371" s="291"/>
      <c r="W371" s="291"/>
      <c r="X371" s="291"/>
      <c r="Y371" s="412"/>
      <c r="Z371" s="425"/>
      <c r="AA371" s="425"/>
      <c r="AB371" s="425"/>
      <c r="AC371" s="425"/>
      <c r="AD371" s="425"/>
      <c r="AE371" s="425"/>
      <c r="AF371" s="425"/>
      <c r="AG371" s="425"/>
      <c r="AH371" s="425"/>
      <c r="AI371" s="425"/>
      <c r="AJ371" s="425"/>
      <c r="AK371" s="425"/>
      <c r="AL371" s="425"/>
      <c r="AM371" s="306"/>
    </row>
    <row r="372" spans="1:42" ht="31" outlineLevel="1">
      <c r="A372" s="522">
        <v>48</v>
      </c>
      <c r="B372" s="520" t="s">
        <v>140</v>
      </c>
      <c r="C372" s="291" t="s">
        <v>25</v>
      </c>
      <c r="D372" s="295"/>
      <c r="E372" s="295"/>
      <c r="F372" s="295"/>
      <c r="G372" s="295"/>
      <c r="H372" s="295"/>
      <c r="I372" s="295"/>
      <c r="J372" s="295"/>
      <c r="K372" s="295"/>
      <c r="L372" s="295"/>
      <c r="M372" s="295"/>
      <c r="N372" s="295">
        <v>12</v>
      </c>
      <c r="O372" s="295"/>
      <c r="P372" s="295"/>
      <c r="Q372" s="295"/>
      <c r="R372" s="295"/>
      <c r="S372" s="295"/>
      <c r="T372" s="295"/>
      <c r="U372" s="295"/>
      <c r="V372" s="295"/>
      <c r="W372" s="295"/>
      <c r="X372" s="295"/>
      <c r="Y372" s="426"/>
      <c r="Z372" s="410"/>
      <c r="AA372" s="410"/>
      <c r="AB372" s="410"/>
      <c r="AC372" s="410"/>
      <c r="AD372" s="410"/>
      <c r="AE372" s="410"/>
      <c r="AF372" s="410"/>
      <c r="AG372" s="415"/>
      <c r="AH372" s="415"/>
      <c r="AI372" s="415"/>
      <c r="AJ372" s="415"/>
      <c r="AK372" s="415"/>
      <c r="AL372" s="415"/>
      <c r="AM372" s="296">
        <f>SUM(Y372:AL372)</f>
        <v>0</v>
      </c>
    </row>
    <row r="373" spans="1:42" ht="15.5" outlineLevel="1">
      <c r="B373" s="294" t="s">
        <v>289</v>
      </c>
      <c r="C373" s="291" t="s">
        <v>163</v>
      </c>
      <c r="D373" s="295"/>
      <c r="E373" s="295"/>
      <c r="F373" s="295"/>
      <c r="G373" s="295"/>
      <c r="H373" s="295"/>
      <c r="I373" s="295"/>
      <c r="J373" s="295"/>
      <c r="K373" s="295"/>
      <c r="L373" s="295"/>
      <c r="M373" s="295"/>
      <c r="N373" s="295">
        <f>N372</f>
        <v>12</v>
      </c>
      <c r="O373" s="295"/>
      <c r="P373" s="295"/>
      <c r="Q373" s="295"/>
      <c r="R373" s="295"/>
      <c r="S373" s="295"/>
      <c r="T373" s="295"/>
      <c r="U373" s="295"/>
      <c r="V373" s="295"/>
      <c r="W373" s="295"/>
      <c r="X373" s="295"/>
      <c r="Y373" s="411">
        <f>Y372</f>
        <v>0</v>
      </c>
      <c r="Z373" s="411">
        <f t="shared" ref="Z373" si="1094">Z372</f>
        <v>0</v>
      </c>
      <c r="AA373" s="411">
        <f t="shared" ref="AA373" si="1095">AA372</f>
        <v>0</v>
      </c>
      <c r="AB373" s="411">
        <f t="shared" ref="AB373" si="1096">AB372</f>
        <v>0</v>
      </c>
      <c r="AC373" s="411">
        <f t="shared" ref="AC373" si="1097">AC372</f>
        <v>0</v>
      </c>
      <c r="AD373" s="411">
        <f t="shared" ref="AD373" si="1098">AD372</f>
        <v>0</v>
      </c>
      <c r="AE373" s="411">
        <f t="shared" ref="AE373" si="1099">AE372</f>
        <v>0</v>
      </c>
      <c r="AF373" s="411">
        <f t="shared" ref="AF373" si="1100">AF372</f>
        <v>0</v>
      </c>
      <c r="AG373" s="411">
        <f t="shared" ref="AG373" si="1101">AG372</f>
        <v>0</v>
      </c>
      <c r="AH373" s="411">
        <f t="shared" ref="AH373" si="1102">AH372</f>
        <v>0</v>
      </c>
      <c r="AI373" s="411">
        <f t="shared" ref="AI373" si="1103">AI372</f>
        <v>0</v>
      </c>
      <c r="AJ373" s="411">
        <f t="shared" ref="AJ373" si="1104">AJ372</f>
        <v>0</v>
      </c>
      <c r="AK373" s="411">
        <f t="shared" ref="AK373" si="1105">AK372</f>
        <v>0</v>
      </c>
      <c r="AL373" s="411">
        <f t="shared" ref="AL373" si="1106">AL372</f>
        <v>0</v>
      </c>
      <c r="AM373" s="306"/>
    </row>
    <row r="374" spans="1:42" ht="15.5" outlineLevel="1">
      <c r="B374" s="520"/>
      <c r="C374" s="291"/>
      <c r="D374" s="291"/>
      <c r="E374" s="291"/>
      <c r="F374" s="291"/>
      <c r="G374" s="291"/>
      <c r="H374" s="291"/>
      <c r="I374" s="291"/>
      <c r="J374" s="291"/>
      <c r="K374" s="291"/>
      <c r="L374" s="291"/>
      <c r="M374" s="291"/>
      <c r="N374" s="291"/>
      <c r="O374" s="291"/>
      <c r="P374" s="291"/>
      <c r="Q374" s="291"/>
      <c r="R374" s="291"/>
      <c r="S374" s="291"/>
      <c r="T374" s="291"/>
      <c r="U374" s="291"/>
      <c r="V374" s="291"/>
      <c r="W374" s="291"/>
      <c r="X374" s="291"/>
      <c r="Y374" s="412"/>
      <c r="Z374" s="425"/>
      <c r="AA374" s="425"/>
      <c r="AB374" s="425"/>
      <c r="AC374" s="425"/>
      <c r="AD374" s="425"/>
      <c r="AE374" s="425"/>
      <c r="AF374" s="425"/>
      <c r="AG374" s="425"/>
      <c r="AH374" s="425"/>
      <c r="AI374" s="425"/>
      <c r="AJ374" s="425"/>
      <c r="AK374" s="425"/>
      <c r="AL374" s="425"/>
      <c r="AM374" s="306"/>
    </row>
    <row r="375" spans="1:42" ht="31" outlineLevel="1">
      <c r="A375" s="522">
        <v>49</v>
      </c>
      <c r="B375" s="520" t="s">
        <v>141</v>
      </c>
      <c r="C375" s="291" t="s">
        <v>25</v>
      </c>
      <c r="D375" s="295"/>
      <c r="E375" s="295"/>
      <c r="F375" s="295"/>
      <c r="G375" s="295"/>
      <c r="H375" s="295"/>
      <c r="I375" s="295"/>
      <c r="J375" s="295"/>
      <c r="K375" s="295"/>
      <c r="L375" s="295"/>
      <c r="M375" s="295"/>
      <c r="N375" s="295">
        <v>12</v>
      </c>
      <c r="O375" s="295"/>
      <c r="P375" s="295"/>
      <c r="Q375" s="295"/>
      <c r="R375" s="295"/>
      <c r="S375" s="295"/>
      <c r="T375" s="295"/>
      <c r="U375" s="295"/>
      <c r="V375" s="295"/>
      <c r="W375" s="295"/>
      <c r="X375" s="295"/>
      <c r="Y375" s="426"/>
      <c r="Z375" s="410"/>
      <c r="AA375" s="410"/>
      <c r="AB375" s="410"/>
      <c r="AC375" s="410"/>
      <c r="AD375" s="410"/>
      <c r="AE375" s="410"/>
      <c r="AF375" s="410"/>
      <c r="AG375" s="415"/>
      <c r="AH375" s="415"/>
      <c r="AI375" s="415"/>
      <c r="AJ375" s="415"/>
      <c r="AK375" s="415"/>
      <c r="AL375" s="415"/>
      <c r="AM375" s="296">
        <f>SUM(Y375:AL375)</f>
        <v>0</v>
      </c>
    </row>
    <row r="376" spans="1:42" ht="15.5" outlineLevel="1">
      <c r="B376" s="294" t="s">
        <v>289</v>
      </c>
      <c r="C376" s="291" t="s">
        <v>163</v>
      </c>
      <c r="D376" s="295"/>
      <c r="E376" s="295"/>
      <c r="F376" s="295"/>
      <c r="G376" s="295"/>
      <c r="H376" s="295"/>
      <c r="I376" s="295"/>
      <c r="J376" s="295"/>
      <c r="K376" s="295"/>
      <c r="L376" s="295"/>
      <c r="M376" s="295"/>
      <c r="N376" s="295">
        <f>N375</f>
        <v>12</v>
      </c>
      <c r="O376" s="295"/>
      <c r="P376" s="295"/>
      <c r="Q376" s="295"/>
      <c r="R376" s="295"/>
      <c r="S376" s="295"/>
      <c r="T376" s="295"/>
      <c r="U376" s="295"/>
      <c r="V376" s="295"/>
      <c r="W376" s="295"/>
      <c r="X376" s="295"/>
      <c r="Y376" s="411">
        <f>Y375</f>
        <v>0</v>
      </c>
      <c r="Z376" s="411">
        <f t="shared" ref="Z376" si="1107">Z375</f>
        <v>0</v>
      </c>
      <c r="AA376" s="411">
        <f t="shared" ref="AA376" si="1108">AA375</f>
        <v>0</v>
      </c>
      <c r="AB376" s="411">
        <f t="shared" ref="AB376" si="1109">AB375</f>
        <v>0</v>
      </c>
      <c r="AC376" s="411">
        <f t="shared" ref="AC376" si="1110">AC375</f>
        <v>0</v>
      </c>
      <c r="AD376" s="411">
        <f t="shared" ref="AD376" si="1111">AD375</f>
        <v>0</v>
      </c>
      <c r="AE376" s="411">
        <f t="shared" ref="AE376" si="1112">AE375</f>
        <v>0</v>
      </c>
      <c r="AF376" s="411">
        <f t="shared" ref="AF376" si="1113">AF375</f>
        <v>0</v>
      </c>
      <c r="AG376" s="411">
        <f t="shared" ref="AG376" si="1114">AG375</f>
        <v>0</v>
      </c>
      <c r="AH376" s="411">
        <f t="shared" ref="AH376" si="1115">AH375</f>
        <v>0</v>
      </c>
      <c r="AI376" s="411">
        <f t="shared" ref="AI376" si="1116">AI375</f>
        <v>0</v>
      </c>
      <c r="AJ376" s="411">
        <f t="shared" ref="AJ376" si="1117">AJ375</f>
        <v>0</v>
      </c>
      <c r="AK376" s="411">
        <f t="shared" ref="AK376" si="1118">AK375</f>
        <v>0</v>
      </c>
      <c r="AL376" s="411">
        <f t="shared" ref="AL376" si="1119">AL375</f>
        <v>0</v>
      </c>
      <c r="AM376" s="306"/>
    </row>
    <row r="377" spans="1:42" ht="15.5" outlineLevel="1">
      <c r="B377" s="437"/>
      <c r="C377" s="305"/>
      <c r="D377" s="291"/>
      <c r="E377" s="291"/>
      <c r="F377" s="291"/>
      <c r="G377" s="291"/>
      <c r="H377" s="291"/>
      <c r="I377" s="291"/>
      <c r="J377" s="291"/>
      <c r="K377" s="291"/>
      <c r="L377" s="291"/>
      <c r="M377" s="291"/>
      <c r="N377" s="291"/>
      <c r="O377" s="291"/>
      <c r="P377" s="291"/>
      <c r="Q377" s="291"/>
      <c r="R377" s="291"/>
      <c r="S377" s="291"/>
      <c r="T377" s="291"/>
      <c r="U377" s="291"/>
      <c r="V377" s="291"/>
      <c r="W377" s="291"/>
      <c r="X377" s="291"/>
      <c r="Y377" s="301"/>
      <c r="Z377" s="301"/>
      <c r="AA377" s="301"/>
      <c r="AB377" s="301"/>
      <c r="AC377" s="301"/>
      <c r="AD377" s="301"/>
      <c r="AE377" s="301"/>
      <c r="AF377" s="301"/>
      <c r="AG377" s="301"/>
      <c r="AH377" s="301"/>
      <c r="AI377" s="301"/>
      <c r="AJ377" s="301"/>
      <c r="AK377" s="301"/>
      <c r="AL377" s="301"/>
      <c r="AM377" s="306"/>
    </row>
    <row r="378" spans="1:42" ht="15.5">
      <c r="B378" s="327" t="s">
        <v>274</v>
      </c>
      <c r="C378" s="329"/>
      <c r="D378" s="329">
        <f>SUM(D221:D376)</f>
        <v>19490091</v>
      </c>
      <c r="E378" s="329">
        <f t="shared" ref="E378:M378" si="1120">SUM(E221:E376)</f>
        <v>19490091</v>
      </c>
      <c r="F378" s="329">
        <f t="shared" si="1120"/>
        <v>19822758</v>
      </c>
      <c r="G378" s="329">
        <f t="shared" si="1120"/>
        <v>19822758</v>
      </c>
      <c r="H378" s="329">
        <f t="shared" si="1120"/>
        <v>19822758</v>
      </c>
      <c r="I378" s="329">
        <f t="shared" si="1120"/>
        <v>19816243</v>
      </c>
      <c r="J378" s="329">
        <f t="shared" si="1120"/>
        <v>19816243</v>
      </c>
      <c r="K378" s="329">
        <f t="shared" si="1120"/>
        <v>19815541</v>
      </c>
      <c r="L378" s="329">
        <f t="shared" si="1120"/>
        <v>19744274</v>
      </c>
      <c r="M378" s="329">
        <f t="shared" si="1120"/>
        <v>19725214</v>
      </c>
      <c r="N378" s="329"/>
      <c r="O378" s="329">
        <f>SUM(O221:O376)</f>
        <v>2937</v>
      </c>
      <c r="P378" s="329">
        <f t="shared" ref="P378:X378" si="1121">SUM(P221:P376)</f>
        <v>2938</v>
      </c>
      <c r="Q378" s="329">
        <f t="shared" si="1121"/>
        <v>3072</v>
      </c>
      <c r="R378" s="329">
        <f t="shared" si="1121"/>
        <v>3072</v>
      </c>
      <c r="S378" s="329">
        <f t="shared" si="1121"/>
        <v>3072</v>
      </c>
      <c r="T378" s="329">
        <f t="shared" si="1121"/>
        <v>3071</v>
      </c>
      <c r="U378" s="329">
        <f t="shared" si="1121"/>
        <v>3071</v>
      </c>
      <c r="V378" s="329">
        <f t="shared" si="1121"/>
        <v>3071</v>
      </c>
      <c r="W378" s="329">
        <f t="shared" si="1121"/>
        <v>3068</v>
      </c>
      <c r="X378" s="329">
        <f t="shared" si="1121"/>
        <v>3067</v>
      </c>
      <c r="Y378" s="329">
        <f>IF(Y219="kWh",SUMPRODUCT(D221:D376,Y221:Y376))</f>
        <v>7779143.6685239635</v>
      </c>
      <c r="Z378" s="329">
        <f>IF(Z219="kWh",SUMPRODUCT(D221:D376,Z221:Z376))</f>
        <v>2059429.796770273</v>
      </c>
      <c r="AA378" s="329">
        <f>IF(AA219="kw",SUMPRODUCT(N221:N376,O221:O376,AA221:AA376),SUMPRODUCT(D221:D376,AA221:AA376))</f>
        <v>21284.583840072017</v>
      </c>
      <c r="AB378" s="329">
        <f>IF(AB219="kw",SUMPRODUCT(N221:N376,O221:O376,AB221:AB376),SUMPRODUCT(D221:D376,AB221:AB376))</f>
        <v>0</v>
      </c>
      <c r="AC378" s="329">
        <f>IF(AC219="kw",SUMPRODUCT(N221:N376,O221:O376,AC221:AC376),SUMPRODUCT(D221:D376,AC221:AC376))</f>
        <v>0</v>
      </c>
      <c r="AD378" s="329">
        <f>IF(AD219="kw",SUMPRODUCT(N221:N376,O221:O376,AD221:AD376),SUMPRODUCT(D221:D376,AD221:AD376))</f>
        <v>0</v>
      </c>
      <c r="AE378" s="329">
        <f>IF(AE219="kw",SUMPRODUCT(N221:N376,O221:O376,AE221:AE376),SUMPRODUCT(D221:D376,AE221:AE376))</f>
        <v>0</v>
      </c>
      <c r="AF378" s="329">
        <f>IF(AF219="kw",SUMPRODUCT(N221:N376,O221:O376,AF221:AF376),SUMPRODUCT(D221:D376,AF221:AF376))</f>
        <v>0</v>
      </c>
      <c r="AG378" s="329">
        <f>IF(AG219="kw",SUMPRODUCT(N221:N376,O221:O376,AG221:AG376),SUMPRODUCT(D221:D376,AG221:AG376))</f>
        <v>0</v>
      </c>
      <c r="AH378" s="329">
        <f>IF(AH219="kw",SUMPRODUCT(N221:N376,O221:O376,AH221:AH376),SUMPRODUCT(D221:D376,AH221:AH376))</f>
        <v>0</v>
      </c>
      <c r="AI378" s="329">
        <f>IF(AI219="kw",SUMPRODUCT(N221:N376,O221:O376,AI221:AI376),SUMPRODUCT(D221:D376,AI221:AI376))</f>
        <v>0</v>
      </c>
      <c r="AJ378" s="329">
        <f>IF(AJ219="kw",SUMPRODUCT(N221:N376,O221:O376,AJ221:AJ376),SUMPRODUCT(D221:D376,AJ221:AJ376))</f>
        <v>0</v>
      </c>
      <c r="AK378" s="329">
        <f>IF(AK219="kw",SUMPRODUCT(N221:N376,O221:O376,AK221:AK376),SUMPRODUCT(D221:D376,AK221:AK376))</f>
        <v>0</v>
      </c>
      <c r="AL378" s="329">
        <f>IF(AL219="kw",SUMPRODUCT(N221:N376,O221:O376,AL221:AL376),SUMPRODUCT(D221:D376,AL221:AL376))</f>
        <v>0</v>
      </c>
      <c r="AM378" s="330"/>
    </row>
    <row r="379" spans="1:42" ht="15.5">
      <c r="B379" s="391" t="s">
        <v>275</v>
      </c>
      <c r="C379" s="392"/>
      <c r="D379" s="392"/>
      <c r="E379" s="392"/>
      <c r="F379" s="392"/>
      <c r="G379" s="392"/>
      <c r="H379" s="392"/>
      <c r="I379" s="392"/>
      <c r="J379" s="392"/>
      <c r="K379" s="392"/>
      <c r="L379" s="392"/>
      <c r="M379" s="392"/>
      <c r="N379" s="392"/>
      <c r="O379" s="392"/>
      <c r="P379" s="392"/>
      <c r="Q379" s="392"/>
      <c r="R379" s="392"/>
      <c r="S379" s="392"/>
      <c r="T379" s="392"/>
      <c r="U379" s="392"/>
      <c r="V379" s="392"/>
      <c r="W379" s="392"/>
      <c r="X379" s="392"/>
      <c r="Y379" s="392">
        <f>HLOOKUP(Y218,'2. LRAMVA Threshold'!$B$42:$Q$53,8,FALSE)</f>
        <v>6364469</v>
      </c>
      <c r="Z379" s="392">
        <f>HLOOKUP(Z218,'2. LRAMVA Threshold'!$B$42:$Q$53,8,FALSE)</f>
        <v>1997655</v>
      </c>
      <c r="AA379" s="392">
        <f>HLOOKUP(AA218,'2. LRAMVA Threshold'!$B$42:$Q$53,8,FALSE)</f>
        <v>11934</v>
      </c>
      <c r="AB379" s="392">
        <f>HLOOKUP(AB218,'2. LRAMVA Threshold'!$B$42:$Q$53,8,FALSE)</f>
        <v>36218</v>
      </c>
      <c r="AC379" s="392">
        <f>HLOOKUP(AC218,'2. LRAMVA Threshold'!$B$42:$Q$53,8,FALSE)</f>
        <v>149</v>
      </c>
      <c r="AD379" s="392">
        <f>HLOOKUP(AD218,'2. LRAMVA Threshold'!$B$42:$Q$53,8,FALSE)</f>
        <v>0</v>
      </c>
      <c r="AE379" s="392">
        <f>HLOOKUP(AE218,'2. LRAMVA Threshold'!$B$42:$Q$53,8,FALSE)</f>
        <v>0</v>
      </c>
      <c r="AF379" s="392">
        <f>HLOOKUP(AF218,'2. LRAMVA Threshold'!$B$42:$Q$53,8,FALSE)</f>
        <v>0</v>
      </c>
      <c r="AG379" s="392">
        <f>HLOOKUP(AG218,'2. LRAMVA Threshold'!$B$42:$Q$53,8,FALSE)</f>
        <v>0</v>
      </c>
      <c r="AH379" s="392">
        <f>HLOOKUP(AH218,'2. LRAMVA Threshold'!$B$42:$Q$53,8,FALSE)</f>
        <v>0</v>
      </c>
      <c r="AI379" s="392">
        <f>HLOOKUP(AI218,'2. LRAMVA Threshold'!$B$42:$Q$53,8,FALSE)</f>
        <v>0</v>
      </c>
      <c r="AJ379" s="392">
        <f>HLOOKUP(AJ218,'2. LRAMVA Threshold'!$B$42:$Q$53,8,FALSE)</f>
        <v>0</v>
      </c>
      <c r="AK379" s="392">
        <f>HLOOKUP(AK218,'2. LRAMVA Threshold'!$B$42:$Q$53,8,FALSE)</f>
        <v>0</v>
      </c>
      <c r="AL379" s="392">
        <f>HLOOKUP(AL218,'2. LRAMVA Threshold'!$B$42:$Q$53,8,FALSE)</f>
        <v>0</v>
      </c>
      <c r="AM379" s="393"/>
    </row>
    <row r="380" spans="1:42" ht="15.5">
      <c r="B380" s="394"/>
      <c r="C380" s="432"/>
      <c r="D380" s="433"/>
      <c r="E380" s="433"/>
      <c r="F380" s="433"/>
      <c r="G380" s="433"/>
      <c r="H380" s="433"/>
      <c r="I380" s="433"/>
      <c r="J380" s="433"/>
      <c r="K380" s="433"/>
      <c r="L380" s="433"/>
      <c r="M380" s="433"/>
      <c r="N380" s="433"/>
      <c r="O380" s="434"/>
      <c r="P380" s="433"/>
      <c r="Q380" s="433"/>
      <c r="R380" s="433"/>
      <c r="S380" s="435"/>
      <c r="T380" s="435"/>
      <c r="U380" s="435"/>
      <c r="V380" s="435"/>
      <c r="W380" s="433"/>
      <c r="X380" s="433"/>
      <c r="Y380" s="436"/>
      <c r="Z380" s="436"/>
      <c r="AA380" s="436"/>
      <c r="AB380" s="436"/>
      <c r="AC380" s="436"/>
      <c r="AD380" s="436"/>
      <c r="AE380" s="436"/>
      <c r="AF380" s="399"/>
      <c r="AG380" s="399"/>
      <c r="AH380" s="399"/>
      <c r="AI380" s="399"/>
      <c r="AJ380" s="399"/>
      <c r="AK380" s="399"/>
      <c r="AL380" s="399"/>
      <c r="AM380" s="400"/>
    </row>
    <row r="381" spans="1:42" ht="15.5">
      <c r="B381" s="324" t="s">
        <v>276</v>
      </c>
      <c r="C381" s="338"/>
      <c r="D381" s="338"/>
      <c r="E381" s="376"/>
      <c r="F381" s="376"/>
      <c r="G381" s="376"/>
      <c r="H381" s="376"/>
      <c r="I381" s="376"/>
      <c r="J381" s="376"/>
      <c r="K381" s="376"/>
      <c r="L381" s="376"/>
      <c r="M381" s="376"/>
      <c r="N381" s="376"/>
      <c r="O381" s="291"/>
      <c r="P381" s="340"/>
      <c r="Q381" s="340"/>
      <c r="R381" s="340"/>
      <c r="S381" s="339"/>
      <c r="T381" s="339"/>
      <c r="U381" s="339"/>
      <c r="V381" s="339"/>
      <c r="W381" s="340"/>
      <c r="X381" s="340"/>
      <c r="Y381" s="341">
        <f>HLOOKUP(Y$35,'3.  Distribution Rates'!$C$122:$P$133,8,FALSE)</f>
        <v>1.38E-2</v>
      </c>
      <c r="Z381" s="341">
        <f>HLOOKUP(Z$35,'3.  Distribution Rates'!$C$122:$P$133,8,FALSE)</f>
        <v>1.3599999999999999E-2</v>
      </c>
      <c r="AA381" s="341">
        <f>HLOOKUP(AA$35,'3.  Distribution Rates'!$C$122:$P$133,8,FALSE)</f>
        <v>2.9318</v>
      </c>
      <c r="AB381" s="341">
        <f>HLOOKUP(AB$35,'3.  Distribution Rates'!$C$122:$P$133,8,FALSE)</f>
        <v>2.1700000000000001E-2</v>
      </c>
      <c r="AC381" s="341">
        <f>HLOOKUP(AC$35,'3.  Distribution Rates'!$C$122:$P$133,8,FALSE)</f>
        <v>4.4123000000000001</v>
      </c>
      <c r="AD381" s="341">
        <f>HLOOKUP(AD$35,'3.  Distribution Rates'!$C$122:$P$133,8,FALSE)</f>
        <v>0</v>
      </c>
      <c r="AE381" s="341">
        <f>HLOOKUP(AE$35,'3.  Distribution Rates'!$C$122:$P$133,8,FALSE)</f>
        <v>0</v>
      </c>
      <c r="AF381" s="341">
        <f>HLOOKUP(AF$35,'3.  Distribution Rates'!$C$122:$P$133,8,FALSE)</f>
        <v>0</v>
      </c>
      <c r="AG381" s="341">
        <f>HLOOKUP(AG$35,'3.  Distribution Rates'!$C$122:$P$133,8,FALSE)</f>
        <v>0</v>
      </c>
      <c r="AH381" s="341">
        <f>HLOOKUP(AH$35,'3.  Distribution Rates'!$C$122:$P$133,8,FALSE)</f>
        <v>0</v>
      </c>
      <c r="AI381" s="341">
        <f>HLOOKUP(AI$35,'3.  Distribution Rates'!$C$122:$P$133,8,FALSE)</f>
        <v>0</v>
      </c>
      <c r="AJ381" s="341">
        <f>HLOOKUP(AJ$35,'3.  Distribution Rates'!$C$122:$P$133,8,FALSE)</f>
        <v>0</v>
      </c>
      <c r="AK381" s="341">
        <f>HLOOKUP(AK$35,'3.  Distribution Rates'!$C$122:$P$133,8,FALSE)</f>
        <v>0</v>
      </c>
      <c r="AL381" s="341">
        <f>HLOOKUP(AL$35,'3.  Distribution Rates'!$C$122:$P$133,8,FALSE)</f>
        <v>0</v>
      </c>
      <c r="AM381" s="377"/>
      <c r="AN381" s="341"/>
      <c r="AO381" s="341"/>
      <c r="AP381" s="341"/>
    </row>
    <row r="382" spans="1:42" ht="15.5">
      <c r="B382" s="324" t="s">
        <v>277</v>
      </c>
      <c r="C382" s="345"/>
      <c r="D382" s="309"/>
      <c r="E382" s="279"/>
      <c r="F382" s="279"/>
      <c r="G382" s="279"/>
      <c r="H382" s="279"/>
      <c r="I382" s="279"/>
      <c r="J382" s="279"/>
      <c r="K382" s="279"/>
      <c r="L382" s="279"/>
      <c r="M382" s="279"/>
      <c r="N382" s="279"/>
      <c r="O382" s="291"/>
      <c r="P382" s="279"/>
      <c r="Q382" s="279"/>
      <c r="R382" s="279"/>
      <c r="S382" s="309"/>
      <c r="T382" s="309"/>
      <c r="U382" s="309"/>
      <c r="V382" s="309"/>
      <c r="W382" s="279"/>
      <c r="X382" s="279"/>
      <c r="Y382" s="888" t="s">
        <v>705</v>
      </c>
      <c r="Z382" s="888"/>
      <c r="AA382" s="888"/>
      <c r="AB382" s="888"/>
      <c r="AC382" s="888"/>
      <c r="AD382" s="378"/>
      <c r="AE382" s="378"/>
      <c r="AF382" s="378"/>
      <c r="AG382" s="378"/>
      <c r="AH382" s="378"/>
      <c r="AI382" s="378"/>
      <c r="AJ382" s="378"/>
      <c r="AK382" s="378"/>
      <c r="AL382" s="378"/>
      <c r="AM382" s="629">
        <f t="shared" ref="AM382:AM387" si="1122">SUM(Y382:AL382)</f>
        <v>0</v>
      </c>
    </row>
    <row r="383" spans="1:42" ht="15.5">
      <c r="B383" s="324" t="s">
        <v>278</v>
      </c>
      <c r="C383" s="345"/>
      <c r="D383" s="309"/>
      <c r="E383" s="279"/>
      <c r="F383" s="279"/>
      <c r="G383" s="279"/>
      <c r="H383" s="279"/>
      <c r="I383" s="279"/>
      <c r="J383" s="279"/>
      <c r="K383" s="279"/>
      <c r="L383" s="279"/>
      <c r="M383" s="279"/>
      <c r="N383" s="279"/>
      <c r="O383" s="291"/>
      <c r="P383" s="279"/>
      <c r="Q383" s="279"/>
      <c r="R383" s="279"/>
      <c r="S383" s="309"/>
      <c r="T383" s="309"/>
      <c r="U383" s="309"/>
      <c r="V383" s="309"/>
      <c r="W383" s="279"/>
      <c r="X383" s="279"/>
      <c r="Y383" s="888"/>
      <c r="Z383" s="888"/>
      <c r="AA383" s="888"/>
      <c r="AB383" s="888"/>
      <c r="AC383" s="888"/>
      <c r="AD383" s="378"/>
      <c r="AE383" s="378"/>
      <c r="AF383" s="378"/>
      <c r="AG383" s="378"/>
      <c r="AH383" s="378"/>
      <c r="AI383" s="378"/>
      <c r="AJ383" s="378"/>
      <c r="AK383" s="378"/>
      <c r="AL383" s="378"/>
      <c r="AM383" s="629">
        <f t="shared" si="1122"/>
        <v>0</v>
      </c>
    </row>
    <row r="384" spans="1:42" ht="15.5">
      <c r="B384" s="324" t="s">
        <v>279</v>
      </c>
      <c r="C384" s="345"/>
      <c r="D384" s="309"/>
      <c r="E384" s="279"/>
      <c r="F384" s="279"/>
      <c r="G384" s="279"/>
      <c r="H384" s="279"/>
      <c r="I384" s="279"/>
      <c r="J384" s="279"/>
      <c r="K384" s="279"/>
      <c r="L384" s="279"/>
      <c r="M384" s="279"/>
      <c r="N384" s="279"/>
      <c r="O384" s="291"/>
      <c r="P384" s="279"/>
      <c r="Q384" s="279"/>
      <c r="R384" s="279"/>
      <c r="S384" s="309"/>
      <c r="T384" s="309"/>
      <c r="U384" s="309"/>
      <c r="V384" s="309"/>
      <c r="W384" s="279"/>
      <c r="X384" s="279"/>
      <c r="Y384" s="378">
        <f>'4.  2011-2014 LRAM'!Y397*Y381</f>
        <v>20468.534062418788</v>
      </c>
      <c r="Z384" s="378">
        <f>'4.  2011-2014 LRAM'!Z397*Z381</f>
        <v>13403.266847499093</v>
      </c>
      <c r="AA384" s="378">
        <f>'4.  2011-2014 LRAM'!AA397*AA381</f>
        <v>49479.824386150707</v>
      </c>
      <c r="AB384" s="378">
        <f>'4.  2011-2014 LRAM'!AB397*AB381</f>
        <v>0</v>
      </c>
      <c r="AC384" s="378">
        <f>'4.  2011-2014 LRAM'!AC397*AC381</f>
        <v>0</v>
      </c>
      <c r="AD384" s="378">
        <f>'4.  2011-2014 LRAM'!AD397*AD381</f>
        <v>0</v>
      </c>
      <c r="AE384" s="378">
        <f>'4.  2011-2014 LRAM'!AE397*AE381</f>
        <v>0</v>
      </c>
      <c r="AF384" s="378">
        <f>'4.  2011-2014 LRAM'!AF397*AF381</f>
        <v>0</v>
      </c>
      <c r="AG384" s="378">
        <f>'4.  2011-2014 LRAM'!AG397*AG381</f>
        <v>0</v>
      </c>
      <c r="AH384" s="378">
        <f>'4.  2011-2014 LRAM'!AH397*AH381</f>
        <v>0</v>
      </c>
      <c r="AI384" s="378">
        <f>'4.  2011-2014 LRAM'!AI397*AI381</f>
        <v>0</v>
      </c>
      <c r="AJ384" s="378">
        <f>'4.  2011-2014 LRAM'!AJ397*AJ381</f>
        <v>0</v>
      </c>
      <c r="AK384" s="378">
        <f>'4.  2011-2014 LRAM'!AK397*AK381</f>
        <v>0</v>
      </c>
      <c r="AL384" s="378">
        <f>'4.  2011-2014 LRAM'!AL397*AL381</f>
        <v>0</v>
      </c>
      <c r="AM384" s="629">
        <f t="shared" si="1122"/>
        <v>83351.625296068582</v>
      </c>
    </row>
    <row r="385" spans="2:39" ht="15.5">
      <c r="B385" s="324" t="s">
        <v>280</v>
      </c>
      <c r="C385" s="345"/>
      <c r="D385" s="309"/>
      <c r="E385" s="279"/>
      <c r="F385" s="279"/>
      <c r="G385" s="279"/>
      <c r="H385" s="279"/>
      <c r="I385" s="279"/>
      <c r="J385" s="279"/>
      <c r="K385" s="279"/>
      <c r="L385" s="279"/>
      <c r="M385" s="279"/>
      <c r="N385" s="279"/>
      <c r="O385" s="291"/>
      <c r="P385" s="279"/>
      <c r="Q385" s="279"/>
      <c r="R385" s="279"/>
      <c r="S385" s="309"/>
      <c r="T385" s="309"/>
      <c r="U385" s="309"/>
      <c r="V385" s="309"/>
      <c r="W385" s="279"/>
      <c r="X385" s="279"/>
      <c r="Y385" s="378">
        <f>'4.  2011-2014 LRAM'!Y527*Y381</f>
        <v>42778.439570485301</v>
      </c>
      <c r="Z385" s="378">
        <f>'4.  2011-2014 LRAM'!Z527*Z381</f>
        <v>13975.095640540436</v>
      </c>
      <c r="AA385" s="378">
        <f>'4.  2011-2014 LRAM'!AA527*AA381</f>
        <v>23958.205239800165</v>
      </c>
      <c r="AB385" s="378">
        <f>'4.  2011-2014 LRAM'!AB527*AB381</f>
        <v>0</v>
      </c>
      <c r="AC385" s="378">
        <f>'4.  2011-2014 LRAM'!AC527*AC381</f>
        <v>0</v>
      </c>
      <c r="AD385" s="378">
        <f>'4.  2011-2014 LRAM'!AD527*AD381</f>
        <v>0</v>
      </c>
      <c r="AE385" s="378">
        <f>'4.  2011-2014 LRAM'!AE527*AE381</f>
        <v>0</v>
      </c>
      <c r="AF385" s="378">
        <f>'4.  2011-2014 LRAM'!AF527*AF381</f>
        <v>0</v>
      </c>
      <c r="AG385" s="378">
        <f>'4.  2011-2014 LRAM'!AG527*AG381</f>
        <v>0</v>
      </c>
      <c r="AH385" s="378">
        <f>'4.  2011-2014 LRAM'!AH527*AH381</f>
        <v>0</v>
      </c>
      <c r="AI385" s="378">
        <f>'4.  2011-2014 LRAM'!AI527*AI381</f>
        <v>0</v>
      </c>
      <c r="AJ385" s="378">
        <f>'4.  2011-2014 LRAM'!AJ527*AJ381</f>
        <v>0</v>
      </c>
      <c r="AK385" s="378">
        <f>'4.  2011-2014 LRAM'!AK527*AK381</f>
        <v>0</v>
      </c>
      <c r="AL385" s="378">
        <f>'4.  2011-2014 LRAM'!AL527*AL381</f>
        <v>0</v>
      </c>
      <c r="AM385" s="629">
        <f t="shared" si="1122"/>
        <v>80711.740450825906</v>
      </c>
    </row>
    <row r="386" spans="2:39" ht="15.5">
      <c r="B386" s="324" t="s">
        <v>281</v>
      </c>
      <c r="C386" s="345"/>
      <c r="D386" s="309"/>
      <c r="E386" s="279"/>
      <c r="F386" s="279"/>
      <c r="G386" s="279"/>
      <c r="H386" s="279"/>
      <c r="I386" s="279"/>
      <c r="J386" s="279"/>
      <c r="K386" s="279"/>
      <c r="L386" s="279"/>
      <c r="M386" s="279"/>
      <c r="N386" s="279"/>
      <c r="O386" s="291"/>
      <c r="P386" s="279"/>
      <c r="Q386" s="279"/>
      <c r="R386" s="279"/>
      <c r="S386" s="309"/>
      <c r="T386" s="309"/>
      <c r="U386" s="309"/>
      <c r="V386" s="309"/>
      <c r="W386" s="279"/>
      <c r="X386" s="279"/>
      <c r="Y386" s="378">
        <f t="shared" ref="Y386:AL386" si="1123">Y208*Y381</f>
        <v>51435.208200000001</v>
      </c>
      <c r="Z386" s="378">
        <f t="shared" si="1123"/>
        <v>53723.076791636289</v>
      </c>
      <c r="AA386" s="378">
        <f t="shared" si="1123"/>
        <v>42558.248721350792</v>
      </c>
      <c r="AB386" s="378">
        <f t="shared" si="1123"/>
        <v>0</v>
      </c>
      <c r="AC386" s="378">
        <f t="shared" si="1123"/>
        <v>0</v>
      </c>
      <c r="AD386" s="378">
        <f t="shared" si="1123"/>
        <v>0</v>
      </c>
      <c r="AE386" s="378">
        <f t="shared" si="1123"/>
        <v>0</v>
      </c>
      <c r="AF386" s="378">
        <f t="shared" si="1123"/>
        <v>0</v>
      </c>
      <c r="AG386" s="378">
        <f t="shared" si="1123"/>
        <v>0</v>
      </c>
      <c r="AH386" s="378">
        <f t="shared" si="1123"/>
        <v>0</v>
      </c>
      <c r="AI386" s="378">
        <f t="shared" si="1123"/>
        <v>0</v>
      </c>
      <c r="AJ386" s="378">
        <f t="shared" si="1123"/>
        <v>0</v>
      </c>
      <c r="AK386" s="378">
        <f t="shared" si="1123"/>
        <v>0</v>
      </c>
      <c r="AL386" s="378">
        <f t="shared" si="1123"/>
        <v>0</v>
      </c>
      <c r="AM386" s="629">
        <f t="shared" si="1122"/>
        <v>147716.53371298709</v>
      </c>
    </row>
    <row r="387" spans="2:39" ht="15.5">
      <c r="B387" s="324" t="s">
        <v>290</v>
      </c>
      <c r="C387" s="345"/>
      <c r="D387" s="309"/>
      <c r="E387" s="279"/>
      <c r="F387" s="279"/>
      <c r="G387" s="279"/>
      <c r="H387" s="279"/>
      <c r="I387" s="279"/>
      <c r="J387" s="279"/>
      <c r="K387" s="279"/>
      <c r="L387" s="279"/>
      <c r="M387" s="279"/>
      <c r="N387" s="279"/>
      <c r="O387" s="291"/>
      <c r="P387" s="279"/>
      <c r="Q387" s="279"/>
      <c r="R387" s="279"/>
      <c r="S387" s="309"/>
      <c r="T387" s="309"/>
      <c r="U387" s="309"/>
      <c r="V387" s="309"/>
      <c r="W387" s="279"/>
      <c r="X387" s="279"/>
      <c r="Y387" s="378">
        <f>Y378*Y381</f>
        <v>107352.1826256307</v>
      </c>
      <c r="Z387" s="378">
        <f t="shared" ref="Z387:AL387" si="1124">Z378*Z381</f>
        <v>28008.245236075712</v>
      </c>
      <c r="AA387" s="378">
        <f t="shared" si="1124"/>
        <v>62402.142902323139</v>
      </c>
      <c r="AB387" s="378">
        <f t="shared" si="1124"/>
        <v>0</v>
      </c>
      <c r="AC387" s="378">
        <f t="shared" si="1124"/>
        <v>0</v>
      </c>
      <c r="AD387" s="378">
        <f t="shared" si="1124"/>
        <v>0</v>
      </c>
      <c r="AE387" s="378">
        <f t="shared" si="1124"/>
        <v>0</v>
      </c>
      <c r="AF387" s="378">
        <f t="shared" si="1124"/>
        <v>0</v>
      </c>
      <c r="AG387" s="378">
        <f t="shared" si="1124"/>
        <v>0</v>
      </c>
      <c r="AH387" s="378">
        <f t="shared" si="1124"/>
        <v>0</v>
      </c>
      <c r="AI387" s="378">
        <f t="shared" si="1124"/>
        <v>0</v>
      </c>
      <c r="AJ387" s="378">
        <f t="shared" si="1124"/>
        <v>0</v>
      </c>
      <c r="AK387" s="378">
        <f t="shared" si="1124"/>
        <v>0</v>
      </c>
      <c r="AL387" s="378">
        <f t="shared" si="1124"/>
        <v>0</v>
      </c>
      <c r="AM387" s="629">
        <f t="shared" si="1122"/>
        <v>197762.57076402954</v>
      </c>
    </row>
    <row r="388" spans="2:39" ht="15.5">
      <c r="B388" s="349" t="s">
        <v>282</v>
      </c>
      <c r="C388" s="345"/>
      <c r="D388" s="336"/>
      <c r="E388" s="334"/>
      <c r="F388" s="334"/>
      <c r="G388" s="334"/>
      <c r="H388" s="334"/>
      <c r="I388" s="334"/>
      <c r="J388" s="334"/>
      <c r="K388" s="334"/>
      <c r="L388" s="334"/>
      <c r="M388" s="334"/>
      <c r="N388" s="334"/>
      <c r="O388" s="300"/>
      <c r="P388" s="334"/>
      <c r="Q388" s="334"/>
      <c r="R388" s="334"/>
      <c r="S388" s="336"/>
      <c r="T388" s="336"/>
      <c r="U388" s="336"/>
      <c r="V388" s="336"/>
      <c r="W388" s="334"/>
      <c r="X388" s="334"/>
      <c r="Y388" s="346">
        <f>SUM(Y382:Y387)</f>
        <v>222034.36445853478</v>
      </c>
      <c r="Z388" s="346">
        <f t="shared" ref="Z388:AE388" si="1125">SUM(Z382:Z387)</f>
        <v>109109.68451575153</v>
      </c>
      <c r="AA388" s="346">
        <f t="shared" si="1125"/>
        <v>178398.42124962481</v>
      </c>
      <c r="AB388" s="346">
        <f t="shared" si="1125"/>
        <v>0</v>
      </c>
      <c r="AC388" s="346">
        <f t="shared" si="1125"/>
        <v>0</v>
      </c>
      <c r="AD388" s="346">
        <f t="shared" si="1125"/>
        <v>0</v>
      </c>
      <c r="AE388" s="346">
        <f t="shared" si="1125"/>
        <v>0</v>
      </c>
      <c r="AF388" s="346">
        <f>SUM(AF382:AF387)</f>
        <v>0</v>
      </c>
      <c r="AG388" s="346">
        <f t="shared" ref="AG388:AL388" si="1126">SUM(AG382:AG387)</f>
        <v>0</v>
      </c>
      <c r="AH388" s="346">
        <f t="shared" si="1126"/>
        <v>0</v>
      </c>
      <c r="AI388" s="346">
        <f t="shared" si="1126"/>
        <v>0</v>
      </c>
      <c r="AJ388" s="346">
        <f t="shared" si="1126"/>
        <v>0</v>
      </c>
      <c r="AK388" s="346">
        <f t="shared" si="1126"/>
        <v>0</v>
      </c>
      <c r="AL388" s="346">
        <f t="shared" si="1126"/>
        <v>0</v>
      </c>
      <c r="AM388" s="407">
        <f>SUM(AM382:AM387)</f>
        <v>509542.47022391111</v>
      </c>
    </row>
    <row r="389" spans="2:39" ht="15.5">
      <c r="B389" s="349" t="s">
        <v>283</v>
      </c>
      <c r="C389" s="345"/>
      <c r="D389" s="350"/>
      <c r="E389" s="334"/>
      <c r="F389" s="334"/>
      <c r="G389" s="334"/>
      <c r="H389" s="334"/>
      <c r="I389" s="334"/>
      <c r="J389" s="334"/>
      <c r="K389" s="334"/>
      <c r="L389" s="334"/>
      <c r="M389" s="334"/>
      <c r="N389" s="334"/>
      <c r="O389" s="300"/>
      <c r="P389" s="334"/>
      <c r="Q389" s="334"/>
      <c r="R389" s="334"/>
      <c r="S389" s="336"/>
      <c r="T389" s="336"/>
      <c r="U389" s="336"/>
      <c r="V389" s="336"/>
      <c r="W389" s="334"/>
      <c r="X389" s="334"/>
      <c r="Y389" s="347">
        <f>Y379*Y381</f>
        <v>87829.672200000001</v>
      </c>
      <c r="Z389" s="347">
        <f t="shared" ref="Z389:AE389" si="1127">Z379*Z381</f>
        <v>27168.108</v>
      </c>
      <c r="AA389" s="347">
        <f t="shared" si="1127"/>
        <v>34988.101199999997</v>
      </c>
      <c r="AB389" s="347">
        <f t="shared" si="1127"/>
        <v>785.93060000000003</v>
      </c>
      <c r="AC389" s="347">
        <f t="shared" si="1127"/>
        <v>657.43270000000007</v>
      </c>
      <c r="AD389" s="347">
        <f t="shared" si="1127"/>
        <v>0</v>
      </c>
      <c r="AE389" s="347">
        <f t="shared" si="1127"/>
        <v>0</v>
      </c>
      <c r="AF389" s="347">
        <f>AF379*AF381</f>
        <v>0</v>
      </c>
      <c r="AG389" s="347">
        <f t="shared" ref="AG389:AL389" si="1128">AG379*AG381</f>
        <v>0</v>
      </c>
      <c r="AH389" s="347">
        <f t="shared" si="1128"/>
        <v>0</v>
      </c>
      <c r="AI389" s="347">
        <f t="shared" si="1128"/>
        <v>0</v>
      </c>
      <c r="AJ389" s="347">
        <f t="shared" si="1128"/>
        <v>0</v>
      </c>
      <c r="AK389" s="347">
        <f t="shared" si="1128"/>
        <v>0</v>
      </c>
      <c r="AL389" s="347">
        <f t="shared" si="1128"/>
        <v>0</v>
      </c>
      <c r="AM389" s="407">
        <f>SUM(Y389:AL389)</f>
        <v>151429.24470000001</v>
      </c>
    </row>
    <row r="390" spans="2:39" ht="15.5">
      <c r="B390" s="349" t="s">
        <v>284</v>
      </c>
      <c r="C390" s="345"/>
      <c r="D390" s="350"/>
      <c r="E390" s="334"/>
      <c r="F390" s="334"/>
      <c r="G390" s="334"/>
      <c r="H390" s="334"/>
      <c r="I390" s="334"/>
      <c r="J390" s="334"/>
      <c r="K390" s="334"/>
      <c r="L390" s="334"/>
      <c r="M390" s="334"/>
      <c r="N390" s="334"/>
      <c r="O390" s="300"/>
      <c r="P390" s="334"/>
      <c r="Q390" s="334"/>
      <c r="R390" s="334"/>
      <c r="S390" s="350"/>
      <c r="T390" s="350"/>
      <c r="U390" s="350"/>
      <c r="V390" s="350"/>
      <c r="W390" s="334"/>
      <c r="X390" s="334"/>
      <c r="Y390" s="351"/>
      <c r="Z390" s="351"/>
      <c r="AA390" s="351"/>
      <c r="AB390" s="351"/>
      <c r="AC390" s="351"/>
      <c r="AD390" s="351"/>
      <c r="AE390" s="351"/>
      <c r="AF390" s="351"/>
      <c r="AG390" s="351"/>
      <c r="AH390" s="351"/>
      <c r="AI390" s="351"/>
      <c r="AJ390" s="351"/>
      <c r="AK390" s="351"/>
      <c r="AL390" s="351"/>
      <c r="AM390" s="407">
        <f>AM388-AM389</f>
        <v>358113.22552391107</v>
      </c>
    </row>
    <row r="391" spans="2:39" ht="15.5">
      <c r="B391" s="324"/>
      <c r="C391" s="350"/>
      <c r="D391" s="350"/>
      <c r="E391" s="334"/>
      <c r="F391" s="334"/>
      <c r="G391" s="334"/>
      <c r="H391" s="334"/>
      <c r="I391" s="334"/>
      <c r="J391" s="334"/>
      <c r="K391" s="334"/>
      <c r="L391" s="334"/>
      <c r="M391" s="334"/>
      <c r="N391" s="334"/>
      <c r="O391" s="300"/>
      <c r="P391" s="334"/>
      <c r="Q391" s="334"/>
      <c r="R391" s="334"/>
      <c r="S391" s="350"/>
      <c r="T391" s="345"/>
      <c r="U391" s="350"/>
      <c r="V391" s="350"/>
      <c r="W391" s="334"/>
      <c r="X391" s="334"/>
      <c r="Y391" s="352"/>
      <c r="Z391" s="352"/>
      <c r="AA391" s="352"/>
      <c r="AB391" s="352"/>
      <c r="AC391" s="352"/>
      <c r="AD391" s="352"/>
      <c r="AE391" s="352"/>
      <c r="AF391" s="352"/>
      <c r="AG391" s="352"/>
      <c r="AH391" s="352"/>
      <c r="AI391" s="352"/>
      <c r="AJ391" s="352"/>
      <c r="AK391" s="352"/>
      <c r="AL391" s="352"/>
      <c r="AM391" s="348"/>
    </row>
    <row r="392" spans="2:39" ht="15.5">
      <c r="B392" s="439" t="s">
        <v>285</v>
      </c>
      <c r="C392" s="304"/>
      <c r="D392" s="279"/>
      <c r="E392" s="279"/>
      <c r="F392" s="279"/>
      <c r="G392" s="279"/>
      <c r="H392" s="279"/>
      <c r="I392" s="279"/>
      <c r="J392" s="279"/>
      <c r="K392" s="279"/>
      <c r="L392" s="279"/>
      <c r="M392" s="279"/>
      <c r="N392" s="279"/>
      <c r="O392" s="357"/>
      <c r="P392" s="279"/>
      <c r="Q392" s="279"/>
      <c r="R392" s="279"/>
      <c r="S392" s="304"/>
      <c r="T392" s="309"/>
      <c r="U392" s="309"/>
      <c r="V392" s="279"/>
      <c r="W392" s="279"/>
      <c r="X392" s="309"/>
      <c r="Y392" s="291">
        <f>SUMPRODUCT(E221:E376,Y221:Y376)</f>
        <v>7778596.5963820843</v>
      </c>
      <c r="Z392" s="291">
        <f>SUMPRODUCT(E221:E376,Z221:Z376)</f>
        <v>2040715.1935231206</v>
      </c>
      <c r="AA392" s="291">
        <f t="shared" ref="AA392:AL392" si="1129">IF(AA219="kw",SUMPRODUCT($N$221:$N$376,$P$221:$P$376,AA221:AA376),SUMPRODUCT($E$221:$E$376,AA221:AA376))</f>
        <v>21351.665439042656</v>
      </c>
      <c r="AB392" s="291">
        <f t="shared" si="1129"/>
        <v>0</v>
      </c>
      <c r="AC392" s="291">
        <f t="shared" si="1129"/>
        <v>0</v>
      </c>
      <c r="AD392" s="291">
        <f t="shared" si="1129"/>
        <v>0</v>
      </c>
      <c r="AE392" s="291">
        <f t="shared" si="1129"/>
        <v>0</v>
      </c>
      <c r="AF392" s="291">
        <f t="shared" si="1129"/>
        <v>0</v>
      </c>
      <c r="AG392" s="291">
        <f t="shared" si="1129"/>
        <v>0</v>
      </c>
      <c r="AH392" s="291">
        <f t="shared" si="1129"/>
        <v>0</v>
      </c>
      <c r="AI392" s="291">
        <f t="shared" si="1129"/>
        <v>0</v>
      </c>
      <c r="AJ392" s="291">
        <f t="shared" si="1129"/>
        <v>0</v>
      </c>
      <c r="AK392" s="291">
        <f t="shared" si="1129"/>
        <v>0</v>
      </c>
      <c r="AL392" s="291">
        <f t="shared" si="1129"/>
        <v>0</v>
      </c>
      <c r="AM392" s="348"/>
    </row>
    <row r="393" spans="2:39" ht="15.5">
      <c r="B393" s="439" t="s">
        <v>286</v>
      </c>
      <c r="C393" s="304"/>
      <c r="D393" s="279"/>
      <c r="E393" s="279"/>
      <c r="F393" s="279"/>
      <c r="G393" s="279"/>
      <c r="H393" s="279"/>
      <c r="I393" s="279"/>
      <c r="J393" s="279"/>
      <c r="K393" s="279"/>
      <c r="L393" s="279"/>
      <c r="M393" s="279"/>
      <c r="N393" s="279"/>
      <c r="O393" s="357"/>
      <c r="P393" s="279"/>
      <c r="Q393" s="279"/>
      <c r="R393" s="279"/>
      <c r="S393" s="304"/>
      <c r="T393" s="309"/>
      <c r="U393" s="309"/>
      <c r="V393" s="279"/>
      <c r="W393" s="279"/>
      <c r="X393" s="309"/>
      <c r="Y393" s="291">
        <f>SUMPRODUCT(F221:F376,Y221:Y376)</f>
        <v>7778596.5963820843</v>
      </c>
      <c r="Z393" s="291">
        <f>SUMPRODUCT(F221:F376,Z221:Z376)</f>
        <v>2085568.3447769494</v>
      </c>
      <c r="AA393" s="291">
        <f t="shared" ref="AA393:AL393" si="1130">IF(AA219="kw",SUMPRODUCT($N$221:$N$376,$Q$221:$Q$376,AA221:AA376),SUMPRODUCT($F$221:$F$376,AA221:AA376))</f>
        <v>22880.604856730679</v>
      </c>
      <c r="AB393" s="291">
        <f t="shared" si="1130"/>
        <v>0</v>
      </c>
      <c r="AC393" s="291">
        <f t="shared" si="1130"/>
        <v>0</v>
      </c>
      <c r="AD393" s="291">
        <f t="shared" si="1130"/>
        <v>0</v>
      </c>
      <c r="AE393" s="291">
        <f t="shared" si="1130"/>
        <v>0</v>
      </c>
      <c r="AF393" s="291">
        <f t="shared" si="1130"/>
        <v>0</v>
      </c>
      <c r="AG393" s="291">
        <f t="shared" si="1130"/>
        <v>0</v>
      </c>
      <c r="AH393" s="291">
        <f t="shared" si="1130"/>
        <v>0</v>
      </c>
      <c r="AI393" s="291">
        <f t="shared" si="1130"/>
        <v>0</v>
      </c>
      <c r="AJ393" s="291">
        <f t="shared" si="1130"/>
        <v>0</v>
      </c>
      <c r="AK393" s="291">
        <f t="shared" si="1130"/>
        <v>0</v>
      </c>
      <c r="AL393" s="291">
        <f t="shared" si="1130"/>
        <v>0</v>
      </c>
      <c r="AM393" s="337"/>
    </row>
    <row r="394" spans="2:39" ht="15.5">
      <c r="B394" s="439" t="s">
        <v>287</v>
      </c>
      <c r="C394" s="304"/>
      <c r="D394" s="279"/>
      <c r="E394" s="279"/>
      <c r="F394" s="279"/>
      <c r="G394" s="279"/>
      <c r="H394" s="279"/>
      <c r="I394" s="279"/>
      <c r="J394" s="279"/>
      <c r="K394" s="279"/>
      <c r="L394" s="279"/>
      <c r="M394" s="279"/>
      <c r="N394" s="279"/>
      <c r="O394" s="357"/>
      <c r="P394" s="279"/>
      <c r="Q394" s="279"/>
      <c r="R394" s="279"/>
      <c r="S394" s="304"/>
      <c r="T394" s="309"/>
      <c r="U394" s="309"/>
      <c r="V394" s="279"/>
      <c r="W394" s="279"/>
      <c r="X394" s="309"/>
      <c r="Y394" s="291">
        <f>SUMPRODUCT(G221:G376,Y221:Y376)</f>
        <v>7778596.5963820843</v>
      </c>
      <c r="Z394" s="291">
        <f>SUMPRODUCT(G221:G376,Z221:Z376)</f>
        <v>2085568.3447769494</v>
      </c>
      <c r="AA394" s="291">
        <f t="shared" ref="AA394:AL394" si="1131">IF(AA219="kw",SUMPRODUCT($N$221:$N$376,$R$221:$R$376,AA221:AA376),SUMPRODUCT($G$221:$G$376,AA221:AA376))</f>
        <v>22880.604856730679</v>
      </c>
      <c r="AB394" s="291">
        <f t="shared" si="1131"/>
        <v>0</v>
      </c>
      <c r="AC394" s="291">
        <f t="shared" si="1131"/>
        <v>0</v>
      </c>
      <c r="AD394" s="291">
        <f t="shared" si="1131"/>
        <v>0</v>
      </c>
      <c r="AE394" s="291">
        <f t="shared" si="1131"/>
        <v>0</v>
      </c>
      <c r="AF394" s="291">
        <f t="shared" si="1131"/>
        <v>0</v>
      </c>
      <c r="AG394" s="291">
        <f t="shared" si="1131"/>
        <v>0</v>
      </c>
      <c r="AH394" s="291">
        <f t="shared" si="1131"/>
        <v>0</v>
      </c>
      <c r="AI394" s="291">
        <f t="shared" si="1131"/>
        <v>0</v>
      </c>
      <c r="AJ394" s="291">
        <f t="shared" si="1131"/>
        <v>0</v>
      </c>
      <c r="AK394" s="291">
        <f t="shared" si="1131"/>
        <v>0</v>
      </c>
      <c r="AL394" s="291">
        <f t="shared" si="1131"/>
        <v>0</v>
      </c>
      <c r="AM394" s="337"/>
    </row>
    <row r="395" spans="2:39" ht="15.5">
      <c r="B395" s="440" t="s">
        <v>288</v>
      </c>
      <c r="C395" s="364"/>
      <c r="D395" s="384"/>
      <c r="E395" s="384"/>
      <c r="F395" s="384"/>
      <c r="G395" s="384"/>
      <c r="H395" s="384"/>
      <c r="I395" s="384"/>
      <c r="J395" s="384"/>
      <c r="K395" s="384"/>
      <c r="L395" s="384"/>
      <c r="M395" s="384"/>
      <c r="N395" s="384"/>
      <c r="O395" s="383"/>
      <c r="P395" s="384"/>
      <c r="Q395" s="384"/>
      <c r="R395" s="384"/>
      <c r="S395" s="364"/>
      <c r="T395" s="385"/>
      <c r="U395" s="385"/>
      <c r="V395" s="384"/>
      <c r="W395" s="384"/>
      <c r="X395" s="385"/>
      <c r="Y395" s="326">
        <f>SUMPRODUCT(H221:H376,Y221:Y376)</f>
        <v>7778596.5963820843</v>
      </c>
      <c r="Z395" s="326">
        <f>SUMPRODUCT(H221:H376,Z221:Z376)</f>
        <v>2085568.3447769494</v>
      </c>
      <c r="AA395" s="326">
        <f t="shared" ref="AA395:AL395" si="1132">IF(AA219="kw",SUMPRODUCT($N$221:$N$376,$S$221:$S$376,AA221:AA376),SUMPRODUCT($H$221:$H$376,AA221:AA376))</f>
        <v>22880.604856730679</v>
      </c>
      <c r="AB395" s="326">
        <f t="shared" si="1132"/>
        <v>0</v>
      </c>
      <c r="AC395" s="326">
        <f t="shared" si="1132"/>
        <v>0</v>
      </c>
      <c r="AD395" s="326">
        <f t="shared" si="1132"/>
        <v>0</v>
      </c>
      <c r="AE395" s="326">
        <f t="shared" si="1132"/>
        <v>0</v>
      </c>
      <c r="AF395" s="326">
        <f t="shared" si="1132"/>
        <v>0</v>
      </c>
      <c r="AG395" s="326">
        <f t="shared" si="1132"/>
        <v>0</v>
      </c>
      <c r="AH395" s="326">
        <f t="shared" si="1132"/>
        <v>0</v>
      </c>
      <c r="AI395" s="326">
        <f t="shared" si="1132"/>
        <v>0</v>
      </c>
      <c r="AJ395" s="326">
        <f t="shared" si="1132"/>
        <v>0</v>
      </c>
      <c r="AK395" s="326">
        <f t="shared" si="1132"/>
        <v>0</v>
      </c>
      <c r="AL395" s="326">
        <f t="shared" si="1132"/>
        <v>0</v>
      </c>
      <c r="AM395" s="386"/>
    </row>
    <row r="396" spans="2:39" ht="21" customHeight="1">
      <c r="B396" s="368" t="s">
        <v>587</v>
      </c>
      <c r="C396" s="387"/>
      <c r="D396" s="388"/>
      <c r="E396" s="388"/>
      <c r="F396" s="388"/>
      <c r="G396" s="388"/>
      <c r="H396" s="388"/>
      <c r="I396" s="388"/>
      <c r="J396" s="388"/>
      <c r="K396" s="388"/>
      <c r="L396" s="388"/>
      <c r="M396" s="388"/>
      <c r="N396" s="388"/>
      <c r="O396" s="388"/>
      <c r="P396" s="388"/>
      <c r="Q396" s="388"/>
      <c r="R396" s="388"/>
      <c r="S396" s="371"/>
      <c r="T396" s="372"/>
      <c r="U396" s="388"/>
      <c r="V396" s="388"/>
      <c r="W396" s="388"/>
      <c r="X396" s="388"/>
      <c r="Y396" s="409"/>
      <c r="Z396" s="409"/>
      <c r="AA396" s="409"/>
      <c r="AB396" s="409"/>
      <c r="AC396" s="409"/>
      <c r="AD396" s="409"/>
      <c r="AE396" s="409"/>
      <c r="AF396" s="409"/>
      <c r="AG396" s="409"/>
      <c r="AH396" s="409"/>
      <c r="AI396" s="409"/>
      <c r="AJ396" s="409"/>
      <c r="AK396" s="409"/>
      <c r="AL396" s="409"/>
      <c r="AM396" s="389"/>
    </row>
    <row r="399" spans="2:39" ht="15.5">
      <c r="B399" s="280" t="s">
        <v>291</v>
      </c>
      <c r="C399" s="281"/>
      <c r="D399" s="590" t="s">
        <v>527</v>
      </c>
      <c r="E399" s="253"/>
      <c r="F399" s="592"/>
      <c r="G399" s="253"/>
      <c r="H399" s="253"/>
      <c r="I399" s="253"/>
      <c r="J399" s="253"/>
      <c r="K399" s="253"/>
      <c r="L399" s="253"/>
      <c r="M399" s="253"/>
      <c r="N399" s="253"/>
      <c r="O399" s="281"/>
      <c r="P399" s="253"/>
      <c r="Q399" s="253"/>
      <c r="R399" s="253"/>
      <c r="S399" s="253"/>
      <c r="T399" s="253"/>
      <c r="U399" s="253"/>
      <c r="V399" s="253"/>
      <c r="W399" s="253"/>
      <c r="X399" s="253"/>
      <c r="Y399" s="270"/>
      <c r="Z399" s="267"/>
      <c r="AA399" s="267"/>
      <c r="AB399" s="267"/>
      <c r="AC399" s="267"/>
      <c r="AD399" s="267"/>
      <c r="AE399" s="267"/>
      <c r="AF399" s="267"/>
      <c r="AG399" s="267"/>
      <c r="AH399" s="267"/>
      <c r="AI399" s="267"/>
      <c r="AJ399" s="267"/>
      <c r="AK399" s="267"/>
      <c r="AL399" s="267"/>
      <c r="AM399" s="282"/>
    </row>
    <row r="400" spans="2:39" ht="33.75" customHeight="1">
      <c r="B400" s="891" t="s">
        <v>211</v>
      </c>
      <c r="C400" s="893" t="s">
        <v>33</v>
      </c>
      <c r="D400" s="284" t="s">
        <v>422</v>
      </c>
      <c r="E400" s="895" t="s">
        <v>209</v>
      </c>
      <c r="F400" s="896"/>
      <c r="G400" s="896"/>
      <c r="H400" s="896"/>
      <c r="I400" s="896"/>
      <c r="J400" s="896"/>
      <c r="K400" s="896"/>
      <c r="L400" s="896"/>
      <c r="M400" s="897"/>
      <c r="N400" s="901" t="s">
        <v>213</v>
      </c>
      <c r="O400" s="284" t="s">
        <v>423</v>
      </c>
      <c r="P400" s="895" t="s">
        <v>212</v>
      </c>
      <c r="Q400" s="896"/>
      <c r="R400" s="896"/>
      <c r="S400" s="896"/>
      <c r="T400" s="896"/>
      <c r="U400" s="896"/>
      <c r="V400" s="896"/>
      <c r="W400" s="896"/>
      <c r="X400" s="897"/>
      <c r="Y400" s="898" t="s">
        <v>243</v>
      </c>
      <c r="Z400" s="899"/>
      <c r="AA400" s="899"/>
      <c r="AB400" s="899"/>
      <c r="AC400" s="899"/>
      <c r="AD400" s="899"/>
      <c r="AE400" s="899"/>
      <c r="AF400" s="899"/>
      <c r="AG400" s="899"/>
      <c r="AH400" s="899"/>
      <c r="AI400" s="899"/>
      <c r="AJ400" s="899"/>
      <c r="AK400" s="899"/>
      <c r="AL400" s="899"/>
      <c r="AM400" s="900"/>
    </row>
    <row r="401" spans="1:39" ht="61.5" customHeight="1">
      <c r="B401" s="892"/>
      <c r="C401" s="894"/>
      <c r="D401" s="285">
        <v>2017</v>
      </c>
      <c r="E401" s="285">
        <v>2018</v>
      </c>
      <c r="F401" s="285">
        <v>2019</v>
      </c>
      <c r="G401" s="285">
        <v>2020</v>
      </c>
      <c r="H401" s="285">
        <v>2021</v>
      </c>
      <c r="I401" s="285">
        <v>2022</v>
      </c>
      <c r="J401" s="285">
        <v>2023</v>
      </c>
      <c r="K401" s="285">
        <v>2024</v>
      </c>
      <c r="L401" s="285">
        <v>2025</v>
      </c>
      <c r="M401" s="285">
        <v>2026</v>
      </c>
      <c r="N401" s="902"/>
      <c r="O401" s="285">
        <v>2017</v>
      </c>
      <c r="P401" s="285">
        <v>2018</v>
      </c>
      <c r="Q401" s="285">
        <v>2019</v>
      </c>
      <c r="R401" s="285">
        <v>2020</v>
      </c>
      <c r="S401" s="285">
        <v>2021</v>
      </c>
      <c r="T401" s="285">
        <v>2022</v>
      </c>
      <c r="U401" s="285">
        <v>2023</v>
      </c>
      <c r="V401" s="285">
        <v>2024</v>
      </c>
      <c r="W401" s="285">
        <v>2025</v>
      </c>
      <c r="X401" s="285">
        <v>2026</v>
      </c>
      <c r="Y401" s="285" t="str">
        <f>'1.  LRAMVA Summary'!D52</f>
        <v>Residential</v>
      </c>
      <c r="Z401" s="285" t="str">
        <f>'1.  LRAMVA Summary'!E52</f>
        <v>GS&lt;50 kW</v>
      </c>
      <c r="AA401" s="285" t="str">
        <f>'1.  LRAMVA Summary'!F52</f>
        <v>GS&gt;50kW</v>
      </c>
      <c r="AB401" s="285" t="str">
        <f>'1.  LRAMVA Summary'!G52</f>
        <v>Unmetered Scattered Load</v>
      </c>
      <c r="AC401" s="285" t="str">
        <f>'1.  LRAMVA Summary'!H52</f>
        <v>Streetlighting</v>
      </c>
      <c r="AD401" s="285" t="str">
        <f>'1.  LRAMVA Summary'!I52</f>
        <v/>
      </c>
      <c r="AE401" s="285" t="str">
        <f>'1.  LRAMVA Summary'!J52</f>
        <v/>
      </c>
      <c r="AF401" s="285" t="str">
        <f>'1.  LRAMVA Summary'!K52</f>
        <v/>
      </c>
      <c r="AG401" s="285" t="str">
        <f>'1.  LRAMVA Summary'!L52</f>
        <v/>
      </c>
      <c r="AH401" s="285" t="str">
        <f>'1.  LRAMVA Summary'!M52</f>
        <v/>
      </c>
      <c r="AI401" s="285" t="str">
        <f>'1.  LRAMVA Summary'!N52</f>
        <v/>
      </c>
      <c r="AJ401" s="285" t="str">
        <f>'1.  LRAMVA Summary'!O52</f>
        <v/>
      </c>
      <c r="AK401" s="285" t="str">
        <f>'1.  LRAMVA Summary'!P52</f>
        <v/>
      </c>
      <c r="AL401" s="285" t="str">
        <f>'1.  LRAMVA Summary'!Q52</f>
        <v/>
      </c>
      <c r="AM401" s="287" t="str">
        <f>'1.  LRAMVA Summary'!R52</f>
        <v>Total</v>
      </c>
    </row>
    <row r="402" spans="1:39" ht="15.75" customHeight="1">
      <c r="A402" s="532"/>
      <c r="B402" s="524" t="s">
        <v>504</v>
      </c>
      <c r="C402" s="289"/>
      <c r="D402" s="289"/>
      <c r="E402" s="289"/>
      <c r="F402" s="289"/>
      <c r="G402" s="289"/>
      <c r="H402" s="289"/>
      <c r="I402" s="289"/>
      <c r="J402" s="289"/>
      <c r="K402" s="289"/>
      <c r="L402" s="289"/>
      <c r="M402" s="289"/>
      <c r="N402" s="290"/>
      <c r="O402" s="289"/>
      <c r="P402" s="289"/>
      <c r="Q402" s="289"/>
      <c r="R402" s="289"/>
      <c r="S402" s="289"/>
      <c r="T402" s="289"/>
      <c r="U402" s="289"/>
      <c r="V402" s="289"/>
      <c r="W402" s="289"/>
      <c r="X402" s="289"/>
      <c r="Y402" s="291" t="str">
        <f>'1.  LRAMVA Summary'!D53</f>
        <v>kWh</v>
      </c>
      <c r="Z402" s="291" t="str">
        <f>'1.  LRAMVA Summary'!E53</f>
        <v>kWh</v>
      </c>
      <c r="AA402" s="291" t="str">
        <f>'1.  LRAMVA Summary'!F53</f>
        <v>kW</v>
      </c>
      <c r="AB402" s="291" t="str">
        <f>'1.  LRAMVA Summary'!G53</f>
        <v>kWh</v>
      </c>
      <c r="AC402" s="291" t="str">
        <f>'1.  LRAMVA Summary'!H53</f>
        <v>kW</v>
      </c>
      <c r="AD402" s="291">
        <f>'1.  LRAMVA Summary'!I53</f>
        <v>0</v>
      </c>
      <c r="AE402" s="291">
        <f>'1.  LRAMVA Summary'!J53</f>
        <v>0</v>
      </c>
      <c r="AF402" s="291">
        <f>'1.  LRAMVA Summary'!K53</f>
        <v>0</v>
      </c>
      <c r="AG402" s="291">
        <f>'1.  LRAMVA Summary'!L53</f>
        <v>0</v>
      </c>
      <c r="AH402" s="291">
        <f>'1.  LRAMVA Summary'!M53</f>
        <v>0</v>
      </c>
      <c r="AI402" s="291">
        <f>'1.  LRAMVA Summary'!N53</f>
        <v>0</v>
      </c>
      <c r="AJ402" s="291">
        <f>'1.  LRAMVA Summary'!O53</f>
        <v>0</v>
      </c>
      <c r="AK402" s="291">
        <f>'1.  LRAMVA Summary'!P53</f>
        <v>0</v>
      </c>
      <c r="AL402" s="291">
        <f>'1.  LRAMVA Summary'!Q53</f>
        <v>0</v>
      </c>
      <c r="AM402" s="292"/>
    </row>
    <row r="403" spans="1:39" ht="15.5" outlineLevel="1">
      <c r="A403" s="532"/>
      <c r="B403" s="504" t="s">
        <v>497</v>
      </c>
      <c r="C403" s="289"/>
      <c r="D403" s="289"/>
      <c r="E403" s="289"/>
      <c r="F403" s="289"/>
      <c r="G403" s="289"/>
      <c r="H403" s="289"/>
      <c r="I403" s="289"/>
      <c r="J403" s="289"/>
      <c r="K403" s="289"/>
      <c r="L403" s="289"/>
      <c r="M403" s="289"/>
      <c r="N403" s="290"/>
      <c r="O403" s="289"/>
      <c r="P403" s="289"/>
      <c r="Q403" s="289"/>
      <c r="R403" s="289"/>
      <c r="S403" s="289"/>
      <c r="T403" s="289"/>
      <c r="U403" s="289"/>
      <c r="V403" s="289"/>
      <c r="W403" s="289"/>
      <c r="X403" s="289"/>
      <c r="Y403" s="291"/>
      <c r="Z403" s="291"/>
      <c r="AA403" s="291"/>
      <c r="AB403" s="291"/>
      <c r="AC403" s="291"/>
      <c r="AD403" s="291"/>
      <c r="AE403" s="291"/>
      <c r="AF403" s="291"/>
      <c r="AG403" s="291"/>
      <c r="AH403" s="291"/>
      <c r="AI403" s="291"/>
      <c r="AJ403" s="291"/>
      <c r="AK403" s="291"/>
      <c r="AL403" s="291"/>
      <c r="AM403" s="292"/>
    </row>
    <row r="404" spans="1:39" ht="15.5" outlineLevel="1">
      <c r="A404" s="532">
        <v>1</v>
      </c>
      <c r="B404" s="428" t="s">
        <v>95</v>
      </c>
      <c r="C404" s="291" t="s">
        <v>25</v>
      </c>
      <c r="D404" s="295"/>
      <c r="E404" s="295"/>
      <c r="F404" s="295"/>
      <c r="G404" s="295"/>
      <c r="H404" s="295"/>
      <c r="I404" s="295"/>
      <c r="J404" s="295"/>
      <c r="K404" s="295"/>
      <c r="L404" s="295"/>
      <c r="M404" s="295"/>
      <c r="N404" s="291"/>
      <c r="O404" s="295"/>
      <c r="P404" s="295"/>
      <c r="Q404" s="295"/>
      <c r="R404" s="295"/>
      <c r="S404" s="295"/>
      <c r="T404" s="295"/>
      <c r="U404" s="295"/>
      <c r="V404" s="295"/>
      <c r="W404" s="295"/>
      <c r="X404" s="295"/>
      <c r="Y404" s="410"/>
      <c r="Z404" s="410"/>
      <c r="AA404" s="410"/>
      <c r="AB404" s="410"/>
      <c r="AC404" s="410"/>
      <c r="AD404" s="410"/>
      <c r="AE404" s="410"/>
      <c r="AF404" s="410"/>
      <c r="AG404" s="410"/>
      <c r="AH404" s="410"/>
      <c r="AI404" s="410"/>
      <c r="AJ404" s="410"/>
      <c r="AK404" s="410"/>
      <c r="AL404" s="410"/>
      <c r="AM404" s="296">
        <f>SUM(Y404:AL404)</f>
        <v>0</v>
      </c>
    </row>
    <row r="405" spans="1:39" ht="15.5" outlineLevel="1">
      <c r="A405" s="532"/>
      <c r="B405" s="431" t="s">
        <v>308</v>
      </c>
      <c r="C405" s="291" t="s">
        <v>163</v>
      </c>
      <c r="D405" s="295"/>
      <c r="E405" s="295"/>
      <c r="F405" s="295"/>
      <c r="G405" s="295"/>
      <c r="H405" s="295"/>
      <c r="I405" s="295"/>
      <c r="J405" s="295"/>
      <c r="K405" s="295"/>
      <c r="L405" s="295"/>
      <c r="M405" s="295"/>
      <c r="N405" s="468"/>
      <c r="O405" s="295"/>
      <c r="P405" s="295"/>
      <c r="Q405" s="295"/>
      <c r="R405" s="295"/>
      <c r="S405" s="295"/>
      <c r="T405" s="295"/>
      <c r="U405" s="295"/>
      <c r="V405" s="295"/>
      <c r="W405" s="295"/>
      <c r="X405" s="295"/>
      <c r="Y405" s="411">
        <f>Y404</f>
        <v>0</v>
      </c>
      <c r="Z405" s="411">
        <f t="shared" ref="Z405" si="1133">Z404</f>
        <v>0</v>
      </c>
      <c r="AA405" s="411">
        <f t="shared" ref="AA405" si="1134">AA404</f>
        <v>0</v>
      </c>
      <c r="AB405" s="411">
        <f t="shared" ref="AB405" si="1135">AB404</f>
        <v>0</v>
      </c>
      <c r="AC405" s="411">
        <f t="shared" ref="AC405" si="1136">AC404</f>
        <v>0</v>
      </c>
      <c r="AD405" s="411">
        <f t="shared" ref="AD405" si="1137">AD404</f>
        <v>0</v>
      </c>
      <c r="AE405" s="411">
        <f t="shared" ref="AE405" si="1138">AE404</f>
        <v>0</v>
      </c>
      <c r="AF405" s="411">
        <f t="shared" ref="AF405" si="1139">AF404</f>
        <v>0</v>
      </c>
      <c r="AG405" s="411">
        <f t="shared" ref="AG405" si="1140">AG404</f>
        <v>0</v>
      </c>
      <c r="AH405" s="411">
        <f t="shared" ref="AH405" si="1141">AH404</f>
        <v>0</v>
      </c>
      <c r="AI405" s="411">
        <f t="shared" ref="AI405" si="1142">AI404</f>
        <v>0</v>
      </c>
      <c r="AJ405" s="411">
        <f t="shared" ref="AJ405" si="1143">AJ404</f>
        <v>0</v>
      </c>
      <c r="AK405" s="411">
        <f t="shared" ref="AK405" si="1144">AK404</f>
        <v>0</v>
      </c>
      <c r="AL405" s="411">
        <f t="shared" ref="AL405" si="1145">AL404</f>
        <v>0</v>
      </c>
      <c r="AM405" s="297"/>
    </row>
    <row r="406" spans="1:39" ht="15.5" outlineLevel="1">
      <c r="A406" s="532"/>
      <c r="B406" s="525"/>
      <c r="C406" s="299"/>
      <c r="D406" s="299"/>
      <c r="E406" s="299"/>
      <c r="F406" s="299"/>
      <c r="G406" s="299"/>
      <c r="H406" s="299"/>
      <c r="I406" s="299"/>
      <c r="J406" s="299"/>
      <c r="K406" s="299"/>
      <c r="L406" s="299"/>
      <c r="M406" s="299"/>
      <c r="N406" s="300"/>
      <c r="O406" s="299"/>
      <c r="P406" s="299"/>
      <c r="Q406" s="299"/>
      <c r="R406" s="299"/>
      <c r="S406" s="299"/>
      <c r="T406" s="299"/>
      <c r="U406" s="299"/>
      <c r="V406" s="299"/>
      <c r="W406" s="299"/>
      <c r="X406" s="299"/>
      <c r="Y406" s="412"/>
      <c r="Z406" s="413"/>
      <c r="AA406" s="413"/>
      <c r="AB406" s="413"/>
      <c r="AC406" s="413"/>
      <c r="AD406" s="413"/>
      <c r="AE406" s="413"/>
      <c r="AF406" s="413"/>
      <c r="AG406" s="413"/>
      <c r="AH406" s="413"/>
      <c r="AI406" s="413"/>
      <c r="AJ406" s="413"/>
      <c r="AK406" s="413"/>
      <c r="AL406" s="413"/>
      <c r="AM406" s="302"/>
    </row>
    <row r="407" spans="1:39" ht="15.5" outlineLevel="1">
      <c r="A407" s="532">
        <v>2</v>
      </c>
      <c r="B407" s="428" t="s">
        <v>96</v>
      </c>
      <c r="C407" s="291" t="s">
        <v>25</v>
      </c>
      <c r="D407" s="295"/>
      <c r="E407" s="295"/>
      <c r="F407" s="295"/>
      <c r="G407" s="295"/>
      <c r="H407" s="295"/>
      <c r="I407" s="295"/>
      <c r="J407" s="295"/>
      <c r="K407" s="295"/>
      <c r="L407" s="295"/>
      <c r="M407" s="295"/>
      <c r="N407" s="291"/>
      <c r="O407" s="295"/>
      <c r="P407" s="295"/>
      <c r="Q407" s="295"/>
      <c r="R407" s="295"/>
      <c r="S407" s="295"/>
      <c r="T407" s="295"/>
      <c r="U407" s="295"/>
      <c r="V407" s="295"/>
      <c r="W407" s="295"/>
      <c r="X407" s="295"/>
      <c r="Y407" s="410"/>
      <c r="Z407" s="410"/>
      <c r="AA407" s="410"/>
      <c r="AB407" s="410"/>
      <c r="AC407" s="410"/>
      <c r="AD407" s="410"/>
      <c r="AE407" s="410"/>
      <c r="AF407" s="410"/>
      <c r="AG407" s="410"/>
      <c r="AH407" s="410"/>
      <c r="AI407" s="410"/>
      <c r="AJ407" s="410"/>
      <c r="AK407" s="410"/>
      <c r="AL407" s="410"/>
      <c r="AM407" s="296">
        <f>SUM(Y407:AL407)</f>
        <v>0</v>
      </c>
    </row>
    <row r="408" spans="1:39" ht="15.5" outlineLevel="1">
      <c r="A408" s="532"/>
      <c r="B408" s="431" t="s">
        <v>308</v>
      </c>
      <c r="C408" s="291" t="s">
        <v>163</v>
      </c>
      <c r="D408" s="295"/>
      <c r="E408" s="295"/>
      <c r="F408" s="295"/>
      <c r="G408" s="295"/>
      <c r="H408" s="295"/>
      <c r="I408" s="295"/>
      <c r="J408" s="295"/>
      <c r="K408" s="295"/>
      <c r="L408" s="295"/>
      <c r="M408" s="295"/>
      <c r="N408" s="468"/>
      <c r="O408" s="295"/>
      <c r="P408" s="295"/>
      <c r="Q408" s="295"/>
      <c r="R408" s="295"/>
      <c r="S408" s="295"/>
      <c r="T408" s="295"/>
      <c r="U408" s="295"/>
      <c r="V408" s="295"/>
      <c r="W408" s="295"/>
      <c r="X408" s="295"/>
      <c r="Y408" s="411">
        <f>Y407</f>
        <v>0</v>
      </c>
      <c r="Z408" s="411">
        <f t="shared" ref="Z408" si="1146">Z407</f>
        <v>0</v>
      </c>
      <c r="AA408" s="411">
        <f t="shared" ref="AA408" si="1147">AA407</f>
        <v>0</v>
      </c>
      <c r="AB408" s="411">
        <f t="shared" ref="AB408" si="1148">AB407</f>
        <v>0</v>
      </c>
      <c r="AC408" s="411">
        <f t="shared" ref="AC408" si="1149">AC407</f>
        <v>0</v>
      </c>
      <c r="AD408" s="411">
        <f t="shared" ref="AD408" si="1150">AD407</f>
        <v>0</v>
      </c>
      <c r="AE408" s="411">
        <f t="shared" ref="AE408" si="1151">AE407</f>
        <v>0</v>
      </c>
      <c r="AF408" s="411">
        <f t="shared" ref="AF408" si="1152">AF407</f>
        <v>0</v>
      </c>
      <c r="AG408" s="411">
        <f t="shared" ref="AG408" si="1153">AG407</f>
        <v>0</v>
      </c>
      <c r="AH408" s="411">
        <f t="shared" ref="AH408" si="1154">AH407</f>
        <v>0</v>
      </c>
      <c r="AI408" s="411">
        <f t="shared" ref="AI408" si="1155">AI407</f>
        <v>0</v>
      </c>
      <c r="AJ408" s="411">
        <f t="shared" ref="AJ408" si="1156">AJ407</f>
        <v>0</v>
      </c>
      <c r="AK408" s="411">
        <f t="shared" ref="AK408" si="1157">AK407</f>
        <v>0</v>
      </c>
      <c r="AL408" s="411">
        <f t="shared" ref="AL408" si="1158">AL407</f>
        <v>0</v>
      </c>
      <c r="AM408" s="297"/>
    </row>
    <row r="409" spans="1:39" ht="15.5" outlineLevel="1">
      <c r="A409" s="532"/>
      <c r="B409" s="525"/>
      <c r="C409" s="299"/>
      <c r="D409" s="304"/>
      <c r="E409" s="304"/>
      <c r="F409" s="304"/>
      <c r="G409" s="304"/>
      <c r="H409" s="304"/>
      <c r="I409" s="304"/>
      <c r="J409" s="304"/>
      <c r="K409" s="304"/>
      <c r="L409" s="304"/>
      <c r="M409" s="304"/>
      <c r="N409" s="300"/>
      <c r="O409" s="304"/>
      <c r="P409" s="304"/>
      <c r="Q409" s="304"/>
      <c r="R409" s="304"/>
      <c r="S409" s="304"/>
      <c r="T409" s="304"/>
      <c r="U409" s="304"/>
      <c r="V409" s="304"/>
      <c r="W409" s="304"/>
      <c r="X409" s="304"/>
      <c r="Y409" s="412"/>
      <c r="Z409" s="413"/>
      <c r="AA409" s="413"/>
      <c r="AB409" s="413"/>
      <c r="AC409" s="413"/>
      <c r="AD409" s="413"/>
      <c r="AE409" s="413"/>
      <c r="AF409" s="413"/>
      <c r="AG409" s="413"/>
      <c r="AH409" s="413"/>
      <c r="AI409" s="413"/>
      <c r="AJ409" s="413"/>
      <c r="AK409" s="413"/>
      <c r="AL409" s="413"/>
      <c r="AM409" s="302"/>
    </row>
    <row r="410" spans="1:39" ht="15.5" outlineLevel="1">
      <c r="A410" s="532">
        <v>3</v>
      </c>
      <c r="B410" s="428" t="s">
        <v>97</v>
      </c>
      <c r="C410" s="291" t="s">
        <v>25</v>
      </c>
      <c r="D410" s="295"/>
      <c r="E410" s="295"/>
      <c r="F410" s="295"/>
      <c r="G410" s="295"/>
      <c r="H410" s="295"/>
      <c r="I410" s="295"/>
      <c r="J410" s="295"/>
      <c r="K410" s="295"/>
      <c r="L410" s="295"/>
      <c r="M410" s="295"/>
      <c r="N410" s="291"/>
      <c r="O410" s="295"/>
      <c r="P410" s="295"/>
      <c r="Q410" s="295"/>
      <c r="R410" s="295"/>
      <c r="S410" s="295"/>
      <c r="T410" s="295"/>
      <c r="U410" s="295"/>
      <c r="V410" s="295"/>
      <c r="W410" s="295"/>
      <c r="X410" s="295"/>
      <c r="Y410" s="410"/>
      <c r="Z410" s="410"/>
      <c r="AA410" s="410"/>
      <c r="AB410" s="410"/>
      <c r="AC410" s="410"/>
      <c r="AD410" s="410"/>
      <c r="AE410" s="410"/>
      <c r="AF410" s="410"/>
      <c r="AG410" s="410"/>
      <c r="AH410" s="410"/>
      <c r="AI410" s="410"/>
      <c r="AJ410" s="410"/>
      <c r="AK410" s="410"/>
      <c r="AL410" s="410"/>
      <c r="AM410" s="296">
        <f>SUM(Y410:AL410)</f>
        <v>0</v>
      </c>
    </row>
    <row r="411" spans="1:39" ht="15.5" outlineLevel="1">
      <c r="A411" s="532"/>
      <c r="B411" s="431" t="s">
        <v>308</v>
      </c>
      <c r="C411" s="291" t="s">
        <v>163</v>
      </c>
      <c r="D411" s="295"/>
      <c r="E411" s="295"/>
      <c r="F411" s="295"/>
      <c r="G411" s="295"/>
      <c r="H411" s="295"/>
      <c r="I411" s="295"/>
      <c r="J411" s="295"/>
      <c r="K411" s="295"/>
      <c r="L411" s="295"/>
      <c r="M411" s="295"/>
      <c r="N411" s="468"/>
      <c r="O411" s="295"/>
      <c r="P411" s="295"/>
      <c r="Q411" s="295"/>
      <c r="R411" s="295"/>
      <c r="S411" s="295"/>
      <c r="T411" s="295"/>
      <c r="U411" s="295"/>
      <c r="V411" s="295"/>
      <c r="W411" s="295"/>
      <c r="X411" s="295"/>
      <c r="Y411" s="411">
        <f>Y410</f>
        <v>0</v>
      </c>
      <c r="Z411" s="411">
        <f t="shared" ref="Z411" si="1159">Z410</f>
        <v>0</v>
      </c>
      <c r="AA411" s="411">
        <f t="shared" ref="AA411" si="1160">AA410</f>
        <v>0</v>
      </c>
      <c r="AB411" s="411">
        <f t="shared" ref="AB411" si="1161">AB410</f>
        <v>0</v>
      </c>
      <c r="AC411" s="411">
        <f t="shared" ref="AC411" si="1162">AC410</f>
        <v>0</v>
      </c>
      <c r="AD411" s="411">
        <f t="shared" ref="AD411" si="1163">AD410</f>
        <v>0</v>
      </c>
      <c r="AE411" s="411">
        <f t="shared" ref="AE411" si="1164">AE410</f>
        <v>0</v>
      </c>
      <c r="AF411" s="411">
        <f t="shared" ref="AF411" si="1165">AF410</f>
        <v>0</v>
      </c>
      <c r="AG411" s="411">
        <f t="shared" ref="AG411" si="1166">AG410</f>
        <v>0</v>
      </c>
      <c r="AH411" s="411">
        <f t="shared" ref="AH411" si="1167">AH410</f>
        <v>0</v>
      </c>
      <c r="AI411" s="411">
        <f t="shared" ref="AI411" si="1168">AI410</f>
        <v>0</v>
      </c>
      <c r="AJ411" s="411">
        <f t="shared" ref="AJ411" si="1169">AJ410</f>
        <v>0</v>
      </c>
      <c r="AK411" s="411">
        <f t="shared" ref="AK411" si="1170">AK410</f>
        <v>0</v>
      </c>
      <c r="AL411" s="411">
        <f t="shared" ref="AL411" si="1171">AL410</f>
        <v>0</v>
      </c>
      <c r="AM411" s="297"/>
    </row>
    <row r="412" spans="1:39" ht="15.5" outlineLevel="1">
      <c r="A412" s="532"/>
      <c r="B412" s="431"/>
      <c r="C412" s="305"/>
      <c r="D412" s="291"/>
      <c r="E412" s="291"/>
      <c r="F412" s="291"/>
      <c r="G412" s="291"/>
      <c r="H412" s="291"/>
      <c r="I412" s="291"/>
      <c r="J412" s="291"/>
      <c r="K412" s="291"/>
      <c r="L412" s="291"/>
      <c r="M412" s="291"/>
      <c r="N412" s="291"/>
      <c r="O412" s="291"/>
      <c r="P412" s="291"/>
      <c r="Q412" s="291"/>
      <c r="R412" s="291"/>
      <c r="S412" s="291"/>
      <c r="T412" s="291"/>
      <c r="U412" s="291"/>
      <c r="V412" s="291"/>
      <c r="W412" s="291"/>
      <c r="X412" s="291"/>
      <c r="Y412" s="412"/>
      <c r="Z412" s="412"/>
      <c r="AA412" s="412"/>
      <c r="AB412" s="412"/>
      <c r="AC412" s="412"/>
      <c r="AD412" s="412"/>
      <c r="AE412" s="412"/>
      <c r="AF412" s="412"/>
      <c r="AG412" s="412"/>
      <c r="AH412" s="412"/>
      <c r="AI412" s="412"/>
      <c r="AJ412" s="412"/>
      <c r="AK412" s="412"/>
      <c r="AL412" s="412"/>
      <c r="AM412" s="306"/>
    </row>
    <row r="413" spans="1:39" ht="15.5" outlineLevel="1">
      <c r="A413" s="532">
        <v>4</v>
      </c>
      <c r="B413" s="520" t="s">
        <v>680</v>
      </c>
      <c r="C413" s="291" t="s">
        <v>25</v>
      </c>
      <c r="D413" s="295"/>
      <c r="E413" s="295"/>
      <c r="F413" s="295"/>
      <c r="G413" s="295"/>
      <c r="H413" s="295"/>
      <c r="I413" s="295"/>
      <c r="J413" s="295"/>
      <c r="K413" s="295"/>
      <c r="L413" s="295"/>
      <c r="M413" s="295"/>
      <c r="N413" s="291"/>
      <c r="O413" s="295"/>
      <c r="P413" s="295"/>
      <c r="Q413" s="295"/>
      <c r="R413" s="295"/>
      <c r="S413" s="295"/>
      <c r="T413" s="295"/>
      <c r="U413" s="295"/>
      <c r="V413" s="295"/>
      <c r="W413" s="295"/>
      <c r="X413" s="295"/>
      <c r="Y413" s="410"/>
      <c r="Z413" s="410"/>
      <c r="AA413" s="410"/>
      <c r="AB413" s="410"/>
      <c r="AC413" s="410"/>
      <c r="AD413" s="410"/>
      <c r="AE413" s="410"/>
      <c r="AF413" s="410"/>
      <c r="AG413" s="410"/>
      <c r="AH413" s="410"/>
      <c r="AI413" s="410"/>
      <c r="AJ413" s="410"/>
      <c r="AK413" s="410"/>
      <c r="AL413" s="410"/>
      <c r="AM413" s="296">
        <f>SUM(Y413:AL413)</f>
        <v>0</v>
      </c>
    </row>
    <row r="414" spans="1:39" ht="15.5" outlineLevel="1">
      <c r="A414" s="532"/>
      <c r="B414" s="431" t="s">
        <v>308</v>
      </c>
      <c r="C414" s="291" t="s">
        <v>163</v>
      </c>
      <c r="D414" s="295"/>
      <c r="E414" s="295"/>
      <c r="F414" s="295"/>
      <c r="G414" s="295"/>
      <c r="H414" s="295"/>
      <c r="I414" s="295"/>
      <c r="J414" s="295"/>
      <c r="K414" s="295"/>
      <c r="L414" s="295"/>
      <c r="M414" s="295"/>
      <c r="N414" s="468"/>
      <c r="O414" s="295"/>
      <c r="P414" s="295"/>
      <c r="Q414" s="295"/>
      <c r="R414" s="295"/>
      <c r="S414" s="295"/>
      <c r="T414" s="295"/>
      <c r="U414" s="295"/>
      <c r="V414" s="295"/>
      <c r="W414" s="295"/>
      <c r="X414" s="295"/>
      <c r="Y414" s="411">
        <f>Y413</f>
        <v>0</v>
      </c>
      <c r="Z414" s="411">
        <f t="shared" ref="Z414" si="1172">Z413</f>
        <v>0</v>
      </c>
      <c r="AA414" s="411">
        <f t="shared" ref="AA414" si="1173">AA413</f>
        <v>0</v>
      </c>
      <c r="AB414" s="411">
        <f t="shared" ref="AB414" si="1174">AB413</f>
        <v>0</v>
      </c>
      <c r="AC414" s="411">
        <f t="shared" ref="AC414" si="1175">AC413</f>
        <v>0</v>
      </c>
      <c r="AD414" s="411">
        <f t="shared" ref="AD414" si="1176">AD413</f>
        <v>0</v>
      </c>
      <c r="AE414" s="411">
        <f t="shared" ref="AE414" si="1177">AE413</f>
        <v>0</v>
      </c>
      <c r="AF414" s="411">
        <f t="shared" ref="AF414" si="1178">AF413</f>
        <v>0</v>
      </c>
      <c r="AG414" s="411">
        <f t="shared" ref="AG414" si="1179">AG413</f>
        <v>0</v>
      </c>
      <c r="AH414" s="411">
        <f t="shared" ref="AH414" si="1180">AH413</f>
        <v>0</v>
      </c>
      <c r="AI414" s="411">
        <f t="shared" ref="AI414" si="1181">AI413</f>
        <v>0</v>
      </c>
      <c r="AJ414" s="411">
        <f t="shared" ref="AJ414" si="1182">AJ413</f>
        <v>0</v>
      </c>
      <c r="AK414" s="411">
        <f t="shared" ref="AK414" si="1183">AK413</f>
        <v>0</v>
      </c>
      <c r="AL414" s="411">
        <f t="shared" ref="AL414" si="1184">AL413</f>
        <v>0</v>
      </c>
      <c r="AM414" s="297"/>
    </row>
    <row r="415" spans="1:39" ht="15.5" outlineLevel="1">
      <c r="A415" s="532"/>
      <c r="B415" s="431"/>
      <c r="C415" s="305"/>
      <c r="D415" s="304"/>
      <c r="E415" s="304"/>
      <c r="F415" s="304"/>
      <c r="G415" s="304"/>
      <c r="H415" s="304"/>
      <c r="I415" s="304"/>
      <c r="J415" s="304"/>
      <c r="K415" s="304"/>
      <c r="L415" s="304"/>
      <c r="M415" s="304"/>
      <c r="N415" s="291"/>
      <c r="O415" s="304"/>
      <c r="P415" s="304"/>
      <c r="Q415" s="304"/>
      <c r="R415" s="304"/>
      <c r="S415" s="304"/>
      <c r="T415" s="304"/>
      <c r="U415" s="304"/>
      <c r="V415" s="304"/>
      <c r="W415" s="304"/>
      <c r="X415" s="304"/>
      <c r="Y415" s="412"/>
      <c r="Z415" s="412"/>
      <c r="AA415" s="412"/>
      <c r="AB415" s="412"/>
      <c r="AC415" s="412"/>
      <c r="AD415" s="412"/>
      <c r="AE415" s="412"/>
      <c r="AF415" s="412"/>
      <c r="AG415" s="412"/>
      <c r="AH415" s="412"/>
      <c r="AI415" s="412"/>
      <c r="AJ415" s="412"/>
      <c r="AK415" s="412"/>
      <c r="AL415" s="412"/>
      <c r="AM415" s="306"/>
    </row>
    <row r="416" spans="1:39" ht="31" outlineLevel="1">
      <c r="A416" s="532">
        <v>5</v>
      </c>
      <c r="B416" s="428" t="s">
        <v>98</v>
      </c>
      <c r="C416" s="291" t="s">
        <v>25</v>
      </c>
      <c r="D416" s="295"/>
      <c r="E416" s="295"/>
      <c r="F416" s="295"/>
      <c r="G416" s="295"/>
      <c r="H416" s="295"/>
      <c r="I416" s="295"/>
      <c r="J416" s="295"/>
      <c r="K416" s="295"/>
      <c r="L416" s="295"/>
      <c r="M416" s="295"/>
      <c r="N416" s="291"/>
      <c r="O416" s="295"/>
      <c r="P416" s="295"/>
      <c r="Q416" s="295"/>
      <c r="R416" s="295"/>
      <c r="S416" s="295"/>
      <c r="T416" s="295"/>
      <c r="U416" s="295"/>
      <c r="V416" s="295"/>
      <c r="W416" s="295"/>
      <c r="X416" s="295"/>
      <c r="Y416" s="410"/>
      <c r="Z416" s="410"/>
      <c r="AA416" s="410"/>
      <c r="AB416" s="410"/>
      <c r="AC416" s="410"/>
      <c r="AD416" s="410"/>
      <c r="AE416" s="410"/>
      <c r="AF416" s="410"/>
      <c r="AG416" s="410"/>
      <c r="AH416" s="410"/>
      <c r="AI416" s="410"/>
      <c r="AJ416" s="410"/>
      <c r="AK416" s="410"/>
      <c r="AL416" s="410"/>
      <c r="AM416" s="296">
        <f>SUM(Y416:AL416)</f>
        <v>0</v>
      </c>
    </row>
    <row r="417" spans="1:39" ht="15.5" outlineLevel="1">
      <c r="A417" s="532"/>
      <c r="B417" s="431" t="s">
        <v>308</v>
      </c>
      <c r="C417" s="291" t="s">
        <v>163</v>
      </c>
      <c r="D417" s="295"/>
      <c r="E417" s="295"/>
      <c r="F417" s="295"/>
      <c r="G417" s="295"/>
      <c r="H417" s="295"/>
      <c r="I417" s="295"/>
      <c r="J417" s="295"/>
      <c r="K417" s="295"/>
      <c r="L417" s="295"/>
      <c r="M417" s="295"/>
      <c r="N417" s="468"/>
      <c r="O417" s="295"/>
      <c r="P417" s="295"/>
      <c r="Q417" s="295"/>
      <c r="R417" s="295"/>
      <c r="S417" s="295"/>
      <c r="T417" s="295"/>
      <c r="U417" s="295"/>
      <c r="V417" s="295"/>
      <c r="W417" s="295"/>
      <c r="X417" s="295"/>
      <c r="Y417" s="411">
        <f>Y416</f>
        <v>0</v>
      </c>
      <c r="Z417" s="411">
        <f t="shared" ref="Z417" si="1185">Z416</f>
        <v>0</v>
      </c>
      <c r="AA417" s="411">
        <f t="shared" ref="AA417" si="1186">AA416</f>
        <v>0</v>
      </c>
      <c r="AB417" s="411">
        <f t="shared" ref="AB417" si="1187">AB416</f>
        <v>0</v>
      </c>
      <c r="AC417" s="411">
        <f t="shared" ref="AC417" si="1188">AC416</f>
        <v>0</v>
      </c>
      <c r="AD417" s="411">
        <f t="shared" ref="AD417" si="1189">AD416</f>
        <v>0</v>
      </c>
      <c r="AE417" s="411">
        <f t="shared" ref="AE417" si="1190">AE416</f>
        <v>0</v>
      </c>
      <c r="AF417" s="411">
        <f t="shared" ref="AF417" si="1191">AF416</f>
        <v>0</v>
      </c>
      <c r="AG417" s="411">
        <f t="shared" ref="AG417" si="1192">AG416</f>
        <v>0</v>
      </c>
      <c r="AH417" s="411">
        <f t="shared" ref="AH417" si="1193">AH416</f>
        <v>0</v>
      </c>
      <c r="AI417" s="411">
        <f t="shared" ref="AI417" si="1194">AI416</f>
        <v>0</v>
      </c>
      <c r="AJ417" s="411">
        <f t="shared" ref="AJ417" si="1195">AJ416</f>
        <v>0</v>
      </c>
      <c r="AK417" s="411">
        <f t="shared" ref="AK417" si="1196">AK416</f>
        <v>0</v>
      </c>
      <c r="AL417" s="411">
        <f t="shared" ref="AL417" si="1197">AL416</f>
        <v>0</v>
      </c>
      <c r="AM417" s="297"/>
    </row>
    <row r="418" spans="1:39" ht="15.5" outlineLevel="1">
      <c r="A418" s="532"/>
      <c r="B418" s="431"/>
      <c r="C418" s="291"/>
      <c r="D418" s="291"/>
      <c r="E418" s="291"/>
      <c r="F418" s="291"/>
      <c r="G418" s="291"/>
      <c r="H418" s="291"/>
      <c r="I418" s="291"/>
      <c r="J418" s="291"/>
      <c r="K418" s="291"/>
      <c r="L418" s="291"/>
      <c r="M418" s="291"/>
      <c r="N418" s="291"/>
      <c r="O418" s="291"/>
      <c r="P418" s="291"/>
      <c r="Q418" s="291"/>
      <c r="R418" s="291"/>
      <c r="S418" s="291"/>
      <c r="T418" s="291"/>
      <c r="U418" s="291"/>
      <c r="V418" s="291"/>
      <c r="W418" s="291"/>
      <c r="X418" s="291"/>
      <c r="Y418" s="422"/>
      <c r="Z418" s="423"/>
      <c r="AA418" s="423"/>
      <c r="AB418" s="423"/>
      <c r="AC418" s="423"/>
      <c r="AD418" s="423"/>
      <c r="AE418" s="423"/>
      <c r="AF418" s="423"/>
      <c r="AG418" s="423"/>
      <c r="AH418" s="423"/>
      <c r="AI418" s="423"/>
      <c r="AJ418" s="423"/>
      <c r="AK418" s="423"/>
      <c r="AL418" s="423"/>
      <c r="AM418" s="297"/>
    </row>
    <row r="419" spans="1:39" ht="15.5" outlineLevel="1">
      <c r="A419" s="532"/>
      <c r="B419" s="514" t="s">
        <v>498</v>
      </c>
      <c r="C419" s="289"/>
      <c r="D419" s="289"/>
      <c r="E419" s="289"/>
      <c r="F419" s="289"/>
      <c r="G419" s="289"/>
      <c r="H419" s="289"/>
      <c r="I419" s="289"/>
      <c r="J419" s="289"/>
      <c r="K419" s="289"/>
      <c r="L419" s="289"/>
      <c r="M419" s="289"/>
      <c r="N419" s="290"/>
      <c r="O419" s="289"/>
      <c r="P419" s="289"/>
      <c r="Q419" s="289"/>
      <c r="R419" s="289"/>
      <c r="S419" s="289"/>
      <c r="T419" s="289"/>
      <c r="U419" s="289"/>
      <c r="V419" s="289"/>
      <c r="W419" s="289"/>
      <c r="X419" s="289"/>
      <c r="Y419" s="414"/>
      <c r="Z419" s="414"/>
      <c r="AA419" s="414"/>
      <c r="AB419" s="414"/>
      <c r="AC419" s="414"/>
      <c r="AD419" s="414"/>
      <c r="AE419" s="414"/>
      <c r="AF419" s="414"/>
      <c r="AG419" s="414"/>
      <c r="AH419" s="414"/>
      <c r="AI419" s="414"/>
      <c r="AJ419" s="414"/>
      <c r="AK419" s="414"/>
      <c r="AL419" s="414"/>
      <c r="AM419" s="292"/>
    </row>
    <row r="420" spans="1:39" ht="15.5" outlineLevel="1">
      <c r="A420" s="532">
        <v>6</v>
      </c>
      <c r="B420" s="428" t="s">
        <v>99</v>
      </c>
      <c r="C420" s="291" t="s">
        <v>25</v>
      </c>
      <c r="D420" s="295"/>
      <c r="E420" s="295"/>
      <c r="F420" s="295"/>
      <c r="G420" s="295"/>
      <c r="H420" s="295"/>
      <c r="I420" s="295"/>
      <c r="J420" s="295"/>
      <c r="K420" s="295"/>
      <c r="L420" s="295"/>
      <c r="M420" s="295"/>
      <c r="N420" s="295">
        <v>12</v>
      </c>
      <c r="O420" s="295"/>
      <c r="P420" s="295"/>
      <c r="Q420" s="295"/>
      <c r="R420" s="295"/>
      <c r="S420" s="295"/>
      <c r="T420" s="295"/>
      <c r="U420" s="295"/>
      <c r="V420" s="295"/>
      <c r="W420" s="295"/>
      <c r="X420" s="295"/>
      <c r="Y420" s="415"/>
      <c r="Z420" s="410"/>
      <c r="AA420" s="410"/>
      <c r="AB420" s="410"/>
      <c r="AC420" s="410"/>
      <c r="AD420" s="410"/>
      <c r="AE420" s="410"/>
      <c r="AF420" s="415"/>
      <c r="AG420" s="415"/>
      <c r="AH420" s="415"/>
      <c r="AI420" s="415"/>
      <c r="AJ420" s="415"/>
      <c r="AK420" s="415"/>
      <c r="AL420" s="415"/>
      <c r="AM420" s="296">
        <f>SUM(Y420:AL420)</f>
        <v>0</v>
      </c>
    </row>
    <row r="421" spans="1:39" ht="15.5" outlineLevel="1">
      <c r="A421" s="532"/>
      <c r="B421" s="431" t="s">
        <v>308</v>
      </c>
      <c r="C421" s="291" t="s">
        <v>163</v>
      </c>
      <c r="D421" s="295"/>
      <c r="E421" s="295"/>
      <c r="F421" s="295"/>
      <c r="G421" s="295"/>
      <c r="H421" s="295"/>
      <c r="I421" s="295"/>
      <c r="J421" s="295"/>
      <c r="K421" s="295"/>
      <c r="L421" s="295"/>
      <c r="M421" s="295"/>
      <c r="N421" s="295">
        <f>N420</f>
        <v>12</v>
      </c>
      <c r="O421" s="295"/>
      <c r="P421" s="295"/>
      <c r="Q421" s="295"/>
      <c r="R421" s="295"/>
      <c r="S421" s="295"/>
      <c r="T421" s="295"/>
      <c r="U421" s="295"/>
      <c r="V421" s="295"/>
      <c r="W421" s="295"/>
      <c r="X421" s="295"/>
      <c r="Y421" s="411">
        <f>Y420</f>
        <v>0</v>
      </c>
      <c r="Z421" s="411">
        <f t="shared" ref="Z421" si="1198">Z420</f>
        <v>0</v>
      </c>
      <c r="AA421" s="411">
        <f t="shared" ref="AA421" si="1199">AA420</f>
        <v>0</v>
      </c>
      <c r="AB421" s="411">
        <f t="shared" ref="AB421" si="1200">AB420</f>
        <v>0</v>
      </c>
      <c r="AC421" s="411">
        <f t="shared" ref="AC421" si="1201">AC420</f>
        <v>0</v>
      </c>
      <c r="AD421" s="411">
        <f t="shared" ref="AD421" si="1202">AD420</f>
        <v>0</v>
      </c>
      <c r="AE421" s="411">
        <f t="shared" ref="AE421" si="1203">AE420</f>
        <v>0</v>
      </c>
      <c r="AF421" s="411">
        <f t="shared" ref="AF421" si="1204">AF420</f>
        <v>0</v>
      </c>
      <c r="AG421" s="411">
        <f t="shared" ref="AG421" si="1205">AG420</f>
        <v>0</v>
      </c>
      <c r="AH421" s="411">
        <f t="shared" ref="AH421" si="1206">AH420</f>
        <v>0</v>
      </c>
      <c r="AI421" s="411">
        <f t="shared" ref="AI421" si="1207">AI420</f>
        <v>0</v>
      </c>
      <c r="AJ421" s="411">
        <f t="shared" ref="AJ421" si="1208">AJ420</f>
        <v>0</v>
      </c>
      <c r="AK421" s="411">
        <f t="shared" ref="AK421" si="1209">AK420</f>
        <v>0</v>
      </c>
      <c r="AL421" s="411">
        <f t="shared" ref="AL421" si="1210">AL420</f>
        <v>0</v>
      </c>
      <c r="AM421" s="311"/>
    </row>
    <row r="422" spans="1:39" ht="15.5" outlineLevel="1">
      <c r="A422" s="532"/>
      <c r="B422" s="526"/>
      <c r="C422" s="312"/>
      <c r="D422" s="291"/>
      <c r="E422" s="291"/>
      <c r="F422" s="291"/>
      <c r="G422" s="291"/>
      <c r="H422" s="291"/>
      <c r="I422" s="291"/>
      <c r="J422" s="291"/>
      <c r="K422" s="291"/>
      <c r="L422" s="291"/>
      <c r="M422" s="291"/>
      <c r="N422" s="291"/>
      <c r="O422" s="291"/>
      <c r="P422" s="291"/>
      <c r="Q422" s="291"/>
      <c r="R422" s="291"/>
      <c r="S422" s="291"/>
      <c r="T422" s="291"/>
      <c r="U422" s="291"/>
      <c r="V422" s="291"/>
      <c r="W422" s="291"/>
      <c r="X422" s="291"/>
      <c r="Y422" s="416"/>
      <c r="Z422" s="416"/>
      <c r="AA422" s="416"/>
      <c r="AB422" s="416"/>
      <c r="AC422" s="416"/>
      <c r="AD422" s="416"/>
      <c r="AE422" s="416"/>
      <c r="AF422" s="416"/>
      <c r="AG422" s="416"/>
      <c r="AH422" s="416"/>
      <c r="AI422" s="416"/>
      <c r="AJ422" s="416"/>
      <c r="AK422" s="416"/>
      <c r="AL422" s="416"/>
      <c r="AM422" s="313"/>
    </row>
    <row r="423" spans="1:39" ht="31" outlineLevel="1">
      <c r="A423" s="532">
        <v>7</v>
      </c>
      <c r="B423" s="428" t="s">
        <v>100</v>
      </c>
      <c r="C423" s="291" t="s">
        <v>25</v>
      </c>
      <c r="D423" s="295"/>
      <c r="E423" s="295"/>
      <c r="F423" s="295"/>
      <c r="G423" s="295"/>
      <c r="H423" s="295"/>
      <c r="I423" s="295"/>
      <c r="J423" s="295"/>
      <c r="K423" s="295"/>
      <c r="L423" s="295"/>
      <c r="M423" s="295"/>
      <c r="N423" s="295">
        <v>12</v>
      </c>
      <c r="O423" s="295"/>
      <c r="P423" s="295"/>
      <c r="Q423" s="295"/>
      <c r="R423" s="295"/>
      <c r="S423" s="295"/>
      <c r="T423" s="295"/>
      <c r="U423" s="295"/>
      <c r="V423" s="295"/>
      <c r="W423" s="295"/>
      <c r="X423" s="295"/>
      <c r="Y423" s="415"/>
      <c r="Z423" s="410"/>
      <c r="AA423" s="410"/>
      <c r="AB423" s="410"/>
      <c r="AC423" s="410"/>
      <c r="AD423" s="410"/>
      <c r="AE423" s="410"/>
      <c r="AF423" s="415"/>
      <c r="AG423" s="415"/>
      <c r="AH423" s="415"/>
      <c r="AI423" s="415"/>
      <c r="AJ423" s="415"/>
      <c r="AK423" s="415"/>
      <c r="AL423" s="415"/>
      <c r="AM423" s="296">
        <f>SUM(Y423:AL423)</f>
        <v>0</v>
      </c>
    </row>
    <row r="424" spans="1:39" ht="15.5" outlineLevel="1">
      <c r="A424" s="532"/>
      <c r="B424" s="431" t="s">
        <v>308</v>
      </c>
      <c r="C424" s="291" t="s">
        <v>163</v>
      </c>
      <c r="D424" s="295"/>
      <c r="E424" s="295"/>
      <c r="F424" s="295"/>
      <c r="G424" s="295"/>
      <c r="H424" s="295"/>
      <c r="I424" s="295"/>
      <c r="J424" s="295"/>
      <c r="K424" s="295"/>
      <c r="L424" s="295"/>
      <c r="M424" s="295"/>
      <c r="N424" s="295">
        <f>N423</f>
        <v>12</v>
      </c>
      <c r="O424" s="295"/>
      <c r="P424" s="295"/>
      <c r="Q424" s="295"/>
      <c r="R424" s="295"/>
      <c r="S424" s="295"/>
      <c r="T424" s="295"/>
      <c r="U424" s="295"/>
      <c r="V424" s="295"/>
      <c r="W424" s="295"/>
      <c r="X424" s="295"/>
      <c r="Y424" s="411">
        <f>Y423</f>
        <v>0</v>
      </c>
      <c r="Z424" s="411">
        <f t="shared" ref="Z424" si="1211">Z423</f>
        <v>0</v>
      </c>
      <c r="AA424" s="411">
        <f t="shared" ref="AA424" si="1212">AA423</f>
        <v>0</v>
      </c>
      <c r="AB424" s="411">
        <f t="shared" ref="AB424" si="1213">AB423</f>
        <v>0</v>
      </c>
      <c r="AC424" s="411">
        <f t="shared" ref="AC424" si="1214">AC423</f>
        <v>0</v>
      </c>
      <c r="AD424" s="411">
        <f t="shared" ref="AD424" si="1215">AD423</f>
        <v>0</v>
      </c>
      <c r="AE424" s="411">
        <f t="shared" ref="AE424" si="1216">AE423</f>
        <v>0</v>
      </c>
      <c r="AF424" s="411">
        <f t="shared" ref="AF424" si="1217">AF423</f>
        <v>0</v>
      </c>
      <c r="AG424" s="411">
        <f t="shared" ref="AG424" si="1218">AG423</f>
        <v>0</v>
      </c>
      <c r="AH424" s="411">
        <f t="shared" ref="AH424" si="1219">AH423</f>
        <v>0</v>
      </c>
      <c r="AI424" s="411">
        <f t="shared" ref="AI424" si="1220">AI423</f>
        <v>0</v>
      </c>
      <c r="AJ424" s="411">
        <f t="shared" ref="AJ424" si="1221">AJ423</f>
        <v>0</v>
      </c>
      <c r="AK424" s="411">
        <f t="shared" ref="AK424" si="1222">AK423</f>
        <v>0</v>
      </c>
      <c r="AL424" s="411">
        <f t="shared" ref="AL424" si="1223">AL423</f>
        <v>0</v>
      </c>
      <c r="AM424" s="311"/>
    </row>
    <row r="425" spans="1:39" ht="15.5" outlineLevel="1">
      <c r="A425" s="532"/>
      <c r="B425" s="527"/>
      <c r="C425" s="312"/>
      <c r="D425" s="291"/>
      <c r="E425" s="291"/>
      <c r="F425" s="291"/>
      <c r="G425" s="291"/>
      <c r="H425" s="291"/>
      <c r="I425" s="291"/>
      <c r="J425" s="291"/>
      <c r="K425" s="291"/>
      <c r="L425" s="291"/>
      <c r="M425" s="291"/>
      <c r="N425" s="291"/>
      <c r="O425" s="291"/>
      <c r="P425" s="291"/>
      <c r="Q425" s="291"/>
      <c r="R425" s="291"/>
      <c r="S425" s="291"/>
      <c r="T425" s="291"/>
      <c r="U425" s="291"/>
      <c r="V425" s="291"/>
      <c r="W425" s="291"/>
      <c r="X425" s="291"/>
      <c r="Y425" s="416"/>
      <c r="Z425" s="417"/>
      <c r="AA425" s="416"/>
      <c r="AB425" s="416"/>
      <c r="AC425" s="416"/>
      <c r="AD425" s="416"/>
      <c r="AE425" s="416"/>
      <c r="AF425" s="416"/>
      <c r="AG425" s="416"/>
      <c r="AH425" s="416"/>
      <c r="AI425" s="416"/>
      <c r="AJ425" s="416"/>
      <c r="AK425" s="416"/>
      <c r="AL425" s="416"/>
      <c r="AM425" s="313"/>
    </row>
    <row r="426" spans="1:39" ht="31" outlineLevel="1">
      <c r="A426" s="532">
        <v>8</v>
      </c>
      <c r="B426" s="428" t="s">
        <v>101</v>
      </c>
      <c r="C426" s="291" t="s">
        <v>25</v>
      </c>
      <c r="D426" s="295"/>
      <c r="E426" s="295"/>
      <c r="F426" s="295"/>
      <c r="G426" s="295"/>
      <c r="H426" s="295"/>
      <c r="I426" s="295"/>
      <c r="J426" s="295"/>
      <c r="K426" s="295"/>
      <c r="L426" s="295"/>
      <c r="M426" s="295"/>
      <c r="N426" s="295">
        <v>12</v>
      </c>
      <c r="O426" s="295"/>
      <c r="P426" s="295"/>
      <c r="Q426" s="295"/>
      <c r="R426" s="295"/>
      <c r="S426" s="295"/>
      <c r="T426" s="295"/>
      <c r="U426" s="295"/>
      <c r="V426" s="295"/>
      <c r="W426" s="295"/>
      <c r="X426" s="295"/>
      <c r="Y426" s="415"/>
      <c r="Z426" s="410"/>
      <c r="AA426" s="410"/>
      <c r="AB426" s="410"/>
      <c r="AC426" s="410"/>
      <c r="AD426" s="410"/>
      <c r="AE426" s="410"/>
      <c r="AF426" s="415"/>
      <c r="AG426" s="415"/>
      <c r="AH426" s="415"/>
      <c r="AI426" s="415"/>
      <c r="AJ426" s="415"/>
      <c r="AK426" s="415"/>
      <c r="AL426" s="415"/>
      <c r="AM426" s="296">
        <f>SUM(Y426:AL426)</f>
        <v>0</v>
      </c>
    </row>
    <row r="427" spans="1:39" ht="15.5" outlineLevel="1">
      <c r="A427" s="532"/>
      <c r="B427" s="431" t="s">
        <v>308</v>
      </c>
      <c r="C427" s="291" t="s">
        <v>163</v>
      </c>
      <c r="D427" s="295"/>
      <c r="E427" s="295"/>
      <c r="F427" s="295"/>
      <c r="G427" s="295"/>
      <c r="H427" s="295"/>
      <c r="I427" s="295"/>
      <c r="J427" s="295"/>
      <c r="K427" s="295"/>
      <c r="L427" s="295"/>
      <c r="M427" s="295"/>
      <c r="N427" s="295">
        <f>N426</f>
        <v>12</v>
      </c>
      <c r="O427" s="295"/>
      <c r="P427" s="295"/>
      <c r="Q427" s="295"/>
      <c r="R427" s="295"/>
      <c r="S427" s="295"/>
      <c r="T427" s="295"/>
      <c r="U427" s="295"/>
      <c r="V427" s="295"/>
      <c r="W427" s="295"/>
      <c r="X427" s="295"/>
      <c r="Y427" s="411">
        <f>Y426</f>
        <v>0</v>
      </c>
      <c r="Z427" s="411">
        <f t="shared" ref="Z427" si="1224">Z426</f>
        <v>0</v>
      </c>
      <c r="AA427" s="411">
        <f t="shared" ref="AA427" si="1225">AA426</f>
        <v>0</v>
      </c>
      <c r="AB427" s="411">
        <f t="shared" ref="AB427" si="1226">AB426</f>
        <v>0</v>
      </c>
      <c r="AC427" s="411">
        <f t="shared" ref="AC427" si="1227">AC426</f>
        <v>0</v>
      </c>
      <c r="AD427" s="411">
        <f t="shared" ref="AD427" si="1228">AD426</f>
        <v>0</v>
      </c>
      <c r="AE427" s="411">
        <f t="shared" ref="AE427" si="1229">AE426</f>
        <v>0</v>
      </c>
      <c r="AF427" s="411">
        <f t="shared" ref="AF427" si="1230">AF426</f>
        <v>0</v>
      </c>
      <c r="AG427" s="411">
        <f t="shared" ref="AG427" si="1231">AG426</f>
        <v>0</v>
      </c>
      <c r="AH427" s="411">
        <f t="shared" ref="AH427" si="1232">AH426</f>
        <v>0</v>
      </c>
      <c r="AI427" s="411">
        <f t="shared" ref="AI427" si="1233">AI426</f>
        <v>0</v>
      </c>
      <c r="AJ427" s="411">
        <f t="shared" ref="AJ427" si="1234">AJ426</f>
        <v>0</v>
      </c>
      <c r="AK427" s="411">
        <f t="shared" ref="AK427" si="1235">AK426</f>
        <v>0</v>
      </c>
      <c r="AL427" s="411">
        <f t="shared" ref="AL427" si="1236">AL426</f>
        <v>0</v>
      </c>
      <c r="AM427" s="311"/>
    </row>
    <row r="428" spans="1:39" ht="15.5" outlineLevel="1">
      <c r="A428" s="532"/>
      <c r="B428" s="527"/>
      <c r="C428" s="312"/>
      <c r="D428" s="316"/>
      <c r="E428" s="316"/>
      <c r="F428" s="316"/>
      <c r="G428" s="316"/>
      <c r="H428" s="316"/>
      <c r="I428" s="316"/>
      <c r="J428" s="316"/>
      <c r="K428" s="316"/>
      <c r="L428" s="316"/>
      <c r="M428" s="316"/>
      <c r="N428" s="291"/>
      <c r="O428" s="316"/>
      <c r="P428" s="316"/>
      <c r="Q428" s="316"/>
      <c r="R428" s="316"/>
      <c r="S428" s="316"/>
      <c r="T428" s="316"/>
      <c r="U428" s="316"/>
      <c r="V428" s="316"/>
      <c r="W428" s="316"/>
      <c r="X428" s="316"/>
      <c r="Y428" s="416"/>
      <c r="Z428" s="417"/>
      <c r="AA428" s="416"/>
      <c r="AB428" s="416"/>
      <c r="AC428" s="416"/>
      <c r="AD428" s="416"/>
      <c r="AE428" s="416"/>
      <c r="AF428" s="416"/>
      <c r="AG428" s="416"/>
      <c r="AH428" s="416"/>
      <c r="AI428" s="416"/>
      <c r="AJ428" s="416"/>
      <c r="AK428" s="416"/>
      <c r="AL428" s="416"/>
      <c r="AM428" s="313"/>
    </row>
    <row r="429" spans="1:39" ht="31" outlineLevel="1">
      <c r="A429" s="532">
        <v>9</v>
      </c>
      <c r="B429" s="428" t="s">
        <v>102</v>
      </c>
      <c r="C429" s="291" t="s">
        <v>25</v>
      </c>
      <c r="D429" s="295"/>
      <c r="E429" s="295"/>
      <c r="F429" s="295"/>
      <c r="G429" s="295"/>
      <c r="H429" s="295"/>
      <c r="I429" s="295"/>
      <c r="J429" s="295"/>
      <c r="K429" s="295"/>
      <c r="L429" s="295"/>
      <c r="M429" s="295"/>
      <c r="N429" s="295">
        <v>12</v>
      </c>
      <c r="O429" s="295"/>
      <c r="P429" s="295"/>
      <c r="Q429" s="295"/>
      <c r="R429" s="295"/>
      <c r="S429" s="295"/>
      <c r="T429" s="295"/>
      <c r="U429" s="295"/>
      <c r="V429" s="295"/>
      <c r="W429" s="295"/>
      <c r="X429" s="295"/>
      <c r="Y429" s="415"/>
      <c r="Z429" s="410"/>
      <c r="AA429" s="410"/>
      <c r="AB429" s="410"/>
      <c r="AC429" s="410"/>
      <c r="AD429" s="410"/>
      <c r="AE429" s="410"/>
      <c r="AF429" s="415"/>
      <c r="AG429" s="415"/>
      <c r="AH429" s="415"/>
      <c r="AI429" s="415"/>
      <c r="AJ429" s="415"/>
      <c r="AK429" s="415"/>
      <c r="AL429" s="415"/>
      <c r="AM429" s="296">
        <f>SUM(Y429:AL429)</f>
        <v>0</v>
      </c>
    </row>
    <row r="430" spans="1:39" ht="15.5" outlineLevel="1">
      <c r="A430" s="532"/>
      <c r="B430" s="431" t="s">
        <v>308</v>
      </c>
      <c r="C430" s="291" t="s">
        <v>163</v>
      </c>
      <c r="D430" s="295"/>
      <c r="E430" s="295"/>
      <c r="F430" s="295"/>
      <c r="G430" s="295"/>
      <c r="H430" s="295"/>
      <c r="I430" s="295"/>
      <c r="J430" s="295"/>
      <c r="K430" s="295"/>
      <c r="L430" s="295"/>
      <c r="M430" s="295"/>
      <c r="N430" s="295">
        <f>N429</f>
        <v>12</v>
      </c>
      <c r="O430" s="295"/>
      <c r="P430" s="295"/>
      <c r="Q430" s="295"/>
      <c r="R430" s="295"/>
      <c r="S430" s="295"/>
      <c r="T430" s="295"/>
      <c r="U430" s="295"/>
      <c r="V430" s="295"/>
      <c r="W430" s="295"/>
      <c r="X430" s="295"/>
      <c r="Y430" s="411">
        <f>Y429</f>
        <v>0</v>
      </c>
      <c r="Z430" s="411">
        <f t="shared" ref="Z430" si="1237">Z429</f>
        <v>0</v>
      </c>
      <c r="AA430" s="411">
        <f t="shared" ref="AA430" si="1238">AA429</f>
        <v>0</v>
      </c>
      <c r="AB430" s="411">
        <f t="shared" ref="AB430" si="1239">AB429</f>
        <v>0</v>
      </c>
      <c r="AC430" s="411">
        <f t="shared" ref="AC430" si="1240">AC429</f>
        <v>0</v>
      </c>
      <c r="AD430" s="411">
        <f t="shared" ref="AD430" si="1241">AD429</f>
        <v>0</v>
      </c>
      <c r="AE430" s="411">
        <f t="shared" ref="AE430" si="1242">AE429</f>
        <v>0</v>
      </c>
      <c r="AF430" s="411">
        <f t="shared" ref="AF430" si="1243">AF429</f>
        <v>0</v>
      </c>
      <c r="AG430" s="411">
        <f t="shared" ref="AG430" si="1244">AG429</f>
        <v>0</v>
      </c>
      <c r="AH430" s="411">
        <f t="shared" ref="AH430" si="1245">AH429</f>
        <v>0</v>
      </c>
      <c r="AI430" s="411">
        <f t="shared" ref="AI430" si="1246">AI429</f>
        <v>0</v>
      </c>
      <c r="AJ430" s="411">
        <f t="shared" ref="AJ430" si="1247">AJ429</f>
        <v>0</v>
      </c>
      <c r="AK430" s="411">
        <f t="shared" ref="AK430" si="1248">AK429</f>
        <v>0</v>
      </c>
      <c r="AL430" s="411">
        <f t="shared" ref="AL430" si="1249">AL429</f>
        <v>0</v>
      </c>
      <c r="AM430" s="311"/>
    </row>
    <row r="431" spans="1:39" ht="15.5" outlineLevel="1">
      <c r="A431" s="532"/>
      <c r="B431" s="527"/>
      <c r="C431" s="312"/>
      <c r="D431" s="316"/>
      <c r="E431" s="316"/>
      <c r="F431" s="316"/>
      <c r="G431" s="316"/>
      <c r="H431" s="316"/>
      <c r="I431" s="316"/>
      <c r="J431" s="316"/>
      <c r="K431" s="316"/>
      <c r="L431" s="316"/>
      <c r="M431" s="316"/>
      <c r="N431" s="291"/>
      <c r="O431" s="316"/>
      <c r="P431" s="316"/>
      <c r="Q431" s="316"/>
      <c r="R431" s="316"/>
      <c r="S431" s="316"/>
      <c r="T431" s="316"/>
      <c r="U431" s="316"/>
      <c r="V431" s="316"/>
      <c r="W431" s="316"/>
      <c r="X431" s="316"/>
      <c r="Y431" s="416"/>
      <c r="Z431" s="416"/>
      <c r="AA431" s="416"/>
      <c r="AB431" s="416"/>
      <c r="AC431" s="416"/>
      <c r="AD431" s="416"/>
      <c r="AE431" s="416"/>
      <c r="AF431" s="416"/>
      <c r="AG431" s="416"/>
      <c r="AH431" s="416"/>
      <c r="AI431" s="416"/>
      <c r="AJ431" s="416"/>
      <c r="AK431" s="416"/>
      <c r="AL431" s="416"/>
      <c r="AM431" s="313"/>
    </row>
    <row r="432" spans="1:39" ht="31" outlineLevel="1">
      <c r="A432" s="532">
        <v>10</v>
      </c>
      <c r="B432" s="428" t="s">
        <v>103</v>
      </c>
      <c r="C432" s="291" t="s">
        <v>25</v>
      </c>
      <c r="D432" s="295"/>
      <c r="E432" s="295"/>
      <c r="F432" s="295"/>
      <c r="G432" s="295"/>
      <c r="H432" s="295"/>
      <c r="I432" s="295"/>
      <c r="J432" s="295"/>
      <c r="K432" s="295"/>
      <c r="L432" s="295"/>
      <c r="M432" s="295"/>
      <c r="N432" s="295">
        <v>3</v>
      </c>
      <c r="O432" s="295"/>
      <c r="P432" s="295"/>
      <c r="Q432" s="295"/>
      <c r="R432" s="295"/>
      <c r="S432" s="295"/>
      <c r="T432" s="295"/>
      <c r="U432" s="295"/>
      <c r="V432" s="295"/>
      <c r="W432" s="295"/>
      <c r="X432" s="295"/>
      <c r="Y432" s="415"/>
      <c r="Z432" s="410"/>
      <c r="AA432" s="410"/>
      <c r="AB432" s="410"/>
      <c r="AC432" s="410"/>
      <c r="AD432" s="410"/>
      <c r="AE432" s="410"/>
      <c r="AF432" s="415"/>
      <c r="AG432" s="415"/>
      <c r="AH432" s="415"/>
      <c r="AI432" s="415"/>
      <c r="AJ432" s="415"/>
      <c r="AK432" s="415"/>
      <c r="AL432" s="415"/>
      <c r="AM432" s="296">
        <f>SUM(Y432:AL432)</f>
        <v>0</v>
      </c>
    </row>
    <row r="433" spans="1:40" ht="15.5" outlineLevel="1">
      <c r="A433" s="532"/>
      <c r="B433" s="431" t="s">
        <v>308</v>
      </c>
      <c r="C433" s="291" t="s">
        <v>163</v>
      </c>
      <c r="D433" s="295"/>
      <c r="E433" s="295"/>
      <c r="F433" s="295"/>
      <c r="G433" s="295"/>
      <c r="H433" s="295"/>
      <c r="I433" s="295"/>
      <c r="J433" s="295"/>
      <c r="K433" s="295"/>
      <c r="L433" s="295"/>
      <c r="M433" s="295"/>
      <c r="N433" s="295">
        <f>N432</f>
        <v>3</v>
      </c>
      <c r="O433" s="295"/>
      <c r="P433" s="295"/>
      <c r="Q433" s="295"/>
      <c r="R433" s="295"/>
      <c r="S433" s="295"/>
      <c r="T433" s="295"/>
      <c r="U433" s="295"/>
      <c r="V433" s="295"/>
      <c r="W433" s="295"/>
      <c r="X433" s="295"/>
      <c r="Y433" s="411">
        <f>Y432</f>
        <v>0</v>
      </c>
      <c r="Z433" s="411">
        <f t="shared" ref="Z433" si="1250">Z432</f>
        <v>0</v>
      </c>
      <c r="AA433" s="411">
        <f t="shared" ref="AA433" si="1251">AA432</f>
        <v>0</v>
      </c>
      <c r="AB433" s="411">
        <f t="shared" ref="AB433" si="1252">AB432</f>
        <v>0</v>
      </c>
      <c r="AC433" s="411">
        <f t="shared" ref="AC433" si="1253">AC432</f>
        <v>0</v>
      </c>
      <c r="AD433" s="411">
        <f t="shared" ref="AD433" si="1254">AD432</f>
        <v>0</v>
      </c>
      <c r="AE433" s="411">
        <f t="shared" ref="AE433" si="1255">AE432</f>
        <v>0</v>
      </c>
      <c r="AF433" s="411">
        <f t="shared" ref="AF433" si="1256">AF432</f>
        <v>0</v>
      </c>
      <c r="AG433" s="411">
        <f t="shared" ref="AG433" si="1257">AG432</f>
        <v>0</v>
      </c>
      <c r="AH433" s="411">
        <f t="shared" ref="AH433" si="1258">AH432</f>
        <v>0</v>
      </c>
      <c r="AI433" s="411">
        <f t="shared" ref="AI433" si="1259">AI432</f>
        <v>0</v>
      </c>
      <c r="AJ433" s="411">
        <f t="shared" ref="AJ433" si="1260">AJ432</f>
        <v>0</v>
      </c>
      <c r="AK433" s="411">
        <f t="shared" ref="AK433" si="1261">AK432</f>
        <v>0</v>
      </c>
      <c r="AL433" s="411">
        <f t="shared" ref="AL433" si="1262">AL432</f>
        <v>0</v>
      </c>
      <c r="AM433" s="311"/>
    </row>
    <row r="434" spans="1:40" ht="15.5" outlineLevel="1">
      <c r="A434" s="532"/>
      <c r="B434" s="527"/>
      <c r="C434" s="312"/>
      <c r="D434" s="316"/>
      <c r="E434" s="316"/>
      <c r="F434" s="316"/>
      <c r="G434" s="316"/>
      <c r="H434" s="316"/>
      <c r="I434" s="316"/>
      <c r="J434" s="316"/>
      <c r="K434" s="316"/>
      <c r="L434" s="316"/>
      <c r="M434" s="316"/>
      <c r="N434" s="291"/>
      <c r="O434" s="316"/>
      <c r="P434" s="316"/>
      <c r="Q434" s="316"/>
      <c r="R434" s="316"/>
      <c r="S434" s="316"/>
      <c r="T434" s="316"/>
      <c r="U434" s="316"/>
      <c r="V434" s="316"/>
      <c r="W434" s="316"/>
      <c r="X434" s="316"/>
      <c r="Y434" s="416"/>
      <c r="Z434" s="417"/>
      <c r="AA434" s="416"/>
      <c r="AB434" s="416"/>
      <c r="AC434" s="416"/>
      <c r="AD434" s="416"/>
      <c r="AE434" s="416"/>
      <c r="AF434" s="416"/>
      <c r="AG434" s="416"/>
      <c r="AH434" s="416"/>
      <c r="AI434" s="416"/>
      <c r="AJ434" s="416"/>
      <c r="AK434" s="416"/>
      <c r="AL434" s="416"/>
      <c r="AM434" s="313"/>
    </row>
    <row r="435" spans="1:40" ht="15.5" outlineLevel="1">
      <c r="A435" s="532"/>
      <c r="B435" s="504" t="s">
        <v>10</v>
      </c>
      <c r="C435" s="289"/>
      <c r="D435" s="289"/>
      <c r="E435" s="289"/>
      <c r="F435" s="289"/>
      <c r="G435" s="289"/>
      <c r="H435" s="289"/>
      <c r="I435" s="289"/>
      <c r="J435" s="289"/>
      <c r="K435" s="289"/>
      <c r="L435" s="289"/>
      <c r="M435" s="289"/>
      <c r="N435" s="290"/>
      <c r="O435" s="289"/>
      <c r="P435" s="289"/>
      <c r="Q435" s="289"/>
      <c r="R435" s="289"/>
      <c r="S435" s="289"/>
      <c r="T435" s="289"/>
      <c r="U435" s="289"/>
      <c r="V435" s="289"/>
      <c r="W435" s="289"/>
      <c r="X435" s="289"/>
      <c r="Y435" s="414"/>
      <c r="Z435" s="414"/>
      <c r="AA435" s="414"/>
      <c r="AB435" s="414"/>
      <c r="AC435" s="414"/>
      <c r="AD435" s="414"/>
      <c r="AE435" s="414"/>
      <c r="AF435" s="414"/>
      <c r="AG435" s="414"/>
      <c r="AH435" s="414"/>
      <c r="AI435" s="414"/>
      <c r="AJ435" s="414"/>
      <c r="AK435" s="414"/>
      <c r="AL435" s="414"/>
      <c r="AM435" s="292"/>
    </row>
    <row r="436" spans="1:40" ht="31" outlineLevel="1">
      <c r="A436" s="532">
        <v>11</v>
      </c>
      <c r="B436" s="428" t="s">
        <v>104</v>
      </c>
      <c r="C436" s="291" t="s">
        <v>25</v>
      </c>
      <c r="D436" s="295"/>
      <c r="E436" s="295"/>
      <c r="F436" s="295"/>
      <c r="G436" s="295"/>
      <c r="H436" s="295"/>
      <c r="I436" s="295"/>
      <c r="J436" s="295"/>
      <c r="K436" s="295"/>
      <c r="L436" s="295"/>
      <c r="M436" s="295"/>
      <c r="N436" s="295">
        <v>12</v>
      </c>
      <c r="O436" s="295"/>
      <c r="P436" s="295"/>
      <c r="Q436" s="295"/>
      <c r="R436" s="295"/>
      <c r="S436" s="295"/>
      <c r="T436" s="295"/>
      <c r="U436" s="295"/>
      <c r="V436" s="295"/>
      <c r="W436" s="295"/>
      <c r="X436" s="295"/>
      <c r="Y436" s="426"/>
      <c r="Z436" s="410"/>
      <c r="AA436" s="410"/>
      <c r="AB436" s="410"/>
      <c r="AC436" s="410"/>
      <c r="AD436" s="410"/>
      <c r="AE436" s="410"/>
      <c r="AF436" s="415"/>
      <c r="AG436" s="415"/>
      <c r="AH436" s="415"/>
      <c r="AI436" s="415"/>
      <c r="AJ436" s="415"/>
      <c r="AK436" s="415"/>
      <c r="AL436" s="415"/>
      <c r="AM436" s="296">
        <f>SUM(Y436:AL436)</f>
        <v>0</v>
      </c>
    </row>
    <row r="437" spans="1:40" ht="15.5" outlineLevel="1">
      <c r="A437" s="532"/>
      <c r="B437" s="431" t="s">
        <v>308</v>
      </c>
      <c r="C437" s="291" t="s">
        <v>163</v>
      </c>
      <c r="D437" s="295"/>
      <c r="E437" s="295"/>
      <c r="F437" s="295"/>
      <c r="G437" s="295"/>
      <c r="H437" s="295"/>
      <c r="I437" s="295"/>
      <c r="J437" s="295"/>
      <c r="K437" s="295"/>
      <c r="L437" s="295"/>
      <c r="M437" s="295"/>
      <c r="N437" s="295">
        <f>N436</f>
        <v>12</v>
      </c>
      <c r="O437" s="295"/>
      <c r="P437" s="295"/>
      <c r="Q437" s="295"/>
      <c r="R437" s="295"/>
      <c r="S437" s="295"/>
      <c r="T437" s="295"/>
      <c r="U437" s="295"/>
      <c r="V437" s="295"/>
      <c r="W437" s="295"/>
      <c r="X437" s="295"/>
      <c r="Y437" s="411">
        <f>Y436</f>
        <v>0</v>
      </c>
      <c r="Z437" s="411">
        <f t="shared" ref="Z437" si="1263">Z436</f>
        <v>0</v>
      </c>
      <c r="AA437" s="411">
        <f t="shared" ref="AA437" si="1264">AA436</f>
        <v>0</v>
      </c>
      <c r="AB437" s="411">
        <f t="shared" ref="AB437" si="1265">AB436</f>
        <v>0</v>
      </c>
      <c r="AC437" s="411">
        <f t="shared" ref="AC437" si="1266">AC436</f>
        <v>0</v>
      </c>
      <c r="AD437" s="411">
        <f t="shared" ref="AD437" si="1267">AD436</f>
        <v>0</v>
      </c>
      <c r="AE437" s="411">
        <f t="shared" ref="AE437" si="1268">AE436</f>
        <v>0</v>
      </c>
      <c r="AF437" s="411">
        <f t="shared" ref="AF437" si="1269">AF436</f>
        <v>0</v>
      </c>
      <c r="AG437" s="411">
        <f t="shared" ref="AG437" si="1270">AG436</f>
        <v>0</v>
      </c>
      <c r="AH437" s="411">
        <f t="shared" ref="AH437" si="1271">AH436</f>
        <v>0</v>
      </c>
      <c r="AI437" s="411">
        <f t="shared" ref="AI437" si="1272">AI436</f>
        <v>0</v>
      </c>
      <c r="AJ437" s="411">
        <f t="shared" ref="AJ437" si="1273">AJ436</f>
        <v>0</v>
      </c>
      <c r="AK437" s="411">
        <f t="shared" ref="AK437" si="1274">AK436</f>
        <v>0</v>
      </c>
      <c r="AL437" s="411">
        <f t="shared" ref="AL437" si="1275">AL436</f>
        <v>0</v>
      </c>
      <c r="AM437" s="297"/>
    </row>
    <row r="438" spans="1:40" ht="15.5" outlineLevel="1">
      <c r="A438" s="532"/>
      <c r="B438" s="528"/>
      <c r="C438" s="305"/>
      <c r="D438" s="291"/>
      <c r="E438" s="291"/>
      <c r="F438" s="291"/>
      <c r="G438" s="291"/>
      <c r="H438" s="291"/>
      <c r="I438" s="291"/>
      <c r="J438" s="291"/>
      <c r="K438" s="291"/>
      <c r="L438" s="291"/>
      <c r="M438" s="291"/>
      <c r="N438" s="291"/>
      <c r="O438" s="291"/>
      <c r="P438" s="291"/>
      <c r="Q438" s="291"/>
      <c r="R438" s="291"/>
      <c r="S438" s="291"/>
      <c r="T438" s="291"/>
      <c r="U438" s="291"/>
      <c r="V438" s="291"/>
      <c r="W438" s="291"/>
      <c r="X438" s="291"/>
      <c r="Y438" s="412"/>
      <c r="Z438" s="421"/>
      <c r="AA438" s="421"/>
      <c r="AB438" s="421"/>
      <c r="AC438" s="421"/>
      <c r="AD438" s="421"/>
      <c r="AE438" s="421"/>
      <c r="AF438" s="421"/>
      <c r="AG438" s="421"/>
      <c r="AH438" s="421"/>
      <c r="AI438" s="421"/>
      <c r="AJ438" s="421"/>
      <c r="AK438" s="421"/>
      <c r="AL438" s="421"/>
      <c r="AM438" s="306"/>
    </row>
    <row r="439" spans="1:40" ht="31" outlineLevel="1">
      <c r="A439" s="532">
        <v>12</v>
      </c>
      <c r="B439" s="428" t="s">
        <v>105</v>
      </c>
      <c r="C439" s="291" t="s">
        <v>25</v>
      </c>
      <c r="D439" s="295"/>
      <c r="E439" s="295"/>
      <c r="F439" s="295"/>
      <c r="G439" s="295"/>
      <c r="H439" s="295"/>
      <c r="I439" s="295"/>
      <c r="J439" s="295"/>
      <c r="K439" s="295"/>
      <c r="L439" s="295"/>
      <c r="M439" s="295"/>
      <c r="N439" s="295">
        <v>12</v>
      </c>
      <c r="O439" s="295"/>
      <c r="P439" s="295"/>
      <c r="Q439" s="295"/>
      <c r="R439" s="295"/>
      <c r="S439" s="295"/>
      <c r="T439" s="295"/>
      <c r="U439" s="295"/>
      <c r="V439" s="295"/>
      <c r="W439" s="295"/>
      <c r="X439" s="295"/>
      <c r="Y439" s="410"/>
      <c r="Z439" s="410"/>
      <c r="AA439" s="410"/>
      <c r="AB439" s="410"/>
      <c r="AC439" s="410"/>
      <c r="AD439" s="410"/>
      <c r="AE439" s="410"/>
      <c r="AF439" s="415"/>
      <c r="AG439" s="415"/>
      <c r="AH439" s="415"/>
      <c r="AI439" s="415"/>
      <c r="AJ439" s="415"/>
      <c r="AK439" s="415"/>
      <c r="AL439" s="415"/>
      <c r="AM439" s="296">
        <f>SUM(Y439:AL439)</f>
        <v>0</v>
      </c>
    </row>
    <row r="440" spans="1:40" ht="15.5" outlineLevel="1">
      <c r="A440" s="532"/>
      <c r="B440" s="431" t="s">
        <v>308</v>
      </c>
      <c r="C440" s="291" t="s">
        <v>163</v>
      </c>
      <c r="D440" s="295"/>
      <c r="E440" s="295"/>
      <c r="F440" s="295"/>
      <c r="G440" s="295"/>
      <c r="H440" s="295"/>
      <c r="I440" s="295"/>
      <c r="J440" s="295"/>
      <c r="K440" s="295"/>
      <c r="L440" s="295"/>
      <c r="M440" s="295"/>
      <c r="N440" s="295">
        <f>N439</f>
        <v>12</v>
      </c>
      <c r="O440" s="295"/>
      <c r="P440" s="295"/>
      <c r="Q440" s="295"/>
      <c r="R440" s="295"/>
      <c r="S440" s="295"/>
      <c r="T440" s="295"/>
      <c r="U440" s="295"/>
      <c r="V440" s="295"/>
      <c r="W440" s="295"/>
      <c r="X440" s="295"/>
      <c r="Y440" s="411">
        <f>Y439</f>
        <v>0</v>
      </c>
      <c r="Z440" s="411">
        <f t="shared" ref="Z440" si="1276">Z439</f>
        <v>0</v>
      </c>
      <c r="AA440" s="411">
        <f t="shared" ref="AA440" si="1277">AA439</f>
        <v>0</v>
      </c>
      <c r="AB440" s="411">
        <f t="shared" ref="AB440" si="1278">AB439</f>
        <v>0</v>
      </c>
      <c r="AC440" s="411">
        <f t="shared" ref="AC440" si="1279">AC439</f>
        <v>0</v>
      </c>
      <c r="AD440" s="411">
        <f t="shared" ref="AD440" si="1280">AD439</f>
        <v>0</v>
      </c>
      <c r="AE440" s="411">
        <f t="shared" ref="AE440" si="1281">AE439</f>
        <v>0</v>
      </c>
      <c r="AF440" s="411">
        <f t="shared" ref="AF440" si="1282">AF439</f>
        <v>0</v>
      </c>
      <c r="AG440" s="411">
        <f t="shared" ref="AG440" si="1283">AG439</f>
        <v>0</v>
      </c>
      <c r="AH440" s="411">
        <f t="shared" ref="AH440" si="1284">AH439</f>
        <v>0</v>
      </c>
      <c r="AI440" s="411">
        <f t="shared" ref="AI440" si="1285">AI439</f>
        <v>0</v>
      </c>
      <c r="AJ440" s="411">
        <f t="shared" ref="AJ440" si="1286">AJ439</f>
        <v>0</v>
      </c>
      <c r="AK440" s="411">
        <f t="shared" ref="AK440" si="1287">AK439</f>
        <v>0</v>
      </c>
      <c r="AL440" s="411">
        <f t="shared" ref="AL440" si="1288">AL439</f>
        <v>0</v>
      </c>
      <c r="AM440" s="297"/>
    </row>
    <row r="441" spans="1:40" ht="15.5" outlineLevel="1">
      <c r="A441" s="532"/>
      <c r="B441" s="528"/>
      <c r="C441" s="305"/>
      <c r="D441" s="291"/>
      <c r="E441" s="291"/>
      <c r="F441" s="291"/>
      <c r="G441" s="291"/>
      <c r="H441" s="291"/>
      <c r="I441" s="291"/>
      <c r="J441" s="291"/>
      <c r="K441" s="291"/>
      <c r="L441" s="291"/>
      <c r="M441" s="291"/>
      <c r="N441" s="291"/>
      <c r="O441" s="291"/>
      <c r="P441" s="291"/>
      <c r="Q441" s="291"/>
      <c r="R441" s="291"/>
      <c r="S441" s="291"/>
      <c r="T441" s="291"/>
      <c r="U441" s="291"/>
      <c r="V441" s="291"/>
      <c r="W441" s="291"/>
      <c r="X441" s="291"/>
      <c r="Y441" s="422"/>
      <c r="Z441" s="422"/>
      <c r="AA441" s="412"/>
      <c r="AB441" s="412"/>
      <c r="AC441" s="412"/>
      <c r="AD441" s="412"/>
      <c r="AE441" s="412"/>
      <c r="AF441" s="412"/>
      <c r="AG441" s="412"/>
      <c r="AH441" s="412"/>
      <c r="AI441" s="412"/>
      <c r="AJ441" s="412"/>
      <c r="AK441" s="412"/>
      <c r="AL441" s="412"/>
      <c r="AM441" s="306"/>
    </row>
    <row r="442" spans="1:40" ht="31" outlineLevel="1">
      <c r="A442" s="532">
        <v>13</v>
      </c>
      <c r="B442" s="428" t="s">
        <v>106</v>
      </c>
      <c r="C442" s="291" t="s">
        <v>25</v>
      </c>
      <c r="D442" s="295"/>
      <c r="E442" s="295"/>
      <c r="F442" s="295"/>
      <c r="G442" s="295"/>
      <c r="H442" s="295"/>
      <c r="I442" s="295"/>
      <c r="J442" s="295"/>
      <c r="K442" s="295"/>
      <c r="L442" s="295"/>
      <c r="M442" s="295"/>
      <c r="N442" s="295">
        <v>12</v>
      </c>
      <c r="O442" s="295"/>
      <c r="P442" s="295"/>
      <c r="Q442" s="295"/>
      <c r="R442" s="295"/>
      <c r="S442" s="295"/>
      <c r="T442" s="295"/>
      <c r="U442" s="295"/>
      <c r="V442" s="295"/>
      <c r="W442" s="295"/>
      <c r="X442" s="295"/>
      <c r="Y442" s="410"/>
      <c r="Z442" s="410"/>
      <c r="AA442" s="410"/>
      <c r="AB442" s="410"/>
      <c r="AC442" s="410"/>
      <c r="AD442" s="410"/>
      <c r="AE442" s="410"/>
      <c r="AF442" s="415"/>
      <c r="AG442" s="415"/>
      <c r="AH442" s="415"/>
      <c r="AI442" s="415"/>
      <c r="AJ442" s="415"/>
      <c r="AK442" s="415"/>
      <c r="AL442" s="415"/>
      <c r="AM442" s="296">
        <f>SUM(Y442:AL442)</f>
        <v>0</v>
      </c>
    </row>
    <row r="443" spans="1:40" ht="15.5" outlineLevel="1">
      <c r="A443" s="532"/>
      <c r="B443" s="431" t="s">
        <v>308</v>
      </c>
      <c r="C443" s="291" t="s">
        <v>163</v>
      </c>
      <c r="D443" s="295"/>
      <c r="E443" s="295"/>
      <c r="F443" s="295"/>
      <c r="G443" s="295"/>
      <c r="H443" s="295"/>
      <c r="I443" s="295"/>
      <c r="J443" s="295"/>
      <c r="K443" s="295"/>
      <c r="L443" s="295"/>
      <c r="M443" s="295"/>
      <c r="N443" s="295">
        <f>N442</f>
        <v>12</v>
      </c>
      <c r="O443" s="295"/>
      <c r="P443" s="295"/>
      <c r="Q443" s="295"/>
      <c r="R443" s="295"/>
      <c r="S443" s="295"/>
      <c r="T443" s="295"/>
      <c r="U443" s="295"/>
      <c r="V443" s="295"/>
      <c r="W443" s="295"/>
      <c r="X443" s="295"/>
      <c r="Y443" s="411">
        <f>Y442</f>
        <v>0</v>
      </c>
      <c r="Z443" s="411">
        <f t="shared" ref="Z443" si="1289">Z442</f>
        <v>0</v>
      </c>
      <c r="AA443" s="411">
        <f t="shared" ref="AA443" si="1290">AA442</f>
        <v>0</v>
      </c>
      <c r="AB443" s="411">
        <f t="shared" ref="AB443" si="1291">AB442</f>
        <v>0</v>
      </c>
      <c r="AC443" s="411">
        <f t="shared" ref="AC443" si="1292">AC442</f>
        <v>0</v>
      </c>
      <c r="AD443" s="411">
        <f t="shared" ref="AD443" si="1293">AD442</f>
        <v>0</v>
      </c>
      <c r="AE443" s="411">
        <f t="shared" ref="AE443" si="1294">AE442</f>
        <v>0</v>
      </c>
      <c r="AF443" s="411">
        <f t="shared" ref="AF443" si="1295">AF442</f>
        <v>0</v>
      </c>
      <c r="AG443" s="411">
        <f t="shared" ref="AG443" si="1296">AG442</f>
        <v>0</v>
      </c>
      <c r="AH443" s="411">
        <f t="shared" ref="AH443" si="1297">AH442</f>
        <v>0</v>
      </c>
      <c r="AI443" s="411">
        <f t="shared" ref="AI443" si="1298">AI442</f>
        <v>0</v>
      </c>
      <c r="AJ443" s="411">
        <f t="shared" ref="AJ443" si="1299">AJ442</f>
        <v>0</v>
      </c>
      <c r="AK443" s="411">
        <f t="shared" ref="AK443" si="1300">AK442</f>
        <v>0</v>
      </c>
      <c r="AL443" s="411">
        <f t="shared" ref="AL443" si="1301">AL442</f>
        <v>0</v>
      </c>
      <c r="AM443" s="306"/>
    </row>
    <row r="444" spans="1:40" ht="15.5" outlineLevel="1">
      <c r="A444" s="532"/>
      <c r="B444" s="528"/>
      <c r="C444" s="305"/>
      <c r="D444" s="291"/>
      <c r="E444" s="291"/>
      <c r="F444" s="291"/>
      <c r="G444" s="291"/>
      <c r="H444" s="291"/>
      <c r="I444" s="291"/>
      <c r="J444" s="291"/>
      <c r="K444" s="291"/>
      <c r="L444" s="291"/>
      <c r="M444" s="291"/>
      <c r="N444" s="291"/>
      <c r="O444" s="291"/>
      <c r="P444" s="291"/>
      <c r="Q444" s="291"/>
      <c r="R444" s="291"/>
      <c r="S444" s="291"/>
      <c r="T444" s="291"/>
      <c r="U444" s="291"/>
      <c r="V444" s="291"/>
      <c r="W444" s="291"/>
      <c r="X444" s="291"/>
      <c r="Y444" s="412"/>
      <c r="Z444" s="412"/>
      <c r="AA444" s="412"/>
      <c r="AB444" s="412"/>
      <c r="AC444" s="412"/>
      <c r="AD444" s="412"/>
      <c r="AE444" s="412"/>
      <c r="AF444" s="412"/>
      <c r="AG444" s="412"/>
      <c r="AH444" s="412"/>
      <c r="AI444" s="412"/>
      <c r="AJ444" s="412"/>
      <c r="AK444" s="412"/>
      <c r="AL444" s="412"/>
      <c r="AM444" s="306"/>
    </row>
    <row r="445" spans="1:40" ht="15.5" outlineLevel="1">
      <c r="A445" s="532"/>
      <c r="B445" s="504" t="s">
        <v>107</v>
      </c>
      <c r="C445" s="289"/>
      <c r="D445" s="290"/>
      <c r="E445" s="290"/>
      <c r="F445" s="290"/>
      <c r="G445" s="290"/>
      <c r="H445" s="290"/>
      <c r="I445" s="290"/>
      <c r="J445" s="290"/>
      <c r="K445" s="290"/>
      <c r="L445" s="290"/>
      <c r="M445" s="290"/>
      <c r="N445" s="290"/>
      <c r="O445" s="290"/>
      <c r="P445" s="289"/>
      <c r="Q445" s="289"/>
      <c r="R445" s="289"/>
      <c r="S445" s="289"/>
      <c r="T445" s="289"/>
      <c r="U445" s="289"/>
      <c r="V445" s="289"/>
      <c r="W445" s="289"/>
      <c r="X445" s="289"/>
      <c r="Y445" s="414"/>
      <c r="Z445" s="414"/>
      <c r="AA445" s="414"/>
      <c r="AB445" s="414"/>
      <c r="AC445" s="414"/>
      <c r="AD445" s="414"/>
      <c r="AE445" s="414"/>
      <c r="AF445" s="414"/>
      <c r="AG445" s="414"/>
      <c r="AH445" s="414"/>
      <c r="AI445" s="414"/>
      <c r="AJ445" s="414"/>
      <c r="AK445" s="414"/>
      <c r="AL445" s="414"/>
      <c r="AM445" s="292"/>
    </row>
    <row r="446" spans="1:40" ht="15.5" outlineLevel="1">
      <c r="A446" s="532">
        <v>14</v>
      </c>
      <c r="B446" s="528" t="s">
        <v>108</v>
      </c>
      <c r="C446" s="291" t="s">
        <v>25</v>
      </c>
      <c r="D446" s="295"/>
      <c r="E446" s="295"/>
      <c r="F446" s="295"/>
      <c r="G446" s="295"/>
      <c r="H446" s="295"/>
      <c r="I446" s="295"/>
      <c r="J446" s="295"/>
      <c r="K446" s="295"/>
      <c r="L446" s="295"/>
      <c r="M446" s="295"/>
      <c r="N446" s="295">
        <v>12</v>
      </c>
      <c r="O446" s="295"/>
      <c r="P446" s="295"/>
      <c r="Q446" s="295"/>
      <c r="R446" s="295"/>
      <c r="S446" s="295"/>
      <c r="T446" s="295"/>
      <c r="U446" s="295"/>
      <c r="V446" s="295"/>
      <c r="W446" s="295"/>
      <c r="X446" s="295"/>
      <c r="Y446" s="410"/>
      <c r="Z446" s="410"/>
      <c r="AA446" s="410"/>
      <c r="AB446" s="410"/>
      <c r="AC446" s="410"/>
      <c r="AD446" s="410"/>
      <c r="AE446" s="410"/>
      <c r="AF446" s="410"/>
      <c r="AG446" s="410"/>
      <c r="AH446" s="410"/>
      <c r="AI446" s="410"/>
      <c r="AJ446" s="410"/>
      <c r="AK446" s="410"/>
      <c r="AL446" s="410"/>
      <c r="AM446" s="296">
        <f>SUM(Y446:AL446)</f>
        <v>0</v>
      </c>
    </row>
    <row r="447" spans="1:40" ht="15.5" outlineLevel="1">
      <c r="A447" s="532"/>
      <c r="B447" s="431" t="s">
        <v>308</v>
      </c>
      <c r="C447" s="291" t="s">
        <v>163</v>
      </c>
      <c r="D447" s="295"/>
      <c r="E447" s="295"/>
      <c r="F447" s="295"/>
      <c r="G447" s="295"/>
      <c r="H447" s="295"/>
      <c r="I447" s="295"/>
      <c r="J447" s="295"/>
      <c r="K447" s="295"/>
      <c r="L447" s="295"/>
      <c r="M447" s="295"/>
      <c r="N447" s="295">
        <f>N446</f>
        <v>12</v>
      </c>
      <c r="O447" s="295"/>
      <c r="P447" s="295"/>
      <c r="Q447" s="295"/>
      <c r="R447" s="295"/>
      <c r="S447" s="295"/>
      <c r="T447" s="295"/>
      <c r="U447" s="295"/>
      <c r="V447" s="295"/>
      <c r="W447" s="295"/>
      <c r="X447" s="295"/>
      <c r="Y447" s="411">
        <f>Y446</f>
        <v>0</v>
      </c>
      <c r="Z447" s="411">
        <f t="shared" ref="Z447" si="1302">Z446</f>
        <v>0</v>
      </c>
      <c r="AA447" s="411">
        <f t="shared" ref="AA447" si="1303">AA446</f>
        <v>0</v>
      </c>
      <c r="AB447" s="411">
        <f t="shared" ref="AB447" si="1304">AB446</f>
        <v>0</v>
      </c>
      <c r="AC447" s="411">
        <f t="shared" ref="AC447" si="1305">AC446</f>
        <v>0</v>
      </c>
      <c r="AD447" s="411">
        <f t="shared" ref="AD447" si="1306">AD446</f>
        <v>0</v>
      </c>
      <c r="AE447" s="411">
        <f t="shared" ref="AE447" si="1307">AE446</f>
        <v>0</v>
      </c>
      <c r="AF447" s="411">
        <f t="shared" ref="AF447" si="1308">AF446</f>
        <v>0</v>
      </c>
      <c r="AG447" s="411">
        <f t="shared" ref="AG447" si="1309">AG446</f>
        <v>0</v>
      </c>
      <c r="AH447" s="411">
        <f t="shared" ref="AH447" si="1310">AH446</f>
        <v>0</v>
      </c>
      <c r="AI447" s="411">
        <f t="shared" ref="AI447" si="1311">AI446</f>
        <v>0</v>
      </c>
      <c r="AJ447" s="411">
        <f t="shared" ref="AJ447" si="1312">AJ446</f>
        <v>0</v>
      </c>
      <c r="AK447" s="411">
        <f t="shared" ref="AK447" si="1313">AK446</f>
        <v>0</v>
      </c>
      <c r="AL447" s="411">
        <f t="shared" ref="AL447" si="1314">AL446</f>
        <v>0</v>
      </c>
      <c r="AM447" s="297"/>
    </row>
    <row r="448" spans="1:40" ht="15.5" outlineLevel="1">
      <c r="A448" s="532"/>
      <c r="B448" s="528"/>
      <c r="C448" s="305"/>
      <c r="D448" s="291"/>
      <c r="E448" s="291"/>
      <c r="F448" s="291"/>
      <c r="G448" s="291"/>
      <c r="H448" s="291"/>
      <c r="I448" s="291"/>
      <c r="J448" s="291"/>
      <c r="K448" s="291"/>
      <c r="L448" s="291"/>
      <c r="M448" s="291"/>
      <c r="N448" s="468"/>
      <c r="O448" s="291"/>
      <c r="P448" s="291"/>
      <c r="Q448" s="291"/>
      <c r="R448" s="291"/>
      <c r="S448" s="291"/>
      <c r="T448" s="291"/>
      <c r="U448" s="291"/>
      <c r="V448" s="291"/>
      <c r="W448" s="291"/>
      <c r="X448" s="291"/>
      <c r="Y448" s="412"/>
      <c r="Z448" s="412"/>
      <c r="AA448" s="412"/>
      <c r="AB448" s="412"/>
      <c r="AC448" s="412"/>
      <c r="AD448" s="412"/>
      <c r="AE448" s="412"/>
      <c r="AF448" s="412"/>
      <c r="AG448" s="412"/>
      <c r="AH448" s="412"/>
      <c r="AI448" s="412"/>
      <c r="AJ448" s="412"/>
      <c r="AK448" s="412"/>
      <c r="AL448" s="412"/>
      <c r="AM448" s="301"/>
      <c r="AN448" s="630"/>
    </row>
    <row r="449" spans="1:40" s="309" customFormat="1" ht="15.5" outlineLevel="1">
      <c r="A449" s="532"/>
      <c r="B449" s="504" t="s">
        <v>490</v>
      </c>
      <c r="C449" s="291"/>
      <c r="D449" s="291"/>
      <c r="E449" s="291"/>
      <c r="F449" s="291"/>
      <c r="G449" s="291"/>
      <c r="H449" s="291"/>
      <c r="I449" s="291"/>
      <c r="J449" s="291"/>
      <c r="K449" s="291"/>
      <c r="L449" s="291"/>
      <c r="M449" s="291"/>
      <c r="N449" s="291"/>
      <c r="O449" s="291"/>
      <c r="P449" s="291"/>
      <c r="Q449" s="291"/>
      <c r="R449" s="291"/>
      <c r="S449" s="291"/>
      <c r="T449" s="291"/>
      <c r="U449" s="291"/>
      <c r="V449" s="291"/>
      <c r="W449" s="291"/>
      <c r="X449" s="291"/>
      <c r="Y449" s="412"/>
      <c r="Z449" s="412"/>
      <c r="AA449" s="412"/>
      <c r="AB449" s="412"/>
      <c r="AC449" s="412"/>
      <c r="AD449" s="412"/>
      <c r="AE449" s="416"/>
      <c r="AF449" s="416"/>
      <c r="AG449" s="416"/>
      <c r="AH449" s="416"/>
      <c r="AI449" s="416"/>
      <c r="AJ449" s="416"/>
      <c r="AK449" s="416"/>
      <c r="AL449" s="416"/>
      <c r="AM449" s="517"/>
      <c r="AN449" s="631"/>
    </row>
    <row r="450" spans="1:40" ht="15.5" outlineLevel="1">
      <c r="A450" s="532">
        <v>15</v>
      </c>
      <c r="B450" s="431" t="s">
        <v>495</v>
      </c>
      <c r="C450" s="291" t="s">
        <v>25</v>
      </c>
      <c r="D450" s="295"/>
      <c r="E450" s="295"/>
      <c r="F450" s="295"/>
      <c r="G450" s="295"/>
      <c r="H450" s="295"/>
      <c r="I450" s="295"/>
      <c r="J450" s="295"/>
      <c r="K450" s="295"/>
      <c r="L450" s="295"/>
      <c r="M450" s="295"/>
      <c r="N450" s="295">
        <v>0</v>
      </c>
      <c r="O450" s="295"/>
      <c r="P450" s="295"/>
      <c r="Q450" s="295"/>
      <c r="R450" s="295"/>
      <c r="S450" s="295"/>
      <c r="T450" s="295"/>
      <c r="U450" s="295"/>
      <c r="V450" s="295"/>
      <c r="W450" s="295"/>
      <c r="X450" s="295"/>
      <c r="Y450" s="410"/>
      <c r="Z450" s="410"/>
      <c r="AA450" s="410"/>
      <c r="AB450" s="410"/>
      <c r="AC450" s="410"/>
      <c r="AD450" s="410"/>
      <c r="AE450" s="410"/>
      <c r="AF450" s="410"/>
      <c r="AG450" s="410"/>
      <c r="AH450" s="410"/>
      <c r="AI450" s="410"/>
      <c r="AJ450" s="410"/>
      <c r="AK450" s="410"/>
      <c r="AL450" s="410"/>
      <c r="AM450" s="296">
        <f>SUM(Y450:AL450)</f>
        <v>0</v>
      </c>
    </row>
    <row r="451" spans="1:40" ht="15.5" outlineLevel="1">
      <c r="A451" s="532"/>
      <c r="B451" s="431" t="s">
        <v>308</v>
      </c>
      <c r="C451" s="291" t="s">
        <v>163</v>
      </c>
      <c r="D451" s="295"/>
      <c r="E451" s="295"/>
      <c r="F451" s="295"/>
      <c r="G451" s="295"/>
      <c r="H451" s="295"/>
      <c r="I451" s="295"/>
      <c r="J451" s="295"/>
      <c r="K451" s="295"/>
      <c r="L451" s="295"/>
      <c r="M451" s="295"/>
      <c r="N451" s="295">
        <f>N450</f>
        <v>0</v>
      </c>
      <c r="O451" s="295"/>
      <c r="P451" s="295"/>
      <c r="Q451" s="295"/>
      <c r="R451" s="295"/>
      <c r="S451" s="295"/>
      <c r="T451" s="295"/>
      <c r="U451" s="295"/>
      <c r="V451" s="295"/>
      <c r="W451" s="295"/>
      <c r="X451" s="295"/>
      <c r="Y451" s="411">
        <f>Y450</f>
        <v>0</v>
      </c>
      <c r="Z451" s="411">
        <f t="shared" ref="Z451:AL451" si="1315">Z450</f>
        <v>0</v>
      </c>
      <c r="AA451" s="411">
        <f t="shared" si="1315"/>
        <v>0</v>
      </c>
      <c r="AB451" s="411">
        <f t="shared" si="1315"/>
        <v>0</v>
      </c>
      <c r="AC451" s="411">
        <f t="shared" si="1315"/>
        <v>0</v>
      </c>
      <c r="AD451" s="411">
        <f t="shared" si="1315"/>
        <v>0</v>
      </c>
      <c r="AE451" s="411">
        <f t="shared" si="1315"/>
        <v>0</v>
      </c>
      <c r="AF451" s="411">
        <f t="shared" si="1315"/>
        <v>0</v>
      </c>
      <c r="AG451" s="411">
        <f t="shared" si="1315"/>
        <v>0</v>
      </c>
      <c r="AH451" s="411">
        <f t="shared" si="1315"/>
        <v>0</v>
      </c>
      <c r="AI451" s="411">
        <f t="shared" si="1315"/>
        <v>0</v>
      </c>
      <c r="AJ451" s="411">
        <f t="shared" si="1315"/>
        <v>0</v>
      </c>
      <c r="AK451" s="411">
        <f t="shared" si="1315"/>
        <v>0</v>
      </c>
      <c r="AL451" s="411">
        <f t="shared" si="1315"/>
        <v>0</v>
      </c>
      <c r="AM451" s="297"/>
    </row>
    <row r="452" spans="1:40" ht="15.5" outlineLevel="1">
      <c r="A452" s="532"/>
      <c r="B452" s="528"/>
      <c r="C452" s="305"/>
      <c r="D452" s="291"/>
      <c r="E452" s="291"/>
      <c r="F452" s="291"/>
      <c r="G452" s="291"/>
      <c r="H452" s="291"/>
      <c r="I452" s="291"/>
      <c r="J452" s="291"/>
      <c r="K452" s="291"/>
      <c r="L452" s="291"/>
      <c r="M452" s="291"/>
      <c r="N452" s="291"/>
      <c r="O452" s="291"/>
      <c r="P452" s="291"/>
      <c r="Q452" s="291"/>
      <c r="R452" s="291"/>
      <c r="S452" s="291"/>
      <c r="T452" s="291"/>
      <c r="U452" s="291"/>
      <c r="V452" s="291"/>
      <c r="W452" s="291"/>
      <c r="X452" s="291"/>
      <c r="Y452" s="412"/>
      <c r="Z452" s="412"/>
      <c r="AA452" s="412"/>
      <c r="AB452" s="412"/>
      <c r="AC452" s="412"/>
      <c r="AD452" s="412"/>
      <c r="AE452" s="412"/>
      <c r="AF452" s="412"/>
      <c r="AG452" s="412"/>
      <c r="AH452" s="412"/>
      <c r="AI452" s="412"/>
      <c r="AJ452" s="412"/>
      <c r="AK452" s="412"/>
      <c r="AL452" s="412"/>
      <c r="AM452" s="306"/>
    </row>
    <row r="453" spans="1:40" s="283" customFormat="1" ht="15.5" outlineLevel="1">
      <c r="A453" s="532">
        <v>16</v>
      </c>
      <c r="B453" s="529" t="s">
        <v>491</v>
      </c>
      <c r="C453" s="291" t="s">
        <v>25</v>
      </c>
      <c r="D453" s="295"/>
      <c r="E453" s="295"/>
      <c r="F453" s="295"/>
      <c r="G453" s="295"/>
      <c r="H453" s="295"/>
      <c r="I453" s="295"/>
      <c r="J453" s="295"/>
      <c r="K453" s="295"/>
      <c r="L453" s="295"/>
      <c r="M453" s="295"/>
      <c r="N453" s="295">
        <v>0</v>
      </c>
      <c r="O453" s="295"/>
      <c r="P453" s="295"/>
      <c r="Q453" s="295"/>
      <c r="R453" s="295"/>
      <c r="S453" s="295"/>
      <c r="T453" s="295"/>
      <c r="U453" s="295"/>
      <c r="V453" s="295"/>
      <c r="W453" s="295"/>
      <c r="X453" s="295"/>
      <c r="Y453" s="410"/>
      <c r="Z453" s="410"/>
      <c r="AA453" s="410"/>
      <c r="AB453" s="410"/>
      <c r="AC453" s="410"/>
      <c r="AD453" s="410"/>
      <c r="AE453" s="410"/>
      <c r="AF453" s="410"/>
      <c r="AG453" s="410"/>
      <c r="AH453" s="410"/>
      <c r="AI453" s="410"/>
      <c r="AJ453" s="410"/>
      <c r="AK453" s="410"/>
      <c r="AL453" s="410"/>
      <c r="AM453" s="296">
        <f>SUM(Y453:AL453)</f>
        <v>0</v>
      </c>
    </row>
    <row r="454" spans="1:40" s="283" customFormat="1" ht="15.5" outlineLevel="1">
      <c r="A454" s="532"/>
      <c r="B454" s="529" t="s">
        <v>308</v>
      </c>
      <c r="C454" s="291" t="s">
        <v>163</v>
      </c>
      <c r="D454" s="295"/>
      <c r="E454" s="295"/>
      <c r="F454" s="295"/>
      <c r="G454" s="295"/>
      <c r="H454" s="295"/>
      <c r="I454" s="295"/>
      <c r="J454" s="295"/>
      <c r="K454" s="295"/>
      <c r="L454" s="295"/>
      <c r="M454" s="295"/>
      <c r="N454" s="295">
        <f>N453</f>
        <v>0</v>
      </c>
      <c r="O454" s="295"/>
      <c r="P454" s="295"/>
      <c r="Q454" s="295"/>
      <c r="R454" s="295"/>
      <c r="S454" s="295"/>
      <c r="T454" s="295"/>
      <c r="U454" s="295"/>
      <c r="V454" s="295"/>
      <c r="W454" s="295"/>
      <c r="X454" s="295"/>
      <c r="Y454" s="411">
        <f>Y453</f>
        <v>0</v>
      </c>
      <c r="Z454" s="411">
        <f t="shared" ref="Z454:AL454" si="1316">Z453</f>
        <v>0</v>
      </c>
      <c r="AA454" s="411">
        <f t="shared" si="1316"/>
        <v>0</v>
      </c>
      <c r="AB454" s="411">
        <f t="shared" si="1316"/>
        <v>0</v>
      </c>
      <c r="AC454" s="411">
        <f t="shared" si="1316"/>
        <v>0</v>
      </c>
      <c r="AD454" s="411">
        <f t="shared" si="1316"/>
        <v>0</v>
      </c>
      <c r="AE454" s="411">
        <f t="shared" si="1316"/>
        <v>0</v>
      </c>
      <c r="AF454" s="411">
        <f t="shared" si="1316"/>
        <v>0</v>
      </c>
      <c r="AG454" s="411">
        <f t="shared" si="1316"/>
        <v>0</v>
      </c>
      <c r="AH454" s="411">
        <f t="shared" si="1316"/>
        <v>0</v>
      </c>
      <c r="AI454" s="411">
        <f t="shared" si="1316"/>
        <v>0</v>
      </c>
      <c r="AJ454" s="411">
        <f t="shared" si="1316"/>
        <v>0</v>
      </c>
      <c r="AK454" s="411">
        <f t="shared" si="1316"/>
        <v>0</v>
      </c>
      <c r="AL454" s="411">
        <f t="shared" si="1316"/>
        <v>0</v>
      </c>
      <c r="AM454" s="297"/>
    </row>
    <row r="455" spans="1:40" s="283" customFormat="1" ht="15.5" outlineLevel="1">
      <c r="A455" s="532"/>
      <c r="B455" s="529"/>
      <c r="C455" s="291"/>
      <c r="D455" s="291"/>
      <c r="E455" s="291"/>
      <c r="F455" s="291"/>
      <c r="G455" s="291"/>
      <c r="H455" s="291"/>
      <c r="I455" s="291"/>
      <c r="J455" s="291"/>
      <c r="K455" s="291"/>
      <c r="L455" s="291"/>
      <c r="M455" s="291"/>
      <c r="N455" s="291"/>
      <c r="O455" s="291"/>
      <c r="P455" s="291"/>
      <c r="Q455" s="291"/>
      <c r="R455" s="291"/>
      <c r="S455" s="291"/>
      <c r="T455" s="291"/>
      <c r="U455" s="291"/>
      <c r="V455" s="291"/>
      <c r="W455" s="291"/>
      <c r="X455" s="291"/>
      <c r="Y455" s="412"/>
      <c r="Z455" s="412"/>
      <c r="AA455" s="412"/>
      <c r="AB455" s="412"/>
      <c r="AC455" s="412"/>
      <c r="AD455" s="412"/>
      <c r="AE455" s="416"/>
      <c r="AF455" s="416"/>
      <c r="AG455" s="416"/>
      <c r="AH455" s="416"/>
      <c r="AI455" s="416"/>
      <c r="AJ455" s="416"/>
      <c r="AK455" s="416"/>
      <c r="AL455" s="416"/>
      <c r="AM455" s="313"/>
    </row>
    <row r="456" spans="1:40" ht="15.5" outlineLevel="1">
      <c r="A456" s="532"/>
      <c r="B456" s="530" t="s">
        <v>496</v>
      </c>
      <c r="C456" s="320"/>
      <c r="D456" s="290"/>
      <c r="E456" s="290"/>
      <c r="F456" s="290"/>
      <c r="G456" s="290"/>
      <c r="H456" s="290"/>
      <c r="I456" s="290"/>
      <c r="J456" s="290"/>
      <c r="K456" s="290"/>
      <c r="L456" s="290"/>
      <c r="M456" s="290"/>
      <c r="N456" s="290"/>
      <c r="O456" s="290"/>
      <c r="P456" s="289"/>
      <c r="Q456" s="289"/>
      <c r="R456" s="289"/>
      <c r="S456" s="289"/>
      <c r="T456" s="289"/>
      <c r="U456" s="289"/>
      <c r="V456" s="289"/>
      <c r="W456" s="289"/>
      <c r="X456" s="289"/>
      <c r="Y456" s="414"/>
      <c r="Z456" s="414"/>
      <c r="AA456" s="414"/>
      <c r="AB456" s="414"/>
      <c r="AC456" s="414"/>
      <c r="AD456" s="414"/>
      <c r="AE456" s="414"/>
      <c r="AF456" s="414"/>
      <c r="AG456" s="414"/>
      <c r="AH456" s="414"/>
      <c r="AI456" s="414"/>
      <c r="AJ456" s="414"/>
      <c r="AK456" s="414"/>
      <c r="AL456" s="414"/>
      <c r="AM456" s="292"/>
    </row>
    <row r="457" spans="1:40" ht="15.5" outlineLevel="1">
      <c r="A457" s="532">
        <v>17</v>
      </c>
      <c r="B457" s="428" t="s">
        <v>112</v>
      </c>
      <c r="C457" s="291" t="s">
        <v>25</v>
      </c>
      <c r="D457" s="295"/>
      <c r="E457" s="295"/>
      <c r="F457" s="295"/>
      <c r="G457" s="295"/>
      <c r="H457" s="295"/>
      <c r="I457" s="295"/>
      <c r="J457" s="295"/>
      <c r="K457" s="295"/>
      <c r="L457" s="295"/>
      <c r="M457" s="295"/>
      <c r="N457" s="295">
        <v>12</v>
      </c>
      <c r="O457" s="295"/>
      <c r="P457" s="295"/>
      <c r="Q457" s="295"/>
      <c r="R457" s="295"/>
      <c r="S457" s="295"/>
      <c r="T457" s="295"/>
      <c r="U457" s="295"/>
      <c r="V457" s="295"/>
      <c r="W457" s="295"/>
      <c r="X457" s="295"/>
      <c r="Y457" s="426"/>
      <c r="Z457" s="410"/>
      <c r="AA457" s="410"/>
      <c r="AB457" s="410"/>
      <c r="AC457" s="410"/>
      <c r="AD457" s="410"/>
      <c r="AE457" s="410"/>
      <c r="AF457" s="415"/>
      <c r="AG457" s="415"/>
      <c r="AH457" s="415"/>
      <c r="AI457" s="415"/>
      <c r="AJ457" s="415"/>
      <c r="AK457" s="415"/>
      <c r="AL457" s="415"/>
      <c r="AM457" s="296">
        <f>SUM(Y457:AL457)</f>
        <v>0</v>
      </c>
    </row>
    <row r="458" spans="1:40" ht="15.5" outlineLevel="1">
      <c r="A458" s="532"/>
      <c r="B458" s="431" t="s">
        <v>308</v>
      </c>
      <c r="C458" s="291" t="s">
        <v>163</v>
      </c>
      <c r="D458" s="295"/>
      <c r="E458" s="295"/>
      <c r="F458" s="295"/>
      <c r="G458" s="295"/>
      <c r="H458" s="295"/>
      <c r="I458" s="295"/>
      <c r="J458" s="295"/>
      <c r="K458" s="295"/>
      <c r="L458" s="295"/>
      <c r="M458" s="295"/>
      <c r="N458" s="295">
        <f>N457</f>
        <v>12</v>
      </c>
      <c r="O458" s="295"/>
      <c r="P458" s="295"/>
      <c r="Q458" s="295"/>
      <c r="R458" s="295"/>
      <c r="S458" s="295"/>
      <c r="T458" s="295"/>
      <c r="U458" s="295"/>
      <c r="V458" s="295"/>
      <c r="W458" s="295"/>
      <c r="X458" s="295"/>
      <c r="Y458" s="411">
        <f>Y457</f>
        <v>0</v>
      </c>
      <c r="Z458" s="411">
        <f t="shared" ref="Z458:AL458" si="1317">Z457</f>
        <v>0</v>
      </c>
      <c r="AA458" s="411">
        <f t="shared" si="1317"/>
        <v>0</v>
      </c>
      <c r="AB458" s="411">
        <f t="shared" si="1317"/>
        <v>0</v>
      </c>
      <c r="AC458" s="411">
        <f t="shared" si="1317"/>
        <v>0</v>
      </c>
      <c r="AD458" s="411">
        <f t="shared" si="1317"/>
        <v>0</v>
      </c>
      <c r="AE458" s="411">
        <f t="shared" si="1317"/>
        <v>0</v>
      </c>
      <c r="AF458" s="411">
        <f t="shared" si="1317"/>
        <v>0</v>
      </c>
      <c r="AG458" s="411">
        <f t="shared" si="1317"/>
        <v>0</v>
      </c>
      <c r="AH458" s="411">
        <f t="shared" si="1317"/>
        <v>0</v>
      </c>
      <c r="AI458" s="411">
        <f t="shared" si="1317"/>
        <v>0</v>
      </c>
      <c r="AJ458" s="411">
        <f t="shared" si="1317"/>
        <v>0</v>
      </c>
      <c r="AK458" s="411">
        <f t="shared" si="1317"/>
        <v>0</v>
      </c>
      <c r="AL458" s="411">
        <f t="shared" si="1317"/>
        <v>0</v>
      </c>
      <c r="AM458" s="306"/>
    </row>
    <row r="459" spans="1:40" ht="15.5" outlineLevel="1">
      <c r="A459" s="532"/>
      <c r="B459" s="431"/>
      <c r="C459" s="291"/>
      <c r="D459" s="291"/>
      <c r="E459" s="291"/>
      <c r="F459" s="291"/>
      <c r="G459" s="291"/>
      <c r="H459" s="291"/>
      <c r="I459" s="291"/>
      <c r="J459" s="291"/>
      <c r="K459" s="291"/>
      <c r="L459" s="291"/>
      <c r="M459" s="291"/>
      <c r="N459" s="291"/>
      <c r="O459" s="291"/>
      <c r="P459" s="291"/>
      <c r="Q459" s="291"/>
      <c r="R459" s="291"/>
      <c r="S459" s="291"/>
      <c r="T459" s="291"/>
      <c r="U459" s="291"/>
      <c r="V459" s="291"/>
      <c r="W459" s="291"/>
      <c r="X459" s="291"/>
      <c r="Y459" s="422"/>
      <c r="Z459" s="425"/>
      <c r="AA459" s="425"/>
      <c r="AB459" s="425"/>
      <c r="AC459" s="425"/>
      <c r="AD459" s="425"/>
      <c r="AE459" s="425"/>
      <c r="AF459" s="425"/>
      <c r="AG459" s="425"/>
      <c r="AH459" s="425"/>
      <c r="AI459" s="425"/>
      <c r="AJ459" s="425"/>
      <c r="AK459" s="425"/>
      <c r="AL459" s="425"/>
      <c r="AM459" s="306"/>
    </row>
    <row r="460" spans="1:40" ht="15.5" outlineLevel="1">
      <c r="A460" s="532">
        <v>18</v>
      </c>
      <c r="B460" s="428" t="s">
        <v>109</v>
      </c>
      <c r="C460" s="291" t="s">
        <v>25</v>
      </c>
      <c r="D460" s="295"/>
      <c r="E460" s="295"/>
      <c r="F460" s="295"/>
      <c r="G460" s="295"/>
      <c r="H460" s="295"/>
      <c r="I460" s="295"/>
      <c r="J460" s="295"/>
      <c r="K460" s="295"/>
      <c r="L460" s="295"/>
      <c r="M460" s="295"/>
      <c r="N460" s="295">
        <v>12</v>
      </c>
      <c r="O460" s="295"/>
      <c r="P460" s="295"/>
      <c r="Q460" s="295"/>
      <c r="R460" s="295"/>
      <c r="S460" s="295"/>
      <c r="T460" s="295"/>
      <c r="U460" s="295"/>
      <c r="V460" s="295"/>
      <c r="W460" s="295"/>
      <c r="X460" s="295"/>
      <c r="Y460" s="426"/>
      <c r="Z460" s="410"/>
      <c r="AA460" s="410"/>
      <c r="AB460" s="410"/>
      <c r="AC460" s="410"/>
      <c r="AD460" s="410"/>
      <c r="AE460" s="410"/>
      <c r="AF460" s="415"/>
      <c r="AG460" s="415"/>
      <c r="AH460" s="415"/>
      <c r="AI460" s="415"/>
      <c r="AJ460" s="415"/>
      <c r="AK460" s="415"/>
      <c r="AL460" s="415"/>
      <c r="AM460" s="296">
        <f>SUM(Y460:AL460)</f>
        <v>0</v>
      </c>
    </row>
    <row r="461" spans="1:40" ht="15.5" outlineLevel="1">
      <c r="A461" s="532"/>
      <c r="B461" s="431" t="s">
        <v>308</v>
      </c>
      <c r="C461" s="291" t="s">
        <v>163</v>
      </c>
      <c r="D461" s="295"/>
      <c r="E461" s="295"/>
      <c r="F461" s="295"/>
      <c r="G461" s="295"/>
      <c r="H461" s="295"/>
      <c r="I461" s="295"/>
      <c r="J461" s="295"/>
      <c r="K461" s="295"/>
      <c r="L461" s="295"/>
      <c r="M461" s="295"/>
      <c r="N461" s="295">
        <f>N460</f>
        <v>12</v>
      </c>
      <c r="O461" s="295"/>
      <c r="P461" s="295"/>
      <c r="Q461" s="295"/>
      <c r="R461" s="295"/>
      <c r="S461" s="295"/>
      <c r="T461" s="295"/>
      <c r="U461" s="295"/>
      <c r="V461" s="295"/>
      <c r="W461" s="295"/>
      <c r="X461" s="295"/>
      <c r="Y461" s="411">
        <f>Y460</f>
        <v>0</v>
      </c>
      <c r="Z461" s="411">
        <f t="shared" ref="Z461:AL461" si="1318">Z460</f>
        <v>0</v>
      </c>
      <c r="AA461" s="411">
        <f t="shared" si="1318"/>
        <v>0</v>
      </c>
      <c r="AB461" s="411">
        <f t="shared" si="1318"/>
        <v>0</v>
      </c>
      <c r="AC461" s="411">
        <f t="shared" si="1318"/>
        <v>0</v>
      </c>
      <c r="AD461" s="411">
        <f t="shared" si="1318"/>
        <v>0</v>
      </c>
      <c r="AE461" s="411">
        <f t="shared" si="1318"/>
        <v>0</v>
      </c>
      <c r="AF461" s="411">
        <f t="shared" si="1318"/>
        <v>0</v>
      </c>
      <c r="AG461" s="411">
        <f t="shared" si="1318"/>
        <v>0</v>
      </c>
      <c r="AH461" s="411">
        <f t="shared" si="1318"/>
        <v>0</v>
      </c>
      <c r="AI461" s="411">
        <f t="shared" si="1318"/>
        <v>0</v>
      </c>
      <c r="AJ461" s="411">
        <f t="shared" si="1318"/>
        <v>0</v>
      </c>
      <c r="AK461" s="411">
        <f t="shared" si="1318"/>
        <v>0</v>
      </c>
      <c r="AL461" s="411">
        <f t="shared" si="1318"/>
        <v>0</v>
      </c>
      <c r="AM461" s="306"/>
    </row>
    <row r="462" spans="1:40" ht="15.5" outlineLevel="1">
      <c r="A462" s="532"/>
      <c r="B462" s="430"/>
      <c r="C462" s="291"/>
      <c r="D462" s="291"/>
      <c r="E462" s="291"/>
      <c r="F462" s="291"/>
      <c r="G462" s="291"/>
      <c r="H462" s="291"/>
      <c r="I462" s="291"/>
      <c r="J462" s="291"/>
      <c r="K462" s="291"/>
      <c r="L462" s="291"/>
      <c r="M462" s="291"/>
      <c r="N462" s="291"/>
      <c r="O462" s="291"/>
      <c r="P462" s="291"/>
      <c r="Q462" s="291"/>
      <c r="R462" s="291"/>
      <c r="S462" s="291"/>
      <c r="T462" s="291"/>
      <c r="U462" s="291"/>
      <c r="V462" s="291"/>
      <c r="W462" s="291"/>
      <c r="X462" s="291"/>
      <c r="Y462" s="423"/>
      <c r="Z462" s="424"/>
      <c r="AA462" s="424"/>
      <c r="AB462" s="424"/>
      <c r="AC462" s="424"/>
      <c r="AD462" s="424"/>
      <c r="AE462" s="424"/>
      <c r="AF462" s="424"/>
      <c r="AG462" s="424"/>
      <c r="AH462" s="424"/>
      <c r="AI462" s="424"/>
      <c r="AJ462" s="424"/>
      <c r="AK462" s="424"/>
      <c r="AL462" s="424"/>
      <c r="AM462" s="297"/>
    </row>
    <row r="463" spans="1:40" ht="15.5" outlineLevel="1">
      <c r="A463" s="532">
        <v>19</v>
      </c>
      <c r="B463" s="428" t="s">
        <v>111</v>
      </c>
      <c r="C463" s="291" t="s">
        <v>25</v>
      </c>
      <c r="D463" s="295"/>
      <c r="E463" s="295"/>
      <c r="F463" s="295"/>
      <c r="G463" s="295"/>
      <c r="H463" s="295"/>
      <c r="I463" s="295"/>
      <c r="J463" s="295"/>
      <c r="K463" s="295"/>
      <c r="L463" s="295"/>
      <c r="M463" s="295"/>
      <c r="N463" s="295">
        <v>12</v>
      </c>
      <c r="O463" s="295"/>
      <c r="P463" s="295"/>
      <c r="Q463" s="295"/>
      <c r="R463" s="295"/>
      <c r="S463" s="295"/>
      <c r="T463" s="295"/>
      <c r="U463" s="295"/>
      <c r="V463" s="295"/>
      <c r="W463" s="295"/>
      <c r="X463" s="295"/>
      <c r="Y463" s="426"/>
      <c r="Z463" s="410"/>
      <c r="AA463" s="410"/>
      <c r="AB463" s="410"/>
      <c r="AC463" s="410"/>
      <c r="AD463" s="410"/>
      <c r="AE463" s="410"/>
      <c r="AF463" s="415"/>
      <c r="AG463" s="415"/>
      <c r="AH463" s="415"/>
      <c r="AI463" s="415"/>
      <c r="AJ463" s="415"/>
      <c r="AK463" s="415"/>
      <c r="AL463" s="415"/>
      <c r="AM463" s="296">
        <f>SUM(Y463:AL463)</f>
        <v>0</v>
      </c>
    </row>
    <row r="464" spans="1:40" ht="15.5" outlineLevel="1">
      <c r="A464" s="532"/>
      <c r="B464" s="431" t="s">
        <v>308</v>
      </c>
      <c r="C464" s="291" t="s">
        <v>163</v>
      </c>
      <c r="D464" s="295"/>
      <c r="E464" s="295"/>
      <c r="F464" s="295"/>
      <c r="G464" s="295"/>
      <c r="H464" s="295"/>
      <c r="I464" s="295"/>
      <c r="J464" s="295"/>
      <c r="K464" s="295"/>
      <c r="L464" s="295"/>
      <c r="M464" s="295"/>
      <c r="N464" s="295">
        <f>N463</f>
        <v>12</v>
      </c>
      <c r="O464" s="295"/>
      <c r="P464" s="295"/>
      <c r="Q464" s="295"/>
      <c r="R464" s="295"/>
      <c r="S464" s="295"/>
      <c r="T464" s="295"/>
      <c r="U464" s="295"/>
      <c r="V464" s="295"/>
      <c r="W464" s="295"/>
      <c r="X464" s="295"/>
      <c r="Y464" s="411">
        <f>Y463</f>
        <v>0</v>
      </c>
      <c r="Z464" s="411">
        <f t="shared" ref="Z464:AL464" si="1319">Z463</f>
        <v>0</v>
      </c>
      <c r="AA464" s="411">
        <f t="shared" si="1319"/>
        <v>0</v>
      </c>
      <c r="AB464" s="411">
        <f t="shared" si="1319"/>
        <v>0</v>
      </c>
      <c r="AC464" s="411">
        <f t="shared" si="1319"/>
        <v>0</v>
      </c>
      <c r="AD464" s="411">
        <f t="shared" si="1319"/>
        <v>0</v>
      </c>
      <c r="AE464" s="411">
        <f t="shared" si="1319"/>
        <v>0</v>
      </c>
      <c r="AF464" s="411">
        <f t="shared" si="1319"/>
        <v>0</v>
      </c>
      <c r="AG464" s="411">
        <f t="shared" si="1319"/>
        <v>0</v>
      </c>
      <c r="AH464" s="411">
        <f t="shared" si="1319"/>
        <v>0</v>
      </c>
      <c r="AI464" s="411">
        <f t="shared" si="1319"/>
        <v>0</v>
      </c>
      <c r="AJ464" s="411">
        <f t="shared" si="1319"/>
        <v>0</v>
      </c>
      <c r="AK464" s="411">
        <f t="shared" si="1319"/>
        <v>0</v>
      </c>
      <c r="AL464" s="411">
        <f t="shared" si="1319"/>
        <v>0</v>
      </c>
      <c r="AM464" s="297"/>
    </row>
    <row r="465" spans="1:39" ht="15.5" outlineLevel="1">
      <c r="A465" s="532"/>
      <c r="B465" s="430"/>
      <c r="C465" s="291"/>
      <c r="D465" s="291"/>
      <c r="E465" s="291"/>
      <c r="F465" s="291"/>
      <c r="G465" s="291"/>
      <c r="H465" s="291"/>
      <c r="I465" s="291"/>
      <c r="J465" s="291"/>
      <c r="K465" s="291"/>
      <c r="L465" s="291"/>
      <c r="M465" s="291"/>
      <c r="N465" s="291"/>
      <c r="O465" s="291"/>
      <c r="P465" s="291"/>
      <c r="Q465" s="291"/>
      <c r="R465" s="291"/>
      <c r="S465" s="291"/>
      <c r="T465" s="291"/>
      <c r="U465" s="291"/>
      <c r="V465" s="291"/>
      <c r="W465" s="291"/>
      <c r="X465" s="291"/>
      <c r="Y465" s="412"/>
      <c r="Z465" s="412"/>
      <c r="AA465" s="412"/>
      <c r="AB465" s="412"/>
      <c r="AC465" s="412"/>
      <c r="AD465" s="412"/>
      <c r="AE465" s="412"/>
      <c r="AF465" s="412"/>
      <c r="AG465" s="412"/>
      <c r="AH465" s="412"/>
      <c r="AI465" s="412"/>
      <c r="AJ465" s="412"/>
      <c r="AK465" s="412"/>
      <c r="AL465" s="412"/>
      <c r="AM465" s="306"/>
    </row>
    <row r="466" spans="1:39" ht="15.5" outlineLevel="1">
      <c r="A466" s="532">
        <v>20</v>
      </c>
      <c r="B466" s="428" t="s">
        <v>110</v>
      </c>
      <c r="C466" s="291" t="s">
        <v>25</v>
      </c>
      <c r="D466" s="295"/>
      <c r="E466" s="295"/>
      <c r="F466" s="295"/>
      <c r="G466" s="295"/>
      <c r="H466" s="295"/>
      <c r="I466" s="295"/>
      <c r="J466" s="295"/>
      <c r="K466" s="295"/>
      <c r="L466" s="295"/>
      <c r="M466" s="295"/>
      <c r="N466" s="295">
        <v>12</v>
      </c>
      <c r="O466" s="295"/>
      <c r="P466" s="295"/>
      <c r="Q466" s="295"/>
      <c r="R466" s="295"/>
      <c r="S466" s="295"/>
      <c r="T466" s="295"/>
      <c r="U466" s="295"/>
      <c r="V466" s="295"/>
      <c r="W466" s="295"/>
      <c r="X466" s="295"/>
      <c r="Y466" s="426"/>
      <c r="Z466" s="410"/>
      <c r="AA466" s="410"/>
      <c r="AB466" s="410"/>
      <c r="AC466" s="410"/>
      <c r="AD466" s="410"/>
      <c r="AE466" s="410"/>
      <c r="AF466" s="415"/>
      <c r="AG466" s="415"/>
      <c r="AH466" s="415"/>
      <c r="AI466" s="415"/>
      <c r="AJ466" s="415"/>
      <c r="AK466" s="415"/>
      <c r="AL466" s="415"/>
      <c r="AM466" s="296">
        <f>SUM(Y466:AL466)</f>
        <v>0</v>
      </c>
    </row>
    <row r="467" spans="1:39" ht="15.5" outlineLevel="1">
      <c r="A467" s="532"/>
      <c r="B467" s="431" t="s">
        <v>308</v>
      </c>
      <c r="C467" s="291" t="s">
        <v>163</v>
      </c>
      <c r="D467" s="295"/>
      <c r="E467" s="295"/>
      <c r="F467" s="295"/>
      <c r="G467" s="295"/>
      <c r="H467" s="295"/>
      <c r="I467" s="295"/>
      <c r="J467" s="295"/>
      <c r="K467" s="295"/>
      <c r="L467" s="295"/>
      <c r="M467" s="295"/>
      <c r="N467" s="295">
        <f>N466</f>
        <v>12</v>
      </c>
      <c r="O467" s="295"/>
      <c r="P467" s="295"/>
      <c r="Q467" s="295"/>
      <c r="R467" s="295"/>
      <c r="S467" s="295"/>
      <c r="T467" s="295"/>
      <c r="U467" s="295"/>
      <c r="V467" s="295"/>
      <c r="W467" s="295"/>
      <c r="X467" s="295"/>
      <c r="Y467" s="411">
        <f t="shared" ref="Y467:AL467" si="1320">Y466</f>
        <v>0</v>
      </c>
      <c r="Z467" s="411">
        <f t="shared" si="1320"/>
        <v>0</v>
      </c>
      <c r="AA467" s="411">
        <f t="shared" si="1320"/>
        <v>0</v>
      </c>
      <c r="AB467" s="411">
        <f t="shared" si="1320"/>
        <v>0</v>
      </c>
      <c r="AC467" s="411">
        <f t="shared" si="1320"/>
        <v>0</v>
      </c>
      <c r="AD467" s="411">
        <f t="shared" si="1320"/>
        <v>0</v>
      </c>
      <c r="AE467" s="411">
        <f t="shared" si="1320"/>
        <v>0</v>
      </c>
      <c r="AF467" s="411">
        <f t="shared" si="1320"/>
        <v>0</v>
      </c>
      <c r="AG467" s="411">
        <f t="shared" si="1320"/>
        <v>0</v>
      </c>
      <c r="AH467" s="411">
        <f t="shared" si="1320"/>
        <v>0</v>
      </c>
      <c r="AI467" s="411">
        <f t="shared" si="1320"/>
        <v>0</v>
      </c>
      <c r="AJ467" s="411">
        <f t="shared" si="1320"/>
        <v>0</v>
      </c>
      <c r="AK467" s="411">
        <f t="shared" si="1320"/>
        <v>0</v>
      </c>
      <c r="AL467" s="411">
        <f t="shared" si="1320"/>
        <v>0</v>
      </c>
      <c r="AM467" s="306"/>
    </row>
    <row r="468" spans="1:39" ht="15.5" outlineLevel="1">
      <c r="A468" s="532"/>
      <c r="B468" s="531"/>
      <c r="C468" s="300"/>
      <c r="D468" s="291"/>
      <c r="E468" s="291"/>
      <c r="F468" s="291"/>
      <c r="G468" s="291"/>
      <c r="H468" s="291"/>
      <c r="I468" s="291"/>
      <c r="J468" s="291"/>
      <c r="K468" s="291"/>
      <c r="L468" s="291"/>
      <c r="M468" s="291"/>
      <c r="N468" s="300"/>
      <c r="O468" s="291"/>
      <c r="P468" s="291"/>
      <c r="Q468" s="291"/>
      <c r="R468" s="291"/>
      <c r="S468" s="291"/>
      <c r="T468" s="291"/>
      <c r="U468" s="291"/>
      <c r="V468" s="291"/>
      <c r="W468" s="291"/>
      <c r="X468" s="291"/>
      <c r="Y468" s="412"/>
      <c r="Z468" s="412"/>
      <c r="AA468" s="412"/>
      <c r="AB468" s="412"/>
      <c r="AC468" s="412"/>
      <c r="AD468" s="412"/>
      <c r="AE468" s="412"/>
      <c r="AF468" s="412"/>
      <c r="AG468" s="412"/>
      <c r="AH468" s="412"/>
      <c r="AI468" s="412"/>
      <c r="AJ468" s="412"/>
      <c r="AK468" s="412"/>
      <c r="AL468" s="412"/>
      <c r="AM468" s="306"/>
    </row>
    <row r="469" spans="1:39" ht="15.5" outlineLevel="1">
      <c r="A469" s="532"/>
      <c r="B469" s="524" t="s">
        <v>503</v>
      </c>
      <c r="C469" s="291"/>
      <c r="D469" s="291"/>
      <c r="E469" s="291"/>
      <c r="F469" s="291"/>
      <c r="G469" s="291"/>
      <c r="H469" s="291"/>
      <c r="I469" s="291"/>
      <c r="J469" s="291"/>
      <c r="K469" s="291"/>
      <c r="L469" s="291"/>
      <c r="M469" s="291"/>
      <c r="N469" s="291"/>
      <c r="O469" s="291"/>
      <c r="P469" s="291"/>
      <c r="Q469" s="291"/>
      <c r="R469" s="291"/>
      <c r="S469" s="291"/>
      <c r="T469" s="291"/>
      <c r="U469" s="291"/>
      <c r="V469" s="291"/>
      <c r="W469" s="291"/>
      <c r="X469" s="291"/>
      <c r="Y469" s="422"/>
      <c r="Z469" s="425"/>
      <c r="AA469" s="425"/>
      <c r="AB469" s="425"/>
      <c r="AC469" s="425"/>
      <c r="AD469" s="425"/>
      <c r="AE469" s="425"/>
      <c r="AF469" s="425"/>
      <c r="AG469" s="425"/>
      <c r="AH469" s="425"/>
      <c r="AI469" s="425"/>
      <c r="AJ469" s="425"/>
      <c r="AK469" s="425"/>
      <c r="AL469" s="425"/>
      <c r="AM469" s="306"/>
    </row>
    <row r="470" spans="1:39" ht="15.5" outlineLevel="1">
      <c r="A470" s="532"/>
      <c r="B470" s="504" t="s">
        <v>499</v>
      </c>
      <c r="C470" s="291"/>
      <c r="D470" s="291"/>
      <c r="E470" s="291"/>
      <c r="F470" s="291"/>
      <c r="G470" s="291"/>
      <c r="H470" s="291"/>
      <c r="I470" s="291"/>
      <c r="J470" s="291"/>
      <c r="K470" s="291"/>
      <c r="L470" s="291"/>
      <c r="M470" s="291"/>
      <c r="N470" s="291"/>
      <c r="O470" s="291"/>
      <c r="P470" s="291"/>
      <c r="Q470" s="291"/>
      <c r="R470" s="291"/>
      <c r="S470" s="291"/>
      <c r="T470" s="291"/>
      <c r="U470" s="291"/>
      <c r="V470" s="291"/>
      <c r="W470" s="291"/>
      <c r="X470" s="291"/>
      <c r="Y470" s="422"/>
      <c r="Z470" s="425"/>
      <c r="AA470" s="425"/>
      <c r="AB470" s="425"/>
      <c r="AC470" s="425"/>
      <c r="AD470" s="425"/>
      <c r="AE470" s="425"/>
      <c r="AF470" s="425"/>
      <c r="AG470" s="425"/>
      <c r="AH470" s="425"/>
      <c r="AI470" s="425"/>
      <c r="AJ470" s="425"/>
      <c r="AK470" s="425"/>
      <c r="AL470" s="425"/>
      <c r="AM470" s="306"/>
    </row>
    <row r="471" spans="1:39" ht="15.5" outlineLevel="1">
      <c r="A471" s="532">
        <v>21</v>
      </c>
      <c r="B471" s="428" t="s">
        <v>113</v>
      </c>
      <c r="C471" s="291" t="s">
        <v>25</v>
      </c>
      <c r="D471" s="295">
        <f>+'7.  Persistence Report'!AW182+'7.  Persistence Report'!AW183</f>
        <v>17676207</v>
      </c>
      <c r="E471" s="295">
        <f>+'7.  Persistence Report'!AX182+'7.  Persistence Report'!AX183</f>
        <v>13675081</v>
      </c>
      <c r="F471" s="295">
        <f>+'7.  Persistence Report'!AY182+'7.  Persistence Report'!AY183</f>
        <v>13675081</v>
      </c>
      <c r="G471" s="295">
        <f>+'7.  Persistence Report'!AZ182+'7.  Persistence Report'!AZ183</f>
        <v>13675081</v>
      </c>
      <c r="H471" s="295">
        <f>+'7.  Persistence Report'!BA182+'7.  Persistence Report'!BA183</f>
        <v>13675081</v>
      </c>
      <c r="I471" s="295">
        <f>+'7.  Persistence Report'!BB182+'7.  Persistence Report'!BB183</f>
        <v>13675081</v>
      </c>
      <c r="J471" s="295">
        <f>+'7.  Persistence Report'!BC182+'7.  Persistence Report'!BC183</f>
        <v>13675081</v>
      </c>
      <c r="K471" s="295">
        <f>+'7.  Persistence Report'!BD182+'7.  Persistence Report'!BD183</f>
        <v>13674945</v>
      </c>
      <c r="L471" s="295">
        <f>+'7.  Persistence Report'!BE182+'7.  Persistence Report'!BE183</f>
        <v>13674945</v>
      </c>
      <c r="M471" s="295">
        <f>+'7.  Persistence Report'!BF182+'7.  Persistence Report'!BF183</f>
        <v>13662388</v>
      </c>
      <c r="N471" s="291"/>
      <c r="O471" s="295">
        <f>+'7.  Persistence Report'!R182+'7.  Persistence Report'!R183</f>
        <v>1209</v>
      </c>
      <c r="P471" s="295">
        <f>+'7.  Persistence Report'!S182+'7.  Persistence Report'!S183</f>
        <v>940</v>
      </c>
      <c r="Q471" s="295">
        <f>+'7.  Persistence Report'!T182+'7.  Persistence Report'!T183</f>
        <v>940</v>
      </c>
      <c r="R471" s="295">
        <f>+'7.  Persistence Report'!U182+'7.  Persistence Report'!U183</f>
        <v>940</v>
      </c>
      <c r="S471" s="295">
        <f>+'7.  Persistence Report'!V182+'7.  Persistence Report'!V183</f>
        <v>940</v>
      </c>
      <c r="T471" s="295">
        <f>+'7.  Persistence Report'!W182+'7.  Persistence Report'!W183</f>
        <v>940</v>
      </c>
      <c r="U471" s="295">
        <f>+'7.  Persistence Report'!X182+'7.  Persistence Report'!X183</f>
        <v>940</v>
      </c>
      <c r="V471" s="295">
        <f>+'7.  Persistence Report'!Y182+'7.  Persistence Report'!Y183</f>
        <v>940</v>
      </c>
      <c r="W471" s="295">
        <f>+'7.  Persistence Report'!Z182+'7.  Persistence Report'!Z183</f>
        <v>940</v>
      </c>
      <c r="X471" s="295">
        <f>+'7.  Persistence Report'!AA182+'7.  Persistence Report'!AA183</f>
        <v>939</v>
      </c>
      <c r="Y471" s="410">
        <v>1</v>
      </c>
      <c r="Z471" s="410"/>
      <c r="AA471" s="410"/>
      <c r="AB471" s="410"/>
      <c r="AC471" s="410"/>
      <c r="AD471" s="410"/>
      <c r="AE471" s="410"/>
      <c r="AF471" s="410"/>
      <c r="AG471" s="410"/>
      <c r="AH471" s="410"/>
      <c r="AI471" s="410"/>
      <c r="AJ471" s="410"/>
      <c r="AK471" s="410"/>
      <c r="AL471" s="410"/>
      <c r="AM471" s="296">
        <f>SUM(Y471:AL471)</f>
        <v>1</v>
      </c>
    </row>
    <row r="472" spans="1:39" ht="15.5" outlineLevel="1">
      <c r="A472" s="532"/>
      <c r="B472" s="431" t="s">
        <v>308</v>
      </c>
      <c r="C472" s="291" t="s">
        <v>163</v>
      </c>
      <c r="D472" s="295"/>
      <c r="E472" s="295"/>
      <c r="F472" s="295"/>
      <c r="G472" s="295"/>
      <c r="H472" s="295"/>
      <c r="I472" s="295"/>
      <c r="J472" s="295"/>
      <c r="K472" s="295"/>
      <c r="L472" s="295"/>
      <c r="M472" s="295"/>
      <c r="N472" s="291"/>
      <c r="O472" s="295"/>
      <c r="P472" s="295"/>
      <c r="Q472" s="295"/>
      <c r="R472" s="295"/>
      <c r="S472" s="295"/>
      <c r="T472" s="295"/>
      <c r="U472" s="295"/>
      <c r="V472" s="295"/>
      <c r="W472" s="295"/>
      <c r="X472" s="295"/>
      <c r="Y472" s="411">
        <f>Y471</f>
        <v>1</v>
      </c>
      <c r="Z472" s="411">
        <f t="shared" ref="Z472" si="1321">Z471</f>
        <v>0</v>
      </c>
      <c r="AA472" s="411">
        <f t="shared" ref="AA472" si="1322">AA471</f>
        <v>0</v>
      </c>
      <c r="AB472" s="411">
        <f t="shared" ref="AB472" si="1323">AB471</f>
        <v>0</v>
      </c>
      <c r="AC472" s="411">
        <f t="shared" ref="AC472" si="1324">AC471</f>
        <v>0</v>
      </c>
      <c r="AD472" s="411">
        <f t="shared" ref="AD472" si="1325">AD471</f>
        <v>0</v>
      </c>
      <c r="AE472" s="411">
        <f t="shared" ref="AE472" si="1326">AE471</f>
        <v>0</v>
      </c>
      <c r="AF472" s="411">
        <f t="shared" ref="AF472" si="1327">AF471</f>
        <v>0</v>
      </c>
      <c r="AG472" s="411">
        <f t="shared" ref="AG472" si="1328">AG471</f>
        <v>0</v>
      </c>
      <c r="AH472" s="411">
        <f t="shared" ref="AH472" si="1329">AH471</f>
        <v>0</v>
      </c>
      <c r="AI472" s="411">
        <f t="shared" ref="AI472" si="1330">AI471</f>
        <v>0</v>
      </c>
      <c r="AJ472" s="411">
        <f t="shared" ref="AJ472" si="1331">AJ471</f>
        <v>0</v>
      </c>
      <c r="AK472" s="411">
        <f t="shared" ref="AK472" si="1332">AK471</f>
        <v>0</v>
      </c>
      <c r="AL472" s="411">
        <f t="shared" ref="AL472" si="1333">AL471</f>
        <v>0</v>
      </c>
      <c r="AM472" s="306"/>
    </row>
    <row r="473" spans="1:39" ht="15.5" outlineLevel="1">
      <c r="A473" s="532"/>
      <c r="B473" s="431"/>
      <c r="C473" s="291"/>
      <c r="D473" s="291"/>
      <c r="E473" s="291"/>
      <c r="F473" s="291"/>
      <c r="G473" s="291"/>
      <c r="H473" s="291"/>
      <c r="I473" s="291"/>
      <c r="J473" s="291"/>
      <c r="K473" s="291"/>
      <c r="L473" s="291"/>
      <c r="M473" s="291"/>
      <c r="N473" s="291"/>
      <c r="O473" s="291"/>
      <c r="P473" s="291"/>
      <c r="Q473" s="291"/>
      <c r="R473" s="291"/>
      <c r="S473" s="291"/>
      <c r="T473" s="291"/>
      <c r="U473" s="291"/>
      <c r="V473" s="291"/>
      <c r="W473" s="291"/>
      <c r="X473" s="291"/>
      <c r="Y473" s="422"/>
      <c r="Z473" s="425"/>
      <c r="AA473" s="425"/>
      <c r="AB473" s="425"/>
      <c r="AC473" s="425"/>
      <c r="AD473" s="425"/>
      <c r="AE473" s="425"/>
      <c r="AF473" s="425"/>
      <c r="AG473" s="425"/>
      <c r="AH473" s="425"/>
      <c r="AI473" s="425"/>
      <c r="AJ473" s="425"/>
      <c r="AK473" s="425"/>
      <c r="AL473" s="425"/>
      <c r="AM473" s="306"/>
    </row>
    <row r="474" spans="1:39" ht="31" outlineLevel="1">
      <c r="A474" s="532">
        <v>22</v>
      </c>
      <c r="B474" s="428" t="s">
        <v>114</v>
      </c>
      <c r="C474" s="291" t="s">
        <v>25</v>
      </c>
      <c r="D474" s="295">
        <f>+'7.  Persistence Report'!AW184</f>
        <v>1231687</v>
      </c>
      <c r="E474" s="295">
        <f>+'7.  Persistence Report'!AX184</f>
        <v>1231687</v>
      </c>
      <c r="F474" s="295">
        <f>+'7.  Persistence Report'!AY184</f>
        <v>1231687</v>
      </c>
      <c r="G474" s="295">
        <f>+'7.  Persistence Report'!AZ184</f>
        <v>1231687</v>
      </c>
      <c r="H474" s="295">
        <f>+'7.  Persistence Report'!BA184</f>
        <v>1231687</v>
      </c>
      <c r="I474" s="295">
        <f>+'7.  Persistence Report'!BB184</f>
        <v>1231687</v>
      </c>
      <c r="J474" s="295">
        <f>+'7.  Persistence Report'!BC184</f>
        <v>1231687</v>
      </c>
      <c r="K474" s="295">
        <f>+'7.  Persistence Report'!BD184</f>
        <v>1231687</v>
      </c>
      <c r="L474" s="295">
        <f>+'7.  Persistence Report'!BE184</f>
        <v>1231687</v>
      </c>
      <c r="M474" s="295">
        <f>+'7.  Persistence Report'!BF184</f>
        <v>1231687</v>
      </c>
      <c r="N474" s="291"/>
      <c r="O474" s="295">
        <f>+'7.  Persistence Report'!R184</f>
        <v>360</v>
      </c>
      <c r="P474" s="295">
        <f>+'7.  Persistence Report'!S184</f>
        <v>360</v>
      </c>
      <c r="Q474" s="295">
        <f>+'7.  Persistence Report'!T184</f>
        <v>360</v>
      </c>
      <c r="R474" s="295">
        <f>+'7.  Persistence Report'!U184</f>
        <v>360</v>
      </c>
      <c r="S474" s="295">
        <f>+'7.  Persistence Report'!V184</f>
        <v>360</v>
      </c>
      <c r="T474" s="295">
        <f>+'7.  Persistence Report'!W184</f>
        <v>360</v>
      </c>
      <c r="U474" s="295">
        <f>+'7.  Persistence Report'!X184</f>
        <v>360</v>
      </c>
      <c r="V474" s="295">
        <f>+'7.  Persistence Report'!Y184</f>
        <v>360</v>
      </c>
      <c r="W474" s="295">
        <f>+'7.  Persistence Report'!Z184</f>
        <v>360</v>
      </c>
      <c r="X474" s="295">
        <f>+'7.  Persistence Report'!AA184</f>
        <v>360</v>
      </c>
      <c r="Y474" s="410">
        <v>1</v>
      </c>
      <c r="Z474" s="410"/>
      <c r="AA474" s="410"/>
      <c r="AB474" s="410"/>
      <c r="AC474" s="410"/>
      <c r="AD474" s="410"/>
      <c r="AE474" s="410"/>
      <c r="AF474" s="410"/>
      <c r="AG474" s="410"/>
      <c r="AH474" s="410"/>
      <c r="AI474" s="410"/>
      <c r="AJ474" s="410"/>
      <c r="AK474" s="410"/>
      <c r="AL474" s="410"/>
      <c r="AM474" s="296">
        <f>SUM(Y474:AL474)</f>
        <v>1</v>
      </c>
    </row>
    <row r="475" spans="1:39" ht="15.5" outlineLevel="1">
      <c r="A475" s="532"/>
      <c r="B475" s="431" t="s">
        <v>308</v>
      </c>
      <c r="C475" s="291" t="s">
        <v>163</v>
      </c>
      <c r="D475" s="295"/>
      <c r="E475" s="295"/>
      <c r="F475" s="295"/>
      <c r="G475" s="295"/>
      <c r="H475" s="295"/>
      <c r="I475" s="295"/>
      <c r="J475" s="295"/>
      <c r="K475" s="295"/>
      <c r="L475" s="295"/>
      <c r="M475" s="295"/>
      <c r="N475" s="291"/>
      <c r="O475" s="295"/>
      <c r="P475" s="295"/>
      <c r="Q475" s="295"/>
      <c r="R475" s="295"/>
      <c r="S475" s="295"/>
      <c r="T475" s="295"/>
      <c r="U475" s="295"/>
      <c r="V475" s="295"/>
      <c r="W475" s="295"/>
      <c r="X475" s="295"/>
      <c r="Y475" s="411">
        <f>Y474</f>
        <v>1</v>
      </c>
      <c r="Z475" s="411">
        <f t="shared" ref="Z475" si="1334">Z474</f>
        <v>0</v>
      </c>
      <c r="AA475" s="411">
        <f t="shared" ref="AA475" si="1335">AA474</f>
        <v>0</v>
      </c>
      <c r="AB475" s="411">
        <f t="shared" ref="AB475" si="1336">AB474</f>
        <v>0</v>
      </c>
      <c r="AC475" s="411">
        <f t="shared" ref="AC475" si="1337">AC474</f>
        <v>0</v>
      </c>
      <c r="AD475" s="411">
        <f t="shared" ref="AD475" si="1338">AD474</f>
        <v>0</v>
      </c>
      <c r="AE475" s="411">
        <f t="shared" ref="AE475" si="1339">AE474</f>
        <v>0</v>
      </c>
      <c r="AF475" s="411">
        <f t="shared" ref="AF475" si="1340">AF474</f>
        <v>0</v>
      </c>
      <c r="AG475" s="411">
        <f t="shared" ref="AG475" si="1341">AG474</f>
        <v>0</v>
      </c>
      <c r="AH475" s="411">
        <f t="shared" ref="AH475" si="1342">AH474</f>
        <v>0</v>
      </c>
      <c r="AI475" s="411">
        <f t="shared" ref="AI475" si="1343">AI474</f>
        <v>0</v>
      </c>
      <c r="AJ475" s="411">
        <f t="shared" ref="AJ475" si="1344">AJ474</f>
        <v>0</v>
      </c>
      <c r="AK475" s="411">
        <f t="shared" ref="AK475" si="1345">AK474</f>
        <v>0</v>
      </c>
      <c r="AL475" s="411">
        <f t="shared" ref="AL475" si="1346">AL474</f>
        <v>0</v>
      </c>
      <c r="AM475" s="306"/>
    </row>
    <row r="476" spans="1:39" ht="15.5" outlineLevel="1">
      <c r="A476" s="532"/>
      <c r="B476" s="431"/>
      <c r="C476" s="291"/>
      <c r="D476" s="291"/>
      <c r="E476" s="291"/>
      <c r="F476" s="291"/>
      <c r="G476" s="291"/>
      <c r="H476" s="291"/>
      <c r="I476" s="291"/>
      <c r="J476" s="291"/>
      <c r="K476" s="291"/>
      <c r="L476" s="291"/>
      <c r="M476" s="291"/>
      <c r="N476" s="291"/>
      <c r="O476" s="291"/>
      <c r="P476" s="291"/>
      <c r="Q476" s="291"/>
      <c r="R476" s="291"/>
      <c r="S476" s="291"/>
      <c r="T476" s="291"/>
      <c r="U476" s="291"/>
      <c r="V476" s="291"/>
      <c r="W476" s="291"/>
      <c r="X476" s="291"/>
      <c r="Y476" s="422"/>
      <c r="Z476" s="425"/>
      <c r="AA476" s="425"/>
      <c r="AB476" s="425"/>
      <c r="AC476" s="425"/>
      <c r="AD476" s="425"/>
      <c r="AE476" s="425"/>
      <c r="AF476" s="425"/>
      <c r="AG476" s="425"/>
      <c r="AH476" s="425"/>
      <c r="AI476" s="425"/>
      <c r="AJ476" s="425"/>
      <c r="AK476" s="425"/>
      <c r="AL476" s="425"/>
      <c r="AM476" s="306"/>
    </row>
    <row r="477" spans="1:39" ht="15.5" outlineLevel="1">
      <c r="A477" s="532">
        <v>23</v>
      </c>
      <c r="B477" s="428" t="s">
        <v>115</v>
      </c>
      <c r="C477" s="291" t="s">
        <v>25</v>
      </c>
      <c r="D477" s="295"/>
      <c r="E477" s="295"/>
      <c r="F477" s="295"/>
      <c r="G477" s="295"/>
      <c r="H477" s="295"/>
      <c r="I477" s="295"/>
      <c r="J477" s="295"/>
      <c r="K477" s="295"/>
      <c r="L477" s="295"/>
      <c r="M477" s="295"/>
      <c r="N477" s="291"/>
      <c r="O477" s="295"/>
      <c r="P477" s="295"/>
      <c r="Q477" s="295"/>
      <c r="R477" s="295"/>
      <c r="S477" s="295"/>
      <c r="T477" s="295"/>
      <c r="U477" s="295"/>
      <c r="V477" s="295"/>
      <c r="W477" s="295"/>
      <c r="X477" s="295"/>
      <c r="Y477" s="410"/>
      <c r="Z477" s="410"/>
      <c r="AA477" s="410"/>
      <c r="AB477" s="410"/>
      <c r="AC477" s="410"/>
      <c r="AD477" s="410"/>
      <c r="AE477" s="410"/>
      <c r="AF477" s="410"/>
      <c r="AG477" s="410"/>
      <c r="AH477" s="410"/>
      <c r="AI477" s="410"/>
      <c r="AJ477" s="410"/>
      <c r="AK477" s="410"/>
      <c r="AL477" s="410"/>
      <c r="AM477" s="296">
        <f>SUM(Y477:AL477)</f>
        <v>0</v>
      </c>
    </row>
    <row r="478" spans="1:39" ht="15.5" outlineLevel="1">
      <c r="A478" s="532"/>
      <c r="B478" s="431" t="s">
        <v>308</v>
      </c>
      <c r="C478" s="291" t="s">
        <v>163</v>
      </c>
      <c r="D478" s="295"/>
      <c r="E478" s="295"/>
      <c r="F478" s="295"/>
      <c r="G478" s="295"/>
      <c r="H478" s="295"/>
      <c r="I478" s="295"/>
      <c r="J478" s="295"/>
      <c r="K478" s="295"/>
      <c r="L478" s="295"/>
      <c r="M478" s="295"/>
      <c r="N478" s="291"/>
      <c r="O478" s="295"/>
      <c r="P478" s="295"/>
      <c r="Q478" s="295"/>
      <c r="R478" s="295"/>
      <c r="S478" s="295"/>
      <c r="T478" s="295"/>
      <c r="U478" s="295"/>
      <c r="V478" s="295"/>
      <c r="W478" s="295"/>
      <c r="X478" s="295"/>
      <c r="Y478" s="411">
        <f>Y477</f>
        <v>0</v>
      </c>
      <c r="Z478" s="411">
        <f t="shared" ref="Z478" si="1347">Z477</f>
        <v>0</v>
      </c>
      <c r="AA478" s="411">
        <f t="shared" ref="AA478" si="1348">AA477</f>
        <v>0</v>
      </c>
      <c r="AB478" s="411">
        <f t="shared" ref="AB478" si="1349">AB477</f>
        <v>0</v>
      </c>
      <c r="AC478" s="411">
        <f t="shared" ref="AC478" si="1350">AC477</f>
        <v>0</v>
      </c>
      <c r="AD478" s="411">
        <f t="shared" ref="AD478" si="1351">AD477</f>
        <v>0</v>
      </c>
      <c r="AE478" s="411">
        <f t="shared" ref="AE478" si="1352">AE477</f>
        <v>0</v>
      </c>
      <c r="AF478" s="411">
        <f t="shared" ref="AF478" si="1353">AF477</f>
        <v>0</v>
      </c>
      <c r="AG478" s="411">
        <f t="shared" ref="AG478" si="1354">AG477</f>
        <v>0</v>
      </c>
      <c r="AH478" s="411">
        <f t="shared" ref="AH478" si="1355">AH477</f>
        <v>0</v>
      </c>
      <c r="AI478" s="411">
        <f t="shared" ref="AI478" si="1356">AI477</f>
        <v>0</v>
      </c>
      <c r="AJ478" s="411">
        <f t="shared" ref="AJ478" si="1357">AJ477</f>
        <v>0</v>
      </c>
      <c r="AK478" s="411">
        <f t="shared" ref="AK478" si="1358">AK477</f>
        <v>0</v>
      </c>
      <c r="AL478" s="411">
        <f t="shared" ref="AL478" si="1359">AL477</f>
        <v>0</v>
      </c>
      <c r="AM478" s="306"/>
    </row>
    <row r="479" spans="1:39" ht="15.5" outlineLevel="1">
      <c r="A479" s="532"/>
      <c r="B479" s="430"/>
      <c r="C479" s="291"/>
      <c r="D479" s="291"/>
      <c r="E479" s="291"/>
      <c r="F479" s="291"/>
      <c r="G479" s="291"/>
      <c r="H479" s="291"/>
      <c r="I479" s="291"/>
      <c r="J479" s="291"/>
      <c r="K479" s="291"/>
      <c r="L479" s="291"/>
      <c r="M479" s="291"/>
      <c r="N479" s="291"/>
      <c r="O479" s="291"/>
      <c r="P479" s="291"/>
      <c r="Q479" s="291"/>
      <c r="R479" s="291"/>
      <c r="S479" s="291"/>
      <c r="T479" s="291"/>
      <c r="U479" s="291"/>
      <c r="V479" s="291"/>
      <c r="W479" s="291"/>
      <c r="X479" s="291"/>
      <c r="Y479" s="422"/>
      <c r="Z479" s="425"/>
      <c r="AA479" s="425"/>
      <c r="AB479" s="425"/>
      <c r="AC479" s="425"/>
      <c r="AD479" s="425"/>
      <c r="AE479" s="425"/>
      <c r="AF479" s="425"/>
      <c r="AG479" s="425"/>
      <c r="AH479" s="425"/>
      <c r="AI479" s="425"/>
      <c r="AJ479" s="425"/>
      <c r="AK479" s="425"/>
      <c r="AL479" s="425"/>
      <c r="AM479" s="306"/>
    </row>
    <row r="480" spans="1:39" ht="15.5" outlineLevel="1">
      <c r="A480" s="532">
        <v>24</v>
      </c>
      <c r="B480" s="428" t="s">
        <v>116</v>
      </c>
      <c r="C480" s="291" t="s">
        <v>25</v>
      </c>
      <c r="D480" s="295">
        <f>+'7.  Persistence Report'!AW185</f>
        <v>5610</v>
      </c>
      <c r="E480" s="295">
        <f>+'7.  Persistence Report'!AX185</f>
        <v>5610</v>
      </c>
      <c r="F480" s="295">
        <f>+'7.  Persistence Report'!AY185</f>
        <v>5610</v>
      </c>
      <c r="G480" s="295">
        <f>+'7.  Persistence Report'!AZ185</f>
        <v>5610</v>
      </c>
      <c r="H480" s="295">
        <f>+'7.  Persistence Report'!BA185</f>
        <v>5610</v>
      </c>
      <c r="I480" s="295">
        <f>+'7.  Persistence Report'!BB185</f>
        <v>5610</v>
      </c>
      <c r="J480" s="295">
        <f>+'7.  Persistence Report'!BC185</f>
        <v>5610</v>
      </c>
      <c r="K480" s="295">
        <f>+'7.  Persistence Report'!BD185</f>
        <v>5610</v>
      </c>
      <c r="L480" s="295">
        <f>+'7.  Persistence Report'!BE185</f>
        <v>5610</v>
      </c>
      <c r="M480" s="295">
        <f>+'7.  Persistence Report'!BF185</f>
        <v>5572</v>
      </c>
      <c r="N480" s="291"/>
      <c r="O480" s="295">
        <f>+'7.  Persistence Report'!R185</f>
        <v>2</v>
      </c>
      <c r="P480" s="295">
        <f>+'7.  Persistence Report'!S185</f>
        <v>2</v>
      </c>
      <c r="Q480" s="295">
        <f>+'7.  Persistence Report'!T185</f>
        <v>2</v>
      </c>
      <c r="R480" s="295">
        <f>+'7.  Persistence Report'!U185</f>
        <v>2</v>
      </c>
      <c r="S480" s="295">
        <f>+'7.  Persistence Report'!V185</f>
        <v>2</v>
      </c>
      <c r="T480" s="295">
        <f>+'7.  Persistence Report'!W185</f>
        <v>2</v>
      </c>
      <c r="U480" s="295">
        <f>+'7.  Persistence Report'!X185</f>
        <v>2</v>
      </c>
      <c r="V480" s="295">
        <f>+'7.  Persistence Report'!Y185</f>
        <v>2</v>
      </c>
      <c r="W480" s="295">
        <f>+'7.  Persistence Report'!Z185</f>
        <v>2</v>
      </c>
      <c r="X480" s="295">
        <f>+'7.  Persistence Report'!AA185</f>
        <v>2</v>
      </c>
      <c r="Y480" s="410">
        <v>1</v>
      </c>
      <c r="Z480" s="410"/>
      <c r="AA480" s="410"/>
      <c r="AB480" s="410"/>
      <c r="AC480" s="410"/>
      <c r="AD480" s="410"/>
      <c r="AE480" s="410"/>
      <c r="AF480" s="410"/>
      <c r="AG480" s="410"/>
      <c r="AH480" s="410"/>
      <c r="AI480" s="410"/>
      <c r="AJ480" s="410"/>
      <c r="AK480" s="410"/>
      <c r="AL480" s="410"/>
      <c r="AM480" s="296">
        <f>SUM(Y480:AL480)</f>
        <v>1</v>
      </c>
    </row>
    <row r="481" spans="1:39" ht="15.5" outlineLevel="1">
      <c r="A481" s="532"/>
      <c r="B481" s="431" t="s">
        <v>308</v>
      </c>
      <c r="C481" s="291" t="s">
        <v>163</v>
      </c>
      <c r="D481" s="295"/>
      <c r="E481" s="295"/>
      <c r="F481" s="295"/>
      <c r="G481" s="295"/>
      <c r="H481" s="295"/>
      <c r="I481" s="295"/>
      <c r="J481" s="295"/>
      <c r="K481" s="295"/>
      <c r="L481" s="295"/>
      <c r="M481" s="295"/>
      <c r="N481" s="291"/>
      <c r="O481" s="295"/>
      <c r="P481" s="295"/>
      <c r="Q481" s="295"/>
      <c r="R481" s="295"/>
      <c r="S481" s="295"/>
      <c r="T481" s="295"/>
      <c r="U481" s="295"/>
      <c r="V481" s="295"/>
      <c r="W481" s="295"/>
      <c r="X481" s="295"/>
      <c r="Y481" s="411">
        <f>Y480</f>
        <v>1</v>
      </c>
      <c r="Z481" s="411">
        <f t="shared" ref="Z481" si="1360">Z480</f>
        <v>0</v>
      </c>
      <c r="AA481" s="411">
        <f t="shared" ref="AA481" si="1361">AA480</f>
        <v>0</v>
      </c>
      <c r="AB481" s="411">
        <f t="shared" ref="AB481" si="1362">AB480</f>
        <v>0</v>
      </c>
      <c r="AC481" s="411">
        <f t="shared" ref="AC481" si="1363">AC480</f>
        <v>0</v>
      </c>
      <c r="AD481" s="411">
        <f t="shared" ref="AD481" si="1364">AD480</f>
        <v>0</v>
      </c>
      <c r="AE481" s="411">
        <f t="shared" ref="AE481" si="1365">AE480</f>
        <v>0</v>
      </c>
      <c r="AF481" s="411">
        <f t="shared" ref="AF481" si="1366">AF480</f>
        <v>0</v>
      </c>
      <c r="AG481" s="411">
        <f t="shared" ref="AG481" si="1367">AG480</f>
        <v>0</v>
      </c>
      <c r="AH481" s="411">
        <f t="shared" ref="AH481" si="1368">AH480</f>
        <v>0</v>
      </c>
      <c r="AI481" s="411">
        <f t="shared" ref="AI481" si="1369">AI480</f>
        <v>0</v>
      </c>
      <c r="AJ481" s="411">
        <f t="shared" ref="AJ481" si="1370">AJ480</f>
        <v>0</v>
      </c>
      <c r="AK481" s="411">
        <f t="shared" ref="AK481" si="1371">AK480</f>
        <v>0</v>
      </c>
      <c r="AL481" s="411">
        <f t="shared" ref="AL481" si="1372">AL480</f>
        <v>0</v>
      </c>
      <c r="AM481" s="306"/>
    </row>
    <row r="482" spans="1:39" ht="15.5" outlineLevel="1">
      <c r="A482" s="532"/>
      <c r="B482" s="431"/>
      <c r="C482" s="291"/>
      <c r="D482" s="291"/>
      <c r="E482" s="291"/>
      <c r="F482" s="291"/>
      <c r="G482" s="291"/>
      <c r="H482" s="291"/>
      <c r="I482" s="291"/>
      <c r="J482" s="291"/>
      <c r="K482" s="291"/>
      <c r="L482" s="291"/>
      <c r="M482" s="291"/>
      <c r="N482" s="291"/>
      <c r="O482" s="291"/>
      <c r="P482" s="291"/>
      <c r="Q482" s="291"/>
      <c r="R482" s="291"/>
      <c r="S482" s="291"/>
      <c r="T482" s="291"/>
      <c r="U482" s="291"/>
      <c r="V482" s="291"/>
      <c r="W482" s="291"/>
      <c r="X482" s="291"/>
      <c r="Y482" s="412"/>
      <c r="Z482" s="425"/>
      <c r="AA482" s="425"/>
      <c r="AB482" s="425"/>
      <c r="AC482" s="425"/>
      <c r="AD482" s="425"/>
      <c r="AE482" s="425"/>
      <c r="AF482" s="425"/>
      <c r="AG482" s="425"/>
      <c r="AH482" s="425"/>
      <c r="AI482" s="425"/>
      <c r="AJ482" s="425"/>
      <c r="AK482" s="425"/>
      <c r="AL482" s="425"/>
      <c r="AM482" s="306"/>
    </row>
    <row r="483" spans="1:39" ht="15.5" outlineLevel="1">
      <c r="A483" s="532"/>
      <c r="B483" s="504" t="s">
        <v>500</v>
      </c>
      <c r="C483" s="291"/>
      <c r="D483" s="291"/>
      <c r="E483" s="291"/>
      <c r="F483" s="291"/>
      <c r="G483" s="291"/>
      <c r="H483" s="291"/>
      <c r="I483" s="291"/>
      <c r="J483" s="291"/>
      <c r="K483" s="291"/>
      <c r="L483" s="291"/>
      <c r="M483" s="291"/>
      <c r="N483" s="291"/>
      <c r="O483" s="291"/>
      <c r="P483" s="291"/>
      <c r="Q483" s="291"/>
      <c r="R483" s="291"/>
      <c r="S483" s="291"/>
      <c r="T483" s="291"/>
      <c r="U483" s="291"/>
      <c r="V483" s="291"/>
      <c r="W483" s="291"/>
      <c r="X483" s="291"/>
      <c r="Y483" s="412"/>
      <c r="Z483" s="425"/>
      <c r="AA483" s="425"/>
      <c r="AB483" s="425"/>
      <c r="AC483" s="425"/>
      <c r="AD483" s="425"/>
      <c r="AE483" s="425"/>
      <c r="AF483" s="425"/>
      <c r="AG483" s="425"/>
      <c r="AH483" s="425"/>
      <c r="AI483" s="425"/>
      <c r="AJ483" s="425"/>
      <c r="AK483" s="425"/>
      <c r="AL483" s="425"/>
      <c r="AM483" s="306"/>
    </row>
    <row r="484" spans="1:39" ht="15.5" outlineLevel="1">
      <c r="A484" s="532">
        <v>25</v>
      </c>
      <c r="B484" s="428" t="s">
        <v>117</v>
      </c>
      <c r="C484" s="291" t="s">
        <v>25</v>
      </c>
      <c r="D484" s="295">
        <f>+'7.  Persistence Report'!AW186</f>
        <v>326668</v>
      </c>
      <c r="E484" s="295">
        <f>+'7.  Persistence Report'!AX186</f>
        <v>326668</v>
      </c>
      <c r="F484" s="295">
        <f>+'7.  Persistence Report'!AY186</f>
        <v>326668</v>
      </c>
      <c r="G484" s="295">
        <f>+'7.  Persistence Report'!AZ186</f>
        <v>326668</v>
      </c>
      <c r="H484" s="295">
        <f>+'7.  Persistence Report'!BA186</f>
        <v>326668</v>
      </c>
      <c r="I484" s="295">
        <f>+'7.  Persistence Report'!BB186</f>
        <v>326668</v>
      </c>
      <c r="J484" s="295">
        <f>+'7.  Persistence Report'!BC186</f>
        <v>326668</v>
      </c>
      <c r="K484" s="295">
        <f>+'7.  Persistence Report'!BD186</f>
        <v>326668</v>
      </c>
      <c r="L484" s="295">
        <f>+'7.  Persistence Report'!BE186</f>
        <v>326668</v>
      </c>
      <c r="M484" s="295">
        <f>+'7.  Persistence Report'!BF186</f>
        <v>282137</v>
      </c>
      <c r="N484" s="295">
        <v>12</v>
      </c>
      <c r="O484" s="295">
        <f>+'7.  Persistence Report'!R186</f>
        <v>15</v>
      </c>
      <c r="P484" s="295">
        <f>+'7.  Persistence Report'!S186</f>
        <v>15</v>
      </c>
      <c r="Q484" s="295">
        <f>+'7.  Persistence Report'!T186</f>
        <v>15</v>
      </c>
      <c r="R484" s="295">
        <f>+'7.  Persistence Report'!U186</f>
        <v>15</v>
      </c>
      <c r="S484" s="295">
        <f>+'7.  Persistence Report'!V186</f>
        <v>15</v>
      </c>
      <c r="T484" s="295">
        <f>+'7.  Persistence Report'!W186</f>
        <v>15</v>
      </c>
      <c r="U484" s="295">
        <f>+'7.  Persistence Report'!X186</f>
        <v>15</v>
      </c>
      <c r="V484" s="295">
        <f>+'7.  Persistence Report'!Y186</f>
        <v>15</v>
      </c>
      <c r="W484" s="295">
        <f>+'7.  Persistence Report'!Z186</f>
        <v>15</v>
      </c>
      <c r="X484" s="295">
        <f>+'7.  Persistence Report'!AA186</f>
        <v>13</v>
      </c>
      <c r="Y484" s="426"/>
      <c r="Z484" s="410"/>
      <c r="AA484" s="410">
        <v>1</v>
      </c>
      <c r="AB484" s="410"/>
      <c r="AC484" s="410"/>
      <c r="AD484" s="410"/>
      <c r="AE484" s="410"/>
      <c r="AF484" s="415"/>
      <c r="AG484" s="415"/>
      <c r="AH484" s="415"/>
      <c r="AI484" s="415"/>
      <c r="AJ484" s="415"/>
      <c r="AK484" s="415"/>
      <c r="AL484" s="415"/>
      <c r="AM484" s="296">
        <f>SUM(Y484:AL484)</f>
        <v>1</v>
      </c>
    </row>
    <row r="485" spans="1:39" ht="15.5" outlineLevel="1">
      <c r="A485" s="532"/>
      <c r="B485" s="431" t="s">
        <v>308</v>
      </c>
      <c r="C485" s="291" t="s">
        <v>163</v>
      </c>
      <c r="D485" s="295"/>
      <c r="E485" s="295"/>
      <c r="F485" s="295"/>
      <c r="G485" s="295"/>
      <c r="H485" s="295"/>
      <c r="I485" s="295"/>
      <c r="J485" s="295"/>
      <c r="K485" s="295"/>
      <c r="L485" s="295"/>
      <c r="M485" s="295"/>
      <c r="N485" s="295">
        <f>N484</f>
        <v>12</v>
      </c>
      <c r="O485" s="295"/>
      <c r="P485" s="295"/>
      <c r="Q485" s="295"/>
      <c r="R485" s="295"/>
      <c r="S485" s="295"/>
      <c r="T485" s="295"/>
      <c r="U485" s="295"/>
      <c r="V485" s="295"/>
      <c r="W485" s="295"/>
      <c r="X485" s="295"/>
      <c r="Y485" s="411">
        <f>Y484</f>
        <v>0</v>
      </c>
      <c r="Z485" s="411">
        <f t="shared" ref="Z485" si="1373">Z484</f>
        <v>0</v>
      </c>
      <c r="AA485" s="411">
        <f t="shared" ref="AA485" si="1374">AA484</f>
        <v>1</v>
      </c>
      <c r="AB485" s="411">
        <f t="shared" ref="AB485" si="1375">AB484</f>
        <v>0</v>
      </c>
      <c r="AC485" s="411">
        <f t="shared" ref="AC485" si="1376">AC484</f>
        <v>0</v>
      </c>
      <c r="AD485" s="411">
        <f t="shared" ref="AD485" si="1377">AD484</f>
        <v>0</v>
      </c>
      <c r="AE485" s="411">
        <f t="shared" ref="AE485" si="1378">AE484</f>
        <v>0</v>
      </c>
      <c r="AF485" s="411">
        <f t="shared" ref="AF485" si="1379">AF484</f>
        <v>0</v>
      </c>
      <c r="AG485" s="411">
        <f t="shared" ref="AG485" si="1380">AG484</f>
        <v>0</v>
      </c>
      <c r="AH485" s="411">
        <f t="shared" ref="AH485" si="1381">AH484</f>
        <v>0</v>
      </c>
      <c r="AI485" s="411">
        <f t="shared" ref="AI485" si="1382">AI484</f>
        <v>0</v>
      </c>
      <c r="AJ485" s="411">
        <f t="shared" ref="AJ485" si="1383">AJ484</f>
        <v>0</v>
      </c>
      <c r="AK485" s="411">
        <f t="shared" ref="AK485" si="1384">AK484</f>
        <v>0</v>
      </c>
      <c r="AL485" s="411">
        <f t="shared" ref="AL485" si="1385">AL484</f>
        <v>0</v>
      </c>
      <c r="AM485" s="306"/>
    </row>
    <row r="486" spans="1:39" ht="15.5" outlineLevel="1">
      <c r="A486" s="532"/>
      <c r="B486" s="431"/>
      <c r="C486" s="291"/>
      <c r="D486" s="291"/>
      <c r="E486" s="291"/>
      <c r="F486" s="291"/>
      <c r="G486" s="291"/>
      <c r="H486" s="291"/>
      <c r="I486" s="291"/>
      <c r="J486" s="291"/>
      <c r="K486" s="291"/>
      <c r="L486" s="291"/>
      <c r="M486" s="291"/>
      <c r="N486" s="291"/>
      <c r="O486" s="291"/>
      <c r="P486" s="291"/>
      <c r="Q486" s="291"/>
      <c r="R486" s="291"/>
      <c r="S486" s="291"/>
      <c r="T486" s="291"/>
      <c r="U486" s="291"/>
      <c r="V486" s="291"/>
      <c r="W486" s="291"/>
      <c r="X486" s="291"/>
      <c r="Y486" s="412"/>
      <c r="Z486" s="425"/>
      <c r="AA486" s="425"/>
      <c r="AB486" s="425"/>
      <c r="AC486" s="425"/>
      <c r="AD486" s="425"/>
      <c r="AE486" s="425"/>
      <c r="AF486" s="425"/>
      <c r="AG486" s="425"/>
      <c r="AH486" s="425"/>
      <c r="AI486" s="425"/>
      <c r="AJ486" s="425"/>
      <c r="AK486" s="425"/>
      <c r="AL486" s="425"/>
      <c r="AM486" s="306"/>
    </row>
    <row r="487" spans="1:39" ht="15.5" outlineLevel="1">
      <c r="A487" s="532">
        <v>26</v>
      </c>
      <c r="B487" s="428" t="s">
        <v>118</v>
      </c>
      <c r="C487" s="291" t="s">
        <v>25</v>
      </c>
      <c r="D487" s="295">
        <f>+'7.  Persistence Report'!AW187</f>
        <v>10695649</v>
      </c>
      <c r="E487" s="295">
        <f>+'7.  Persistence Report'!AX187</f>
        <v>10705518</v>
      </c>
      <c r="F487" s="295">
        <f>+'7.  Persistence Report'!AY187</f>
        <v>10705518</v>
      </c>
      <c r="G487" s="295">
        <f>+'7.  Persistence Report'!AZ187</f>
        <v>10705518</v>
      </c>
      <c r="H487" s="295">
        <f>+'7.  Persistence Report'!BA187</f>
        <v>10705518</v>
      </c>
      <c r="I487" s="295">
        <f>+'7.  Persistence Report'!BB187</f>
        <v>10201343</v>
      </c>
      <c r="J487" s="295">
        <f>+'7.  Persistence Report'!BC187</f>
        <v>10201343</v>
      </c>
      <c r="K487" s="295">
        <f>+'7.  Persistence Report'!BD187</f>
        <v>10201343</v>
      </c>
      <c r="L487" s="295">
        <f>+'7.  Persistence Report'!BE187</f>
        <v>10165369</v>
      </c>
      <c r="M487" s="295">
        <f>+'7.  Persistence Report'!BF187</f>
        <v>10165369</v>
      </c>
      <c r="N487" s="295">
        <v>12</v>
      </c>
      <c r="O487" s="295">
        <f>+'7.  Persistence Report'!R187</f>
        <v>1280</v>
      </c>
      <c r="P487" s="295">
        <f>+'7.  Persistence Report'!S187</f>
        <v>1282</v>
      </c>
      <c r="Q487" s="295">
        <f>+'7.  Persistence Report'!T187</f>
        <v>1282</v>
      </c>
      <c r="R487" s="295">
        <f>+'7.  Persistence Report'!U187</f>
        <v>1282</v>
      </c>
      <c r="S487" s="295">
        <f>+'7.  Persistence Report'!V187</f>
        <v>1282</v>
      </c>
      <c r="T487" s="295">
        <f>+'7.  Persistence Report'!W187</f>
        <v>1199</v>
      </c>
      <c r="U487" s="295">
        <f>+'7.  Persistence Report'!X187</f>
        <v>1199</v>
      </c>
      <c r="V487" s="295">
        <f>+'7.  Persistence Report'!Y187</f>
        <v>1199</v>
      </c>
      <c r="W487" s="295">
        <f>+'7.  Persistence Report'!Z187</f>
        <v>1199</v>
      </c>
      <c r="X487" s="295">
        <f>+'7.  Persistence Report'!AA187</f>
        <v>1199</v>
      </c>
      <c r="Y487" s="426"/>
      <c r="Z487" s="410">
        <v>0.11293419645142935</v>
      </c>
      <c r="AA487" s="410">
        <v>0.76570323887575853</v>
      </c>
      <c r="AB487" s="410"/>
      <c r="AC487" s="410"/>
      <c r="AD487" s="410"/>
      <c r="AE487" s="410"/>
      <c r="AF487" s="415"/>
      <c r="AG487" s="415"/>
      <c r="AH487" s="415"/>
      <c r="AI487" s="415"/>
      <c r="AJ487" s="415"/>
      <c r="AK487" s="415"/>
      <c r="AL487" s="415"/>
      <c r="AM487" s="296">
        <f>SUM(Y487:AL487)</f>
        <v>0.87863743532718785</v>
      </c>
    </row>
    <row r="488" spans="1:39" ht="15.5" outlineLevel="1">
      <c r="A488" s="532"/>
      <c r="B488" s="431" t="s">
        <v>308</v>
      </c>
      <c r="C488" s="291" t="s">
        <v>163</v>
      </c>
      <c r="D488" s="295"/>
      <c r="E488" s="295"/>
      <c r="F488" s="295"/>
      <c r="G488" s="295"/>
      <c r="H488" s="295"/>
      <c r="I488" s="295"/>
      <c r="J488" s="295"/>
      <c r="K488" s="295"/>
      <c r="L488" s="295"/>
      <c r="M488" s="295"/>
      <c r="N488" s="295">
        <f>N487</f>
        <v>12</v>
      </c>
      <c r="O488" s="295"/>
      <c r="P488" s="295"/>
      <c r="Q488" s="295"/>
      <c r="R488" s="295"/>
      <c r="S488" s="295"/>
      <c r="T488" s="295"/>
      <c r="U488" s="295"/>
      <c r="V488" s="295"/>
      <c r="W488" s="295"/>
      <c r="X488" s="295"/>
      <c r="Y488" s="411">
        <f>Y487</f>
        <v>0</v>
      </c>
      <c r="Z488" s="411">
        <f t="shared" ref="Z488" si="1386">Z487</f>
        <v>0.11293419645142935</v>
      </c>
      <c r="AA488" s="411">
        <f t="shared" ref="AA488" si="1387">AA487</f>
        <v>0.76570323887575853</v>
      </c>
      <c r="AB488" s="411">
        <f t="shared" ref="AB488" si="1388">AB487</f>
        <v>0</v>
      </c>
      <c r="AC488" s="411">
        <f t="shared" ref="AC488" si="1389">AC487</f>
        <v>0</v>
      </c>
      <c r="AD488" s="411">
        <f t="shared" ref="AD488" si="1390">AD487</f>
        <v>0</v>
      </c>
      <c r="AE488" s="411">
        <f t="shared" ref="AE488" si="1391">AE487</f>
        <v>0</v>
      </c>
      <c r="AF488" s="411">
        <f t="shared" ref="AF488" si="1392">AF487</f>
        <v>0</v>
      </c>
      <c r="AG488" s="411">
        <f t="shared" ref="AG488" si="1393">AG487</f>
        <v>0</v>
      </c>
      <c r="AH488" s="411">
        <f t="shared" ref="AH488" si="1394">AH487</f>
        <v>0</v>
      </c>
      <c r="AI488" s="411">
        <f t="shared" ref="AI488" si="1395">AI487</f>
        <v>0</v>
      </c>
      <c r="AJ488" s="411">
        <f t="shared" ref="AJ488" si="1396">AJ487</f>
        <v>0</v>
      </c>
      <c r="AK488" s="411">
        <f t="shared" ref="AK488" si="1397">AK487</f>
        <v>0</v>
      </c>
      <c r="AL488" s="411">
        <f t="shared" ref="AL488" si="1398">AL487</f>
        <v>0</v>
      </c>
      <c r="AM488" s="306"/>
    </row>
    <row r="489" spans="1:39" ht="15.5" outlineLevel="1">
      <c r="A489" s="532"/>
      <c r="B489" s="431"/>
      <c r="C489" s="291"/>
      <c r="D489" s="291"/>
      <c r="E489" s="291"/>
      <c r="F489" s="291"/>
      <c r="G489" s="291"/>
      <c r="H489" s="291"/>
      <c r="I489" s="291"/>
      <c r="J489" s="291"/>
      <c r="K489" s="291"/>
      <c r="L489" s="291"/>
      <c r="M489" s="291"/>
      <c r="N489" s="291"/>
      <c r="O489" s="291"/>
      <c r="P489" s="291"/>
      <c r="Q489" s="291"/>
      <c r="R489" s="291"/>
      <c r="S489" s="291"/>
      <c r="T489" s="291"/>
      <c r="U489" s="291"/>
      <c r="V489" s="291"/>
      <c r="W489" s="291"/>
      <c r="X489" s="291"/>
      <c r="Y489" s="412"/>
      <c r="Z489" s="425"/>
      <c r="AA489" s="425"/>
      <c r="AB489" s="425"/>
      <c r="AC489" s="425"/>
      <c r="AD489" s="425"/>
      <c r="AE489" s="425"/>
      <c r="AF489" s="425"/>
      <c r="AG489" s="425"/>
      <c r="AH489" s="425"/>
      <c r="AI489" s="425"/>
      <c r="AJ489" s="425"/>
      <c r="AK489" s="425"/>
      <c r="AL489" s="425"/>
      <c r="AM489" s="306"/>
    </row>
    <row r="490" spans="1:39" ht="31" outlineLevel="1">
      <c r="A490" s="532">
        <v>27</v>
      </c>
      <c r="B490" s="428" t="s">
        <v>119</v>
      </c>
      <c r="C490" s="291" t="s">
        <v>25</v>
      </c>
      <c r="D490" s="295">
        <f>+'7.  Persistence Report'!AW188</f>
        <v>76493</v>
      </c>
      <c r="E490" s="295">
        <f>+'7.  Persistence Report'!AX188</f>
        <v>76493</v>
      </c>
      <c r="F490" s="295">
        <f>+'7.  Persistence Report'!AY188</f>
        <v>76493</v>
      </c>
      <c r="G490" s="295">
        <f>+'7.  Persistence Report'!AZ188</f>
        <v>76493</v>
      </c>
      <c r="H490" s="295">
        <f>+'7.  Persistence Report'!BA188</f>
        <v>74701</v>
      </c>
      <c r="I490" s="295">
        <f>+'7.  Persistence Report'!BB188</f>
        <v>74344</v>
      </c>
      <c r="J490" s="295">
        <f>+'7.  Persistence Report'!BC188</f>
        <v>74344</v>
      </c>
      <c r="K490" s="295">
        <f>+'7.  Persistence Report'!BD188</f>
        <v>74344</v>
      </c>
      <c r="L490" s="295">
        <f>+'7.  Persistence Report'!BE188</f>
        <v>74212</v>
      </c>
      <c r="M490" s="295">
        <f>+'7.  Persistence Report'!BF188</f>
        <v>69093</v>
      </c>
      <c r="N490" s="295">
        <v>12</v>
      </c>
      <c r="O490" s="295">
        <f>+'7.  Persistence Report'!R188</f>
        <v>17</v>
      </c>
      <c r="P490" s="295">
        <f>+'7.  Persistence Report'!S188</f>
        <v>17</v>
      </c>
      <c r="Q490" s="295">
        <f>+'7.  Persistence Report'!T188</f>
        <v>17</v>
      </c>
      <c r="R490" s="295">
        <f>+'7.  Persistence Report'!U188</f>
        <v>17</v>
      </c>
      <c r="S490" s="295">
        <f>+'7.  Persistence Report'!V188</f>
        <v>17</v>
      </c>
      <c r="T490" s="295">
        <f>+'7.  Persistence Report'!W188</f>
        <v>17</v>
      </c>
      <c r="U490" s="295">
        <f>+'7.  Persistence Report'!X188</f>
        <v>17</v>
      </c>
      <c r="V490" s="295">
        <f>+'7.  Persistence Report'!Y188</f>
        <v>17</v>
      </c>
      <c r="W490" s="295">
        <f>+'7.  Persistence Report'!Z188</f>
        <v>17</v>
      </c>
      <c r="X490" s="295">
        <f>+'7.  Persistence Report'!AA188</f>
        <v>15</v>
      </c>
      <c r="Y490" s="426"/>
      <c r="Z490" s="410">
        <v>0.65562370601510134</v>
      </c>
      <c r="AA490" s="410">
        <v>0.33884176659842058</v>
      </c>
      <c r="AB490" s="410"/>
      <c r="AC490" s="410"/>
      <c r="AD490" s="410"/>
      <c r="AE490" s="410"/>
      <c r="AF490" s="415"/>
      <c r="AG490" s="415"/>
      <c r="AH490" s="415"/>
      <c r="AI490" s="415"/>
      <c r="AJ490" s="415"/>
      <c r="AK490" s="415"/>
      <c r="AL490" s="415"/>
      <c r="AM490" s="296">
        <f>SUM(Y490:AL490)</f>
        <v>0.99446547261352192</v>
      </c>
    </row>
    <row r="491" spans="1:39" ht="15.5" outlineLevel="1">
      <c r="A491" s="532"/>
      <c r="B491" s="431" t="s">
        <v>308</v>
      </c>
      <c r="C491" s="291" t="s">
        <v>163</v>
      </c>
      <c r="D491" s="295"/>
      <c r="E491" s="295"/>
      <c r="F491" s="295"/>
      <c r="G491" s="295"/>
      <c r="H491" s="295"/>
      <c r="I491" s="295"/>
      <c r="J491" s="295"/>
      <c r="K491" s="295"/>
      <c r="L491" s="295"/>
      <c r="M491" s="295"/>
      <c r="N491" s="295">
        <f>N490</f>
        <v>12</v>
      </c>
      <c r="O491" s="295"/>
      <c r="P491" s="295"/>
      <c r="Q491" s="295"/>
      <c r="R491" s="295"/>
      <c r="S491" s="295"/>
      <c r="T491" s="295"/>
      <c r="U491" s="295"/>
      <c r="V491" s="295"/>
      <c r="W491" s="295"/>
      <c r="X491" s="295"/>
      <c r="Y491" s="411">
        <f>Y490</f>
        <v>0</v>
      </c>
      <c r="Z491" s="411">
        <f t="shared" ref="Z491" si="1399">Z490</f>
        <v>0.65562370601510134</v>
      </c>
      <c r="AA491" s="411">
        <f t="shared" ref="AA491" si="1400">AA490</f>
        <v>0.33884176659842058</v>
      </c>
      <c r="AB491" s="411">
        <f t="shared" ref="AB491" si="1401">AB490</f>
        <v>0</v>
      </c>
      <c r="AC491" s="411">
        <f t="shared" ref="AC491" si="1402">AC490</f>
        <v>0</v>
      </c>
      <c r="AD491" s="411">
        <f t="shared" ref="AD491" si="1403">AD490</f>
        <v>0</v>
      </c>
      <c r="AE491" s="411">
        <f t="shared" ref="AE491" si="1404">AE490</f>
        <v>0</v>
      </c>
      <c r="AF491" s="411">
        <f t="shared" ref="AF491" si="1405">AF490</f>
        <v>0</v>
      </c>
      <c r="AG491" s="411">
        <f t="shared" ref="AG491" si="1406">AG490</f>
        <v>0</v>
      </c>
      <c r="AH491" s="411">
        <f t="shared" ref="AH491" si="1407">AH490</f>
        <v>0</v>
      </c>
      <c r="AI491" s="411">
        <f t="shared" ref="AI491" si="1408">AI490</f>
        <v>0</v>
      </c>
      <c r="AJ491" s="411">
        <f t="shared" ref="AJ491" si="1409">AJ490</f>
        <v>0</v>
      </c>
      <c r="AK491" s="411">
        <f t="shared" ref="AK491" si="1410">AK490</f>
        <v>0</v>
      </c>
      <c r="AL491" s="411">
        <f t="shared" ref="AL491" si="1411">AL490</f>
        <v>0</v>
      </c>
      <c r="AM491" s="306"/>
    </row>
    <row r="492" spans="1:39" ht="15.5" outlineLevel="1">
      <c r="A492" s="532"/>
      <c r="B492" s="431"/>
      <c r="C492" s="291"/>
      <c r="D492" s="291"/>
      <c r="E492" s="291"/>
      <c r="F492" s="291"/>
      <c r="G492" s="291"/>
      <c r="H492" s="291"/>
      <c r="I492" s="291"/>
      <c r="J492" s="291"/>
      <c r="K492" s="291"/>
      <c r="L492" s="291"/>
      <c r="M492" s="291"/>
      <c r="N492" s="291"/>
      <c r="O492" s="291"/>
      <c r="P492" s="291"/>
      <c r="Q492" s="291"/>
      <c r="R492" s="291"/>
      <c r="S492" s="291"/>
      <c r="T492" s="291"/>
      <c r="U492" s="291"/>
      <c r="V492" s="291"/>
      <c r="W492" s="291"/>
      <c r="X492" s="291"/>
      <c r="Y492" s="412"/>
      <c r="Z492" s="425"/>
      <c r="AA492" s="425"/>
      <c r="AB492" s="425"/>
      <c r="AC492" s="425"/>
      <c r="AD492" s="425"/>
      <c r="AE492" s="425"/>
      <c r="AF492" s="425"/>
      <c r="AG492" s="425"/>
      <c r="AH492" s="425"/>
      <c r="AI492" s="425"/>
      <c r="AJ492" s="425"/>
      <c r="AK492" s="425"/>
      <c r="AL492" s="425"/>
      <c r="AM492" s="306"/>
    </row>
    <row r="493" spans="1:39" ht="31" outlineLevel="1">
      <c r="A493" s="532">
        <v>28</v>
      </c>
      <c r="B493" s="428" t="s">
        <v>120</v>
      </c>
      <c r="C493" s="291" t="s">
        <v>25</v>
      </c>
      <c r="D493" s="295">
        <f>+'7.  Persistence Report'!AW189</f>
        <v>192455</v>
      </c>
      <c r="E493" s="295">
        <f>+'7.  Persistence Report'!AX189</f>
        <v>192455</v>
      </c>
      <c r="F493" s="295">
        <f>+'7.  Persistence Report'!AY189</f>
        <v>192455</v>
      </c>
      <c r="G493" s="295">
        <f>+'7.  Persistence Report'!AZ189</f>
        <v>192455</v>
      </c>
      <c r="H493" s="295">
        <f>+'7.  Persistence Report'!BA189</f>
        <v>192455</v>
      </c>
      <c r="I493" s="295">
        <f>+'7.  Persistence Report'!BB189</f>
        <v>192455</v>
      </c>
      <c r="J493" s="295">
        <f>+'7.  Persistence Report'!BC189</f>
        <v>192455</v>
      </c>
      <c r="K493" s="295">
        <f>+'7.  Persistence Report'!BD189</f>
        <v>192455</v>
      </c>
      <c r="L493" s="295">
        <f>+'7.  Persistence Report'!BE189</f>
        <v>192455</v>
      </c>
      <c r="M493" s="295">
        <f>+'7.  Persistence Report'!BF189</f>
        <v>192455</v>
      </c>
      <c r="N493" s="295">
        <v>12</v>
      </c>
      <c r="O493" s="295">
        <f>+'7.  Persistence Report'!R189</f>
        <v>52</v>
      </c>
      <c r="P493" s="295">
        <f>+'7.  Persistence Report'!S189</f>
        <v>52</v>
      </c>
      <c r="Q493" s="295">
        <f>+'7.  Persistence Report'!T189</f>
        <v>52</v>
      </c>
      <c r="R493" s="295">
        <f>+'7.  Persistence Report'!U189</f>
        <v>52</v>
      </c>
      <c r="S493" s="295">
        <f>+'7.  Persistence Report'!V189</f>
        <v>52</v>
      </c>
      <c r="T493" s="295">
        <f>+'7.  Persistence Report'!W189</f>
        <v>52</v>
      </c>
      <c r="U493" s="295">
        <f>+'7.  Persistence Report'!X189</f>
        <v>52</v>
      </c>
      <c r="V493" s="295">
        <f>+'7.  Persistence Report'!Y189</f>
        <v>52</v>
      </c>
      <c r="W493" s="295">
        <f>+'7.  Persistence Report'!Z189</f>
        <v>52</v>
      </c>
      <c r="X493" s="295">
        <f>+'7.  Persistence Report'!AA189</f>
        <v>52</v>
      </c>
      <c r="Y493" s="426"/>
      <c r="Z493" s="410">
        <v>0.11463758113475134</v>
      </c>
      <c r="AA493" s="410">
        <v>0.58638535614184017</v>
      </c>
      <c r="AB493" s="410"/>
      <c r="AC493" s="410"/>
      <c r="AD493" s="410"/>
      <c r="AE493" s="410"/>
      <c r="AF493" s="415"/>
      <c r="AG493" s="415"/>
      <c r="AH493" s="415"/>
      <c r="AI493" s="415"/>
      <c r="AJ493" s="415"/>
      <c r="AK493" s="415"/>
      <c r="AL493" s="415"/>
      <c r="AM493" s="296">
        <f>SUM(Y493:AL493)</f>
        <v>0.70102293727659148</v>
      </c>
    </row>
    <row r="494" spans="1:39" ht="15.5" outlineLevel="1">
      <c r="A494" s="532"/>
      <c r="B494" s="431" t="s">
        <v>308</v>
      </c>
      <c r="C494" s="291" t="s">
        <v>163</v>
      </c>
      <c r="D494" s="295"/>
      <c r="E494" s="295"/>
      <c r="F494" s="295"/>
      <c r="G494" s="295"/>
      <c r="H494" s="295"/>
      <c r="I494" s="295"/>
      <c r="J494" s="295"/>
      <c r="K494" s="295"/>
      <c r="L494" s="295"/>
      <c r="M494" s="295"/>
      <c r="N494" s="295">
        <f>N493</f>
        <v>12</v>
      </c>
      <c r="O494" s="295"/>
      <c r="P494" s="295"/>
      <c r="Q494" s="295"/>
      <c r="R494" s="295"/>
      <c r="S494" s="295"/>
      <c r="T494" s="295"/>
      <c r="U494" s="295"/>
      <c r="V494" s="295"/>
      <c r="W494" s="295"/>
      <c r="X494" s="295"/>
      <c r="Y494" s="411">
        <f>Y493</f>
        <v>0</v>
      </c>
      <c r="Z494" s="411">
        <f t="shared" ref="Z494" si="1412">Z493</f>
        <v>0.11463758113475134</v>
      </c>
      <c r="AA494" s="411">
        <f t="shared" ref="AA494" si="1413">AA493</f>
        <v>0.58638535614184017</v>
      </c>
      <c r="AB494" s="411">
        <f t="shared" ref="AB494" si="1414">AB493</f>
        <v>0</v>
      </c>
      <c r="AC494" s="411">
        <f t="shared" ref="AC494" si="1415">AC493</f>
        <v>0</v>
      </c>
      <c r="AD494" s="411">
        <f t="shared" ref="AD494" si="1416">AD493</f>
        <v>0</v>
      </c>
      <c r="AE494" s="411">
        <f t="shared" ref="AE494" si="1417">AE493</f>
        <v>0</v>
      </c>
      <c r="AF494" s="411">
        <f t="shared" ref="AF494" si="1418">AF493</f>
        <v>0</v>
      </c>
      <c r="AG494" s="411">
        <f t="shared" ref="AG494" si="1419">AG493</f>
        <v>0</v>
      </c>
      <c r="AH494" s="411">
        <f t="shared" ref="AH494" si="1420">AH493</f>
        <v>0</v>
      </c>
      <c r="AI494" s="411">
        <f t="shared" ref="AI494" si="1421">AI493</f>
        <v>0</v>
      </c>
      <c r="AJ494" s="411">
        <f t="shared" ref="AJ494" si="1422">AJ493</f>
        <v>0</v>
      </c>
      <c r="AK494" s="411">
        <f t="shared" ref="AK494" si="1423">AK493</f>
        <v>0</v>
      </c>
      <c r="AL494" s="411">
        <f t="shared" ref="AL494" si="1424">AL493</f>
        <v>0</v>
      </c>
      <c r="AM494" s="306"/>
    </row>
    <row r="495" spans="1:39" ht="15.5" outlineLevel="1">
      <c r="A495" s="532"/>
      <c r="B495" s="431"/>
      <c r="C495" s="291"/>
      <c r="D495" s="291"/>
      <c r="E495" s="291"/>
      <c r="F495" s="291"/>
      <c r="G495" s="291"/>
      <c r="H495" s="291"/>
      <c r="I495" s="291"/>
      <c r="J495" s="291"/>
      <c r="K495" s="291"/>
      <c r="L495" s="291"/>
      <c r="M495" s="291"/>
      <c r="N495" s="291"/>
      <c r="O495" s="291"/>
      <c r="P495" s="291"/>
      <c r="Q495" s="291"/>
      <c r="R495" s="291"/>
      <c r="S495" s="291"/>
      <c r="T495" s="291"/>
      <c r="U495" s="291"/>
      <c r="V495" s="291"/>
      <c r="W495" s="291"/>
      <c r="X495" s="291"/>
      <c r="Y495" s="412"/>
      <c r="Z495" s="425"/>
      <c r="AA495" s="425"/>
      <c r="AB495" s="425"/>
      <c r="AC495" s="425"/>
      <c r="AD495" s="425"/>
      <c r="AE495" s="425"/>
      <c r="AF495" s="425"/>
      <c r="AG495" s="425"/>
      <c r="AH495" s="425"/>
      <c r="AI495" s="425"/>
      <c r="AJ495" s="425"/>
      <c r="AK495" s="425"/>
      <c r="AL495" s="425"/>
      <c r="AM495" s="306"/>
    </row>
    <row r="496" spans="1:39" ht="31" outlineLevel="1">
      <c r="A496" s="532">
        <v>29</v>
      </c>
      <c r="B496" s="428" t="s">
        <v>121</v>
      </c>
      <c r="C496" s="291" t="s">
        <v>25</v>
      </c>
      <c r="D496" s="295"/>
      <c r="E496" s="295"/>
      <c r="F496" s="295"/>
      <c r="G496" s="295"/>
      <c r="H496" s="295"/>
      <c r="I496" s="295"/>
      <c r="J496" s="295"/>
      <c r="K496" s="295"/>
      <c r="L496" s="295"/>
      <c r="M496" s="295"/>
      <c r="N496" s="295">
        <v>3</v>
      </c>
      <c r="O496" s="295"/>
      <c r="P496" s="295"/>
      <c r="Q496" s="295"/>
      <c r="R496" s="295"/>
      <c r="S496" s="295"/>
      <c r="T496" s="295"/>
      <c r="U496" s="295"/>
      <c r="V496" s="295"/>
      <c r="W496" s="295"/>
      <c r="X496" s="295"/>
      <c r="Y496" s="426"/>
      <c r="Z496" s="410"/>
      <c r="AA496" s="410"/>
      <c r="AB496" s="410"/>
      <c r="AC496" s="410"/>
      <c r="AD496" s="410"/>
      <c r="AE496" s="410"/>
      <c r="AF496" s="415"/>
      <c r="AG496" s="415"/>
      <c r="AH496" s="415"/>
      <c r="AI496" s="415"/>
      <c r="AJ496" s="415"/>
      <c r="AK496" s="415"/>
      <c r="AL496" s="415"/>
      <c r="AM496" s="296">
        <f>SUM(Y496:AL496)</f>
        <v>0</v>
      </c>
    </row>
    <row r="497" spans="1:39" ht="15.5" outlineLevel="1">
      <c r="A497" s="532"/>
      <c r="B497" s="431" t="s">
        <v>308</v>
      </c>
      <c r="C497" s="291" t="s">
        <v>163</v>
      </c>
      <c r="D497" s="295"/>
      <c r="E497" s="295"/>
      <c r="F497" s="295"/>
      <c r="G497" s="295"/>
      <c r="H497" s="295"/>
      <c r="I497" s="295"/>
      <c r="J497" s="295"/>
      <c r="K497" s="295"/>
      <c r="L497" s="295"/>
      <c r="M497" s="295"/>
      <c r="N497" s="295">
        <f>N496</f>
        <v>3</v>
      </c>
      <c r="O497" s="295"/>
      <c r="P497" s="295"/>
      <c r="Q497" s="295"/>
      <c r="R497" s="295"/>
      <c r="S497" s="295"/>
      <c r="T497" s="295"/>
      <c r="U497" s="295"/>
      <c r="V497" s="295"/>
      <c r="W497" s="295"/>
      <c r="X497" s="295"/>
      <c r="Y497" s="411">
        <f>Y496</f>
        <v>0</v>
      </c>
      <c r="Z497" s="411">
        <f t="shared" ref="Z497" si="1425">Z496</f>
        <v>0</v>
      </c>
      <c r="AA497" s="411">
        <f t="shared" ref="AA497" si="1426">AA496</f>
        <v>0</v>
      </c>
      <c r="AB497" s="411">
        <f t="shared" ref="AB497" si="1427">AB496</f>
        <v>0</v>
      </c>
      <c r="AC497" s="411">
        <f t="shared" ref="AC497" si="1428">AC496</f>
        <v>0</v>
      </c>
      <c r="AD497" s="411">
        <f t="shared" ref="AD497" si="1429">AD496</f>
        <v>0</v>
      </c>
      <c r="AE497" s="411">
        <f t="shared" ref="AE497" si="1430">AE496</f>
        <v>0</v>
      </c>
      <c r="AF497" s="411">
        <f t="shared" ref="AF497" si="1431">AF496</f>
        <v>0</v>
      </c>
      <c r="AG497" s="411">
        <f t="shared" ref="AG497" si="1432">AG496</f>
        <v>0</v>
      </c>
      <c r="AH497" s="411">
        <f t="shared" ref="AH497" si="1433">AH496</f>
        <v>0</v>
      </c>
      <c r="AI497" s="411">
        <f t="shared" ref="AI497" si="1434">AI496</f>
        <v>0</v>
      </c>
      <c r="AJ497" s="411">
        <f t="shared" ref="AJ497" si="1435">AJ496</f>
        <v>0</v>
      </c>
      <c r="AK497" s="411">
        <f t="shared" ref="AK497" si="1436">AK496</f>
        <v>0</v>
      </c>
      <c r="AL497" s="411">
        <f t="shared" ref="AL497" si="1437">AL496</f>
        <v>0</v>
      </c>
      <c r="AM497" s="306"/>
    </row>
    <row r="498" spans="1:39" ht="15.5" outlineLevel="1">
      <c r="A498" s="532"/>
      <c r="B498" s="431"/>
      <c r="C498" s="291"/>
      <c r="D498" s="291"/>
      <c r="E498" s="291"/>
      <c r="F498" s="291"/>
      <c r="G498" s="291"/>
      <c r="H498" s="291"/>
      <c r="I498" s="291"/>
      <c r="J498" s="291"/>
      <c r="K498" s="291"/>
      <c r="L498" s="291"/>
      <c r="M498" s="291"/>
      <c r="N498" s="291"/>
      <c r="O498" s="291"/>
      <c r="P498" s="291"/>
      <c r="Q498" s="291"/>
      <c r="R498" s="291"/>
      <c r="S498" s="291"/>
      <c r="T498" s="291"/>
      <c r="U498" s="291"/>
      <c r="V498" s="291"/>
      <c r="W498" s="291"/>
      <c r="X498" s="291"/>
      <c r="Y498" s="412"/>
      <c r="Z498" s="425"/>
      <c r="AA498" s="425"/>
      <c r="AB498" s="425"/>
      <c r="AC498" s="425"/>
      <c r="AD498" s="425"/>
      <c r="AE498" s="425"/>
      <c r="AF498" s="425"/>
      <c r="AG498" s="425"/>
      <c r="AH498" s="425"/>
      <c r="AI498" s="425"/>
      <c r="AJ498" s="425"/>
      <c r="AK498" s="425"/>
      <c r="AL498" s="425"/>
      <c r="AM498" s="306"/>
    </row>
    <row r="499" spans="1:39" ht="31" outlineLevel="1">
      <c r="A499" s="532">
        <v>30</v>
      </c>
      <c r="B499" s="428" t="s">
        <v>122</v>
      </c>
      <c r="C499" s="291" t="s">
        <v>25</v>
      </c>
      <c r="D499" s="295"/>
      <c r="E499" s="295"/>
      <c r="F499" s="295"/>
      <c r="G499" s="295"/>
      <c r="H499" s="295"/>
      <c r="I499" s="295"/>
      <c r="J499" s="295"/>
      <c r="K499" s="295"/>
      <c r="L499" s="295"/>
      <c r="M499" s="295"/>
      <c r="N499" s="295">
        <v>12</v>
      </c>
      <c r="O499" s="295"/>
      <c r="P499" s="295"/>
      <c r="Q499" s="295"/>
      <c r="R499" s="295"/>
      <c r="S499" s="295"/>
      <c r="T499" s="295"/>
      <c r="U499" s="295"/>
      <c r="V499" s="295"/>
      <c r="W499" s="295"/>
      <c r="X499" s="295"/>
      <c r="Y499" s="426"/>
      <c r="Z499" s="410"/>
      <c r="AA499" s="410"/>
      <c r="AB499" s="410"/>
      <c r="AC499" s="410"/>
      <c r="AD499" s="410"/>
      <c r="AE499" s="410"/>
      <c r="AF499" s="415"/>
      <c r="AG499" s="415"/>
      <c r="AH499" s="415"/>
      <c r="AI499" s="415"/>
      <c r="AJ499" s="415"/>
      <c r="AK499" s="415"/>
      <c r="AL499" s="415"/>
      <c r="AM499" s="296">
        <f>SUM(Y499:AL499)</f>
        <v>0</v>
      </c>
    </row>
    <row r="500" spans="1:39" ht="15.5" outlineLevel="1">
      <c r="A500" s="532"/>
      <c r="B500" s="431" t="s">
        <v>308</v>
      </c>
      <c r="C500" s="291" t="s">
        <v>163</v>
      </c>
      <c r="D500" s="295"/>
      <c r="E500" s="295"/>
      <c r="F500" s="295"/>
      <c r="G500" s="295"/>
      <c r="H500" s="295"/>
      <c r="I500" s="295"/>
      <c r="J500" s="295"/>
      <c r="K500" s="295"/>
      <c r="L500" s="295"/>
      <c r="M500" s="295"/>
      <c r="N500" s="295">
        <f>N499</f>
        <v>12</v>
      </c>
      <c r="O500" s="295"/>
      <c r="P500" s="295"/>
      <c r="Q500" s="295"/>
      <c r="R500" s="295"/>
      <c r="S500" s="295"/>
      <c r="T500" s="295"/>
      <c r="U500" s="295"/>
      <c r="V500" s="295"/>
      <c r="W500" s="295"/>
      <c r="X500" s="295"/>
      <c r="Y500" s="411">
        <f>Y499</f>
        <v>0</v>
      </c>
      <c r="Z500" s="411">
        <f t="shared" ref="Z500" si="1438">Z499</f>
        <v>0</v>
      </c>
      <c r="AA500" s="411">
        <f t="shared" ref="AA500" si="1439">AA499</f>
        <v>0</v>
      </c>
      <c r="AB500" s="411">
        <f t="shared" ref="AB500" si="1440">AB499</f>
        <v>0</v>
      </c>
      <c r="AC500" s="411">
        <f t="shared" ref="AC500" si="1441">AC499</f>
        <v>0</v>
      </c>
      <c r="AD500" s="411">
        <f t="shared" ref="AD500" si="1442">AD499</f>
        <v>0</v>
      </c>
      <c r="AE500" s="411">
        <f t="shared" ref="AE500" si="1443">AE499</f>
        <v>0</v>
      </c>
      <c r="AF500" s="411">
        <f t="shared" ref="AF500" si="1444">AF499</f>
        <v>0</v>
      </c>
      <c r="AG500" s="411">
        <f t="shared" ref="AG500" si="1445">AG499</f>
        <v>0</v>
      </c>
      <c r="AH500" s="411">
        <f t="shared" ref="AH500" si="1446">AH499</f>
        <v>0</v>
      </c>
      <c r="AI500" s="411">
        <f t="shared" ref="AI500" si="1447">AI499</f>
        <v>0</v>
      </c>
      <c r="AJ500" s="411">
        <f t="shared" ref="AJ500" si="1448">AJ499</f>
        <v>0</v>
      </c>
      <c r="AK500" s="411">
        <f t="shared" ref="AK500" si="1449">AK499</f>
        <v>0</v>
      </c>
      <c r="AL500" s="411">
        <f t="shared" ref="AL500" si="1450">AL499</f>
        <v>0</v>
      </c>
      <c r="AM500" s="306"/>
    </row>
    <row r="501" spans="1:39" ht="15.5" outlineLevel="1">
      <c r="A501" s="532"/>
      <c r="B501" s="431"/>
      <c r="C501" s="291"/>
      <c r="D501" s="291"/>
      <c r="E501" s="291"/>
      <c r="F501" s="291"/>
      <c r="G501" s="291"/>
      <c r="H501" s="291"/>
      <c r="I501" s="291"/>
      <c r="J501" s="291"/>
      <c r="K501" s="291"/>
      <c r="L501" s="291"/>
      <c r="M501" s="291"/>
      <c r="N501" s="291"/>
      <c r="O501" s="291"/>
      <c r="P501" s="291"/>
      <c r="Q501" s="291"/>
      <c r="R501" s="291"/>
      <c r="S501" s="291"/>
      <c r="T501" s="291"/>
      <c r="U501" s="291"/>
      <c r="V501" s="291"/>
      <c r="W501" s="291"/>
      <c r="X501" s="291"/>
      <c r="Y501" s="412"/>
      <c r="Z501" s="425"/>
      <c r="AA501" s="425"/>
      <c r="AB501" s="425"/>
      <c r="AC501" s="425"/>
      <c r="AD501" s="425"/>
      <c r="AE501" s="425"/>
      <c r="AF501" s="425"/>
      <c r="AG501" s="425"/>
      <c r="AH501" s="425"/>
      <c r="AI501" s="425"/>
      <c r="AJ501" s="425"/>
      <c r="AK501" s="425"/>
      <c r="AL501" s="425"/>
      <c r="AM501" s="306"/>
    </row>
    <row r="502" spans="1:39" ht="31" outlineLevel="1">
      <c r="A502" s="532">
        <v>31</v>
      </c>
      <c r="B502" s="428" t="s">
        <v>123</v>
      </c>
      <c r="C502" s="291" t="s">
        <v>25</v>
      </c>
      <c r="D502" s="295"/>
      <c r="E502" s="295"/>
      <c r="F502" s="295"/>
      <c r="G502" s="295"/>
      <c r="H502" s="295"/>
      <c r="I502" s="295"/>
      <c r="J502" s="295"/>
      <c r="K502" s="295"/>
      <c r="L502" s="295"/>
      <c r="M502" s="295"/>
      <c r="N502" s="295">
        <v>12</v>
      </c>
      <c r="O502" s="295"/>
      <c r="P502" s="295"/>
      <c r="Q502" s="295"/>
      <c r="R502" s="295"/>
      <c r="S502" s="295"/>
      <c r="T502" s="295"/>
      <c r="U502" s="295"/>
      <c r="V502" s="295"/>
      <c r="W502" s="295"/>
      <c r="X502" s="295"/>
      <c r="Y502" s="426"/>
      <c r="Z502" s="410"/>
      <c r="AA502" s="410"/>
      <c r="AB502" s="410"/>
      <c r="AC502" s="410"/>
      <c r="AD502" s="410"/>
      <c r="AE502" s="410"/>
      <c r="AF502" s="415"/>
      <c r="AG502" s="415"/>
      <c r="AH502" s="415"/>
      <c r="AI502" s="415"/>
      <c r="AJ502" s="415"/>
      <c r="AK502" s="415"/>
      <c r="AL502" s="415"/>
      <c r="AM502" s="296">
        <f>SUM(Y502:AL502)</f>
        <v>0</v>
      </c>
    </row>
    <row r="503" spans="1:39" ht="15.5" outlineLevel="1">
      <c r="A503" s="532"/>
      <c r="B503" s="431" t="s">
        <v>308</v>
      </c>
      <c r="C503" s="291" t="s">
        <v>163</v>
      </c>
      <c r="D503" s="295"/>
      <c r="E503" s="295"/>
      <c r="F503" s="295"/>
      <c r="G503" s="295"/>
      <c r="H503" s="295"/>
      <c r="I503" s="295"/>
      <c r="J503" s="295"/>
      <c r="K503" s="295"/>
      <c r="L503" s="295"/>
      <c r="M503" s="295"/>
      <c r="N503" s="295">
        <f>N502</f>
        <v>12</v>
      </c>
      <c r="O503" s="295"/>
      <c r="P503" s="295"/>
      <c r="Q503" s="295"/>
      <c r="R503" s="295"/>
      <c r="S503" s="295"/>
      <c r="T503" s="295"/>
      <c r="U503" s="295"/>
      <c r="V503" s="295"/>
      <c r="W503" s="295"/>
      <c r="X503" s="295"/>
      <c r="Y503" s="411">
        <f>Y502</f>
        <v>0</v>
      </c>
      <c r="Z503" s="411">
        <f t="shared" ref="Z503" si="1451">Z502</f>
        <v>0</v>
      </c>
      <c r="AA503" s="411">
        <f t="shared" ref="AA503" si="1452">AA502</f>
        <v>0</v>
      </c>
      <c r="AB503" s="411">
        <f t="shared" ref="AB503" si="1453">AB502</f>
        <v>0</v>
      </c>
      <c r="AC503" s="411">
        <f t="shared" ref="AC503" si="1454">AC502</f>
        <v>0</v>
      </c>
      <c r="AD503" s="411">
        <f t="shared" ref="AD503" si="1455">AD502</f>
        <v>0</v>
      </c>
      <c r="AE503" s="411">
        <f t="shared" ref="AE503" si="1456">AE502</f>
        <v>0</v>
      </c>
      <c r="AF503" s="411">
        <f t="shared" ref="AF503" si="1457">AF502</f>
        <v>0</v>
      </c>
      <c r="AG503" s="411">
        <f t="shared" ref="AG503" si="1458">AG502</f>
        <v>0</v>
      </c>
      <c r="AH503" s="411">
        <f t="shared" ref="AH503" si="1459">AH502</f>
        <v>0</v>
      </c>
      <c r="AI503" s="411">
        <f t="shared" ref="AI503" si="1460">AI502</f>
        <v>0</v>
      </c>
      <c r="AJ503" s="411">
        <f t="shared" ref="AJ503" si="1461">AJ502</f>
        <v>0</v>
      </c>
      <c r="AK503" s="411">
        <f t="shared" ref="AK503" si="1462">AK502</f>
        <v>0</v>
      </c>
      <c r="AL503" s="411">
        <f t="shared" ref="AL503" si="1463">AL502</f>
        <v>0</v>
      </c>
      <c r="AM503" s="306"/>
    </row>
    <row r="504" spans="1:39" ht="15.5" outlineLevel="1">
      <c r="A504" s="532"/>
      <c r="B504" s="428"/>
      <c r="C504" s="291"/>
      <c r="D504" s="291"/>
      <c r="E504" s="291"/>
      <c r="F504" s="291"/>
      <c r="G504" s="291"/>
      <c r="H504" s="291"/>
      <c r="I504" s="291"/>
      <c r="J504" s="291"/>
      <c r="K504" s="291"/>
      <c r="L504" s="291"/>
      <c r="M504" s="291"/>
      <c r="N504" s="291"/>
      <c r="O504" s="291"/>
      <c r="P504" s="291"/>
      <c r="Q504" s="291"/>
      <c r="R504" s="291"/>
      <c r="S504" s="291"/>
      <c r="T504" s="291"/>
      <c r="U504" s="291"/>
      <c r="V504" s="291"/>
      <c r="W504" s="291"/>
      <c r="X504" s="291"/>
      <c r="Y504" s="412"/>
      <c r="Z504" s="425"/>
      <c r="AA504" s="425"/>
      <c r="AB504" s="425"/>
      <c r="AC504" s="425"/>
      <c r="AD504" s="425"/>
      <c r="AE504" s="425"/>
      <c r="AF504" s="425"/>
      <c r="AG504" s="425"/>
      <c r="AH504" s="425"/>
      <c r="AI504" s="425"/>
      <c r="AJ504" s="425"/>
      <c r="AK504" s="425"/>
      <c r="AL504" s="425"/>
      <c r="AM504" s="306"/>
    </row>
    <row r="505" spans="1:39" ht="15.5" outlineLevel="1">
      <c r="A505" s="532">
        <v>32</v>
      </c>
      <c r="B505" s="428" t="s">
        <v>124</v>
      </c>
      <c r="C505" s="291" t="s">
        <v>25</v>
      </c>
      <c r="D505" s="295">
        <f>+'7.  Persistence Report'!AW190</f>
        <v>10590</v>
      </c>
      <c r="E505" s="295">
        <f>+'7.  Persistence Report'!AX190</f>
        <v>0</v>
      </c>
      <c r="F505" s="295">
        <f>+'7.  Persistence Report'!AY190</f>
        <v>0</v>
      </c>
      <c r="G505" s="295">
        <f>+'7.  Persistence Report'!AZ190</f>
        <v>0</v>
      </c>
      <c r="H505" s="295">
        <f>+'7.  Persistence Report'!BA190</f>
        <v>0</v>
      </c>
      <c r="I505" s="295">
        <f>+'7.  Persistence Report'!BB190</f>
        <v>0</v>
      </c>
      <c r="J505" s="295">
        <f>+'7.  Persistence Report'!BC190</f>
        <v>0</v>
      </c>
      <c r="K505" s="295">
        <f>+'7.  Persistence Report'!BD190</f>
        <v>0</v>
      </c>
      <c r="L505" s="295">
        <f>+'7.  Persistence Report'!BE190</f>
        <v>0</v>
      </c>
      <c r="M505" s="295">
        <f>+'7.  Persistence Report'!BF190</f>
        <v>0</v>
      </c>
      <c r="N505" s="295">
        <v>12</v>
      </c>
      <c r="O505" s="295">
        <f>+'7.  Persistence Report'!R190</f>
        <v>15</v>
      </c>
      <c r="P505" s="295">
        <f>+'7.  Persistence Report'!S190</f>
        <v>0</v>
      </c>
      <c r="Q505" s="295">
        <f>+'7.  Persistence Report'!T190</f>
        <v>0</v>
      </c>
      <c r="R505" s="295">
        <f>+'7.  Persistence Report'!U190</f>
        <v>0</v>
      </c>
      <c r="S505" s="295">
        <f>+'7.  Persistence Report'!V190</f>
        <v>0</v>
      </c>
      <c r="T505" s="295">
        <f>+'7.  Persistence Report'!W190</f>
        <v>0</v>
      </c>
      <c r="U505" s="295">
        <f>+'7.  Persistence Report'!X190</f>
        <v>0</v>
      </c>
      <c r="V505" s="295">
        <f>+'7.  Persistence Report'!Y190</f>
        <v>0</v>
      </c>
      <c r="W505" s="295">
        <f>+'7.  Persistence Report'!Z190</f>
        <v>0</v>
      </c>
      <c r="X505" s="295">
        <f>+'7.  Persistence Report'!AA190</f>
        <v>0</v>
      </c>
      <c r="Y505" s="426"/>
      <c r="Z505" s="410"/>
      <c r="AA505" s="410">
        <v>1</v>
      </c>
      <c r="AB505" s="410"/>
      <c r="AC505" s="410"/>
      <c r="AD505" s="410"/>
      <c r="AE505" s="410"/>
      <c r="AF505" s="415"/>
      <c r="AG505" s="415"/>
      <c r="AH505" s="415"/>
      <c r="AI505" s="415"/>
      <c r="AJ505" s="415"/>
      <c r="AK505" s="415"/>
      <c r="AL505" s="415"/>
      <c r="AM505" s="296">
        <f>SUM(Y505:AL505)</f>
        <v>1</v>
      </c>
    </row>
    <row r="506" spans="1:39" ht="15.5" outlineLevel="1">
      <c r="A506" s="532"/>
      <c r="B506" s="431" t="s">
        <v>308</v>
      </c>
      <c r="C506" s="291" t="s">
        <v>163</v>
      </c>
      <c r="D506" s="295"/>
      <c r="E506" s="295"/>
      <c r="F506" s="295"/>
      <c r="G506" s="295"/>
      <c r="H506" s="295"/>
      <c r="I506" s="295"/>
      <c r="J506" s="295"/>
      <c r="K506" s="295"/>
      <c r="L506" s="295"/>
      <c r="M506" s="295"/>
      <c r="N506" s="295">
        <f>N505</f>
        <v>12</v>
      </c>
      <c r="O506" s="295"/>
      <c r="P506" s="295"/>
      <c r="Q506" s="295"/>
      <c r="R506" s="295"/>
      <c r="S506" s="295"/>
      <c r="T506" s="295"/>
      <c r="U506" s="295"/>
      <c r="V506" s="295"/>
      <c r="W506" s="295"/>
      <c r="X506" s="295"/>
      <c r="Y506" s="411">
        <f>Y505</f>
        <v>0</v>
      </c>
      <c r="Z506" s="411">
        <f t="shared" ref="Z506" si="1464">Z505</f>
        <v>0</v>
      </c>
      <c r="AA506" s="411">
        <f t="shared" ref="AA506" si="1465">AA505</f>
        <v>1</v>
      </c>
      <c r="AB506" s="411">
        <f t="shared" ref="AB506" si="1466">AB505</f>
        <v>0</v>
      </c>
      <c r="AC506" s="411">
        <f t="shared" ref="AC506" si="1467">AC505</f>
        <v>0</v>
      </c>
      <c r="AD506" s="411">
        <f t="shared" ref="AD506" si="1468">AD505</f>
        <v>0</v>
      </c>
      <c r="AE506" s="411">
        <f t="shared" ref="AE506" si="1469">AE505</f>
        <v>0</v>
      </c>
      <c r="AF506" s="411">
        <f t="shared" ref="AF506" si="1470">AF505</f>
        <v>0</v>
      </c>
      <c r="AG506" s="411">
        <f t="shared" ref="AG506" si="1471">AG505</f>
        <v>0</v>
      </c>
      <c r="AH506" s="411">
        <f t="shared" ref="AH506" si="1472">AH505</f>
        <v>0</v>
      </c>
      <c r="AI506" s="411">
        <f t="shared" ref="AI506" si="1473">AI505</f>
        <v>0</v>
      </c>
      <c r="AJ506" s="411">
        <f t="shared" ref="AJ506" si="1474">AJ505</f>
        <v>0</v>
      </c>
      <c r="AK506" s="411">
        <f t="shared" ref="AK506" si="1475">AK505</f>
        <v>0</v>
      </c>
      <c r="AL506" s="411">
        <f t="shared" ref="AL506" si="1476">AL505</f>
        <v>0</v>
      </c>
      <c r="AM506" s="306"/>
    </row>
    <row r="507" spans="1:39" ht="15.5" outlineLevel="1">
      <c r="A507" s="532"/>
      <c r="B507" s="428"/>
      <c r="C507" s="291"/>
      <c r="D507" s="291"/>
      <c r="E507" s="291"/>
      <c r="F507" s="291"/>
      <c r="G507" s="291"/>
      <c r="H507" s="291"/>
      <c r="I507" s="291"/>
      <c r="J507" s="291"/>
      <c r="K507" s="291"/>
      <c r="L507" s="291"/>
      <c r="M507" s="291"/>
      <c r="N507" s="291"/>
      <c r="O507" s="291"/>
      <c r="P507" s="291"/>
      <c r="Q507" s="291"/>
      <c r="R507" s="291"/>
      <c r="S507" s="291"/>
      <c r="T507" s="291"/>
      <c r="U507" s="291"/>
      <c r="V507" s="291"/>
      <c r="W507" s="291"/>
      <c r="X507" s="291"/>
      <c r="Y507" s="412"/>
      <c r="Z507" s="425"/>
      <c r="AA507" s="425"/>
      <c r="AB507" s="425"/>
      <c r="AC507" s="425"/>
      <c r="AD507" s="425"/>
      <c r="AE507" s="425"/>
      <c r="AF507" s="425"/>
      <c r="AG507" s="425"/>
      <c r="AH507" s="425"/>
      <c r="AI507" s="425"/>
      <c r="AJ507" s="425"/>
      <c r="AK507" s="425"/>
      <c r="AL507" s="425"/>
      <c r="AM507" s="306"/>
    </row>
    <row r="508" spans="1:39" ht="15.5" outlineLevel="1">
      <c r="A508" s="532"/>
      <c r="B508" s="504" t="s">
        <v>501</v>
      </c>
      <c r="C508" s="291"/>
      <c r="D508" s="291"/>
      <c r="E508" s="291"/>
      <c r="F508" s="291"/>
      <c r="G508" s="291"/>
      <c r="H508" s="291"/>
      <c r="I508" s="291"/>
      <c r="J508" s="291"/>
      <c r="K508" s="291"/>
      <c r="L508" s="291"/>
      <c r="M508" s="291"/>
      <c r="N508" s="291"/>
      <c r="O508" s="291"/>
      <c r="P508" s="291"/>
      <c r="Q508" s="291"/>
      <c r="R508" s="291"/>
      <c r="S508" s="291"/>
      <c r="T508" s="291"/>
      <c r="U508" s="291"/>
      <c r="V508" s="291"/>
      <c r="W508" s="291"/>
      <c r="X508" s="291"/>
      <c r="Y508" s="412"/>
      <c r="Z508" s="425"/>
      <c r="AA508" s="425"/>
      <c r="AB508" s="425"/>
      <c r="AC508" s="425"/>
      <c r="AD508" s="425"/>
      <c r="AE508" s="425"/>
      <c r="AF508" s="425"/>
      <c r="AG508" s="425"/>
      <c r="AH508" s="425"/>
      <c r="AI508" s="425"/>
      <c r="AJ508" s="425"/>
      <c r="AK508" s="425"/>
      <c r="AL508" s="425"/>
      <c r="AM508" s="306"/>
    </row>
    <row r="509" spans="1:39" ht="15.5" outlineLevel="1">
      <c r="A509" s="532">
        <v>33</v>
      </c>
      <c r="B509" s="428" t="s">
        <v>125</v>
      </c>
      <c r="C509" s="291" t="s">
        <v>25</v>
      </c>
      <c r="D509" s="295"/>
      <c r="E509" s="295"/>
      <c r="F509" s="295"/>
      <c r="G509" s="295"/>
      <c r="H509" s="295"/>
      <c r="I509" s="295"/>
      <c r="J509" s="295"/>
      <c r="K509" s="295"/>
      <c r="L509" s="295"/>
      <c r="M509" s="295"/>
      <c r="N509" s="295">
        <v>0</v>
      </c>
      <c r="O509" s="295"/>
      <c r="P509" s="295"/>
      <c r="Q509" s="295"/>
      <c r="R509" s="295"/>
      <c r="S509" s="295"/>
      <c r="T509" s="295"/>
      <c r="U509" s="295"/>
      <c r="V509" s="295"/>
      <c r="W509" s="295"/>
      <c r="X509" s="295"/>
      <c r="Y509" s="426"/>
      <c r="Z509" s="410"/>
      <c r="AA509" s="410"/>
      <c r="AB509" s="410"/>
      <c r="AC509" s="410"/>
      <c r="AD509" s="410"/>
      <c r="AE509" s="410"/>
      <c r="AF509" s="415"/>
      <c r="AG509" s="415"/>
      <c r="AH509" s="415"/>
      <c r="AI509" s="415"/>
      <c r="AJ509" s="415"/>
      <c r="AK509" s="415"/>
      <c r="AL509" s="415"/>
      <c r="AM509" s="296">
        <f>SUM(Y509:AL509)</f>
        <v>0</v>
      </c>
    </row>
    <row r="510" spans="1:39" ht="15.5" outlineLevel="1">
      <c r="A510" s="532"/>
      <c r="B510" s="431" t="s">
        <v>308</v>
      </c>
      <c r="C510" s="291" t="s">
        <v>163</v>
      </c>
      <c r="D510" s="295"/>
      <c r="E510" s="295"/>
      <c r="F510" s="295"/>
      <c r="G510" s="295"/>
      <c r="H510" s="295"/>
      <c r="I510" s="295"/>
      <c r="J510" s="295"/>
      <c r="K510" s="295"/>
      <c r="L510" s="295"/>
      <c r="M510" s="295"/>
      <c r="N510" s="295">
        <f>N509</f>
        <v>0</v>
      </c>
      <c r="O510" s="295"/>
      <c r="P510" s="295"/>
      <c r="Q510" s="295"/>
      <c r="R510" s="295"/>
      <c r="S510" s="295"/>
      <c r="T510" s="295"/>
      <c r="U510" s="295"/>
      <c r="V510" s="295"/>
      <c r="W510" s="295"/>
      <c r="X510" s="295"/>
      <c r="Y510" s="411">
        <f>Y509</f>
        <v>0</v>
      </c>
      <c r="Z510" s="411">
        <f t="shared" ref="Z510" si="1477">Z509</f>
        <v>0</v>
      </c>
      <c r="AA510" s="411">
        <f t="shared" ref="AA510" si="1478">AA509</f>
        <v>0</v>
      </c>
      <c r="AB510" s="411">
        <f t="shared" ref="AB510" si="1479">AB509</f>
        <v>0</v>
      </c>
      <c r="AC510" s="411">
        <f t="shared" ref="AC510" si="1480">AC509</f>
        <v>0</v>
      </c>
      <c r="AD510" s="411">
        <f t="shared" ref="AD510" si="1481">AD509</f>
        <v>0</v>
      </c>
      <c r="AE510" s="411">
        <f t="shared" ref="AE510" si="1482">AE509</f>
        <v>0</v>
      </c>
      <c r="AF510" s="411">
        <f t="shared" ref="AF510" si="1483">AF509</f>
        <v>0</v>
      </c>
      <c r="AG510" s="411">
        <f t="shared" ref="AG510" si="1484">AG509</f>
        <v>0</v>
      </c>
      <c r="AH510" s="411">
        <f t="shared" ref="AH510" si="1485">AH509</f>
        <v>0</v>
      </c>
      <c r="AI510" s="411">
        <f t="shared" ref="AI510" si="1486">AI509</f>
        <v>0</v>
      </c>
      <c r="AJ510" s="411">
        <f t="shared" ref="AJ510" si="1487">AJ509</f>
        <v>0</v>
      </c>
      <c r="AK510" s="411">
        <f t="shared" ref="AK510" si="1488">AK509</f>
        <v>0</v>
      </c>
      <c r="AL510" s="411">
        <f t="shared" ref="AL510" si="1489">AL509</f>
        <v>0</v>
      </c>
      <c r="AM510" s="306"/>
    </row>
    <row r="511" spans="1:39" ht="15.5" outlineLevel="1">
      <c r="A511" s="532"/>
      <c r="B511" s="428"/>
      <c r="C511" s="291"/>
      <c r="D511" s="291"/>
      <c r="E511" s="291"/>
      <c r="F511" s="291"/>
      <c r="G511" s="291"/>
      <c r="H511" s="291"/>
      <c r="I511" s="291"/>
      <c r="J511" s="291"/>
      <c r="K511" s="291"/>
      <c r="L511" s="291"/>
      <c r="M511" s="291"/>
      <c r="N511" s="291"/>
      <c r="O511" s="291"/>
      <c r="P511" s="291"/>
      <c r="Q511" s="291"/>
      <c r="R511" s="291"/>
      <c r="S511" s="291"/>
      <c r="T511" s="291"/>
      <c r="U511" s="291"/>
      <c r="V511" s="291"/>
      <c r="W511" s="291"/>
      <c r="X511" s="291"/>
      <c r="Y511" s="412"/>
      <c r="Z511" s="425"/>
      <c r="AA511" s="425"/>
      <c r="AB511" s="425"/>
      <c r="AC511" s="425"/>
      <c r="AD511" s="425"/>
      <c r="AE511" s="425"/>
      <c r="AF511" s="425"/>
      <c r="AG511" s="425"/>
      <c r="AH511" s="425"/>
      <c r="AI511" s="425"/>
      <c r="AJ511" s="425"/>
      <c r="AK511" s="425"/>
      <c r="AL511" s="425"/>
      <c r="AM511" s="306"/>
    </row>
    <row r="512" spans="1:39" ht="15.5" outlineLevel="1">
      <c r="A512" s="532">
        <v>34</v>
      </c>
      <c r="B512" s="428" t="s">
        <v>126</v>
      </c>
      <c r="C512" s="291" t="s">
        <v>25</v>
      </c>
      <c r="D512" s="295"/>
      <c r="E512" s="295"/>
      <c r="F512" s="295"/>
      <c r="G512" s="295"/>
      <c r="H512" s="295"/>
      <c r="I512" s="295"/>
      <c r="J512" s="295"/>
      <c r="K512" s="295"/>
      <c r="L512" s="295"/>
      <c r="M512" s="295"/>
      <c r="N512" s="295">
        <v>0</v>
      </c>
      <c r="O512" s="295"/>
      <c r="P512" s="295"/>
      <c r="Q512" s="295"/>
      <c r="R512" s="295"/>
      <c r="S512" s="295"/>
      <c r="T512" s="295"/>
      <c r="U512" s="295"/>
      <c r="V512" s="295"/>
      <c r="W512" s="295"/>
      <c r="X512" s="295"/>
      <c r="Y512" s="426"/>
      <c r="Z512" s="410"/>
      <c r="AA512" s="410"/>
      <c r="AB512" s="410"/>
      <c r="AC512" s="410"/>
      <c r="AD512" s="410"/>
      <c r="AE512" s="410"/>
      <c r="AF512" s="415"/>
      <c r="AG512" s="415"/>
      <c r="AH512" s="415"/>
      <c r="AI512" s="415"/>
      <c r="AJ512" s="415"/>
      <c r="AK512" s="415"/>
      <c r="AL512" s="415"/>
      <c r="AM512" s="296">
        <f>SUM(Y512:AL512)</f>
        <v>0</v>
      </c>
    </row>
    <row r="513" spans="1:39" ht="15.5" outlineLevel="1">
      <c r="A513" s="532"/>
      <c r="B513" s="431" t="s">
        <v>308</v>
      </c>
      <c r="C513" s="291" t="s">
        <v>163</v>
      </c>
      <c r="D513" s="295"/>
      <c r="E513" s="295"/>
      <c r="F513" s="295"/>
      <c r="G513" s="295"/>
      <c r="H513" s="295"/>
      <c r="I513" s="295"/>
      <c r="J513" s="295"/>
      <c r="K513" s="295"/>
      <c r="L513" s="295"/>
      <c r="M513" s="295"/>
      <c r="N513" s="295">
        <f>N512</f>
        <v>0</v>
      </c>
      <c r="O513" s="295"/>
      <c r="P513" s="295"/>
      <c r="Q513" s="295"/>
      <c r="R513" s="295"/>
      <c r="S513" s="295"/>
      <c r="T513" s="295"/>
      <c r="U513" s="295"/>
      <c r="V513" s="295"/>
      <c r="W513" s="295"/>
      <c r="X513" s="295"/>
      <c r="Y513" s="411">
        <f>Y512</f>
        <v>0</v>
      </c>
      <c r="Z513" s="411">
        <f t="shared" ref="Z513" si="1490">Z512</f>
        <v>0</v>
      </c>
      <c r="AA513" s="411">
        <f t="shared" ref="AA513" si="1491">AA512</f>
        <v>0</v>
      </c>
      <c r="AB513" s="411">
        <f t="shared" ref="AB513" si="1492">AB512</f>
        <v>0</v>
      </c>
      <c r="AC513" s="411">
        <f t="shared" ref="AC513" si="1493">AC512</f>
        <v>0</v>
      </c>
      <c r="AD513" s="411">
        <f t="shared" ref="AD513" si="1494">AD512</f>
        <v>0</v>
      </c>
      <c r="AE513" s="411">
        <f t="shared" ref="AE513" si="1495">AE512</f>
        <v>0</v>
      </c>
      <c r="AF513" s="411">
        <f t="shared" ref="AF513" si="1496">AF512</f>
        <v>0</v>
      </c>
      <c r="AG513" s="411">
        <f t="shared" ref="AG513" si="1497">AG512</f>
        <v>0</v>
      </c>
      <c r="AH513" s="411">
        <f t="shared" ref="AH513" si="1498">AH512</f>
        <v>0</v>
      </c>
      <c r="AI513" s="411">
        <f t="shared" ref="AI513" si="1499">AI512</f>
        <v>0</v>
      </c>
      <c r="AJ513" s="411">
        <f t="shared" ref="AJ513" si="1500">AJ512</f>
        <v>0</v>
      </c>
      <c r="AK513" s="411">
        <f t="shared" ref="AK513" si="1501">AK512</f>
        <v>0</v>
      </c>
      <c r="AL513" s="411">
        <f t="shared" ref="AL513" si="1502">AL512</f>
        <v>0</v>
      </c>
      <c r="AM513" s="306"/>
    </row>
    <row r="514" spans="1:39" ht="15.5" outlineLevel="1">
      <c r="A514" s="532"/>
      <c r="B514" s="428"/>
      <c r="C514" s="291"/>
      <c r="D514" s="291"/>
      <c r="E514" s="291"/>
      <c r="F514" s="291"/>
      <c r="G514" s="291"/>
      <c r="H514" s="291"/>
      <c r="I514" s="291"/>
      <c r="J514" s="291"/>
      <c r="K514" s="291"/>
      <c r="L514" s="291"/>
      <c r="M514" s="291"/>
      <c r="N514" s="291"/>
      <c r="O514" s="291"/>
      <c r="P514" s="291"/>
      <c r="Q514" s="291"/>
      <c r="R514" s="291"/>
      <c r="S514" s="291"/>
      <c r="T514" s="291"/>
      <c r="U514" s="291"/>
      <c r="V514" s="291"/>
      <c r="W514" s="291"/>
      <c r="X514" s="291"/>
      <c r="Y514" s="412"/>
      <c r="Z514" s="425"/>
      <c r="AA514" s="425"/>
      <c r="AB514" s="425"/>
      <c r="AC514" s="425"/>
      <c r="AD514" s="425"/>
      <c r="AE514" s="425"/>
      <c r="AF514" s="425"/>
      <c r="AG514" s="425"/>
      <c r="AH514" s="425"/>
      <c r="AI514" s="425"/>
      <c r="AJ514" s="425"/>
      <c r="AK514" s="425"/>
      <c r="AL514" s="425"/>
      <c r="AM514" s="306"/>
    </row>
    <row r="515" spans="1:39" ht="15.5" outlineLevel="1">
      <c r="A515" s="532">
        <v>35</v>
      </c>
      <c r="B515" s="428" t="s">
        <v>703</v>
      </c>
      <c r="C515" s="291" t="s">
        <v>25</v>
      </c>
      <c r="D515" s="295">
        <f>+'7.  Persistence Report'!AW191</f>
        <v>1066501</v>
      </c>
      <c r="E515" s="295">
        <f>+'7.  Persistence Report'!AX191</f>
        <v>1066501</v>
      </c>
      <c r="F515" s="295">
        <f>+'7.  Persistence Report'!AY191</f>
        <v>1066501</v>
      </c>
      <c r="G515" s="295">
        <f>+'7.  Persistence Report'!AZ191</f>
        <v>1066501</v>
      </c>
      <c r="H515" s="295">
        <f>+'7.  Persistence Report'!BA191</f>
        <v>1066501</v>
      </c>
      <c r="I515" s="295">
        <f>+'7.  Persistence Report'!BB191</f>
        <v>1066501</v>
      </c>
      <c r="J515" s="295">
        <f>+'7.  Persistence Report'!BC191</f>
        <v>1066501</v>
      </c>
      <c r="K515" s="295">
        <f>+'7.  Persistence Report'!BD191</f>
        <v>1066501</v>
      </c>
      <c r="L515" s="295">
        <f>+'7.  Persistence Report'!BE191</f>
        <v>1066501</v>
      </c>
      <c r="M515" s="295">
        <f>+'7.  Persistence Report'!BF191</f>
        <v>1066501</v>
      </c>
      <c r="N515" s="295">
        <v>12</v>
      </c>
      <c r="O515" s="295">
        <f>+'7.  Persistence Report'!R191</f>
        <v>204</v>
      </c>
      <c r="P515" s="295">
        <f>+'7.  Persistence Report'!S191</f>
        <v>204</v>
      </c>
      <c r="Q515" s="295">
        <f>+'7.  Persistence Report'!T191</f>
        <v>204</v>
      </c>
      <c r="R515" s="295">
        <f>+'7.  Persistence Report'!U191</f>
        <v>204</v>
      </c>
      <c r="S515" s="295">
        <f>+'7.  Persistence Report'!V191</f>
        <v>204</v>
      </c>
      <c r="T515" s="295">
        <f>+'7.  Persistence Report'!W191</f>
        <v>204</v>
      </c>
      <c r="U515" s="295">
        <f>+'7.  Persistence Report'!X191</f>
        <v>204</v>
      </c>
      <c r="V515" s="295">
        <f>+'7.  Persistence Report'!Y191</f>
        <v>204</v>
      </c>
      <c r="W515" s="295">
        <f>+'7.  Persistence Report'!Z191</f>
        <v>204</v>
      </c>
      <c r="X515" s="295">
        <f>+'7.  Persistence Report'!AA191</f>
        <v>204</v>
      </c>
      <c r="Y515" s="426">
        <v>1</v>
      </c>
      <c r="Z515" s="410"/>
      <c r="AA515" s="410"/>
      <c r="AB515" s="410"/>
      <c r="AC515" s="410"/>
      <c r="AD515" s="410"/>
      <c r="AE515" s="410"/>
      <c r="AF515" s="415"/>
      <c r="AG515" s="415"/>
      <c r="AH515" s="415"/>
      <c r="AI515" s="415"/>
      <c r="AJ515" s="415"/>
      <c r="AK515" s="415"/>
      <c r="AL515" s="415"/>
      <c r="AM515" s="296">
        <f>SUM(Y515:AL515)</f>
        <v>1</v>
      </c>
    </row>
    <row r="516" spans="1:39" ht="15.5" outlineLevel="1">
      <c r="A516" s="532"/>
      <c r="B516" s="431" t="s">
        <v>308</v>
      </c>
      <c r="C516" s="291" t="s">
        <v>163</v>
      </c>
      <c r="D516" s="295"/>
      <c r="E516" s="295"/>
      <c r="F516" s="295"/>
      <c r="G516" s="295"/>
      <c r="H516" s="295"/>
      <c r="I516" s="295"/>
      <c r="J516" s="295"/>
      <c r="K516" s="295"/>
      <c r="L516" s="295"/>
      <c r="M516" s="295"/>
      <c r="N516" s="295">
        <f>N515</f>
        <v>12</v>
      </c>
      <c r="O516" s="295"/>
      <c r="P516" s="295"/>
      <c r="Q516" s="295"/>
      <c r="R516" s="295"/>
      <c r="S516" s="295"/>
      <c r="T516" s="295"/>
      <c r="U516" s="295"/>
      <c r="V516" s="295"/>
      <c r="W516" s="295"/>
      <c r="X516" s="295"/>
      <c r="Y516" s="411">
        <f>Y515</f>
        <v>1</v>
      </c>
      <c r="Z516" s="411">
        <f t="shared" ref="Z516" si="1503">Z515</f>
        <v>0</v>
      </c>
      <c r="AA516" s="411">
        <f t="shared" ref="AA516" si="1504">AA515</f>
        <v>0</v>
      </c>
      <c r="AB516" s="411">
        <f t="shared" ref="AB516" si="1505">AB515</f>
        <v>0</v>
      </c>
      <c r="AC516" s="411">
        <f t="shared" ref="AC516" si="1506">AC515</f>
        <v>0</v>
      </c>
      <c r="AD516" s="411">
        <f t="shared" ref="AD516" si="1507">AD515</f>
        <v>0</v>
      </c>
      <c r="AE516" s="411">
        <f t="shared" ref="AE516" si="1508">AE515</f>
        <v>0</v>
      </c>
      <c r="AF516" s="411">
        <f t="shared" ref="AF516" si="1509">AF515</f>
        <v>0</v>
      </c>
      <c r="AG516" s="411">
        <f t="shared" ref="AG516" si="1510">AG515</f>
        <v>0</v>
      </c>
      <c r="AH516" s="411">
        <f t="shared" ref="AH516" si="1511">AH515</f>
        <v>0</v>
      </c>
      <c r="AI516" s="411">
        <f t="shared" ref="AI516" si="1512">AI515</f>
        <v>0</v>
      </c>
      <c r="AJ516" s="411">
        <f t="shared" ref="AJ516" si="1513">AJ515</f>
        <v>0</v>
      </c>
      <c r="AK516" s="411">
        <f t="shared" ref="AK516" si="1514">AK515</f>
        <v>0</v>
      </c>
      <c r="AL516" s="411">
        <f t="shared" ref="AL516" si="1515">AL515</f>
        <v>0</v>
      </c>
      <c r="AM516" s="306"/>
    </row>
    <row r="517" spans="1:39" ht="15.5" outlineLevel="1">
      <c r="A517" s="532"/>
      <c r="B517" s="431"/>
      <c r="C517" s="291"/>
      <c r="D517" s="291"/>
      <c r="E517" s="291"/>
      <c r="F517" s="291"/>
      <c r="G517" s="291"/>
      <c r="H517" s="291"/>
      <c r="I517" s="291"/>
      <c r="J517" s="291"/>
      <c r="K517" s="291"/>
      <c r="L517" s="291"/>
      <c r="M517" s="291"/>
      <c r="N517" s="291"/>
      <c r="O517" s="291"/>
      <c r="P517" s="291"/>
      <c r="Q517" s="291"/>
      <c r="R517" s="291"/>
      <c r="S517" s="291"/>
      <c r="T517" s="291"/>
      <c r="U517" s="291"/>
      <c r="V517" s="291"/>
      <c r="W517" s="291"/>
      <c r="X517" s="291"/>
      <c r="Y517" s="412"/>
      <c r="Z517" s="425"/>
      <c r="AA517" s="425"/>
      <c r="AB517" s="425"/>
      <c r="AC517" s="425"/>
      <c r="AD517" s="425"/>
      <c r="AE517" s="425"/>
      <c r="AF517" s="425"/>
      <c r="AG517" s="425"/>
      <c r="AH517" s="425"/>
      <c r="AI517" s="425"/>
      <c r="AJ517" s="425"/>
      <c r="AK517" s="425"/>
      <c r="AL517" s="425"/>
      <c r="AM517" s="306"/>
    </row>
    <row r="518" spans="1:39" ht="15.5" outlineLevel="1">
      <c r="A518" s="532"/>
      <c r="B518" s="504" t="s">
        <v>502</v>
      </c>
      <c r="C518" s="291"/>
      <c r="D518" s="291"/>
      <c r="E518" s="291"/>
      <c r="F518" s="291"/>
      <c r="G518" s="291"/>
      <c r="H518" s="291"/>
      <c r="I518" s="291"/>
      <c r="J518" s="291"/>
      <c r="K518" s="291"/>
      <c r="L518" s="291"/>
      <c r="M518" s="291"/>
      <c r="N518" s="291"/>
      <c r="O518" s="291"/>
      <c r="P518" s="291"/>
      <c r="Q518" s="291"/>
      <c r="R518" s="291"/>
      <c r="S518" s="291"/>
      <c r="T518" s="291"/>
      <c r="U518" s="291"/>
      <c r="V518" s="291"/>
      <c r="W518" s="291"/>
      <c r="X518" s="291"/>
      <c r="Y518" s="412"/>
      <c r="Z518" s="425"/>
      <c r="AA518" s="425"/>
      <c r="AB518" s="425"/>
      <c r="AC518" s="425"/>
      <c r="AD518" s="425"/>
      <c r="AE518" s="425"/>
      <c r="AF518" s="425"/>
      <c r="AG518" s="425"/>
      <c r="AH518" s="425"/>
      <c r="AI518" s="425"/>
      <c r="AJ518" s="425"/>
      <c r="AK518" s="425"/>
      <c r="AL518" s="425"/>
      <c r="AM518" s="306"/>
    </row>
    <row r="519" spans="1:39" ht="15.5" outlineLevel="1">
      <c r="A519" s="532">
        <v>36</v>
      </c>
      <c r="B519" s="428" t="s">
        <v>704</v>
      </c>
      <c r="C519" s="291" t="s">
        <v>25</v>
      </c>
      <c r="D519" s="295">
        <f>+'7.  Persistence Report'!AW192</f>
        <v>187706</v>
      </c>
      <c r="E519" s="295">
        <f>+'7.  Persistence Report'!AX192</f>
        <v>187706</v>
      </c>
      <c r="F519" s="295">
        <f>+'7.  Persistence Report'!AY192</f>
        <v>187706</v>
      </c>
      <c r="G519" s="295">
        <f>+'7.  Persistence Report'!AZ192</f>
        <v>187706</v>
      </c>
      <c r="H519" s="295">
        <f>+'7.  Persistence Report'!BA192</f>
        <v>185618</v>
      </c>
      <c r="I519" s="295">
        <f>+'7.  Persistence Report'!BB192</f>
        <v>183609</v>
      </c>
      <c r="J519" s="295">
        <f>+'7.  Persistence Report'!BC192</f>
        <v>183609</v>
      </c>
      <c r="K519" s="295">
        <f>+'7.  Persistence Report'!BD192</f>
        <v>183609</v>
      </c>
      <c r="L519" s="295">
        <f>+'7.  Persistence Report'!BE192</f>
        <v>183609</v>
      </c>
      <c r="M519" s="295">
        <f>+'7.  Persistence Report'!BF192</f>
        <v>183609</v>
      </c>
      <c r="N519" s="295">
        <v>12</v>
      </c>
      <c r="O519" s="295">
        <f>+'7.  Persistence Report'!R192</f>
        <v>33</v>
      </c>
      <c r="P519" s="295">
        <f>+'7.  Persistence Report'!S192</f>
        <v>33</v>
      </c>
      <c r="Q519" s="295">
        <f>+'7.  Persistence Report'!T192</f>
        <v>33</v>
      </c>
      <c r="R519" s="295">
        <f>+'7.  Persistence Report'!U192</f>
        <v>33</v>
      </c>
      <c r="S519" s="295">
        <f>+'7.  Persistence Report'!V192</f>
        <v>33</v>
      </c>
      <c r="T519" s="295">
        <f>+'7.  Persistence Report'!W192</f>
        <v>32</v>
      </c>
      <c r="U519" s="295">
        <f>+'7.  Persistence Report'!X192</f>
        <v>32</v>
      </c>
      <c r="V519" s="295">
        <f>+'7.  Persistence Report'!Y192</f>
        <v>32</v>
      </c>
      <c r="W519" s="295">
        <f>+'7.  Persistence Report'!Z192</f>
        <v>32</v>
      </c>
      <c r="X519" s="295">
        <f>+'7.  Persistence Report'!AA192</f>
        <v>32</v>
      </c>
      <c r="Y519" s="426">
        <v>1</v>
      </c>
      <c r="Z519" s="410"/>
      <c r="AA519" s="410"/>
      <c r="AB519" s="410"/>
      <c r="AC519" s="410"/>
      <c r="AD519" s="410"/>
      <c r="AE519" s="410"/>
      <c r="AF519" s="415"/>
      <c r="AG519" s="415"/>
      <c r="AH519" s="415"/>
      <c r="AI519" s="415"/>
      <c r="AJ519" s="415"/>
      <c r="AK519" s="415"/>
      <c r="AL519" s="415"/>
      <c r="AM519" s="296">
        <f>SUM(Y519:AL519)</f>
        <v>1</v>
      </c>
    </row>
    <row r="520" spans="1:39" ht="15.5" outlineLevel="1">
      <c r="A520" s="532"/>
      <c r="B520" s="431" t="s">
        <v>308</v>
      </c>
      <c r="C520" s="291" t="s">
        <v>163</v>
      </c>
      <c r="D520" s="295"/>
      <c r="E520" s="295"/>
      <c r="F520" s="295"/>
      <c r="G520" s="295"/>
      <c r="H520" s="295"/>
      <c r="I520" s="295"/>
      <c r="J520" s="295"/>
      <c r="K520" s="295"/>
      <c r="L520" s="295"/>
      <c r="M520" s="295"/>
      <c r="N520" s="295">
        <f>N519</f>
        <v>12</v>
      </c>
      <c r="O520" s="295"/>
      <c r="P520" s="295"/>
      <c r="Q520" s="295"/>
      <c r="R520" s="295"/>
      <c r="S520" s="295"/>
      <c r="T520" s="295"/>
      <c r="U520" s="295"/>
      <c r="V520" s="295"/>
      <c r="W520" s="295"/>
      <c r="X520" s="295"/>
      <c r="Y520" s="411">
        <f>Y519</f>
        <v>1</v>
      </c>
      <c r="Z520" s="411">
        <f t="shared" ref="Z520" si="1516">Z519</f>
        <v>0</v>
      </c>
      <c r="AA520" s="411">
        <f t="shared" ref="AA520" si="1517">AA519</f>
        <v>0</v>
      </c>
      <c r="AB520" s="411">
        <f t="shared" ref="AB520" si="1518">AB519</f>
        <v>0</v>
      </c>
      <c r="AC520" s="411">
        <f t="shared" ref="AC520" si="1519">AC519</f>
        <v>0</v>
      </c>
      <c r="AD520" s="411">
        <f t="shared" ref="AD520" si="1520">AD519</f>
        <v>0</v>
      </c>
      <c r="AE520" s="411">
        <f t="shared" ref="AE520" si="1521">AE519</f>
        <v>0</v>
      </c>
      <c r="AF520" s="411">
        <f t="shared" ref="AF520" si="1522">AF519</f>
        <v>0</v>
      </c>
      <c r="AG520" s="411">
        <f t="shared" ref="AG520" si="1523">AG519</f>
        <v>0</v>
      </c>
      <c r="AH520" s="411">
        <f t="shared" ref="AH520" si="1524">AH519</f>
        <v>0</v>
      </c>
      <c r="AI520" s="411">
        <f t="shared" ref="AI520" si="1525">AI519</f>
        <v>0</v>
      </c>
      <c r="AJ520" s="411">
        <f t="shared" ref="AJ520" si="1526">AJ519</f>
        <v>0</v>
      </c>
      <c r="AK520" s="411">
        <f t="shared" ref="AK520" si="1527">AK519</f>
        <v>0</v>
      </c>
      <c r="AL520" s="411">
        <f t="shared" ref="AL520" si="1528">AL519</f>
        <v>0</v>
      </c>
      <c r="AM520" s="306"/>
    </row>
    <row r="521" spans="1:39" ht="15.5" outlineLevel="1">
      <c r="A521" s="532"/>
      <c r="B521" s="428"/>
      <c r="C521" s="291"/>
      <c r="D521" s="291"/>
      <c r="E521" s="291"/>
      <c r="F521" s="291"/>
      <c r="G521" s="291"/>
      <c r="H521" s="291"/>
      <c r="I521" s="291"/>
      <c r="J521" s="291"/>
      <c r="K521" s="291"/>
      <c r="L521" s="291"/>
      <c r="M521" s="291"/>
      <c r="N521" s="291"/>
      <c r="O521" s="291"/>
      <c r="P521" s="291"/>
      <c r="Q521" s="291"/>
      <c r="R521" s="291"/>
      <c r="S521" s="291"/>
      <c r="T521" s="291"/>
      <c r="U521" s="291"/>
      <c r="V521" s="291"/>
      <c r="W521" s="291"/>
      <c r="X521" s="291"/>
      <c r="Y521" s="412"/>
      <c r="Z521" s="425"/>
      <c r="AA521" s="425"/>
      <c r="AB521" s="425"/>
      <c r="AC521" s="425"/>
      <c r="AD521" s="425"/>
      <c r="AE521" s="425"/>
      <c r="AF521" s="425"/>
      <c r="AG521" s="425"/>
      <c r="AH521" s="425"/>
      <c r="AI521" s="425"/>
      <c r="AJ521" s="425"/>
      <c r="AK521" s="425"/>
      <c r="AL521" s="425"/>
      <c r="AM521" s="306"/>
    </row>
    <row r="522" spans="1:39" ht="31" outlineLevel="1">
      <c r="A522" s="532">
        <v>37</v>
      </c>
      <c r="B522" s="428" t="s">
        <v>129</v>
      </c>
      <c r="C522" s="291" t="s">
        <v>25</v>
      </c>
      <c r="D522" s="295"/>
      <c r="E522" s="295"/>
      <c r="F522" s="295"/>
      <c r="G522" s="295"/>
      <c r="H522" s="295"/>
      <c r="I522" s="295"/>
      <c r="J522" s="295"/>
      <c r="K522" s="295"/>
      <c r="L522" s="295"/>
      <c r="M522" s="295"/>
      <c r="N522" s="295">
        <v>12</v>
      </c>
      <c r="O522" s="295"/>
      <c r="P522" s="295"/>
      <c r="Q522" s="295"/>
      <c r="R522" s="295"/>
      <c r="S522" s="295"/>
      <c r="T522" s="295"/>
      <c r="U522" s="295"/>
      <c r="V522" s="295"/>
      <c r="W522" s="295"/>
      <c r="X522" s="295"/>
      <c r="Y522" s="426"/>
      <c r="Z522" s="410"/>
      <c r="AA522" s="410"/>
      <c r="AB522" s="410"/>
      <c r="AC522" s="410"/>
      <c r="AD522" s="410"/>
      <c r="AE522" s="410"/>
      <c r="AF522" s="415"/>
      <c r="AG522" s="415"/>
      <c r="AH522" s="415"/>
      <c r="AI522" s="415"/>
      <c r="AJ522" s="415"/>
      <c r="AK522" s="415"/>
      <c r="AL522" s="415"/>
      <c r="AM522" s="296">
        <f>SUM(Y522:AL522)</f>
        <v>0</v>
      </c>
    </row>
    <row r="523" spans="1:39" ht="15.5" outlineLevel="1">
      <c r="A523" s="532"/>
      <c r="B523" s="431" t="s">
        <v>308</v>
      </c>
      <c r="C523" s="291" t="s">
        <v>163</v>
      </c>
      <c r="D523" s="295"/>
      <c r="E523" s="295"/>
      <c r="F523" s="295"/>
      <c r="G523" s="295"/>
      <c r="H523" s="295"/>
      <c r="I523" s="295"/>
      <c r="J523" s="295"/>
      <c r="K523" s="295"/>
      <c r="L523" s="295"/>
      <c r="M523" s="295"/>
      <c r="N523" s="295">
        <f>N522</f>
        <v>12</v>
      </c>
      <c r="O523" s="295"/>
      <c r="P523" s="295"/>
      <c r="Q523" s="295"/>
      <c r="R523" s="295"/>
      <c r="S523" s="295"/>
      <c r="T523" s="295"/>
      <c r="U523" s="295"/>
      <c r="V523" s="295"/>
      <c r="W523" s="295"/>
      <c r="X523" s="295"/>
      <c r="Y523" s="411">
        <f>Y522</f>
        <v>0</v>
      </c>
      <c r="Z523" s="411">
        <f t="shared" ref="Z523" si="1529">Z522</f>
        <v>0</v>
      </c>
      <c r="AA523" s="411">
        <f t="shared" ref="AA523" si="1530">AA522</f>
        <v>0</v>
      </c>
      <c r="AB523" s="411">
        <f t="shared" ref="AB523" si="1531">AB522</f>
        <v>0</v>
      </c>
      <c r="AC523" s="411">
        <f t="shared" ref="AC523" si="1532">AC522</f>
        <v>0</v>
      </c>
      <c r="AD523" s="411">
        <f t="shared" ref="AD523" si="1533">AD522</f>
        <v>0</v>
      </c>
      <c r="AE523" s="411">
        <f t="shared" ref="AE523" si="1534">AE522</f>
        <v>0</v>
      </c>
      <c r="AF523" s="411">
        <f t="shared" ref="AF523" si="1535">AF522</f>
        <v>0</v>
      </c>
      <c r="AG523" s="411">
        <f t="shared" ref="AG523" si="1536">AG522</f>
        <v>0</v>
      </c>
      <c r="AH523" s="411">
        <f t="shared" ref="AH523" si="1537">AH522</f>
        <v>0</v>
      </c>
      <c r="AI523" s="411">
        <f t="shared" ref="AI523" si="1538">AI522</f>
        <v>0</v>
      </c>
      <c r="AJ523" s="411">
        <f t="shared" ref="AJ523" si="1539">AJ522</f>
        <v>0</v>
      </c>
      <c r="AK523" s="411">
        <f t="shared" ref="AK523" si="1540">AK522</f>
        <v>0</v>
      </c>
      <c r="AL523" s="411">
        <f t="shared" ref="AL523" si="1541">AL522</f>
        <v>0</v>
      </c>
      <c r="AM523" s="306"/>
    </row>
    <row r="524" spans="1:39" ht="15.5" outlineLevel="1">
      <c r="A524" s="532"/>
      <c r="B524" s="428"/>
      <c r="C524" s="291"/>
      <c r="D524" s="291"/>
      <c r="E524" s="291"/>
      <c r="F524" s="291"/>
      <c r="G524" s="291"/>
      <c r="H524" s="291"/>
      <c r="I524" s="291"/>
      <c r="J524" s="291"/>
      <c r="K524" s="291"/>
      <c r="L524" s="291"/>
      <c r="M524" s="291"/>
      <c r="N524" s="291"/>
      <c r="O524" s="291"/>
      <c r="P524" s="291"/>
      <c r="Q524" s="291"/>
      <c r="R524" s="291"/>
      <c r="S524" s="291"/>
      <c r="T524" s="291"/>
      <c r="U524" s="291"/>
      <c r="V524" s="291"/>
      <c r="W524" s="291"/>
      <c r="X524" s="291"/>
      <c r="Y524" s="412"/>
      <c r="Z524" s="425"/>
      <c r="AA524" s="425"/>
      <c r="AB524" s="425"/>
      <c r="AC524" s="425"/>
      <c r="AD524" s="425"/>
      <c r="AE524" s="425"/>
      <c r="AF524" s="425"/>
      <c r="AG524" s="425"/>
      <c r="AH524" s="425"/>
      <c r="AI524" s="425"/>
      <c r="AJ524" s="425"/>
      <c r="AK524" s="425"/>
      <c r="AL524" s="425"/>
      <c r="AM524" s="306"/>
    </row>
    <row r="525" spans="1:39" ht="15.5" outlineLevel="1">
      <c r="A525" s="532">
        <v>38</v>
      </c>
      <c r="B525" s="428" t="s">
        <v>130</v>
      </c>
      <c r="C525" s="291" t="s">
        <v>25</v>
      </c>
      <c r="D525" s="295"/>
      <c r="E525" s="295"/>
      <c r="F525" s="295"/>
      <c r="G525" s="295"/>
      <c r="H525" s="295"/>
      <c r="I525" s="295"/>
      <c r="J525" s="295"/>
      <c r="K525" s="295"/>
      <c r="L525" s="295"/>
      <c r="M525" s="295"/>
      <c r="N525" s="295">
        <v>12</v>
      </c>
      <c r="O525" s="295"/>
      <c r="P525" s="295"/>
      <c r="Q525" s="295"/>
      <c r="R525" s="295"/>
      <c r="S525" s="295"/>
      <c r="T525" s="295"/>
      <c r="U525" s="295"/>
      <c r="V525" s="295"/>
      <c r="W525" s="295"/>
      <c r="X525" s="295"/>
      <c r="Y525" s="426"/>
      <c r="Z525" s="410"/>
      <c r="AA525" s="410"/>
      <c r="AB525" s="410"/>
      <c r="AC525" s="410"/>
      <c r="AD525" s="410"/>
      <c r="AE525" s="410"/>
      <c r="AF525" s="415"/>
      <c r="AG525" s="415"/>
      <c r="AH525" s="415"/>
      <c r="AI525" s="415"/>
      <c r="AJ525" s="415"/>
      <c r="AK525" s="415"/>
      <c r="AL525" s="415"/>
      <c r="AM525" s="296">
        <f>SUM(Y525:AL525)</f>
        <v>0</v>
      </c>
    </row>
    <row r="526" spans="1:39" ht="15.5" outlineLevel="1">
      <c r="A526" s="532"/>
      <c r="B526" s="431" t="s">
        <v>308</v>
      </c>
      <c r="C526" s="291" t="s">
        <v>163</v>
      </c>
      <c r="D526" s="295"/>
      <c r="E526" s="295"/>
      <c r="F526" s="295"/>
      <c r="G526" s="295"/>
      <c r="H526" s="295"/>
      <c r="I526" s="295"/>
      <c r="J526" s="295"/>
      <c r="K526" s="295"/>
      <c r="L526" s="295"/>
      <c r="M526" s="295"/>
      <c r="N526" s="295">
        <f>N525</f>
        <v>12</v>
      </c>
      <c r="O526" s="295"/>
      <c r="P526" s="295"/>
      <c r="Q526" s="295"/>
      <c r="R526" s="295"/>
      <c r="S526" s="295"/>
      <c r="T526" s="295"/>
      <c r="U526" s="295"/>
      <c r="V526" s="295"/>
      <c r="W526" s="295"/>
      <c r="X526" s="295"/>
      <c r="Y526" s="411">
        <f>Y525</f>
        <v>0</v>
      </c>
      <c r="Z526" s="411">
        <f t="shared" ref="Z526" si="1542">Z525</f>
        <v>0</v>
      </c>
      <c r="AA526" s="411">
        <f t="shared" ref="AA526" si="1543">AA525</f>
        <v>0</v>
      </c>
      <c r="AB526" s="411">
        <f t="shared" ref="AB526" si="1544">AB525</f>
        <v>0</v>
      </c>
      <c r="AC526" s="411">
        <f t="shared" ref="AC526" si="1545">AC525</f>
        <v>0</v>
      </c>
      <c r="AD526" s="411">
        <f t="shared" ref="AD526" si="1546">AD525</f>
        <v>0</v>
      </c>
      <c r="AE526" s="411">
        <f t="shared" ref="AE526" si="1547">AE525</f>
        <v>0</v>
      </c>
      <c r="AF526" s="411">
        <f t="shared" ref="AF526" si="1548">AF525</f>
        <v>0</v>
      </c>
      <c r="AG526" s="411">
        <f t="shared" ref="AG526" si="1549">AG525</f>
        <v>0</v>
      </c>
      <c r="AH526" s="411">
        <f t="shared" ref="AH526" si="1550">AH525</f>
        <v>0</v>
      </c>
      <c r="AI526" s="411">
        <f t="shared" ref="AI526" si="1551">AI525</f>
        <v>0</v>
      </c>
      <c r="AJ526" s="411">
        <f t="shared" ref="AJ526" si="1552">AJ525</f>
        <v>0</v>
      </c>
      <c r="AK526" s="411">
        <f t="shared" ref="AK526" si="1553">AK525</f>
        <v>0</v>
      </c>
      <c r="AL526" s="411">
        <f t="shared" ref="AL526" si="1554">AL525</f>
        <v>0</v>
      </c>
      <c r="AM526" s="306"/>
    </row>
    <row r="527" spans="1:39" ht="15.5" outlineLevel="1">
      <c r="A527" s="532"/>
      <c r="B527" s="428"/>
      <c r="C527" s="291"/>
      <c r="D527" s="291"/>
      <c r="E527" s="291"/>
      <c r="F527" s="291"/>
      <c r="G527" s="291"/>
      <c r="H527" s="291"/>
      <c r="I527" s="291"/>
      <c r="J527" s="291"/>
      <c r="K527" s="291"/>
      <c r="L527" s="291"/>
      <c r="M527" s="291"/>
      <c r="N527" s="291"/>
      <c r="O527" s="291"/>
      <c r="P527" s="291"/>
      <c r="Q527" s="291"/>
      <c r="R527" s="291"/>
      <c r="S527" s="291"/>
      <c r="T527" s="291"/>
      <c r="U527" s="291"/>
      <c r="V527" s="291"/>
      <c r="W527" s="291"/>
      <c r="X527" s="291"/>
      <c r="Y527" s="412"/>
      <c r="Z527" s="425"/>
      <c r="AA527" s="425"/>
      <c r="AB527" s="425"/>
      <c r="AC527" s="425"/>
      <c r="AD527" s="425"/>
      <c r="AE527" s="425"/>
      <c r="AF527" s="425"/>
      <c r="AG527" s="425"/>
      <c r="AH527" s="425"/>
      <c r="AI527" s="425"/>
      <c r="AJ527" s="425"/>
      <c r="AK527" s="425"/>
      <c r="AL527" s="425"/>
      <c r="AM527" s="306"/>
    </row>
    <row r="528" spans="1:39" ht="31" outlineLevel="1">
      <c r="A528" s="532">
        <v>39</v>
      </c>
      <c r="B528" s="428" t="s">
        <v>131</v>
      </c>
      <c r="C528" s="291" t="s">
        <v>25</v>
      </c>
      <c r="D528" s="295"/>
      <c r="E528" s="295"/>
      <c r="F528" s="295"/>
      <c r="G528" s="295"/>
      <c r="H528" s="295"/>
      <c r="I528" s="295"/>
      <c r="J528" s="295"/>
      <c r="K528" s="295"/>
      <c r="L528" s="295"/>
      <c r="M528" s="295"/>
      <c r="N528" s="295">
        <v>12</v>
      </c>
      <c r="O528" s="295"/>
      <c r="P528" s="295"/>
      <c r="Q528" s="295"/>
      <c r="R528" s="295"/>
      <c r="S528" s="295"/>
      <c r="T528" s="295"/>
      <c r="U528" s="295"/>
      <c r="V528" s="295"/>
      <c r="W528" s="295"/>
      <c r="X528" s="295"/>
      <c r="Y528" s="426"/>
      <c r="Z528" s="410"/>
      <c r="AA528" s="410"/>
      <c r="AB528" s="410"/>
      <c r="AC528" s="410"/>
      <c r="AD528" s="410"/>
      <c r="AE528" s="410"/>
      <c r="AF528" s="415"/>
      <c r="AG528" s="415"/>
      <c r="AH528" s="415"/>
      <c r="AI528" s="415"/>
      <c r="AJ528" s="415"/>
      <c r="AK528" s="415"/>
      <c r="AL528" s="415"/>
      <c r="AM528" s="296">
        <f>SUM(Y528:AL528)</f>
        <v>0</v>
      </c>
    </row>
    <row r="529" spans="1:39" ht="15.5" outlineLevel="1">
      <c r="A529" s="532"/>
      <c r="B529" s="431" t="s">
        <v>308</v>
      </c>
      <c r="C529" s="291" t="s">
        <v>163</v>
      </c>
      <c r="D529" s="295"/>
      <c r="E529" s="295"/>
      <c r="F529" s="295"/>
      <c r="G529" s="295"/>
      <c r="H529" s="295"/>
      <c r="I529" s="295"/>
      <c r="J529" s="295"/>
      <c r="K529" s="295"/>
      <c r="L529" s="295"/>
      <c r="M529" s="295"/>
      <c r="N529" s="295">
        <f>N528</f>
        <v>12</v>
      </c>
      <c r="O529" s="295"/>
      <c r="P529" s="295"/>
      <c r="Q529" s="295"/>
      <c r="R529" s="295"/>
      <c r="S529" s="295"/>
      <c r="T529" s="295"/>
      <c r="U529" s="295"/>
      <c r="V529" s="295"/>
      <c r="W529" s="295"/>
      <c r="X529" s="295"/>
      <c r="Y529" s="411">
        <f>Y528</f>
        <v>0</v>
      </c>
      <c r="Z529" s="411">
        <f t="shared" ref="Z529" si="1555">Z528</f>
        <v>0</v>
      </c>
      <c r="AA529" s="411">
        <f t="shared" ref="AA529" si="1556">AA528</f>
        <v>0</v>
      </c>
      <c r="AB529" s="411">
        <f t="shared" ref="AB529" si="1557">AB528</f>
        <v>0</v>
      </c>
      <c r="AC529" s="411">
        <f t="shared" ref="AC529" si="1558">AC528</f>
        <v>0</v>
      </c>
      <c r="AD529" s="411">
        <f t="shared" ref="AD529" si="1559">AD528</f>
        <v>0</v>
      </c>
      <c r="AE529" s="411">
        <f t="shared" ref="AE529" si="1560">AE528</f>
        <v>0</v>
      </c>
      <c r="AF529" s="411">
        <f t="shared" ref="AF529" si="1561">AF528</f>
        <v>0</v>
      </c>
      <c r="AG529" s="411">
        <f t="shared" ref="AG529" si="1562">AG528</f>
        <v>0</v>
      </c>
      <c r="AH529" s="411">
        <f t="shared" ref="AH529" si="1563">AH528</f>
        <v>0</v>
      </c>
      <c r="AI529" s="411">
        <f t="shared" ref="AI529" si="1564">AI528</f>
        <v>0</v>
      </c>
      <c r="AJ529" s="411">
        <f t="shared" ref="AJ529" si="1565">AJ528</f>
        <v>0</v>
      </c>
      <c r="AK529" s="411">
        <f t="shared" ref="AK529" si="1566">AK528</f>
        <v>0</v>
      </c>
      <c r="AL529" s="411">
        <f t="shared" ref="AL529" si="1567">AL528</f>
        <v>0</v>
      </c>
      <c r="AM529" s="306"/>
    </row>
    <row r="530" spans="1:39" ht="15.5" outlineLevel="1">
      <c r="A530" s="532"/>
      <c r="B530" s="428"/>
      <c r="C530" s="291"/>
      <c r="D530" s="291"/>
      <c r="E530" s="291"/>
      <c r="F530" s="291"/>
      <c r="G530" s="291"/>
      <c r="H530" s="291"/>
      <c r="I530" s="291"/>
      <c r="J530" s="291"/>
      <c r="K530" s="291"/>
      <c r="L530" s="291"/>
      <c r="M530" s="291"/>
      <c r="N530" s="291"/>
      <c r="O530" s="291"/>
      <c r="P530" s="291"/>
      <c r="Q530" s="291"/>
      <c r="R530" s="291"/>
      <c r="S530" s="291"/>
      <c r="T530" s="291"/>
      <c r="U530" s="291"/>
      <c r="V530" s="291"/>
      <c r="W530" s="291"/>
      <c r="X530" s="291"/>
      <c r="Y530" s="412"/>
      <c r="Z530" s="425"/>
      <c r="AA530" s="425"/>
      <c r="AB530" s="425"/>
      <c r="AC530" s="425"/>
      <c r="AD530" s="425"/>
      <c r="AE530" s="425"/>
      <c r="AF530" s="425"/>
      <c r="AG530" s="425"/>
      <c r="AH530" s="425"/>
      <c r="AI530" s="425"/>
      <c r="AJ530" s="425"/>
      <c r="AK530" s="425"/>
      <c r="AL530" s="425"/>
      <c r="AM530" s="306"/>
    </row>
    <row r="531" spans="1:39" ht="31" outlineLevel="1">
      <c r="A531" s="532">
        <v>40</v>
      </c>
      <c r="B531" s="428" t="s">
        <v>132</v>
      </c>
      <c r="C531" s="291" t="s">
        <v>25</v>
      </c>
      <c r="D531" s="295"/>
      <c r="E531" s="295"/>
      <c r="F531" s="295"/>
      <c r="G531" s="295"/>
      <c r="H531" s="295"/>
      <c r="I531" s="295"/>
      <c r="J531" s="295"/>
      <c r="K531" s="295"/>
      <c r="L531" s="295"/>
      <c r="M531" s="295"/>
      <c r="N531" s="295">
        <v>12</v>
      </c>
      <c r="O531" s="295"/>
      <c r="P531" s="295"/>
      <c r="Q531" s="295"/>
      <c r="R531" s="295"/>
      <c r="S531" s="295"/>
      <c r="T531" s="295"/>
      <c r="U531" s="295"/>
      <c r="V531" s="295"/>
      <c r="W531" s="295"/>
      <c r="X531" s="295"/>
      <c r="Y531" s="426"/>
      <c r="Z531" s="410"/>
      <c r="AA531" s="410"/>
      <c r="AB531" s="410"/>
      <c r="AC531" s="410"/>
      <c r="AD531" s="410"/>
      <c r="AE531" s="410"/>
      <c r="AF531" s="415"/>
      <c r="AG531" s="415"/>
      <c r="AH531" s="415"/>
      <c r="AI531" s="415"/>
      <c r="AJ531" s="415"/>
      <c r="AK531" s="415"/>
      <c r="AL531" s="415"/>
      <c r="AM531" s="296">
        <f>SUM(Y531:AL531)</f>
        <v>0</v>
      </c>
    </row>
    <row r="532" spans="1:39" ht="15.5" outlineLevel="1">
      <c r="A532" s="532"/>
      <c r="B532" s="431" t="s">
        <v>308</v>
      </c>
      <c r="C532" s="291" t="s">
        <v>163</v>
      </c>
      <c r="D532" s="295"/>
      <c r="E532" s="295"/>
      <c r="F532" s="295"/>
      <c r="G532" s="295"/>
      <c r="H532" s="295"/>
      <c r="I532" s="295"/>
      <c r="J532" s="295"/>
      <c r="K532" s="295"/>
      <c r="L532" s="295"/>
      <c r="M532" s="295"/>
      <c r="N532" s="295">
        <f>N531</f>
        <v>12</v>
      </c>
      <c r="O532" s="295"/>
      <c r="P532" s="295"/>
      <c r="Q532" s="295"/>
      <c r="R532" s="295"/>
      <c r="S532" s="295"/>
      <c r="T532" s="295"/>
      <c r="U532" s="295"/>
      <c r="V532" s="295"/>
      <c r="W532" s="295"/>
      <c r="X532" s="295"/>
      <c r="Y532" s="411">
        <f>Y531</f>
        <v>0</v>
      </c>
      <c r="Z532" s="411">
        <f t="shared" ref="Z532" si="1568">Z531</f>
        <v>0</v>
      </c>
      <c r="AA532" s="411">
        <f t="shared" ref="AA532" si="1569">AA531</f>
        <v>0</v>
      </c>
      <c r="AB532" s="411">
        <f t="shared" ref="AB532" si="1570">AB531</f>
        <v>0</v>
      </c>
      <c r="AC532" s="411">
        <f t="shared" ref="AC532" si="1571">AC531</f>
        <v>0</v>
      </c>
      <c r="AD532" s="411">
        <f t="shared" ref="AD532" si="1572">AD531</f>
        <v>0</v>
      </c>
      <c r="AE532" s="411">
        <f t="shared" ref="AE532" si="1573">AE531</f>
        <v>0</v>
      </c>
      <c r="AF532" s="411">
        <f t="shared" ref="AF532" si="1574">AF531</f>
        <v>0</v>
      </c>
      <c r="AG532" s="411">
        <f t="shared" ref="AG532" si="1575">AG531</f>
        <v>0</v>
      </c>
      <c r="AH532" s="411">
        <f t="shared" ref="AH532" si="1576">AH531</f>
        <v>0</v>
      </c>
      <c r="AI532" s="411">
        <f t="shared" ref="AI532" si="1577">AI531</f>
        <v>0</v>
      </c>
      <c r="AJ532" s="411">
        <f t="shared" ref="AJ532" si="1578">AJ531</f>
        <v>0</v>
      </c>
      <c r="AK532" s="411">
        <f t="shared" ref="AK532" si="1579">AK531</f>
        <v>0</v>
      </c>
      <c r="AL532" s="411">
        <f t="shared" ref="AL532" si="1580">AL531</f>
        <v>0</v>
      </c>
      <c r="AM532" s="306"/>
    </row>
    <row r="533" spans="1:39" ht="15.5" outlineLevel="1">
      <c r="A533" s="532"/>
      <c r="B533" s="428"/>
      <c r="C533" s="291"/>
      <c r="D533" s="291"/>
      <c r="E533" s="291"/>
      <c r="F533" s="291"/>
      <c r="G533" s="291"/>
      <c r="H533" s="291"/>
      <c r="I533" s="291"/>
      <c r="J533" s="291"/>
      <c r="K533" s="291"/>
      <c r="L533" s="291"/>
      <c r="M533" s="291"/>
      <c r="N533" s="291"/>
      <c r="O533" s="291"/>
      <c r="P533" s="291"/>
      <c r="Q533" s="291"/>
      <c r="R533" s="291"/>
      <c r="S533" s="291"/>
      <c r="T533" s="291"/>
      <c r="U533" s="291"/>
      <c r="V533" s="291"/>
      <c r="W533" s="291"/>
      <c r="X533" s="291"/>
      <c r="Y533" s="412"/>
      <c r="Z533" s="425"/>
      <c r="AA533" s="425"/>
      <c r="AB533" s="425"/>
      <c r="AC533" s="425"/>
      <c r="AD533" s="425"/>
      <c r="AE533" s="425"/>
      <c r="AF533" s="425"/>
      <c r="AG533" s="425"/>
      <c r="AH533" s="425"/>
      <c r="AI533" s="425"/>
      <c r="AJ533" s="425"/>
      <c r="AK533" s="425"/>
      <c r="AL533" s="425"/>
      <c r="AM533" s="306"/>
    </row>
    <row r="534" spans="1:39" ht="46.5" outlineLevel="1">
      <c r="A534" s="532">
        <v>41</v>
      </c>
      <c r="B534" s="428" t="s">
        <v>133</v>
      </c>
      <c r="C534" s="291" t="s">
        <v>25</v>
      </c>
      <c r="D534" s="295"/>
      <c r="E534" s="295"/>
      <c r="F534" s="295"/>
      <c r="G534" s="295"/>
      <c r="H534" s="295"/>
      <c r="I534" s="295"/>
      <c r="J534" s="295"/>
      <c r="K534" s="295"/>
      <c r="L534" s="295"/>
      <c r="M534" s="295"/>
      <c r="N534" s="295">
        <v>12</v>
      </c>
      <c r="O534" s="295"/>
      <c r="P534" s="295"/>
      <c r="Q534" s="295"/>
      <c r="R534" s="295"/>
      <c r="S534" s="295"/>
      <c r="T534" s="295"/>
      <c r="U534" s="295"/>
      <c r="V534" s="295"/>
      <c r="W534" s="295"/>
      <c r="X534" s="295"/>
      <c r="Y534" s="426"/>
      <c r="Z534" s="410"/>
      <c r="AA534" s="410"/>
      <c r="AB534" s="410"/>
      <c r="AC534" s="410"/>
      <c r="AD534" s="410"/>
      <c r="AE534" s="410"/>
      <c r="AF534" s="415"/>
      <c r="AG534" s="415"/>
      <c r="AH534" s="415"/>
      <c r="AI534" s="415"/>
      <c r="AJ534" s="415"/>
      <c r="AK534" s="415"/>
      <c r="AL534" s="415"/>
      <c r="AM534" s="296">
        <f>SUM(Y534:AL534)</f>
        <v>0</v>
      </c>
    </row>
    <row r="535" spans="1:39" ht="15.5" outlineLevel="1">
      <c r="A535" s="532"/>
      <c r="B535" s="431" t="s">
        <v>308</v>
      </c>
      <c r="C535" s="291" t="s">
        <v>163</v>
      </c>
      <c r="D535" s="295"/>
      <c r="E535" s="295"/>
      <c r="F535" s="295"/>
      <c r="G535" s="295"/>
      <c r="H535" s="295"/>
      <c r="I535" s="295"/>
      <c r="J535" s="295"/>
      <c r="K535" s="295"/>
      <c r="L535" s="295"/>
      <c r="M535" s="295"/>
      <c r="N535" s="295">
        <f>N534</f>
        <v>12</v>
      </c>
      <c r="O535" s="295"/>
      <c r="P535" s="295"/>
      <c r="Q535" s="295"/>
      <c r="R535" s="295"/>
      <c r="S535" s="295"/>
      <c r="T535" s="295"/>
      <c r="U535" s="295"/>
      <c r="V535" s="295"/>
      <c r="W535" s="295"/>
      <c r="X535" s="295"/>
      <c r="Y535" s="411">
        <f>Y534</f>
        <v>0</v>
      </c>
      <c r="Z535" s="411">
        <f t="shared" ref="Z535" si="1581">Z534</f>
        <v>0</v>
      </c>
      <c r="AA535" s="411">
        <f t="shared" ref="AA535" si="1582">AA534</f>
        <v>0</v>
      </c>
      <c r="AB535" s="411">
        <f t="shared" ref="AB535" si="1583">AB534</f>
        <v>0</v>
      </c>
      <c r="AC535" s="411">
        <f t="shared" ref="AC535" si="1584">AC534</f>
        <v>0</v>
      </c>
      <c r="AD535" s="411">
        <f t="shared" ref="AD535" si="1585">AD534</f>
        <v>0</v>
      </c>
      <c r="AE535" s="411">
        <f t="shared" ref="AE535" si="1586">AE534</f>
        <v>0</v>
      </c>
      <c r="AF535" s="411">
        <f t="shared" ref="AF535" si="1587">AF534</f>
        <v>0</v>
      </c>
      <c r="AG535" s="411">
        <f t="shared" ref="AG535" si="1588">AG534</f>
        <v>0</v>
      </c>
      <c r="AH535" s="411">
        <f t="shared" ref="AH535" si="1589">AH534</f>
        <v>0</v>
      </c>
      <c r="AI535" s="411">
        <f t="shared" ref="AI535" si="1590">AI534</f>
        <v>0</v>
      </c>
      <c r="AJ535" s="411">
        <f t="shared" ref="AJ535" si="1591">AJ534</f>
        <v>0</v>
      </c>
      <c r="AK535" s="411">
        <f t="shared" ref="AK535" si="1592">AK534</f>
        <v>0</v>
      </c>
      <c r="AL535" s="411">
        <f t="shared" ref="AL535" si="1593">AL534</f>
        <v>0</v>
      </c>
      <c r="AM535" s="306"/>
    </row>
    <row r="536" spans="1:39" ht="15.5" outlineLevel="1">
      <c r="A536" s="532"/>
      <c r="B536" s="428"/>
      <c r="C536" s="291"/>
      <c r="D536" s="291"/>
      <c r="E536" s="291"/>
      <c r="F536" s="291"/>
      <c r="G536" s="291"/>
      <c r="H536" s="291"/>
      <c r="I536" s="291"/>
      <c r="J536" s="291"/>
      <c r="K536" s="291"/>
      <c r="L536" s="291"/>
      <c r="M536" s="291"/>
      <c r="N536" s="291"/>
      <c r="O536" s="291"/>
      <c r="P536" s="291"/>
      <c r="Q536" s="291"/>
      <c r="R536" s="291"/>
      <c r="S536" s="291"/>
      <c r="T536" s="291"/>
      <c r="U536" s="291"/>
      <c r="V536" s="291"/>
      <c r="W536" s="291"/>
      <c r="X536" s="291"/>
      <c r="Y536" s="412"/>
      <c r="Z536" s="425"/>
      <c r="AA536" s="425"/>
      <c r="AB536" s="425"/>
      <c r="AC536" s="425"/>
      <c r="AD536" s="425"/>
      <c r="AE536" s="425"/>
      <c r="AF536" s="425"/>
      <c r="AG536" s="425"/>
      <c r="AH536" s="425"/>
      <c r="AI536" s="425"/>
      <c r="AJ536" s="425"/>
      <c r="AK536" s="425"/>
      <c r="AL536" s="425"/>
      <c r="AM536" s="306"/>
    </row>
    <row r="537" spans="1:39" ht="31" outlineLevel="1">
      <c r="A537" s="532">
        <v>42</v>
      </c>
      <c r="B537" s="428" t="s">
        <v>134</v>
      </c>
      <c r="C537" s="291" t="s">
        <v>25</v>
      </c>
      <c r="D537" s="295"/>
      <c r="E537" s="295"/>
      <c r="F537" s="295"/>
      <c r="G537" s="295"/>
      <c r="H537" s="295"/>
      <c r="I537" s="295"/>
      <c r="J537" s="295"/>
      <c r="K537" s="295"/>
      <c r="L537" s="295"/>
      <c r="M537" s="295"/>
      <c r="N537" s="291"/>
      <c r="O537" s="295"/>
      <c r="P537" s="295"/>
      <c r="Q537" s="295"/>
      <c r="R537" s="295"/>
      <c r="S537" s="295"/>
      <c r="T537" s="295"/>
      <c r="U537" s="295"/>
      <c r="V537" s="295"/>
      <c r="W537" s="295"/>
      <c r="X537" s="295"/>
      <c r="Y537" s="426"/>
      <c r="Z537" s="410"/>
      <c r="AA537" s="410"/>
      <c r="AB537" s="410"/>
      <c r="AC537" s="410"/>
      <c r="AD537" s="410"/>
      <c r="AE537" s="410"/>
      <c r="AF537" s="415"/>
      <c r="AG537" s="415"/>
      <c r="AH537" s="415"/>
      <c r="AI537" s="415"/>
      <c r="AJ537" s="415"/>
      <c r="AK537" s="415"/>
      <c r="AL537" s="415"/>
      <c r="AM537" s="296">
        <f>SUM(Y537:AL537)</f>
        <v>0</v>
      </c>
    </row>
    <row r="538" spans="1:39" ht="15.5" outlineLevel="1">
      <c r="A538" s="532"/>
      <c r="B538" s="431" t="s">
        <v>308</v>
      </c>
      <c r="C538" s="291" t="s">
        <v>163</v>
      </c>
      <c r="D538" s="295"/>
      <c r="E538" s="295"/>
      <c r="F538" s="295"/>
      <c r="G538" s="295"/>
      <c r="H538" s="295"/>
      <c r="I538" s="295"/>
      <c r="J538" s="295"/>
      <c r="K538" s="295"/>
      <c r="L538" s="295"/>
      <c r="M538" s="295"/>
      <c r="N538" s="468"/>
      <c r="O538" s="295"/>
      <c r="P538" s="295"/>
      <c r="Q538" s="295"/>
      <c r="R538" s="295"/>
      <c r="S538" s="295"/>
      <c r="T538" s="295"/>
      <c r="U538" s="295"/>
      <c r="V538" s="295"/>
      <c r="W538" s="295"/>
      <c r="X538" s="295"/>
      <c r="Y538" s="411">
        <f>Y537</f>
        <v>0</v>
      </c>
      <c r="Z538" s="411">
        <f t="shared" ref="Z538" si="1594">Z537</f>
        <v>0</v>
      </c>
      <c r="AA538" s="411">
        <f t="shared" ref="AA538" si="1595">AA537</f>
        <v>0</v>
      </c>
      <c r="AB538" s="411">
        <f t="shared" ref="AB538" si="1596">AB537</f>
        <v>0</v>
      </c>
      <c r="AC538" s="411">
        <f t="shared" ref="AC538" si="1597">AC537</f>
        <v>0</v>
      </c>
      <c r="AD538" s="411">
        <f t="shared" ref="AD538" si="1598">AD537</f>
        <v>0</v>
      </c>
      <c r="AE538" s="411">
        <f t="shared" ref="AE538" si="1599">AE537</f>
        <v>0</v>
      </c>
      <c r="AF538" s="411">
        <f t="shared" ref="AF538" si="1600">AF537</f>
        <v>0</v>
      </c>
      <c r="AG538" s="411">
        <f t="shared" ref="AG538" si="1601">AG537</f>
        <v>0</v>
      </c>
      <c r="AH538" s="411">
        <f t="shared" ref="AH538" si="1602">AH537</f>
        <v>0</v>
      </c>
      <c r="AI538" s="411">
        <f t="shared" ref="AI538" si="1603">AI537</f>
        <v>0</v>
      </c>
      <c r="AJ538" s="411">
        <f t="shared" ref="AJ538" si="1604">AJ537</f>
        <v>0</v>
      </c>
      <c r="AK538" s="411">
        <f t="shared" ref="AK538" si="1605">AK537</f>
        <v>0</v>
      </c>
      <c r="AL538" s="411">
        <f t="shared" ref="AL538" si="1606">AL537</f>
        <v>0</v>
      </c>
      <c r="AM538" s="306"/>
    </row>
    <row r="539" spans="1:39" ht="15.5" outlineLevel="1">
      <c r="A539" s="532"/>
      <c r="B539" s="428"/>
      <c r="C539" s="291"/>
      <c r="D539" s="291"/>
      <c r="E539" s="291"/>
      <c r="F539" s="291"/>
      <c r="G539" s="291"/>
      <c r="H539" s="291"/>
      <c r="I539" s="291"/>
      <c r="J539" s="291"/>
      <c r="K539" s="291"/>
      <c r="L539" s="291"/>
      <c r="M539" s="291"/>
      <c r="N539" s="291"/>
      <c r="O539" s="291"/>
      <c r="P539" s="291"/>
      <c r="Q539" s="291"/>
      <c r="R539" s="291"/>
      <c r="S539" s="291"/>
      <c r="T539" s="291"/>
      <c r="U539" s="291"/>
      <c r="V539" s="291"/>
      <c r="W539" s="291"/>
      <c r="X539" s="291"/>
      <c r="Y539" s="412"/>
      <c r="Z539" s="425"/>
      <c r="AA539" s="425"/>
      <c r="AB539" s="425"/>
      <c r="AC539" s="425"/>
      <c r="AD539" s="425"/>
      <c r="AE539" s="425"/>
      <c r="AF539" s="425"/>
      <c r="AG539" s="425"/>
      <c r="AH539" s="425"/>
      <c r="AI539" s="425"/>
      <c r="AJ539" s="425"/>
      <c r="AK539" s="425"/>
      <c r="AL539" s="425"/>
      <c r="AM539" s="306"/>
    </row>
    <row r="540" spans="1:39" ht="15.5" outlineLevel="1">
      <c r="A540" s="532">
        <v>43</v>
      </c>
      <c r="B540" s="428" t="s">
        <v>135</v>
      </c>
      <c r="C540" s="291" t="s">
        <v>25</v>
      </c>
      <c r="D540" s="295"/>
      <c r="E540" s="295"/>
      <c r="F540" s="295"/>
      <c r="G540" s="295"/>
      <c r="H540" s="295"/>
      <c r="I540" s="295"/>
      <c r="J540" s="295"/>
      <c r="K540" s="295"/>
      <c r="L540" s="295"/>
      <c r="M540" s="295"/>
      <c r="N540" s="295">
        <v>12</v>
      </c>
      <c r="O540" s="295"/>
      <c r="P540" s="295"/>
      <c r="Q540" s="295"/>
      <c r="R540" s="295"/>
      <c r="S540" s="295"/>
      <c r="T540" s="295"/>
      <c r="U540" s="295"/>
      <c r="V540" s="295"/>
      <c r="W540" s="295"/>
      <c r="X540" s="295"/>
      <c r="Y540" s="426"/>
      <c r="Z540" s="410"/>
      <c r="AA540" s="410"/>
      <c r="AB540" s="410"/>
      <c r="AC540" s="410"/>
      <c r="AD540" s="410"/>
      <c r="AE540" s="410"/>
      <c r="AF540" s="415"/>
      <c r="AG540" s="415"/>
      <c r="AH540" s="415"/>
      <c r="AI540" s="415"/>
      <c r="AJ540" s="415"/>
      <c r="AK540" s="415"/>
      <c r="AL540" s="415"/>
      <c r="AM540" s="296">
        <f>SUM(Y540:AL540)</f>
        <v>0</v>
      </c>
    </row>
    <row r="541" spans="1:39" ht="15.5" outlineLevel="1">
      <c r="A541" s="532"/>
      <c r="B541" s="431" t="s">
        <v>308</v>
      </c>
      <c r="C541" s="291" t="s">
        <v>163</v>
      </c>
      <c r="D541" s="295"/>
      <c r="E541" s="295"/>
      <c r="F541" s="295"/>
      <c r="G541" s="295"/>
      <c r="H541" s="295"/>
      <c r="I541" s="295"/>
      <c r="J541" s="295"/>
      <c r="K541" s="295"/>
      <c r="L541" s="295"/>
      <c r="M541" s="295"/>
      <c r="N541" s="295">
        <f>N540</f>
        <v>12</v>
      </c>
      <c r="O541" s="295"/>
      <c r="P541" s="295"/>
      <c r="Q541" s="295"/>
      <c r="R541" s="295"/>
      <c r="S541" s="295"/>
      <c r="T541" s="295"/>
      <c r="U541" s="295"/>
      <c r="V541" s="295"/>
      <c r="W541" s="295"/>
      <c r="X541" s="295"/>
      <c r="Y541" s="411">
        <f>Y540</f>
        <v>0</v>
      </c>
      <c r="Z541" s="411">
        <f t="shared" ref="Z541" si="1607">Z540</f>
        <v>0</v>
      </c>
      <c r="AA541" s="411">
        <f t="shared" ref="AA541" si="1608">AA540</f>
        <v>0</v>
      </c>
      <c r="AB541" s="411">
        <f t="shared" ref="AB541" si="1609">AB540</f>
        <v>0</v>
      </c>
      <c r="AC541" s="411">
        <f t="shared" ref="AC541" si="1610">AC540</f>
        <v>0</v>
      </c>
      <c r="AD541" s="411">
        <f t="shared" ref="AD541" si="1611">AD540</f>
        <v>0</v>
      </c>
      <c r="AE541" s="411">
        <f t="shared" ref="AE541" si="1612">AE540</f>
        <v>0</v>
      </c>
      <c r="AF541" s="411">
        <f t="shared" ref="AF541" si="1613">AF540</f>
        <v>0</v>
      </c>
      <c r="AG541" s="411">
        <f t="shared" ref="AG541" si="1614">AG540</f>
        <v>0</v>
      </c>
      <c r="AH541" s="411">
        <f t="shared" ref="AH541" si="1615">AH540</f>
        <v>0</v>
      </c>
      <c r="AI541" s="411">
        <f t="shared" ref="AI541" si="1616">AI540</f>
        <v>0</v>
      </c>
      <c r="AJ541" s="411">
        <f t="shared" ref="AJ541" si="1617">AJ540</f>
        <v>0</v>
      </c>
      <c r="AK541" s="411">
        <f t="shared" ref="AK541" si="1618">AK540</f>
        <v>0</v>
      </c>
      <c r="AL541" s="411">
        <f t="shared" ref="AL541" si="1619">AL540</f>
        <v>0</v>
      </c>
      <c r="AM541" s="306"/>
    </row>
    <row r="542" spans="1:39" ht="15.5" outlineLevel="1">
      <c r="A542" s="532"/>
      <c r="B542" s="428"/>
      <c r="C542" s="291"/>
      <c r="D542" s="291"/>
      <c r="E542" s="291"/>
      <c r="F542" s="291"/>
      <c r="G542" s="291"/>
      <c r="H542" s="291"/>
      <c r="I542" s="291"/>
      <c r="J542" s="291"/>
      <c r="K542" s="291"/>
      <c r="L542" s="291"/>
      <c r="M542" s="291"/>
      <c r="N542" s="291"/>
      <c r="O542" s="291"/>
      <c r="P542" s="291"/>
      <c r="Q542" s="291"/>
      <c r="R542" s="291"/>
      <c r="S542" s="291"/>
      <c r="T542" s="291"/>
      <c r="U542" s="291"/>
      <c r="V542" s="291"/>
      <c r="W542" s="291"/>
      <c r="X542" s="291"/>
      <c r="Y542" s="412"/>
      <c r="Z542" s="425"/>
      <c r="AA542" s="425"/>
      <c r="AB542" s="425"/>
      <c r="AC542" s="425"/>
      <c r="AD542" s="425"/>
      <c r="AE542" s="425"/>
      <c r="AF542" s="425"/>
      <c r="AG542" s="425"/>
      <c r="AH542" s="425"/>
      <c r="AI542" s="425"/>
      <c r="AJ542" s="425"/>
      <c r="AK542" s="425"/>
      <c r="AL542" s="425"/>
      <c r="AM542" s="306"/>
    </row>
    <row r="543" spans="1:39" ht="46.5" outlineLevel="1">
      <c r="A543" s="532">
        <v>44</v>
      </c>
      <c r="B543" s="428" t="s">
        <v>136</v>
      </c>
      <c r="C543" s="291" t="s">
        <v>25</v>
      </c>
      <c r="D543" s="295"/>
      <c r="E543" s="295"/>
      <c r="F543" s="295"/>
      <c r="G543" s="295"/>
      <c r="H543" s="295"/>
      <c r="I543" s="295"/>
      <c r="J543" s="295"/>
      <c r="K543" s="295"/>
      <c r="L543" s="295"/>
      <c r="M543" s="295"/>
      <c r="N543" s="295">
        <v>12</v>
      </c>
      <c r="O543" s="295"/>
      <c r="P543" s="295"/>
      <c r="Q543" s="295"/>
      <c r="R543" s="295"/>
      <c r="S543" s="295"/>
      <c r="T543" s="295"/>
      <c r="U543" s="295"/>
      <c r="V543" s="295"/>
      <c r="W543" s="295"/>
      <c r="X543" s="295"/>
      <c r="Y543" s="426"/>
      <c r="Z543" s="410"/>
      <c r="AA543" s="410"/>
      <c r="AB543" s="410"/>
      <c r="AC543" s="410"/>
      <c r="AD543" s="410"/>
      <c r="AE543" s="410"/>
      <c r="AF543" s="415"/>
      <c r="AG543" s="415"/>
      <c r="AH543" s="415"/>
      <c r="AI543" s="415"/>
      <c r="AJ543" s="415"/>
      <c r="AK543" s="415"/>
      <c r="AL543" s="415"/>
      <c r="AM543" s="296">
        <f>SUM(Y543:AL543)</f>
        <v>0</v>
      </c>
    </row>
    <row r="544" spans="1:39" ht="15.5" outlineLevel="1">
      <c r="A544" s="532"/>
      <c r="B544" s="431" t="s">
        <v>308</v>
      </c>
      <c r="C544" s="291" t="s">
        <v>163</v>
      </c>
      <c r="D544" s="295"/>
      <c r="E544" s="295"/>
      <c r="F544" s="295"/>
      <c r="G544" s="295"/>
      <c r="H544" s="295"/>
      <c r="I544" s="295"/>
      <c r="J544" s="295"/>
      <c r="K544" s="295"/>
      <c r="L544" s="295"/>
      <c r="M544" s="295"/>
      <c r="N544" s="295">
        <f>N543</f>
        <v>12</v>
      </c>
      <c r="O544" s="295"/>
      <c r="P544" s="295"/>
      <c r="Q544" s="295"/>
      <c r="R544" s="295"/>
      <c r="S544" s="295"/>
      <c r="T544" s="295"/>
      <c r="U544" s="295"/>
      <c r="V544" s="295"/>
      <c r="W544" s="295"/>
      <c r="X544" s="295"/>
      <c r="Y544" s="411">
        <f>Y543</f>
        <v>0</v>
      </c>
      <c r="Z544" s="411">
        <f t="shared" ref="Z544" si="1620">Z543</f>
        <v>0</v>
      </c>
      <c r="AA544" s="411">
        <f t="shared" ref="AA544" si="1621">AA543</f>
        <v>0</v>
      </c>
      <c r="AB544" s="411">
        <f t="shared" ref="AB544" si="1622">AB543</f>
        <v>0</v>
      </c>
      <c r="AC544" s="411">
        <f t="shared" ref="AC544" si="1623">AC543</f>
        <v>0</v>
      </c>
      <c r="AD544" s="411">
        <f t="shared" ref="AD544" si="1624">AD543</f>
        <v>0</v>
      </c>
      <c r="AE544" s="411">
        <f t="shared" ref="AE544" si="1625">AE543</f>
        <v>0</v>
      </c>
      <c r="AF544" s="411">
        <f t="shared" ref="AF544" si="1626">AF543</f>
        <v>0</v>
      </c>
      <c r="AG544" s="411">
        <f t="shared" ref="AG544" si="1627">AG543</f>
        <v>0</v>
      </c>
      <c r="AH544" s="411">
        <f t="shared" ref="AH544" si="1628">AH543</f>
        <v>0</v>
      </c>
      <c r="AI544" s="411">
        <f t="shared" ref="AI544" si="1629">AI543</f>
        <v>0</v>
      </c>
      <c r="AJ544" s="411">
        <f t="shared" ref="AJ544" si="1630">AJ543</f>
        <v>0</v>
      </c>
      <c r="AK544" s="411">
        <f t="shared" ref="AK544" si="1631">AK543</f>
        <v>0</v>
      </c>
      <c r="AL544" s="411">
        <f t="shared" ref="AL544" si="1632">AL543</f>
        <v>0</v>
      </c>
      <c r="AM544" s="306"/>
    </row>
    <row r="545" spans="1:39" ht="15.5" outlineLevel="1">
      <c r="A545" s="532"/>
      <c r="B545" s="428"/>
      <c r="C545" s="291"/>
      <c r="D545" s="291"/>
      <c r="E545" s="291"/>
      <c r="F545" s="291"/>
      <c r="G545" s="291"/>
      <c r="H545" s="291"/>
      <c r="I545" s="291"/>
      <c r="J545" s="291"/>
      <c r="K545" s="291"/>
      <c r="L545" s="291"/>
      <c r="M545" s="291"/>
      <c r="N545" s="291"/>
      <c r="O545" s="291"/>
      <c r="P545" s="291"/>
      <c r="Q545" s="291"/>
      <c r="R545" s="291"/>
      <c r="S545" s="291"/>
      <c r="T545" s="291"/>
      <c r="U545" s="291"/>
      <c r="V545" s="291"/>
      <c r="W545" s="291"/>
      <c r="X545" s="291"/>
      <c r="Y545" s="412"/>
      <c r="Z545" s="425"/>
      <c r="AA545" s="425"/>
      <c r="AB545" s="425"/>
      <c r="AC545" s="425"/>
      <c r="AD545" s="425"/>
      <c r="AE545" s="425"/>
      <c r="AF545" s="425"/>
      <c r="AG545" s="425"/>
      <c r="AH545" s="425"/>
      <c r="AI545" s="425"/>
      <c r="AJ545" s="425"/>
      <c r="AK545" s="425"/>
      <c r="AL545" s="425"/>
      <c r="AM545" s="306"/>
    </row>
    <row r="546" spans="1:39" ht="31" outlineLevel="1">
      <c r="A546" s="532">
        <v>45</v>
      </c>
      <c r="B546" s="428" t="s">
        <v>137</v>
      </c>
      <c r="C546" s="291" t="s">
        <v>25</v>
      </c>
      <c r="D546" s="295"/>
      <c r="E546" s="295"/>
      <c r="F546" s="295"/>
      <c r="G546" s="295"/>
      <c r="H546" s="295"/>
      <c r="I546" s="295"/>
      <c r="J546" s="295"/>
      <c r="K546" s="295"/>
      <c r="L546" s="295"/>
      <c r="M546" s="295"/>
      <c r="N546" s="295">
        <v>12</v>
      </c>
      <c r="O546" s="295"/>
      <c r="P546" s="295"/>
      <c r="Q546" s="295"/>
      <c r="R546" s="295"/>
      <c r="S546" s="295"/>
      <c r="T546" s="295"/>
      <c r="U546" s="295"/>
      <c r="V546" s="295"/>
      <c r="W546" s="295"/>
      <c r="X546" s="295"/>
      <c r="Y546" s="426"/>
      <c r="Z546" s="410"/>
      <c r="AA546" s="410"/>
      <c r="AB546" s="410"/>
      <c r="AC546" s="410"/>
      <c r="AD546" s="410"/>
      <c r="AE546" s="410"/>
      <c r="AF546" s="415"/>
      <c r="AG546" s="415"/>
      <c r="AH546" s="415"/>
      <c r="AI546" s="415"/>
      <c r="AJ546" s="415"/>
      <c r="AK546" s="415"/>
      <c r="AL546" s="415"/>
      <c r="AM546" s="296">
        <f>SUM(Y546:AL546)</f>
        <v>0</v>
      </c>
    </row>
    <row r="547" spans="1:39" ht="15.5" outlineLevel="1">
      <c r="A547" s="532"/>
      <c r="B547" s="431" t="s">
        <v>308</v>
      </c>
      <c r="C547" s="291" t="s">
        <v>163</v>
      </c>
      <c r="D547" s="295"/>
      <c r="E547" s="295"/>
      <c r="F547" s="295"/>
      <c r="G547" s="295"/>
      <c r="H547" s="295"/>
      <c r="I547" s="295"/>
      <c r="J547" s="295"/>
      <c r="K547" s="295"/>
      <c r="L547" s="295"/>
      <c r="M547" s="295"/>
      <c r="N547" s="295">
        <f>N546</f>
        <v>12</v>
      </c>
      <c r="O547" s="295"/>
      <c r="P547" s="295"/>
      <c r="Q547" s="295"/>
      <c r="R547" s="295"/>
      <c r="S547" s="295"/>
      <c r="T547" s="295"/>
      <c r="U547" s="295"/>
      <c r="V547" s="295"/>
      <c r="W547" s="295"/>
      <c r="X547" s="295"/>
      <c r="Y547" s="411">
        <f>Y546</f>
        <v>0</v>
      </c>
      <c r="Z547" s="411">
        <f t="shared" ref="Z547" si="1633">Z546</f>
        <v>0</v>
      </c>
      <c r="AA547" s="411">
        <f t="shared" ref="AA547" si="1634">AA546</f>
        <v>0</v>
      </c>
      <c r="AB547" s="411">
        <f t="shared" ref="AB547" si="1635">AB546</f>
        <v>0</v>
      </c>
      <c r="AC547" s="411">
        <f t="shared" ref="AC547" si="1636">AC546</f>
        <v>0</v>
      </c>
      <c r="AD547" s="411">
        <f t="shared" ref="AD547" si="1637">AD546</f>
        <v>0</v>
      </c>
      <c r="AE547" s="411">
        <f t="shared" ref="AE547" si="1638">AE546</f>
        <v>0</v>
      </c>
      <c r="AF547" s="411">
        <f t="shared" ref="AF547" si="1639">AF546</f>
        <v>0</v>
      </c>
      <c r="AG547" s="411">
        <f t="shared" ref="AG547" si="1640">AG546</f>
        <v>0</v>
      </c>
      <c r="AH547" s="411">
        <f t="shared" ref="AH547" si="1641">AH546</f>
        <v>0</v>
      </c>
      <c r="AI547" s="411">
        <f t="shared" ref="AI547" si="1642">AI546</f>
        <v>0</v>
      </c>
      <c r="AJ547" s="411">
        <f t="shared" ref="AJ547" si="1643">AJ546</f>
        <v>0</v>
      </c>
      <c r="AK547" s="411">
        <f t="shared" ref="AK547" si="1644">AK546</f>
        <v>0</v>
      </c>
      <c r="AL547" s="411">
        <f t="shared" ref="AL547" si="1645">AL546</f>
        <v>0</v>
      </c>
      <c r="AM547" s="306"/>
    </row>
    <row r="548" spans="1:39" ht="15.5" outlineLevel="1">
      <c r="A548" s="532"/>
      <c r="B548" s="428"/>
      <c r="C548" s="291"/>
      <c r="D548" s="291"/>
      <c r="E548" s="291"/>
      <c r="F548" s="291"/>
      <c r="G548" s="291"/>
      <c r="H548" s="291"/>
      <c r="I548" s="291"/>
      <c r="J548" s="291"/>
      <c r="K548" s="291"/>
      <c r="L548" s="291"/>
      <c r="M548" s="291"/>
      <c r="N548" s="291"/>
      <c r="O548" s="291"/>
      <c r="P548" s="291"/>
      <c r="Q548" s="291"/>
      <c r="R548" s="291"/>
      <c r="S548" s="291"/>
      <c r="T548" s="291"/>
      <c r="U548" s="291"/>
      <c r="V548" s="291"/>
      <c r="W548" s="291"/>
      <c r="X548" s="291"/>
      <c r="Y548" s="412"/>
      <c r="Z548" s="425"/>
      <c r="AA548" s="425"/>
      <c r="AB548" s="425"/>
      <c r="AC548" s="425"/>
      <c r="AD548" s="425"/>
      <c r="AE548" s="425"/>
      <c r="AF548" s="425"/>
      <c r="AG548" s="425"/>
      <c r="AH548" s="425"/>
      <c r="AI548" s="425"/>
      <c r="AJ548" s="425"/>
      <c r="AK548" s="425"/>
      <c r="AL548" s="425"/>
      <c r="AM548" s="306"/>
    </row>
    <row r="549" spans="1:39" ht="31" outlineLevel="1">
      <c r="A549" s="532">
        <v>46</v>
      </c>
      <c r="B549" s="428" t="s">
        <v>138</v>
      </c>
      <c r="C549" s="291" t="s">
        <v>25</v>
      </c>
      <c r="D549" s="295"/>
      <c r="E549" s="295"/>
      <c r="F549" s="295"/>
      <c r="G549" s="295"/>
      <c r="H549" s="295"/>
      <c r="I549" s="295"/>
      <c r="J549" s="295"/>
      <c r="K549" s="295"/>
      <c r="L549" s="295"/>
      <c r="M549" s="295"/>
      <c r="N549" s="295">
        <v>12</v>
      </c>
      <c r="O549" s="295"/>
      <c r="P549" s="295"/>
      <c r="Q549" s="295"/>
      <c r="R549" s="295"/>
      <c r="S549" s="295"/>
      <c r="T549" s="295"/>
      <c r="U549" s="295"/>
      <c r="V549" s="295"/>
      <c r="W549" s="295"/>
      <c r="X549" s="295"/>
      <c r="Y549" s="426"/>
      <c r="Z549" s="410"/>
      <c r="AA549" s="410"/>
      <c r="AB549" s="410"/>
      <c r="AC549" s="410"/>
      <c r="AD549" s="410"/>
      <c r="AE549" s="410"/>
      <c r="AF549" s="415"/>
      <c r="AG549" s="415"/>
      <c r="AH549" s="415"/>
      <c r="AI549" s="415"/>
      <c r="AJ549" s="415"/>
      <c r="AK549" s="415"/>
      <c r="AL549" s="415"/>
      <c r="AM549" s="296">
        <f>SUM(Y549:AL549)</f>
        <v>0</v>
      </c>
    </row>
    <row r="550" spans="1:39" ht="15.5" outlineLevel="1">
      <c r="A550" s="532"/>
      <c r="B550" s="431" t="s">
        <v>308</v>
      </c>
      <c r="C550" s="291" t="s">
        <v>163</v>
      </c>
      <c r="D550" s="295"/>
      <c r="E550" s="295"/>
      <c r="F550" s="295"/>
      <c r="G550" s="295"/>
      <c r="H550" s="295"/>
      <c r="I550" s="295"/>
      <c r="J550" s="295"/>
      <c r="K550" s="295"/>
      <c r="L550" s="295"/>
      <c r="M550" s="295"/>
      <c r="N550" s="295">
        <f>N549</f>
        <v>12</v>
      </c>
      <c r="O550" s="295"/>
      <c r="P550" s="295"/>
      <c r="Q550" s="295"/>
      <c r="R550" s="295"/>
      <c r="S550" s="295"/>
      <c r="T550" s="295"/>
      <c r="U550" s="295"/>
      <c r="V550" s="295"/>
      <c r="W550" s="295"/>
      <c r="X550" s="295"/>
      <c r="Y550" s="411">
        <f>Y549</f>
        <v>0</v>
      </c>
      <c r="Z550" s="411">
        <f t="shared" ref="Z550" si="1646">Z549</f>
        <v>0</v>
      </c>
      <c r="AA550" s="411">
        <f t="shared" ref="AA550" si="1647">AA549</f>
        <v>0</v>
      </c>
      <c r="AB550" s="411">
        <f t="shared" ref="AB550" si="1648">AB549</f>
        <v>0</v>
      </c>
      <c r="AC550" s="411">
        <f t="shared" ref="AC550" si="1649">AC549</f>
        <v>0</v>
      </c>
      <c r="AD550" s="411">
        <f t="shared" ref="AD550" si="1650">AD549</f>
        <v>0</v>
      </c>
      <c r="AE550" s="411">
        <f t="shared" ref="AE550" si="1651">AE549</f>
        <v>0</v>
      </c>
      <c r="AF550" s="411">
        <f t="shared" ref="AF550" si="1652">AF549</f>
        <v>0</v>
      </c>
      <c r="AG550" s="411">
        <f t="shared" ref="AG550" si="1653">AG549</f>
        <v>0</v>
      </c>
      <c r="AH550" s="411">
        <f t="shared" ref="AH550" si="1654">AH549</f>
        <v>0</v>
      </c>
      <c r="AI550" s="411">
        <f t="shared" ref="AI550" si="1655">AI549</f>
        <v>0</v>
      </c>
      <c r="AJ550" s="411">
        <f t="shared" ref="AJ550" si="1656">AJ549</f>
        <v>0</v>
      </c>
      <c r="AK550" s="411">
        <f t="shared" ref="AK550" si="1657">AK549</f>
        <v>0</v>
      </c>
      <c r="AL550" s="411">
        <f t="shared" ref="AL550" si="1658">AL549</f>
        <v>0</v>
      </c>
      <c r="AM550" s="306"/>
    </row>
    <row r="551" spans="1:39" ht="15.5" outlineLevel="1">
      <c r="A551" s="532"/>
      <c r="B551" s="428"/>
      <c r="C551" s="291"/>
      <c r="D551" s="291"/>
      <c r="E551" s="291"/>
      <c r="F551" s="291"/>
      <c r="G551" s="291"/>
      <c r="H551" s="291"/>
      <c r="I551" s="291"/>
      <c r="J551" s="291"/>
      <c r="K551" s="291"/>
      <c r="L551" s="291"/>
      <c r="M551" s="291"/>
      <c r="N551" s="291"/>
      <c r="O551" s="291"/>
      <c r="P551" s="291"/>
      <c r="Q551" s="291"/>
      <c r="R551" s="291"/>
      <c r="S551" s="291"/>
      <c r="T551" s="291"/>
      <c r="U551" s="291"/>
      <c r="V551" s="291"/>
      <c r="W551" s="291"/>
      <c r="X551" s="291"/>
      <c r="Y551" s="412"/>
      <c r="Z551" s="425"/>
      <c r="AA551" s="425"/>
      <c r="AB551" s="425"/>
      <c r="AC551" s="425"/>
      <c r="AD551" s="425"/>
      <c r="AE551" s="425"/>
      <c r="AF551" s="425"/>
      <c r="AG551" s="425"/>
      <c r="AH551" s="425"/>
      <c r="AI551" s="425"/>
      <c r="AJ551" s="425"/>
      <c r="AK551" s="425"/>
      <c r="AL551" s="425"/>
      <c r="AM551" s="306"/>
    </row>
    <row r="552" spans="1:39" ht="31" outlineLevel="1">
      <c r="A552" s="532">
        <v>47</v>
      </c>
      <c r="B552" s="428" t="s">
        <v>139</v>
      </c>
      <c r="C552" s="291" t="s">
        <v>25</v>
      </c>
      <c r="D552" s="295"/>
      <c r="E552" s="295"/>
      <c r="F552" s="295"/>
      <c r="G552" s="295"/>
      <c r="H552" s="295"/>
      <c r="I552" s="295"/>
      <c r="J552" s="295"/>
      <c r="K552" s="295"/>
      <c r="L552" s="295"/>
      <c r="M552" s="295"/>
      <c r="N552" s="295">
        <v>12</v>
      </c>
      <c r="O552" s="295"/>
      <c r="P552" s="295"/>
      <c r="Q552" s="295"/>
      <c r="R552" s="295"/>
      <c r="S552" s="295"/>
      <c r="T552" s="295"/>
      <c r="U552" s="295"/>
      <c r="V552" s="295"/>
      <c r="W552" s="295"/>
      <c r="X552" s="295"/>
      <c r="Y552" s="426"/>
      <c r="Z552" s="410"/>
      <c r="AA552" s="410"/>
      <c r="AB552" s="410"/>
      <c r="AC552" s="410"/>
      <c r="AD552" s="410"/>
      <c r="AE552" s="410"/>
      <c r="AF552" s="415"/>
      <c r="AG552" s="415"/>
      <c r="AH552" s="415"/>
      <c r="AI552" s="415"/>
      <c r="AJ552" s="415"/>
      <c r="AK552" s="415"/>
      <c r="AL552" s="415"/>
      <c r="AM552" s="296">
        <f>SUM(Y552:AL552)</f>
        <v>0</v>
      </c>
    </row>
    <row r="553" spans="1:39" ht="15.5" outlineLevel="1">
      <c r="A553" s="532"/>
      <c r="B553" s="431" t="s">
        <v>308</v>
      </c>
      <c r="C553" s="291" t="s">
        <v>163</v>
      </c>
      <c r="D553" s="295"/>
      <c r="E553" s="295"/>
      <c r="F553" s="295"/>
      <c r="G553" s="295"/>
      <c r="H553" s="295"/>
      <c r="I553" s="295"/>
      <c r="J553" s="295"/>
      <c r="K553" s="295"/>
      <c r="L553" s="295"/>
      <c r="M553" s="295"/>
      <c r="N553" s="295">
        <f>N552</f>
        <v>12</v>
      </c>
      <c r="O553" s="295"/>
      <c r="P553" s="295"/>
      <c r="Q553" s="295"/>
      <c r="R553" s="295"/>
      <c r="S553" s="295"/>
      <c r="T553" s="295"/>
      <c r="U553" s="295"/>
      <c r="V553" s="295"/>
      <c r="W553" s="295"/>
      <c r="X553" s="295"/>
      <c r="Y553" s="411">
        <f>Y552</f>
        <v>0</v>
      </c>
      <c r="Z553" s="411">
        <f t="shared" ref="Z553" si="1659">Z552</f>
        <v>0</v>
      </c>
      <c r="AA553" s="411">
        <f t="shared" ref="AA553" si="1660">AA552</f>
        <v>0</v>
      </c>
      <c r="AB553" s="411">
        <f t="shared" ref="AB553" si="1661">AB552</f>
        <v>0</v>
      </c>
      <c r="AC553" s="411">
        <f t="shared" ref="AC553" si="1662">AC552</f>
        <v>0</v>
      </c>
      <c r="AD553" s="411">
        <f t="shared" ref="AD553" si="1663">AD552</f>
        <v>0</v>
      </c>
      <c r="AE553" s="411">
        <f t="shared" ref="AE553" si="1664">AE552</f>
        <v>0</v>
      </c>
      <c r="AF553" s="411">
        <f t="shared" ref="AF553" si="1665">AF552</f>
        <v>0</v>
      </c>
      <c r="AG553" s="411">
        <f t="shared" ref="AG553" si="1666">AG552</f>
        <v>0</v>
      </c>
      <c r="AH553" s="411">
        <f t="shared" ref="AH553" si="1667">AH552</f>
        <v>0</v>
      </c>
      <c r="AI553" s="411">
        <f t="shared" ref="AI553" si="1668">AI552</f>
        <v>0</v>
      </c>
      <c r="AJ553" s="411">
        <f t="shared" ref="AJ553" si="1669">AJ552</f>
        <v>0</v>
      </c>
      <c r="AK553" s="411">
        <f t="shared" ref="AK553" si="1670">AK552</f>
        <v>0</v>
      </c>
      <c r="AL553" s="411">
        <f t="shared" ref="AL553" si="1671">AL552</f>
        <v>0</v>
      </c>
      <c r="AM553" s="306"/>
    </row>
    <row r="554" spans="1:39" ht="15.5" outlineLevel="1">
      <c r="A554" s="532"/>
      <c r="B554" s="428"/>
      <c r="C554" s="291"/>
      <c r="D554" s="291"/>
      <c r="E554" s="291"/>
      <c r="F554" s="291"/>
      <c r="G554" s="291"/>
      <c r="H554" s="291"/>
      <c r="I554" s="291"/>
      <c r="J554" s="291"/>
      <c r="K554" s="291"/>
      <c r="L554" s="291"/>
      <c r="M554" s="291"/>
      <c r="N554" s="291"/>
      <c r="O554" s="291"/>
      <c r="P554" s="291"/>
      <c r="Q554" s="291"/>
      <c r="R554" s="291"/>
      <c r="S554" s="291"/>
      <c r="T554" s="291"/>
      <c r="U554" s="291"/>
      <c r="V554" s="291"/>
      <c r="W554" s="291"/>
      <c r="X554" s="291"/>
      <c r="Y554" s="412"/>
      <c r="Z554" s="425"/>
      <c r="AA554" s="425"/>
      <c r="AB554" s="425"/>
      <c r="AC554" s="425"/>
      <c r="AD554" s="425"/>
      <c r="AE554" s="425"/>
      <c r="AF554" s="425"/>
      <c r="AG554" s="425"/>
      <c r="AH554" s="425"/>
      <c r="AI554" s="425"/>
      <c r="AJ554" s="425"/>
      <c r="AK554" s="425"/>
      <c r="AL554" s="425"/>
      <c r="AM554" s="306"/>
    </row>
    <row r="555" spans="1:39" ht="31" outlineLevel="1">
      <c r="A555" s="532">
        <v>48</v>
      </c>
      <c r="B555" s="428" t="s">
        <v>140</v>
      </c>
      <c r="C555" s="291" t="s">
        <v>25</v>
      </c>
      <c r="D555" s="295"/>
      <c r="E555" s="295"/>
      <c r="F555" s="295"/>
      <c r="G555" s="295"/>
      <c r="H555" s="295"/>
      <c r="I555" s="295"/>
      <c r="J555" s="295"/>
      <c r="K555" s="295"/>
      <c r="L555" s="295"/>
      <c r="M555" s="295"/>
      <c r="N555" s="295">
        <v>12</v>
      </c>
      <c r="O555" s="295"/>
      <c r="P555" s="295"/>
      <c r="Q555" s="295"/>
      <c r="R555" s="295"/>
      <c r="S555" s="295"/>
      <c r="T555" s="295"/>
      <c r="U555" s="295"/>
      <c r="V555" s="295"/>
      <c r="W555" s="295"/>
      <c r="X555" s="295"/>
      <c r="Y555" s="426"/>
      <c r="Z555" s="410"/>
      <c r="AA555" s="410"/>
      <c r="AB555" s="410"/>
      <c r="AC555" s="410"/>
      <c r="AD555" s="410"/>
      <c r="AE555" s="410"/>
      <c r="AF555" s="415"/>
      <c r="AG555" s="415"/>
      <c r="AH555" s="415"/>
      <c r="AI555" s="415"/>
      <c r="AJ555" s="415"/>
      <c r="AK555" s="415"/>
      <c r="AL555" s="415"/>
      <c r="AM555" s="296">
        <f>SUM(Y555:AL555)</f>
        <v>0</v>
      </c>
    </row>
    <row r="556" spans="1:39" ht="15.5" outlineLevel="1">
      <c r="A556" s="532"/>
      <c r="B556" s="431" t="s">
        <v>308</v>
      </c>
      <c r="C556" s="291" t="s">
        <v>163</v>
      </c>
      <c r="D556" s="295"/>
      <c r="E556" s="295"/>
      <c r="F556" s="295"/>
      <c r="G556" s="295"/>
      <c r="H556" s="295"/>
      <c r="I556" s="295"/>
      <c r="J556" s="295"/>
      <c r="K556" s="295"/>
      <c r="L556" s="295"/>
      <c r="M556" s="295"/>
      <c r="N556" s="295">
        <f>N555</f>
        <v>12</v>
      </c>
      <c r="O556" s="295"/>
      <c r="P556" s="295"/>
      <c r="Q556" s="295"/>
      <c r="R556" s="295"/>
      <c r="S556" s="295"/>
      <c r="T556" s="295"/>
      <c r="U556" s="295"/>
      <c r="V556" s="295"/>
      <c r="W556" s="295"/>
      <c r="X556" s="295"/>
      <c r="Y556" s="411">
        <f>Y555</f>
        <v>0</v>
      </c>
      <c r="Z556" s="411">
        <f t="shared" ref="Z556" si="1672">Z555</f>
        <v>0</v>
      </c>
      <c r="AA556" s="411">
        <f t="shared" ref="AA556" si="1673">AA555</f>
        <v>0</v>
      </c>
      <c r="AB556" s="411">
        <f t="shared" ref="AB556" si="1674">AB555</f>
        <v>0</v>
      </c>
      <c r="AC556" s="411">
        <f t="shared" ref="AC556" si="1675">AC555</f>
        <v>0</v>
      </c>
      <c r="AD556" s="411">
        <f t="shared" ref="AD556" si="1676">AD555</f>
        <v>0</v>
      </c>
      <c r="AE556" s="411">
        <f t="shared" ref="AE556" si="1677">AE555</f>
        <v>0</v>
      </c>
      <c r="AF556" s="411">
        <f t="shared" ref="AF556" si="1678">AF555</f>
        <v>0</v>
      </c>
      <c r="AG556" s="411">
        <f t="shared" ref="AG556" si="1679">AG555</f>
        <v>0</v>
      </c>
      <c r="AH556" s="411">
        <f t="shared" ref="AH556" si="1680">AH555</f>
        <v>0</v>
      </c>
      <c r="AI556" s="411">
        <f t="shared" ref="AI556" si="1681">AI555</f>
        <v>0</v>
      </c>
      <c r="AJ556" s="411">
        <f t="shared" ref="AJ556" si="1682">AJ555</f>
        <v>0</v>
      </c>
      <c r="AK556" s="411">
        <f t="shared" ref="AK556" si="1683">AK555</f>
        <v>0</v>
      </c>
      <c r="AL556" s="411">
        <f t="shared" ref="AL556" si="1684">AL555</f>
        <v>0</v>
      </c>
      <c r="AM556" s="306"/>
    </row>
    <row r="557" spans="1:39" ht="15.5" outlineLevel="1">
      <c r="A557" s="532"/>
      <c r="B557" s="428"/>
      <c r="C557" s="291"/>
      <c r="D557" s="291"/>
      <c r="E557" s="291"/>
      <c r="F557" s="291"/>
      <c r="G557" s="291"/>
      <c r="H557" s="291"/>
      <c r="I557" s="291"/>
      <c r="J557" s="291"/>
      <c r="K557" s="291"/>
      <c r="L557" s="291"/>
      <c r="M557" s="291"/>
      <c r="N557" s="291"/>
      <c r="O557" s="291"/>
      <c r="P557" s="291"/>
      <c r="Q557" s="291"/>
      <c r="R557" s="291"/>
      <c r="S557" s="291"/>
      <c r="T557" s="291"/>
      <c r="U557" s="291"/>
      <c r="V557" s="291"/>
      <c r="W557" s="291"/>
      <c r="X557" s="291"/>
      <c r="Y557" s="412"/>
      <c r="Z557" s="425"/>
      <c r="AA557" s="425"/>
      <c r="AB557" s="425"/>
      <c r="AC557" s="425"/>
      <c r="AD557" s="425"/>
      <c r="AE557" s="425"/>
      <c r="AF557" s="425"/>
      <c r="AG557" s="425"/>
      <c r="AH557" s="425"/>
      <c r="AI557" s="425"/>
      <c r="AJ557" s="425"/>
      <c r="AK557" s="425"/>
      <c r="AL557" s="425"/>
      <c r="AM557" s="306"/>
    </row>
    <row r="558" spans="1:39" ht="31" outlineLevel="1">
      <c r="A558" s="532">
        <v>49</v>
      </c>
      <c r="B558" s="428" t="s">
        <v>141</v>
      </c>
      <c r="C558" s="291" t="s">
        <v>25</v>
      </c>
      <c r="D558" s="295"/>
      <c r="E558" s="295"/>
      <c r="F558" s="295"/>
      <c r="G558" s="295"/>
      <c r="H558" s="295"/>
      <c r="I558" s="295"/>
      <c r="J558" s="295"/>
      <c r="K558" s="295"/>
      <c r="L558" s="295"/>
      <c r="M558" s="295"/>
      <c r="N558" s="295">
        <v>12</v>
      </c>
      <c r="O558" s="295"/>
      <c r="P558" s="295"/>
      <c r="Q558" s="295"/>
      <c r="R558" s="295"/>
      <c r="S558" s="295"/>
      <c r="T558" s="295"/>
      <c r="U558" s="295"/>
      <c r="V558" s="295"/>
      <c r="W558" s="295"/>
      <c r="X558" s="295"/>
      <c r="Y558" s="426"/>
      <c r="Z558" s="410"/>
      <c r="AA558" s="410"/>
      <c r="AB558" s="410"/>
      <c r="AC558" s="410"/>
      <c r="AD558" s="410"/>
      <c r="AE558" s="410"/>
      <c r="AF558" s="415"/>
      <c r="AG558" s="415"/>
      <c r="AH558" s="415"/>
      <c r="AI558" s="415"/>
      <c r="AJ558" s="415"/>
      <c r="AK558" s="415"/>
      <c r="AL558" s="415"/>
      <c r="AM558" s="296">
        <f>SUM(Y558:AL558)</f>
        <v>0</v>
      </c>
    </row>
    <row r="559" spans="1:39" ht="15.5" outlineLevel="1">
      <c r="A559" s="532"/>
      <c r="B559" s="431" t="s">
        <v>308</v>
      </c>
      <c r="C559" s="291" t="s">
        <v>163</v>
      </c>
      <c r="D559" s="295"/>
      <c r="E559" s="295"/>
      <c r="F559" s="295"/>
      <c r="G559" s="295"/>
      <c r="H559" s="295"/>
      <c r="I559" s="295"/>
      <c r="J559" s="295"/>
      <c r="K559" s="295"/>
      <c r="L559" s="295"/>
      <c r="M559" s="295"/>
      <c r="N559" s="295">
        <f>N558</f>
        <v>12</v>
      </c>
      <c r="O559" s="295"/>
      <c r="P559" s="295"/>
      <c r="Q559" s="295"/>
      <c r="R559" s="295"/>
      <c r="S559" s="295"/>
      <c r="T559" s="295"/>
      <c r="U559" s="295"/>
      <c r="V559" s="295"/>
      <c r="W559" s="295"/>
      <c r="X559" s="295"/>
      <c r="Y559" s="411">
        <f>Y558</f>
        <v>0</v>
      </c>
      <c r="Z559" s="411">
        <f t="shared" ref="Z559" si="1685">Z558</f>
        <v>0</v>
      </c>
      <c r="AA559" s="411">
        <f t="shared" ref="AA559" si="1686">AA558</f>
        <v>0</v>
      </c>
      <c r="AB559" s="411">
        <f t="shared" ref="AB559" si="1687">AB558</f>
        <v>0</v>
      </c>
      <c r="AC559" s="411">
        <f t="shared" ref="AC559" si="1688">AC558</f>
        <v>0</v>
      </c>
      <c r="AD559" s="411">
        <f t="shared" ref="AD559" si="1689">AD558</f>
        <v>0</v>
      </c>
      <c r="AE559" s="411">
        <f t="shared" ref="AE559" si="1690">AE558</f>
        <v>0</v>
      </c>
      <c r="AF559" s="411">
        <f t="shared" ref="AF559" si="1691">AF558</f>
        <v>0</v>
      </c>
      <c r="AG559" s="411">
        <f t="shared" ref="AG559" si="1692">AG558</f>
        <v>0</v>
      </c>
      <c r="AH559" s="411">
        <f t="shared" ref="AH559" si="1693">AH558</f>
        <v>0</v>
      </c>
      <c r="AI559" s="411">
        <f t="shared" ref="AI559" si="1694">AI558</f>
        <v>0</v>
      </c>
      <c r="AJ559" s="411">
        <f t="shared" ref="AJ559" si="1695">AJ558</f>
        <v>0</v>
      </c>
      <c r="AK559" s="411">
        <f t="shared" ref="AK559" si="1696">AK558</f>
        <v>0</v>
      </c>
      <c r="AL559" s="411">
        <f t="shared" ref="AL559" si="1697">AL558</f>
        <v>0</v>
      </c>
      <c r="AM559" s="306"/>
    </row>
    <row r="560" spans="1:39" ht="15.5" outlineLevel="1">
      <c r="A560" s="532"/>
      <c r="B560" s="431"/>
      <c r="C560" s="305"/>
      <c r="D560" s="291"/>
      <c r="E560" s="291"/>
      <c r="F560" s="291"/>
      <c r="G560" s="291"/>
      <c r="H560" s="291"/>
      <c r="I560" s="291"/>
      <c r="J560" s="291"/>
      <c r="K560" s="291"/>
      <c r="L560" s="291"/>
      <c r="M560" s="291"/>
      <c r="N560" s="291"/>
      <c r="O560" s="291"/>
      <c r="P560" s="291"/>
      <c r="Q560" s="291"/>
      <c r="R560" s="291"/>
      <c r="S560" s="291"/>
      <c r="T560" s="291"/>
      <c r="U560" s="291"/>
      <c r="V560" s="291"/>
      <c r="W560" s="291"/>
      <c r="X560" s="291"/>
      <c r="Y560" s="301"/>
      <c r="Z560" s="301"/>
      <c r="AA560" s="301"/>
      <c r="AB560" s="301"/>
      <c r="AC560" s="301"/>
      <c r="AD560" s="301"/>
      <c r="AE560" s="301"/>
      <c r="AF560" s="301"/>
      <c r="AG560" s="301"/>
      <c r="AH560" s="301"/>
      <c r="AI560" s="301"/>
      <c r="AJ560" s="301"/>
      <c r="AK560" s="301"/>
      <c r="AL560" s="301"/>
      <c r="AM560" s="306"/>
    </row>
    <row r="561" spans="2:39" ht="15.5">
      <c r="B561" s="327" t="s">
        <v>292</v>
      </c>
      <c r="C561" s="329"/>
      <c r="D561" s="329">
        <f>SUM(D404:D559)</f>
        <v>31469566</v>
      </c>
      <c r="E561" s="329">
        <f t="shared" ref="E561:M561" si="1698">SUM(E404:E559)</f>
        <v>27467719</v>
      </c>
      <c r="F561" s="329">
        <f t="shared" si="1698"/>
        <v>27467719</v>
      </c>
      <c r="G561" s="329">
        <f t="shared" si="1698"/>
        <v>27467719</v>
      </c>
      <c r="H561" s="329">
        <f t="shared" si="1698"/>
        <v>27463839</v>
      </c>
      <c r="I561" s="329">
        <f t="shared" si="1698"/>
        <v>26957298</v>
      </c>
      <c r="J561" s="329">
        <f t="shared" si="1698"/>
        <v>26957298</v>
      </c>
      <c r="K561" s="329">
        <f t="shared" si="1698"/>
        <v>26957162</v>
      </c>
      <c r="L561" s="329">
        <f t="shared" si="1698"/>
        <v>26921056</v>
      </c>
      <c r="M561" s="329">
        <f t="shared" si="1698"/>
        <v>26858811</v>
      </c>
      <c r="N561" s="329"/>
      <c r="O561" s="329">
        <f>SUM(O404:O559)</f>
        <v>3187</v>
      </c>
      <c r="P561" s="329">
        <f t="shared" ref="P561:X561" si="1699">SUM(P404:P559)</f>
        <v>2905</v>
      </c>
      <c r="Q561" s="329">
        <f t="shared" si="1699"/>
        <v>2905</v>
      </c>
      <c r="R561" s="329">
        <f t="shared" si="1699"/>
        <v>2905</v>
      </c>
      <c r="S561" s="329">
        <f t="shared" si="1699"/>
        <v>2905</v>
      </c>
      <c r="T561" s="329">
        <f t="shared" si="1699"/>
        <v>2821</v>
      </c>
      <c r="U561" s="329">
        <f t="shared" si="1699"/>
        <v>2821</v>
      </c>
      <c r="V561" s="329">
        <f t="shared" si="1699"/>
        <v>2821</v>
      </c>
      <c r="W561" s="329">
        <f t="shared" si="1699"/>
        <v>2821</v>
      </c>
      <c r="X561" s="329">
        <f t="shared" si="1699"/>
        <v>2816</v>
      </c>
      <c r="Y561" s="329">
        <f>IF(Y402="kWh",SUMPRODUCT(D404:D559,Y404:Y559))</f>
        <v>20167711</v>
      </c>
      <c r="Z561" s="329">
        <f>IF(Z402="kWh",SUMPRODUCT(D404:D559,Z404:Z559))</f>
        <v>1280117.7251630353</v>
      </c>
      <c r="AA561" s="329">
        <f>IF(AA402="kw",SUMPRODUCT(N404:N559,O404:O559,AA404:AA559),SUMPRODUCT(D404:D559,AA404:AA559))</f>
        <v>12556.229931750238</v>
      </c>
      <c r="AB561" s="329">
        <f>IF(AB402="kw",SUMPRODUCT(N404:N559,O404:O559,AB404:AB559),SUMPRODUCT(D404:D559,AB404:AB559))</f>
        <v>0</v>
      </c>
      <c r="AC561" s="329">
        <f>IF(AC402="kw",SUMPRODUCT(N404:N559,O404:O559,AC404:AC559),SUMPRODUCT(D404:D559,AC404:AC559))</f>
        <v>0</v>
      </c>
      <c r="AD561" s="329">
        <f>IF(AD402="kw",SUMPRODUCT(N404:N559,O404:O559,AD404:AD559),SUMPRODUCT(D404:D559,AD404:AD559))</f>
        <v>0</v>
      </c>
      <c r="AE561" s="329">
        <f>IF(AE402="kw",SUMPRODUCT(N404:N559,O404:O559,AE404:AE559),SUMPRODUCT(D404:D559,AE404:AE559))</f>
        <v>0</v>
      </c>
      <c r="AF561" s="329">
        <f>IF(AF402="kw",SUMPRODUCT(N404:N559,O404:O559,AF404:AF559),SUMPRODUCT(D404:D559,AF404:AF559))</f>
        <v>0</v>
      </c>
      <c r="AG561" s="329">
        <f>IF(AG402="kw",SUMPRODUCT(N404:N559,O404:O559,AG404:AG559),SUMPRODUCT(D404:D559,AG404:AG559))</f>
        <v>0</v>
      </c>
      <c r="AH561" s="329">
        <f>IF(AH402="kw",SUMPRODUCT(N404:N559,O404:O559,AH404:AH559),SUMPRODUCT(D404:D559,AH404:AH559))</f>
        <v>0</v>
      </c>
      <c r="AI561" s="329">
        <f>IF(AI402="kw",SUMPRODUCT(N404:N559,O404:O559,AI404:AI559),SUMPRODUCT(D404:D559,AI404:AI559))</f>
        <v>0</v>
      </c>
      <c r="AJ561" s="329">
        <f>IF(AJ402="kw",SUMPRODUCT(N404:N559,O404:O559,AJ404:AJ559),SUMPRODUCT(D404:D559,AJ404:AJ559))</f>
        <v>0</v>
      </c>
      <c r="AK561" s="329">
        <f>IF(AK402="kw",SUMPRODUCT(N404:N559,O404:O559,AK404:AK559),SUMPRODUCT(D404:D559,AK404:AK559))</f>
        <v>0</v>
      </c>
      <c r="AL561" s="329">
        <f>IF(AL402="kw",SUMPRODUCT(N404:N559,O404:O559,AL404:AL559),SUMPRODUCT(D404:D559,AL404:AL559))</f>
        <v>0</v>
      </c>
      <c r="AM561" s="330"/>
    </row>
    <row r="562" spans="2:39" ht="15.5">
      <c r="B562" s="391" t="s">
        <v>293</v>
      </c>
      <c r="C562" s="392"/>
      <c r="D562" s="392"/>
      <c r="E562" s="392"/>
      <c r="F562" s="392"/>
      <c r="G562" s="392"/>
      <c r="H562" s="392"/>
      <c r="I562" s="392"/>
      <c r="J562" s="392"/>
      <c r="K562" s="392"/>
      <c r="L562" s="392"/>
      <c r="M562" s="392"/>
      <c r="N562" s="392"/>
      <c r="O562" s="392"/>
      <c r="P562" s="392"/>
      <c r="Q562" s="392"/>
      <c r="R562" s="392"/>
      <c r="S562" s="392"/>
      <c r="T562" s="392"/>
      <c r="U562" s="392"/>
      <c r="V562" s="392"/>
      <c r="W562" s="392"/>
      <c r="X562" s="392"/>
      <c r="Y562" s="392">
        <f>HLOOKUP(Y218,'2. LRAMVA Threshold'!$B$42:$Q$53,9,FALSE)</f>
        <v>6364469</v>
      </c>
      <c r="Z562" s="392">
        <f>HLOOKUP(Z218,'2. LRAMVA Threshold'!$B$42:$Q$53,9,FALSE)</f>
        <v>1997655</v>
      </c>
      <c r="AA562" s="392">
        <f>HLOOKUP(AA218,'2. LRAMVA Threshold'!$B$42:$Q$53,9,FALSE)</f>
        <v>11934</v>
      </c>
      <c r="AB562" s="392">
        <f>HLOOKUP(AB218,'2. LRAMVA Threshold'!$B$42:$Q$53,9,FALSE)</f>
        <v>36218</v>
      </c>
      <c r="AC562" s="392">
        <f>HLOOKUP(AC218,'2. LRAMVA Threshold'!$B$42:$Q$53,9,FALSE)</f>
        <v>149</v>
      </c>
      <c r="AD562" s="392">
        <f>HLOOKUP(AD218,'2. LRAMVA Threshold'!$B$42:$Q$53,9,FALSE)</f>
        <v>0</v>
      </c>
      <c r="AE562" s="392">
        <f>HLOOKUP(AE218,'2. LRAMVA Threshold'!$B$42:$Q$53,9,FALSE)</f>
        <v>0</v>
      </c>
      <c r="AF562" s="392">
        <f>HLOOKUP(AF218,'2. LRAMVA Threshold'!$B$42:$Q$53,9,FALSE)</f>
        <v>0</v>
      </c>
      <c r="AG562" s="392">
        <f>HLOOKUP(AG218,'2. LRAMVA Threshold'!$B$42:$Q$53,9,FALSE)</f>
        <v>0</v>
      </c>
      <c r="AH562" s="392">
        <f>HLOOKUP(AH218,'2. LRAMVA Threshold'!$B$42:$Q$53,9,FALSE)</f>
        <v>0</v>
      </c>
      <c r="AI562" s="392">
        <f>HLOOKUP(AI218,'2. LRAMVA Threshold'!$B$42:$Q$53,9,FALSE)</f>
        <v>0</v>
      </c>
      <c r="AJ562" s="392">
        <f>HLOOKUP(AJ218,'2. LRAMVA Threshold'!$B$42:$Q$53,9,FALSE)</f>
        <v>0</v>
      </c>
      <c r="AK562" s="392">
        <f>HLOOKUP(AK218,'2. LRAMVA Threshold'!$B$42:$Q$53,9,FALSE)</f>
        <v>0</v>
      </c>
      <c r="AL562" s="392">
        <f>HLOOKUP(AL218,'2. LRAMVA Threshold'!$B$42:$Q$53,9,FALSE)</f>
        <v>0</v>
      </c>
      <c r="AM562" s="393"/>
    </row>
    <row r="563" spans="2:39" ht="15.5">
      <c r="B563" s="394"/>
      <c r="C563" s="432"/>
      <c r="D563" s="433"/>
      <c r="E563" s="433"/>
      <c r="F563" s="433"/>
      <c r="G563" s="433"/>
      <c r="H563" s="433"/>
      <c r="I563" s="433"/>
      <c r="J563" s="433"/>
      <c r="K563" s="433"/>
      <c r="L563" s="433"/>
      <c r="M563" s="433"/>
      <c r="N563" s="433"/>
      <c r="O563" s="434"/>
      <c r="P563" s="433"/>
      <c r="Q563" s="433"/>
      <c r="R563" s="433"/>
      <c r="S563" s="435"/>
      <c r="T563" s="435"/>
      <c r="U563" s="435"/>
      <c r="V563" s="435"/>
      <c r="W563" s="433"/>
      <c r="X563" s="433"/>
      <c r="Y563" s="436"/>
      <c r="Z563" s="436"/>
      <c r="AA563" s="436"/>
      <c r="AB563" s="436"/>
      <c r="AC563" s="436"/>
      <c r="AD563" s="436"/>
      <c r="AE563" s="436"/>
      <c r="AF563" s="399"/>
      <c r="AG563" s="399"/>
      <c r="AH563" s="399"/>
      <c r="AI563" s="399"/>
      <c r="AJ563" s="399"/>
      <c r="AK563" s="399"/>
      <c r="AL563" s="399"/>
      <c r="AM563" s="400"/>
    </row>
    <row r="564" spans="2:39" ht="15.5">
      <c r="B564" s="324" t="s">
        <v>294</v>
      </c>
      <c r="C564" s="338"/>
      <c r="D564" s="338"/>
      <c r="E564" s="376"/>
      <c r="F564" s="376"/>
      <c r="G564" s="376"/>
      <c r="H564" s="376"/>
      <c r="I564" s="376"/>
      <c r="J564" s="376"/>
      <c r="K564" s="376"/>
      <c r="L564" s="376"/>
      <c r="M564" s="376"/>
      <c r="N564" s="376"/>
      <c r="O564" s="291"/>
      <c r="P564" s="340"/>
      <c r="Q564" s="340"/>
      <c r="R564" s="340"/>
      <c r="S564" s="339"/>
      <c r="T564" s="339"/>
      <c r="U564" s="339"/>
      <c r="V564" s="339"/>
      <c r="W564" s="340"/>
      <c r="X564" s="340"/>
      <c r="Y564" s="341">
        <f>HLOOKUP(Y$35,'3.  Distribution Rates'!$C$122:$P$133,9,FALSE)</f>
        <v>9.7999999999999997E-3</v>
      </c>
      <c r="Z564" s="341">
        <f>HLOOKUP(Z$35,'3.  Distribution Rates'!$C$122:$P$133,9,FALSE)</f>
        <v>1.38E-2</v>
      </c>
      <c r="AA564" s="341">
        <f>HLOOKUP(AA$35,'3.  Distribution Rates'!$C$122:$P$133,9,FALSE)</f>
        <v>2.9796</v>
      </c>
      <c r="AB564" s="341">
        <f>HLOOKUP(AB$35,'3.  Distribution Rates'!$C$122:$P$133,9,FALSE)</f>
        <v>1.9E-2</v>
      </c>
      <c r="AC564" s="341">
        <f>HLOOKUP(AC$35,'3.  Distribution Rates'!$C$122:$P$133,9,FALSE)</f>
        <v>4.4858000000000002</v>
      </c>
      <c r="AD564" s="341">
        <f>HLOOKUP(AD$35,'3.  Distribution Rates'!$C$122:$P$133,9,FALSE)</f>
        <v>0</v>
      </c>
      <c r="AE564" s="341">
        <f>HLOOKUP(AE$35,'3.  Distribution Rates'!$C$122:$P$133,9,FALSE)</f>
        <v>0</v>
      </c>
      <c r="AF564" s="341">
        <f>HLOOKUP(AF$35,'3.  Distribution Rates'!$C$122:$P$133,9,FALSE)</f>
        <v>0</v>
      </c>
      <c r="AG564" s="341">
        <f>HLOOKUP(AG$35,'3.  Distribution Rates'!$C$122:$P$133,9,FALSE)</f>
        <v>0</v>
      </c>
      <c r="AH564" s="341">
        <f>HLOOKUP(AH$35,'3.  Distribution Rates'!$C$122:$P$133,9,FALSE)</f>
        <v>0</v>
      </c>
      <c r="AI564" s="341">
        <f>HLOOKUP(AI$35,'3.  Distribution Rates'!$C$122:$P$133,9,FALSE)</f>
        <v>0</v>
      </c>
      <c r="AJ564" s="341">
        <f>HLOOKUP(AJ$35,'3.  Distribution Rates'!$C$122:$P$133,9,FALSE)</f>
        <v>0</v>
      </c>
      <c r="AK564" s="341">
        <f>HLOOKUP(AK$35,'3.  Distribution Rates'!$C$122:$P$133,9,FALSE)</f>
        <v>0</v>
      </c>
      <c r="AL564" s="341">
        <f>HLOOKUP(AL$35,'3.  Distribution Rates'!$C$122:$P$133,9,FALSE)</f>
        <v>0</v>
      </c>
      <c r="AM564" s="441"/>
    </row>
    <row r="565" spans="2:39" ht="15.5">
      <c r="B565" s="324" t="s">
        <v>295</v>
      </c>
      <c r="C565" s="345"/>
      <c r="D565" s="309"/>
      <c r="E565" s="279"/>
      <c r="F565" s="279"/>
      <c r="G565" s="279"/>
      <c r="H565" s="279"/>
      <c r="I565" s="279"/>
      <c r="J565" s="279"/>
      <c r="K565" s="279"/>
      <c r="L565" s="279"/>
      <c r="M565" s="279"/>
      <c r="N565" s="279"/>
      <c r="O565" s="291"/>
      <c r="P565" s="279"/>
      <c r="Q565" s="279"/>
      <c r="R565" s="279"/>
      <c r="S565" s="309"/>
      <c r="T565" s="309"/>
      <c r="U565" s="309"/>
      <c r="V565" s="309"/>
      <c r="W565" s="279"/>
      <c r="X565" s="279"/>
      <c r="Y565" s="888" t="s">
        <v>705</v>
      </c>
      <c r="Z565" s="888"/>
      <c r="AA565" s="888"/>
      <c r="AB565" s="888"/>
      <c r="AC565" s="888"/>
      <c r="AD565" s="378"/>
      <c r="AE565" s="378"/>
      <c r="AF565" s="378"/>
      <c r="AG565" s="378"/>
      <c r="AH565" s="378"/>
      <c r="AI565" s="378"/>
      <c r="AJ565" s="378"/>
      <c r="AK565" s="378"/>
      <c r="AL565" s="378"/>
      <c r="AM565" s="629">
        <f t="shared" ref="AM565:AM571" si="1700">SUM(Y565:AL565)</f>
        <v>0</v>
      </c>
    </row>
    <row r="566" spans="2:39" ht="15.5">
      <c r="B566" s="324" t="s">
        <v>296</v>
      </c>
      <c r="C566" s="345"/>
      <c r="D566" s="309"/>
      <c r="E566" s="279"/>
      <c r="F566" s="279"/>
      <c r="G566" s="279"/>
      <c r="H566" s="279"/>
      <c r="I566" s="279"/>
      <c r="J566" s="279"/>
      <c r="K566" s="279"/>
      <c r="L566" s="279"/>
      <c r="M566" s="279"/>
      <c r="N566" s="279"/>
      <c r="O566" s="291"/>
      <c r="P566" s="279"/>
      <c r="Q566" s="279"/>
      <c r="R566" s="279"/>
      <c r="S566" s="309"/>
      <c r="T566" s="309"/>
      <c r="U566" s="309"/>
      <c r="V566" s="309"/>
      <c r="W566" s="279"/>
      <c r="X566" s="279"/>
      <c r="Y566" s="888"/>
      <c r="Z566" s="888"/>
      <c r="AA566" s="888"/>
      <c r="AB566" s="888"/>
      <c r="AC566" s="888"/>
      <c r="AD566" s="378"/>
      <c r="AE566" s="378"/>
      <c r="AF566" s="378"/>
      <c r="AG566" s="378"/>
      <c r="AH566" s="378"/>
      <c r="AI566" s="378"/>
      <c r="AJ566" s="378"/>
      <c r="AK566" s="378"/>
      <c r="AL566" s="378"/>
      <c r="AM566" s="629">
        <f t="shared" si="1700"/>
        <v>0</v>
      </c>
    </row>
    <row r="567" spans="2:39" ht="15.5">
      <c r="B567" s="324" t="s">
        <v>297</v>
      </c>
      <c r="C567" s="345"/>
      <c r="D567" s="309"/>
      <c r="E567" s="279"/>
      <c r="F567" s="279"/>
      <c r="G567" s="279"/>
      <c r="H567" s="279"/>
      <c r="I567" s="279"/>
      <c r="J567" s="279"/>
      <c r="K567" s="279"/>
      <c r="L567" s="279"/>
      <c r="M567" s="279"/>
      <c r="N567" s="279"/>
      <c r="O567" s="291"/>
      <c r="P567" s="279"/>
      <c r="Q567" s="279"/>
      <c r="R567" s="279"/>
      <c r="S567" s="309"/>
      <c r="T567" s="309"/>
      <c r="U567" s="309"/>
      <c r="V567" s="309"/>
      <c r="W567" s="279"/>
      <c r="X567" s="279"/>
      <c r="Y567" s="378">
        <f>'4.  2011-2014 LRAM'!Y398*Y564</f>
        <v>13568.440988564043</v>
      </c>
      <c r="Z567" s="378">
        <f>'4.  2011-2014 LRAM'!Z398*Z564</f>
        <v>7873.2451757263707</v>
      </c>
      <c r="AA567" s="378">
        <f>'4.  2011-2014 LRAM'!AA398*AA564</f>
        <v>38894.577526172812</v>
      </c>
      <c r="AB567" s="378">
        <f>'4.  2011-2014 LRAM'!AB398*AB564</f>
        <v>0</v>
      </c>
      <c r="AC567" s="378">
        <f>'4.  2011-2014 LRAM'!AC398*AC564</f>
        <v>0</v>
      </c>
      <c r="AD567" s="378">
        <f>'4.  2011-2014 LRAM'!AD398*AD564</f>
        <v>0</v>
      </c>
      <c r="AE567" s="378">
        <f>'4.  2011-2014 LRAM'!AE398*AE564</f>
        <v>0</v>
      </c>
      <c r="AF567" s="378">
        <f>'4.  2011-2014 LRAM'!AF398*AF564</f>
        <v>0</v>
      </c>
      <c r="AG567" s="378">
        <f>'4.  2011-2014 LRAM'!AG398*AG564</f>
        <v>0</v>
      </c>
      <c r="AH567" s="378">
        <f>'4.  2011-2014 LRAM'!AH398*AH564</f>
        <v>0</v>
      </c>
      <c r="AI567" s="378">
        <f>'4.  2011-2014 LRAM'!AI398*AI564</f>
        <v>0</v>
      </c>
      <c r="AJ567" s="378">
        <f>'4.  2011-2014 LRAM'!AJ398*AJ564</f>
        <v>0</v>
      </c>
      <c r="AK567" s="378">
        <f>'4.  2011-2014 LRAM'!AK398*AK564</f>
        <v>0</v>
      </c>
      <c r="AL567" s="378">
        <f>'4.  2011-2014 LRAM'!AL398*AL564</f>
        <v>0</v>
      </c>
      <c r="AM567" s="629">
        <f t="shared" si="1700"/>
        <v>60336.263690463224</v>
      </c>
    </row>
    <row r="568" spans="2:39" ht="15.5">
      <c r="B568" s="324" t="s">
        <v>298</v>
      </c>
      <c r="C568" s="345"/>
      <c r="D568" s="309"/>
      <c r="E568" s="279"/>
      <c r="F568" s="279"/>
      <c r="G568" s="279"/>
      <c r="H568" s="279"/>
      <c r="I568" s="279"/>
      <c r="J568" s="279"/>
      <c r="K568" s="279"/>
      <c r="L568" s="279"/>
      <c r="M568" s="279"/>
      <c r="N568" s="279"/>
      <c r="O568" s="291"/>
      <c r="P568" s="279"/>
      <c r="Q568" s="279"/>
      <c r="R568" s="279"/>
      <c r="S568" s="309"/>
      <c r="T568" s="309"/>
      <c r="U568" s="309"/>
      <c r="V568" s="309"/>
      <c r="W568" s="279"/>
      <c r="X568" s="279"/>
      <c r="Y568" s="378">
        <f>'4.  2011-2014 LRAM'!Y528*Y564</f>
        <v>30215.696752018677</v>
      </c>
      <c r="Z568" s="378">
        <f>'4.  2011-2014 LRAM'!Z528*Z564</f>
        <v>13595.394724187059</v>
      </c>
      <c r="AA568" s="378">
        <f>'4.  2011-2014 LRAM'!AA528*AA564</f>
        <v>23735.123506747506</v>
      </c>
      <c r="AB568" s="378">
        <f>'4.  2011-2014 LRAM'!AB528*AB564</f>
        <v>0</v>
      </c>
      <c r="AC568" s="378">
        <f>'4.  2011-2014 LRAM'!AC528*AC564</f>
        <v>0</v>
      </c>
      <c r="AD568" s="378">
        <f>'4.  2011-2014 LRAM'!AD528*AD564</f>
        <v>0</v>
      </c>
      <c r="AE568" s="378">
        <f>'4.  2011-2014 LRAM'!AE528*AE564</f>
        <v>0</v>
      </c>
      <c r="AF568" s="378">
        <f>'4.  2011-2014 LRAM'!AF528*AF564</f>
        <v>0</v>
      </c>
      <c r="AG568" s="378">
        <f>'4.  2011-2014 LRAM'!AG528*AG564</f>
        <v>0</v>
      </c>
      <c r="AH568" s="378">
        <f>'4.  2011-2014 LRAM'!AH528*AH564</f>
        <v>0</v>
      </c>
      <c r="AI568" s="378">
        <f>'4.  2011-2014 LRAM'!AI528*AI564</f>
        <v>0</v>
      </c>
      <c r="AJ568" s="378">
        <f>'4.  2011-2014 LRAM'!AJ528*AJ564</f>
        <v>0</v>
      </c>
      <c r="AK568" s="378">
        <f>'4.  2011-2014 LRAM'!AK528*AK564</f>
        <v>0</v>
      </c>
      <c r="AL568" s="378">
        <f>'4.  2011-2014 LRAM'!AL528*AL564</f>
        <v>0</v>
      </c>
      <c r="AM568" s="629">
        <f t="shared" si="1700"/>
        <v>67546.214982953243</v>
      </c>
    </row>
    <row r="569" spans="2:39" ht="15.5">
      <c r="B569" s="324" t="s">
        <v>299</v>
      </c>
      <c r="C569" s="345"/>
      <c r="D569" s="309"/>
      <c r="E569" s="279"/>
      <c r="F569" s="279"/>
      <c r="G569" s="279"/>
      <c r="H569" s="279"/>
      <c r="I569" s="279"/>
      <c r="J569" s="279"/>
      <c r="K569" s="279"/>
      <c r="L569" s="279"/>
      <c r="M569" s="279"/>
      <c r="N569" s="279"/>
      <c r="O569" s="291"/>
      <c r="P569" s="279"/>
      <c r="Q569" s="279"/>
      <c r="R569" s="279"/>
      <c r="S569" s="309"/>
      <c r="T569" s="309"/>
      <c r="U569" s="309"/>
      <c r="V569" s="309"/>
      <c r="W569" s="279"/>
      <c r="X569" s="279"/>
      <c r="Y569" s="378">
        <f t="shared" ref="Y569:AL569" si="1701">Y209*Y564</f>
        <v>36496.6014</v>
      </c>
      <c r="Z569" s="378">
        <f t="shared" si="1701"/>
        <v>54227.805362237763</v>
      </c>
      <c r="AA569" s="378">
        <f t="shared" si="1701"/>
        <v>43543.672600719874</v>
      </c>
      <c r="AB569" s="378">
        <f>AB209*AB564</f>
        <v>0</v>
      </c>
      <c r="AC569" s="378">
        <f t="shared" si="1701"/>
        <v>0</v>
      </c>
      <c r="AD569" s="378">
        <f t="shared" si="1701"/>
        <v>0</v>
      </c>
      <c r="AE569" s="378">
        <f t="shared" si="1701"/>
        <v>0</v>
      </c>
      <c r="AF569" s="378">
        <f t="shared" si="1701"/>
        <v>0</v>
      </c>
      <c r="AG569" s="378">
        <f t="shared" si="1701"/>
        <v>0</v>
      </c>
      <c r="AH569" s="378">
        <f t="shared" si="1701"/>
        <v>0</v>
      </c>
      <c r="AI569" s="378">
        <f t="shared" si="1701"/>
        <v>0</v>
      </c>
      <c r="AJ569" s="378">
        <f t="shared" si="1701"/>
        <v>0</v>
      </c>
      <c r="AK569" s="378">
        <f t="shared" si="1701"/>
        <v>0</v>
      </c>
      <c r="AL569" s="378">
        <f t="shared" si="1701"/>
        <v>0</v>
      </c>
      <c r="AM569" s="629">
        <f t="shared" si="1700"/>
        <v>134268.07936295762</v>
      </c>
    </row>
    <row r="570" spans="2:39" ht="15.5">
      <c r="B570" s="324" t="s">
        <v>300</v>
      </c>
      <c r="C570" s="345"/>
      <c r="D570" s="309"/>
      <c r="E570" s="279"/>
      <c r="F570" s="279"/>
      <c r="G570" s="279"/>
      <c r="H570" s="279"/>
      <c r="I570" s="279"/>
      <c r="J570" s="279"/>
      <c r="K570" s="279"/>
      <c r="L570" s="279"/>
      <c r="M570" s="279"/>
      <c r="N570" s="279"/>
      <c r="O570" s="291"/>
      <c r="P570" s="279"/>
      <c r="Q570" s="279"/>
      <c r="R570" s="279"/>
      <c r="S570" s="309"/>
      <c r="T570" s="309"/>
      <c r="U570" s="309"/>
      <c r="V570" s="309"/>
      <c r="W570" s="279"/>
      <c r="X570" s="279"/>
      <c r="Y570" s="378">
        <f>Y392*Y564</f>
        <v>76230.24664454443</v>
      </c>
      <c r="Z570" s="378">
        <f>Z392*Z564</f>
        <v>28161.869670619064</v>
      </c>
      <c r="AA570" s="378">
        <f t="shared" ref="AA570:AL570" si="1702">AA392*AA564</f>
        <v>63619.4223421715</v>
      </c>
      <c r="AB570" s="378">
        <f>AB392*AB564</f>
        <v>0</v>
      </c>
      <c r="AC570" s="378">
        <f t="shared" si="1702"/>
        <v>0</v>
      </c>
      <c r="AD570" s="378">
        <f t="shared" si="1702"/>
        <v>0</v>
      </c>
      <c r="AE570" s="378">
        <f t="shared" si="1702"/>
        <v>0</v>
      </c>
      <c r="AF570" s="378">
        <f t="shared" si="1702"/>
        <v>0</v>
      </c>
      <c r="AG570" s="378">
        <f t="shared" si="1702"/>
        <v>0</v>
      </c>
      <c r="AH570" s="378">
        <f t="shared" si="1702"/>
        <v>0</v>
      </c>
      <c r="AI570" s="378">
        <f t="shared" si="1702"/>
        <v>0</v>
      </c>
      <c r="AJ570" s="378">
        <f t="shared" si="1702"/>
        <v>0</v>
      </c>
      <c r="AK570" s="378">
        <f t="shared" si="1702"/>
        <v>0</v>
      </c>
      <c r="AL570" s="378">
        <f t="shared" si="1702"/>
        <v>0</v>
      </c>
      <c r="AM570" s="629">
        <f t="shared" si="1700"/>
        <v>168011.53865733498</v>
      </c>
    </row>
    <row r="571" spans="2:39" ht="15.5">
      <c r="B571" s="324" t="s">
        <v>301</v>
      </c>
      <c r="C571" s="345"/>
      <c r="D571" s="309"/>
      <c r="E571" s="279"/>
      <c r="F571" s="279"/>
      <c r="G571" s="279"/>
      <c r="H571" s="279"/>
      <c r="I571" s="279"/>
      <c r="J571" s="279"/>
      <c r="K571" s="279"/>
      <c r="L571" s="279"/>
      <c r="M571" s="279"/>
      <c r="N571" s="279"/>
      <c r="O571" s="291"/>
      <c r="P571" s="279"/>
      <c r="Q571" s="279"/>
      <c r="R571" s="279"/>
      <c r="S571" s="309"/>
      <c r="T571" s="309"/>
      <c r="U571" s="309"/>
      <c r="V571" s="309"/>
      <c r="W571" s="279"/>
      <c r="X571" s="279"/>
      <c r="Y571" s="378">
        <f>Y561*Y564</f>
        <v>197643.56779999999</v>
      </c>
      <c r="Z571" s="378">
        <f t="shared" ref="Z571:AL571" si="1703">Z561*Z564</f>
        <v>17665.624607249887</v>
      </c>
      <c r="AA571" s="378">
        <f t="shared" si="1703"/>
        <v>37412.542704643012</v>
      </c>
      <c r="AB571" s="378">
        <f t="shared" si="1703"/>
        <v>0</v>
      </c>
      <c r="AC571" s="378">
        <f t="shared" si="1703"/>
        <v>0</v>
      </c>
      <c r="AD571" s="378">
        <f t="shared" si="1703"/>
        <v>0</v>
      </c>
      <c r="AE571" s="378">
        <f t="shared" si="1703"/>
        <v>0</v>
      </c>
      <c r="AF571" s="378">
        <f t="shared" si="1703"/>
        <v>0</v>
      </c>
      <c r="AG571" s="378">
        <f t="shared" si="1703"/>
        <v>0</v>
      </c>
      <c r="AH571" s="378">
        <f t="shared" si="1703"/>
        <v>0</v>
      </c>
      <c r="AI571" s="378">
        <f t="shared" si="1703"/>
        <v>0</v>
      </c>
      <c r="AJ571" s="378">
        <f t="shared" si="1703"/>
        <v>0</v>
      </c>
      <c r="AK571" s="378">
        <f t="shared" si="1703"/>
        <v>0</v>
      </c>
      <c r="AL571" s="378">
        <f t="shared" si="1703"/>
        <v>0</v>
      </c>
      <c r="AM571" s="629">
        <f t="shared" si="1700"/>
        <v>252721.73511189289</v>
      </c>
    </row>
    <row r="572" spans="2:39" ht="15.5">
      <c r="B572" s="349" t="s">
        <v>302</v>
      </c>
      <c r="C572" s="345"/>
      <c r="D572" s="336"/>
      <c r="E572" s="334"/>
      <c r="F572" s="334"/>
      <c r="G572" s="334"/>
      <c r="H572" s="334"/>
      <c r="I572" s="334"/>
      <c r="J572" s="334"/>
      <c r="K572" s="334"/>
      <c r="L572" s="334"/>
      <c r="M572" s="334"/>
      <c r="N572" s="334"/>
      <c r="O572" s="300"/>
      <c r="P572" s="334"/>
      <c r="Q572" s="334"/>
      <c r="R572" s="334"/>
      <c r="S572" s="336"/>
      <c r="T572" s="336"/>
      <c r="U572" s="336"/>
      <c r="V572" s="336"/>
      <c r="W572" s="334"/>
      <c r="X572" s="334"/>
      <c r="Y572" s="346">
        <f>SUM(Y565:Y571)</f>
        <v>354154.55358512711</v>
      </c>
      <c r="Z572" s="346">
        <f>SUM(Z565:Z571)</f>
        <v>121523.93954002015</v>
      </c>
      <c r="AA572" s="346">
        <f t="shared" ref="AA572:AE572" si="1704">SUM(AA565:AA571)</f>
        <v>207205.3386804547</v>
      </c>
      <c r="AB572" s="346">
        <f t="shared" si="1704"/>
        <v>0</v>
      </c>
      <c r="AC572" s="346">
        <f t="shared" si="1704"/>
        <v>0</v>
      </c>
      <c r="AD572" s="346">
        <f>SUM(AD565:AD571)</f>
        <v>0</v>
      </c>
      <c r="AE572" s="346">
        <f t="shared" si="1704"/>
        <v>0</v>
      </c>
      <c r="AF572" s="346">
        <f>SUM(AF565:AF571)</f>
        <v>0</v>
      </c>
      <c r="AG572" s="346">
        <f>SUM(AG565:AG571)</f>
        <v>0</v>
      </c>
      <c r="AH572" s="346">
        <f t="shared" ref="AH572:AL572" si="1705">SUM(AH565:AH571)</f>
        <v>0</v>
      </c>
      <c r="AI572" s="346">
        <f t="shared" si="1705"/>
        <v>0</v>
      </c>
      <c r="AJ572" s="346">
        <f>SUM(AJ565:AJ571)</f>
        <v>0</v>
      </c>
      <c r="AK572" s="346">
        <f t="shared" si="1705"/>
        <v>0</v>
      </c>
      <c r="AL572" s="346">
        <f t="shared" si="1705"/>
        <v>0</v>
      </c>
      <c r="AM572" s="407">
        <f>SUM(AM565:AM571)</f>
        <v>682883.83180560195</v>
      </c>
    </row>
    <row r="573" spans="2:39" ht="15.5">
      <c r="B573" s="349" t="s">
        <v>303</v>
      </c>
      <c r="C573" s="345"/>
      <c r="D573" s="350"/>
      <c r="E573" s="334"/>
      <c r="F573" s="334"/>
      <c r="G573" s="334"/>
      <c r="H573" s="334"/>
      <c r="I573" s="334"/>
      <c r="J573" s="334"/>
      <c r="K573" s="334"/>
      <c r="L573" s="334"/>
      <c r="M573" s="334"/>
      <c r="N573" s="334"/>
      <c r="O573" s="300"/>
      <c r="P573" s="334"/>
      <c r="Q573" s="334"/>
      <c r="R573" s="334"/>
      <c r="S573" s="336"/>
      <c r="T573" s="336"/>
      <c r="U573" s="336"/>
      <c r="V573" s="336"/>
      <c r="W573" s="334"/>
      <c r="X573" s="334"/>
      <c r="Y573" s="347">
        <f>Y562*Y564</f>
        <v>62371.796199999997</v>
      </c>
      <c r="Z573" s="347">
        <f t="shared" ref="Z573:AE573" si="1706">Z562*Z564</f>
        <v>27567.638999999999</v>
      </c>
      <c r="AA573" s="347">
        <f t="shared" si="1706"/>
        <v>35558.546399999999</v>
      </c>
      <c r="AB573" s="347">
        <f t="shared" si="1706"/>
        <v>688.14199999999994</v>
      </c>
      <c r="AC573" s="347">
        <f t="shared" si="1706"/>
        <v>668.38420000000008</v>
      </c>
      <c r="AD573" s="347">
        <f>AD562*AD564</f>
        <v>0</v>
      </c>
      <c r="AE573" s="347">
        <f t="shared" si="1706"/>
        <v>0</v>
      </c>
      <c r="AF573" s="347">
        <f>AF562*AF564</f>
        <v>0</v>
      </c>
      <c r="AG573" s="347">
        <f t="shared" ref="AG573:AL573" si="1707">AG562*AG564</f>
        <v>0</v>
      </c>
      <c r="AH573" s="347">
        <f t="shared" si="1707"/>
        <v>0</v>
      </c>
      <c r="AI573" s="347">
        <f t="shared" si="1707"/>
        <v>0</v>
      </c>
      <c r="AJ573" s="347">
        <f>AJ562*AJ564</f>
        <v>0</v>
      </c>
      <c r="AK573" s="347">
        <f>AK562*AK564</f>
        <v>0</v>
      </c>
      <c r="AL573" s="347">
        <f t="shared" si="1707"/>
        <v>0</v>
      </c>
      <c r="AM573" s="407">
        <f>SUM(Y573:AL573)</f>
        <v>126854.50780000001</v>
      </c>
    </row>
    <row r="574" spans="2:39" ht="15.5">
      <c r="B574" s="349" t="s">
        <v>304</v>
      </c>
      <c r="C574" s="345"/>
      <c r="D574" s="350"/>
      <c r="E574" s="334"/>
      <c r="F574" s="334"/>
      <c r="G574" s="334"/>
      <c r="H574" s="334"/>
      <c r="I574" s="334"/>
      <c r="J574" s="334"/>
      <c r="K574" s="334"/>
      <c r="L574" s="334"/>
      <c r="M574" s="334"/>
      <c r="N574" s="334"/>
      <c r="O574" s="300"/>
      <c r="P574" s="334"/>
      <c r="Q574" s="334"/>
      <c r="R574" s="334"/>
      <c r="S574" s="350"/>
      <c r="T574" s="350"/>
      <c r="U574" s="350"/>
      <c r="V574" s="350"/>
      <c r="W574" s="334"/>
      <c r="X574" s="334"/>
      <c r="Y574" s="351"/>
      <c r="Z574" s="351"/>
      <c r="AA574" s="351"/>
      <c r="AB574" s="351"/>
      <c r="AC574" s="351"/>
      <c r="AD574" s="351"/>
      <c r="AE574" s="351"/>
      <c r="AF574" s="351"/>
      <c r="AG574" s="351"/>
      <c r="AH574" s="351"/>
      <c r="AI574" s="351"/>
      <c r="AJ574" s="351"/>
      <c r="AK574" s="351"/>
      <c r="AL574" s="351"/>
      <c r="AM574" s="407">
        <f>AM572-AM573</f>
        <v>556029.32400560193</v>
      </c>
    </row>
    <row r="575" spans="2:39" ht="15.5">
      <c r="B575" s="324"/>
      <c r="C575" s="350"/>
      <c r="D575" s="350"/>
      <c r="E575" s="334"/>
      <c r="F575" s="334"/>
      <c r="G575" s="334"/>
      <c r="H575" s="334"/>
      <c r="I575" s="334"/>
      <c r="J575" s="334"/>
      <c r="K575" s="334"/>
      <c r="L575" s="334"/>
      <c r="M575" s="334"/>
      <c r="N575" s="334"/>
      <c r="O575" s="300"/>
      <c r="P575" s="334"/>
      <c r="Q575" s="334"/>
      <c r="R575" s="334"/>
      <c r="S575" s="350"/>
      <c r="T575" s="345"/>
      <c r="U575" s="350"/>
      <c r="V575" s="350"/>
      <c r="W575" s="334"/>
      <c r="X575" s="334"/>
      <c r="Y575" s="352"/>
      <c r="Z575" s="352"/>
      <c r="AA575" s="352"/>
      <c r="AB575" s="352"/>
      <c r="AC575" s="352"/>
      <c r="AD575" s="352"/>
      <c r="AE575" s="352"/>
      <c r="AF575" s="352"/>
      <c r="AG575" s="352"/>
      <c r="AH575" s="352"/>
      <c r="AI575" s="352"/>
      <c r="AJ575" s="352"/>
      <c r="AK575" s="352"/>
      <c r="AL575" s="352"/>
      <c r="AM575" s="348"/>
    </row>
    <row r="576" spans="2:39" ht="15.5">
      <c r="B576" s="439" t="s">
        <v>305</v>
      </c>
      <c r="C576" s="304"/>
      <c r="D576" s="279"/>
      <c r="E576" s="279"/>
      <c r="F576" s="279"/>
      <c r="G576" s="279"/>
      <c r="H576" s="279"/>
      <c r="I576" s="279"/>
      <c r="J576" s="279"/>
      <c r="K576" s="279"/>
      <c r="L576" s="279"/>
      <c r="M576" s="279"/>
      <c r="N576" s="279"/>
      <c r="O576" s="357"/>
      <c r="P576" s="279"/>
      <c r="Q576" s="279"/>
      <c r="R576" s="279"/>
      <c r="S576" s="304"/>
      <c r="T576" s="309"/>
      <c r="U576" s="309"/>
      <c r="V576" s="279"/>
      <c r="W576" s="279"/>
      <c r="X576" s="309"/>
      <c r="Y576" s="291">
        <f>SUMPRODUCT(E404:E559,Y404:Y559)</f>
        <v>16166585</v>
      </c>
      <c r="Z576" s="291">
        <f>SUMPRODUCT(E404:E559,Z404:Z559)</f>
        <v>1281232.2727478147</v>
      </c>
      <c r="AA576" s="291">
        <f>IF(AA402="kw",SUMPRODUCT($N$404:$N$559,$P$404:$P$559,AA404:AA559),SUMPRODUCT($E$404:$E$559,AA404:AA559))</f>
        <v>12394.606809483257</v>
      </c>
      <c r="AB576" s="291">
        <f>IF(AB402="kw",SUMPRODUCT($N$404:$N$559,$P$404:$P$559,AB404:AB559),SUMPRODUCT($E$404:$E$559,AB404:AB559))</f>
        <v>0</v>
      </c>
      <c r="AC576" s="291">
        <f>IF(AC402="kw",SUMPRODUCT($N$404:$N$559,$P$404:$P$559,AC404:AC559),SUMPRODUCT($E$404:$E$559,AC404:AC559))</f>
        <v>0</v>
      </c>
      <c r="AD576" s="291">
        <f t="shared" ref="AD576:AL576" si="1708">IF(AD402="kw",SUMPRODUCT($N$404:$N$559,$P$404:$P$559,AD404:AD559),SUMPRODUCT($E$404:$E$559,AD404:AD559))</f>
        <v>0</v>
      </c>
      <c r="AE576" s="291">
        <f t="shared" si="1708"/>
        <v>0</v>
      </c>
      <c r="AF576" s="291">
        <f t="shared" si="1708"/>
        <v>0</v>
      </c>
      <c r="AG576" s="291">
        <f t="shared" si="1708"/>
        <v>0</v>
      </c>
      <c r="AH576" s="291">
        <f t="shared" si="1708"/>
        <v>0</v>
      </c>
      <c r="AI576" s="291">
        <f t="shared" si="1708"/>
        <v>0</v>
      </c>
      <c r="AJ576" s="291">
        <f t="shared" si="1708"/>
        <v>0</v>
      </c>
      <c r="AK576" s="291">
        <f t="shared" si="1708"/>
        <v>0</v>
      </c>
      <c r="AL576" s="291">
        <f t="shared" si="1708"/>
        <v>0</v>
      </c>
      <c r="AM576" s="337"/>
    </row>
    <row r="577" spans="1:39" ht="15.5">
      <c r="B577" s="439" t="s">
        <v>306</v>
      </c>
      <c r="C577" s="304"/>
      <c r="D577" s="279"/>
      <c r="E577" s="279"/>
      <c r="F577" s="279"/>
      <c r="G577" s="279"/>
      <c r="H577" s="279"/>
      <c r="I577" s="279"/>
      <c r="J577" s="279"/>
      <c r="K577" s="279"/>
      <c r="L577" s="279"/>
      <c r="M577" s="279"/>
      <c r="N577" s="279"/>
      <c r="O577" s="357"/>
      <c r="P577" s="279"/>
      <c r="Q577" s="279"/>
      <c r="R577" s="279"/>
      <c r="S577" s="304"/>
      <c r="T577" s="309"/>
      <c r="U577" s="309"/>
      <c r="V577" s="279"/>
      <c r="W577" s="279"/>
      <c r="X577" s="309"/>
      <c r="Y577" s="291">
        <f>SUMPRODUCT(F404:F559,Y404:Y559)</f>
        <v>16166585</v>
      </c>
      <c r="Z577" s="291">
        <f>SUMPRODUCT(F404:F559,Z404:Z559)</f>
        <v>1281232.2727478147</v>
      </c>
      <c r="AA577" s="291">
        <f t="shared" ref="AA577:AL577" si="1709">IF(AA402="kw",SUMPRODUCT($N$404:$N$559,$Q$404:$Q$559,AA404:AA559),SUMPRODUCT($F$404:$F$559,AA404:AA559))</f>
        <v>12394.606809483257</v>
      </c>
      <c r="AB577" s="291">
        <f t="shared" si="1709"/>
        <v>0</v>
      </c>
      <c r="AC577" s="291">
        <f>IF(AC402="kw",SUMPRODUCT($N$404:$N$559,$Q$404:$Q$559,AC404:AC559),SUMPRODUCT($F$404:$F$559,AC404:AC559))</f>
        <v>0</v>
      </c>
      <c r="AD577" s="291">
        <f t="shared" si="1709"/>
        <v>0</v>
      </c>
      <c r="AE577" s="291">
        <f t="shared" si="1709"/>
        <v>0</v>
      </c>
      <c r="AF577" s="291">
        <f t="shared" si="1709"/>
        <v>0</v>
      </c>
      <c r="AG577" s="291">
        <f t="shared" si="1709"/>
        <v>0</v>
      </c>
      <c r="AH577" s="291">
        <f t="shared" si="1709"/>
        <v>0</v>
      </c>
      <c r="AI577" s="291">
        <f t="shared" si="1709"/>
        <v>0</v>
      </c>
      <c r="AJ577" s="291">
        <f t="shared" si="1709"/>
        <v>0</v>
      </c>
      <c r="AK577" s="291">
        <f t="shared" si="1709"/>
        <v>0</v>
      </c>
      <c r="AL577" s="291">
        <f t="shared" si="1709"/>
        <v>0</v>
      </c>
      <c r="AM577" s="337"/>
    </row>
    <row r="578" spans="1:39" ht="15.5">
      <c r="B578" s="440" t="s">
        <v>307</v>
      </c>
      <c r="C578" s="364"/>
      <c r="D578" s="384"/>
      <c r="E578" s="384"/>
      <c r="F578" s="384"/>
      <c r="G578" s="384"/>
      <c r="H578" s="384"/>
      <c r="I578" s="384"/>
      <c r="J578" s="384"/>
      <c r="K578" s="384"/>
      <c r="L578" s="384"/>
      <c r="M578" s="384"/>
      <c r="N578" s="384"/>
      <c r="O578" s="383"/>
      <c r="P578" s="384"/>
      <c r="Q578" s="384"/>
      <c r="R578" s="384"/>
      <c r="S578" s="364"/>
      <c r="T578" s="385"/>
      <c r="U578" s="385"/>
      <c r="V578" s="384"/>
      <c r="W578" s="384"/>
      <c r="X578" s="385"/>
      <c r="Y578" s="326">
        <f>SUMPRODUCT(G404:G559,Y404:Y559)</f>
        <v>16166585</v>
      </c>
      <c r="Z578" s="326">
        <f>SUMPRODUCT(G404:G559,Z404:Z559)</f>
        <v>1281232.2727478147</v>
      </c>
      <c r="AA578" s="326">
        <f t="shared" ref="AA578:AL578" si="1710">IF(AA402="kw",SUMPRODUCT($N$404:$N$559,$R$404:$R$559,AA404:AA559),SUMPRODUCT($G$404:$G$559,AA404:AA559))</f>
        <v>12394.606809483257</v>
      </c>
      <c r="AB578" s="326">
        <f t="shared" si="1710"/>
        <v>0</v>
      </c>
      <c r="AC578" s="326">
        <f>IF(AC402="kw",SUMPRODUCT($N$404:$N$559,$R$404:$R$559,AC404:AC559),SUMPRODUCT($G$404:$G$559,AC404:AC559))</f>
        <v>0</v>
      </c>
      <c r="AD578" s="326">
        <f t="shared" si="1710"/>
        <v>0</v>
      </c>
      <c r="AE578" s="326">
        <f t="shared" si="1710"/>
        <v>0</v>
      </c>
      <c r="AF578" s="326">
        <f t="shared" si="1710"/>
        <v>0</v>
      </c>
      <c r="AG578" s="326">
        <f t="shared" si="1710"/>
        <v>0</v>
      </c>
      <c r="AH578" s="326">
        <f t="shared" si="1710"/>
        <v>0</v>
      </c>
      <c r="AI578" s="326">
        <f t="shared" si="1710"/>
        <v>0</v>
      </c>
      <c r="AJ578" s="326">
        <f t="shared" si="1710"/>
        <v>0</v>
      </c>
      <c r="AK578" s="326">
        <f t="shared" si="1710"/>
        <v>0</v>
      </c>
      <c r="AL578" s="326">
        <f t="shared" si="1710"/>
        <v>0</v>
      </c>
      <c r="AM578" s="386"/>
    </row>
    <row r="579" spans="1:39" ht="22.5" customHeight="1">
      <c r="B579" s="368" t="s">
        <v>587</v>
      </c>
      <c r="C579" s="387"/>
      <c r="D579" s="388"/>
      <c r="E579" s="388"/>
      <c r="F579" s="388"/>
      <c r="G579" s="388"/>
      <c r="H579" s="388"/>
      <c r="I579" s="388"/>
      <c r="J579" s="388"/>
      <c r="K579" s="388"/>
      <c r="L579" s="388"/>
      <c r="M579" s="388"/>
      <c r="N579" s="388"/>
      <c r="O579" s="388"/>
      <c r="P579" s="388"/>
      <c r="Q579" s="388"/>
      <c r="R579" s="388"/>
      <c r="S579" s="371"/>
      <c r="T579" s="372"/>
      <c r="U579" s="388"/>
      <c r="V579" s="388"/>
      <c r="W579" s="388"/>
      <c r="X579" s="388"/>
      <c r="Y579" s="409"/>
      <c r="Z579" s="409"/>
      <c r="AA579" s="409"/>
      <c r="AB579" s="409"/>
      <c r="AC579" s="409"/>
      <c r="AD579" s="409"/>
      <c r="AE579" s="409"/>
      <c r="AF579" s="409"/>
      <c r="AG579" s="409"/>
      <c r="AH579" s="409"/>
      <c r="AI579" s="409"/>
      <c r="AJ579" s="409"/>
      <c r="AK579" s="409"/>
      <c r="AL579" s="409"/>
      <c r="AM579" s="389"/>
    </row>
    <row r="582" spans="1:39" ht="15.5">
      <c r="B582" s="280" t="s">
        <v>309</v>
      </c>
      <c r="C582" s="281"/>
      <c r="D582" s="590" t="s">
        <v>527</v>
      </c>
      <c r="E582" s="253"/>
      <c r="F582" s="590"/>
      <c r="G582" s="253"/>
      <c r="H582" s="253"/>
      <c r="I582" s="253"/>
      <c r="J582" s="253"/>
      <c r="K582" s="253"/>
      <c r="L582" s="253"/>
      <c r="M582" s="253"/>
      <c r="N582" s="253"/>
      <c r="O582" s="281"/>
      <c r="P582" s="253"/>
      <c r="Q582" s="253"/>
      <c r="R582" s="253"/>
      <c r="S582" s="253"/>
      <c r="T582" s="253"/>
      <c r="U582" s="253"/>
      <c r="V582" s="253"/>
      <c r="W582" s="253"/>
      <c r="X582" s="253"/>
      <c r="Y582" s="270"/>
      <c r="Z582" s="267"/>
      <c r="AA582" s="267"/>
      <c r="AB582" s="267"/>
      <c r="AC582" s="267"/>
      <c r="AD582" s="267"/>
      <c r="AE582" s="267"/>
      <c r="AF582" s="267"/>
      <c r="AG582" s="267"/>
      <c r="AH582" s="267"/>
      <c r="AI582" s="267"/>
      <c r="AJ582" s="267"/>
      <c r="AK582" s="267"/>
      <c r="AL582" s="267"/>
    </row>
    <row r="583" spans="1:39" ht="33.75" customHeight="1">
      <c r="B583" s="891" t="s">
        <v>211</v>
      </c>
      <c r="C583" s="893" t="s">
        <v>33</v>
      </c>
      <c r="D583" s="284" t="s">
        <v>422</v>
      </c>
      <c r="E583" s="895" t="s">
        <v>209</v>
      </c>
      <c r="F583" s="896"/>
      <c r="G583" s="896"/>
      <c r="H583" s="896"/>
      <c r="I583" s="896"/>
      <c r="J583" s="896"/>
      <c r="K583" s="896"/>
      <c r="L583" s="896"/>
      <c r="M583" s="897"/>
      <c r="N583" s="901" t="s">
        <v>213</v>
      </c>
      <c r="O583" s="284" t="s">
        <v>423</v>
      </c>
      <c r="P583" s="895" t="s">
        <v>212</v>
      </c>
      <c r="Q583" s="896"/>
      <c r="R583" s="896"/>
      <c r="S583" s="896"/>
      <c r="T583" s="896"/>
      <c r="U583" s="896"/>
      <c r="V583" s="896"/>
      <c r="W583" s="896"/>
      <c r="X583" s="897"/>
      <c r="Y583" s="898" t="s">
        <v>243</v>
      </c>
      <c r="Z583" s="899"/>
      <c r="AA583" s="899"/>
      <c r="AB583" s="899"/>
      <c r="AC583" s="899"/>
      <c r="AD583" s="899"/>
      <c r="AE583" s="899"/>
      <c r="AF583" s="899"/>
      <c r="AG583" s="899"/>
      <c r="AH583" s="899"/>
      <c r="AI583" s="899"/>
      <c r="AJ583" s="899"/>
      <c r="AK583" s="899"/>
      <c r="AL583" s="899"/>
      <c r="AM583" s="900"/>
    </row>
    <row r="584" spans="1:39" ht="68.25" customHeight="1">
      <c r="B584" s="892"/>
      <c r="C584" s="894"/>
      <c r="D584" s="285">
        <v>2018</v>
      </c>
      <c r="E584" s="285">
        <v>2019</v>
      </c>
      <c r="F584" s="285">
        <v>2020</v>
      </c>
      <c r="G584" s="285">
        <v>2021</v>
      </c>
      <c r="H584" s="285">
        <v>2022</v>
      </c>
      <c r="I584" s="285">
        <v>2023</v>
      </c>
      <c r="J584" s="285">
        <v>2024</v>
      </c>
      <c r="K584" s="285">
        <v>2025</v>
      </c>
      <c r="L584" s="285">
        <v>2026</v>
      </c>
      <c r="M584" s="285">
        <v>2027</v>
      </c>
      <c r="N584" s="902"/>
      <c r="O584" s="285">
        <v>2018</v>
      </c>
      <c r="P584" s="285">
        <v>2019</v>
      </c>
      <c r="Q584" s="285">
        <v>2020</v>
      </c>
      <c r="R584" s="285">
        <v>2021</v>
      </c>
      <c r="S584" s="285">
        <v>2022</v>
      </c>
      <c r="T584" s="285">
        <v>2023</v>
      </c>
      <c r="U584" s="285">
        <v>2024</v>
      </c>
      <c r="V584" s="285">
        <v>2025</v>
      </c>
      <c r="W584" s="285">
        <v>2026</v>
      </c>
      <c r="X584" s="285">
        <v>2027</v>
      </c>
      <c r="Y584" s="285" t="str">
        <f>'1.  LRAMVA Summary'!D52</f>
        <v>Residential</v>
      </c>
      <c r="Z584" s="285" t="str">
        <f>'1.  LRAMVA Summary'!E52</f>
        <v>GS&lt;50 kW</v>
      </c>
      <c r="AA584" s="285" t="str">
        <f>'1.  LRAMVA Summary'!F52</f>
        <v>GS&gt;50kW</v>
      </c>
      <c r="AB584" s="285" t="str">
        <f>'1.  LRAMVA Summary'!G52</f>
        <v>Unmetered Scattered Load</v>
      </c>
      <c r="AC584" s="285" t="str">
        <f>'1.  LRAMVA Summary'!H52</f>
        <v>Streetlighting</v>
      </c>
      <c r="AD584" s="285" t="str">
        <f>'1.  LRAMVA Summary'!I52</f>
        <v/>
      </c>
      <c r="AE584" s="285" t="str">
        <f>'1.  LRAMVA Summary'!J52</f>
        <v/>
      </c>
      <c r="AF584" s="285" t="str">
        <f>'1.  LRAMVA Summary'!K52</f>
        <v/>
      </c>
      <c r="AG584" s="285" t="str">
        <f>'1.  LRAMVA Summary'!L52</f>
        <v/>
      </c>
      <c r="AH584" s="285" t="str">
        <f>'1.  LRAMVA Summary'!M52</f>
        <v/>
      </c>
      <c r="AI584" s="285" t="str">
        <f>'1.  LRAMVA Summary'!N52</f>
        <v/>
      </c>
      <c r="AJ584" s="285" t="str">
        <f>'1.  LRAMVA Summary'!O52</f>
        <v/>
      </c>
      <c r="AK584" s="285" t="str">
        <f>'1.  LRAMVA Summary'!P52</f>
        <v/>
      </c>
      <c r="AL584" s="285" t="str">
        <f>'1.  LRAMVA Summary'!Q52</f>
        <v/>
      </c>
      <c r="AM584" s="287" t="str">
        <f>'1.  LRAMVA Summary'!R52</f>
        <v>Total</v>
      </c>
    </row>
    <row r="585" spans="1:39" ht="15.75" customHeight="1">
      <c r="A585" s="532"/>
      <c r="B585" s="518" t="s">
        <v>504</v>
      </c>
      <c r="C585" s="289"/>
      <c r="D585" s="289"/>
      <c r="E585" s="289"/>
      <c r="F585" s="289"/>
      <c r="G585" s="289"/>
      <c r="H585" s="289"/>
      <c r="I585" s="289"/>
      <c r="J585" s="289"/>
      <c r="K585" s="289"/>
      <c r="L585" s="289"/>
      <c r="M585" s="289"/>
      <c r="N585" s="290"/>
      <c r="O585" s="289"/>
      <c r="P585" s="289"/>
      <c r="Q585" s="289"/>
      <c r="R585" s="289"/>
      <c r="S585" s="289"/>
      <c r="T585" s="289"/>
      <c r="U585" s="289"/>
      <c r="V585" s="289"/>
      <c r="W585" s="289"/>
      <c r="X585" s="289"/>
      <c r="Y585" s="291" t="str">
        <f>'1.  LRAMVA Summary'!D53</f>
        <v>kWh</v>
      </c>
      <c r="Z585" s="291" t="str">
        <f>'1.  LRAMVA Summary'!E53</f>
        <v>kWh</v>
      </c>
      <c r="AA585" s="291" t="str">
        <f>'1.  LRAMVA Summary'!F53</f>
        <v>kW</v>
      </c>
      <c r="AB585" s="291" t="str">
        <f>'1.  LRAMVA Summary'!G53</f>
        <v>kWh</v>
      </c>
      <c r="AC585" s="291" t="str">
        <f>'1.  LRAMVA Summary'!H53</f>
        <v>kW</v>
      </c>
      <c r="AD585" s="291">
        <f>'1.  LRAMVA Summary'!I53</f>
        <v>0</v>
      </c>
      <c r="AE585" s="291">
        <f>'1.  LRAMVA Summary'!J53</f>
        <v>0</v>
      </c>
      <c r="AF585" s="291">
        <f>'1.  LRAMVA Summary'!K53</f>
        <v>0</v>
      </c>
      <c r="AG585" s="291">
        <f>'1.  LRAMVA Summary'!L53</f>
        <v>0</v>
      </c>
      <c r="AH585" s="291">
        <f>'1.  LRAMVA Summary'!M53</f>
        <v>0</v>
      </c>
      <c r="AI585" s="291">
        <f>'1.  LRAMVA Summary'!N53</f>
        <v>0</v>
      </c>
      <c r="AJ585" s="291">
        <f>'1.  LRAMVA Summary'!O53</f>
        <v>0</v>
      </c>
      <c r="AK585" s="291">
        <f>'1.  LRAMVA Summary'!P53</f>
        <v>0</v>
      </c>
      <c r="AL585" s="291">
        <f>'1.  LRAMVA Summary'!Q53</f>
        <v>0</v>
      </c>
      <c r="AM585" s="292"/>
    </row>
    <row r="586" spans="1:39" ht="15.5" hidden="1" outlineLevel="1">
      <c r="A586" s="532"/>
      <c r="B586" s="504" t="s">
        <v>497</v>
      </c>
      <c r="C586" s="289"/>
      <c r="D586" s="289"/>
      <c r="E586" s="289"/>
      <c r="F586" s="289"/>
      <c r="G586" s="289"/>
      <c r="H586" s="289"/>
      <c r="I586" s="289"/>
      <c r="J586" s="289"/>
      <c r="K586" s="289"/>
      <c r="L586" s="289"/>
      <c r="M586" s="289"/>
      <c r="N586" s="290"/>
      <c r="O586" s="289"/>
      <c r="P586" s="289"/>
      <c r="Q586" s="289"/>
      <c r="R586" s="289"/>
      <c r="S586" s="289"/>
      <c r="T586" s="289"/>
      <c r="U586" s="289"/>
      <c r="V586" s="289"/>
      <c r="W586" s="289"/>
      <c r="X586" s="289"/>
      <c r="Y586" s="291"/>
      <c r="Z586" s="291"/>
      <c r="AA586" s="291"/>
      <c r="AB586" s="291"/>
      <c r="AC586" s="291"/>
      <c r="AD586" s="291"/>
      <c r="AE586" s="291"/>
      <c r="AF586" s="291"/>
      <c r="AG586" s="291"/>
      <c r="AH586" s="291"/>
      <c r="AI586" s="291"/>
      <c r="AJ586" s="291"/>
      <c r="AK586" s="291"/>
      <c r="AL586" s="291"/>
      <c r="AM586" s="292"/>
    </row>
    <row r="587" spans="1:39" ht="15.5" hidden="1" outlineLevel="1">
      <c r="A587" s="532">
        <v>1</v>
      </c>
      <c r="B587" s="428" t="s">
        <v>95</v>
      </c>
      <c r="C587" s="291" t="s">
        <v>25</v>
      </c>
      <c r="D587" s="295"/>
      <c r="E587" s="295"/>
      <c r="F587" s="295"/>
      <c r="G587" s="295"/>
      <c r="H587" s="295"/>
      <c r="I587" s="295"/>
      <c r="J587" s="295"/>
      <c r="K587" s="295"/>
      <c r="L587" s="295"/>
      <c r="M587" s="295"/>
      <c r="N587" s="291"/>
      <c r="O587" s="295"/>
      <c r="P587" s="295"/>
      <c r="Q587" s="295"/>
      <c r="R587" s="295"/>
      <c r="S587" s="295"/>
      <c r="T587" s="295"/>
      <c r="U587" s="295"/>
      <c r="V587" s="295"/>
      <c r="W587" s="295"/>
      <c r="X587" s="295"/>
      <c r="Y587" s="410"/>
      <c r="Z587" s="410"/>
      <c r="AA587" s="410"/>
      <c r="AB587" s="410"/>
      <c r="AC587" s="410"/>
      <c r="AD587" s="410"/>
      <c r="AE587" s="410"/>
      <c r="AF587" s="410"/>
      <c r="AG587" s="410"/>
      <c r="AH587" s="410"/>
      <c r="AI587" s="410"/>
      <c r="AJ587" s="410"/>
      <c r="AK587" s="410"/>
      <c r="AL587" s="410"/>
      <c r="AM587" s="296">
        <f>SUM(Y587:AL587)</f>
        <v>0</v>
      </c>
    </row>
    <row r="588" spans="1:39" ht="15.5" hidden="1" outlineLevel="1">
      <c r="A588" s="532"/>
      <c r="B588" s="294" t="s">
        <v>310</v>
      </c>
      <c r="C588" s="291" t="s">
        <v>163</v>
      </c>
      <c r="D588" s="295"/>
      <c r="E588" s="295"/>
      <c r="F588" s="295"/>
      <c r="G588" s="295"/>
      <c r="H588" s="295"/>
      <c r="I588" s="295"/>
      <c r="J588" s="295"/>
      <c r="K588" s="295"/>
      <c r="L588" s="295"/>
      <c r="M588" s="295"/>
      <c r="N588" s="468"/>
      <c r="O588" s="295"/>
      <c r="P588" s="295"/>
      <c r="Q588" s="295"/>
      <c r="R588" s="295"/>
      <c r="S588" s="295"/>
      <c r="T588" s="295"/>
      <c r="U588" s="295"/>
      <c r="V588" s="295"/>
      <c r="W588" s="295"/>
      <c r="X588" s="295"/>
      <c r="Y588" s="411">
        <f>Y587</f>
        <v>0</v>
      </c>
      <c r="Z588" s="411">
        <f t="shared" ref="Z588" si="1711">Z587</f>
        <v>0</v>
      </c>
      <c r="AA588" s="411">
        <f t="shared" ref="AA588" si="1712">AA587</f>
        <v>0</v>
      </c>
      <c r="AB588" s="411">
        <f t="shared" ref="AB588" si="1713">AB587</f>
        <v>0</v>
      </c>
      <c r="AC588" s="411">
        <f t="shared" ref="AC588" si="1714">AC587</f>
        <v>0</v>
      </c>
      <c r="AD588" s="411">
        <f t="shared" ref="AD588" si="1715">AD587</f>
        <v>0</v>
      </c>
      <c r="AE588" s="411">
        <f t="shared" ref="AE588" si="1716">AE587</f>
        <v>0</v>
      </c>
      <c r="AF588" s="411">
        <f t="shared" ref="AF588" si="1717">AF587</f>
        <v>0</v>
      </c>
      <c r="AG588" s="411">
        <f t="shared" ref="AG588" si="1718">AG587</f>
        <v>0</v>
      </c>
      <c r="AH588" s="411">
        <f t="shared" ref="AH588" si="1719">AH587</f>
        <v>0</v>
      </c>
      <c r="AI588" s="411">
        <f t="shared" ref="AI588" si="1720">AI587</f>
        <v>0</v>
      </c>
      <c r="AJ588" s="411">
        <f t="shared" ref="AJ588" si="1721">AJ587</f>
        <v>0</v>
      </c>
      <c r="AK588" s="411">
        <f t="shared" ref="AK588" si="1722">AK587</f>
        <v>0</v>
      </c>
      <c r="AL588" s="411">
        <f t="shared" ref="AL588" si="1723">AL587</f>
        <v>0</v>
      </c>
      <c r="AM588" s="297"/>
    </row>
    <row r="589" spans="1:39" ht="15.5" hidden="1" outlineLevel="1">
      <c r="A589" s="532"/>
      <c r="B589" s="298"/>
      <c r="C589" s="299"/>
      <c r="D589" s="299"/>
      <c r="E589" s="299"/>
      <c r="F589" s="299"/>
      <c r="G589" s="299"/>
      <c r="H589" s="299"/>
      <c r="I589" s="299"/>
      <c r="J589" s="299"/>
      <c r="K589" s="299"/>
      <c r="L589" s="299"/>
      <c r="M589" s="299"/>
      <c r="N589" s="300"/>
      <c r="O589" s="299"/>
      <c r="P589" s="299"/>
      <c r="Q589" s="299"/>
      <c r="R589" s="299"/>
      <c r="S589" s="299"/>
      <c r="T589" s="299"/>
      <c r="U589" s="299"/>
      <c r="V589" s="299"/>
      <c r="W589" s="299"/>
      <c r="X589" s="299"/>
      <c r="Y589" s="412"/>
      <c r="Z589" s="413"/>
      <c r="AA589" s="413"/>
      <c r="AB589" s="413"/>
      <c r="AC589" s="413"/>
      <c r="AD589" s="413"/>
      <c r="AE589" s="413"/>
      <c r="AF589" s="413"/>
      <c r="AG589" s="413"/>
      <c r="AH589" s="413"/>
      <c r="AI589" s="413"/>
      <c r="AJ589" s="413"/>
      <c r="AK589" s="413"/>
      <c r="AL589" s="413"/>
      <c r="AM589" s="302"/>
    </row>
    <row r="590" spans="1:39" ht="15.5" hidden="1" outlineLevel="1">
      <c r="A590" s="532">
        <v>2</v>
      </c>
      <c r="B590" s="428" t="s">
        <v>96</v>
      </c>
      <c r="C590" s="291" t="s">
        <v>25</v>
      </c>
      <c r="D590" s="295"/>
      <c r="E590" s="295"/>
      <c r="F590" s="295"/>
      <c r="G590" s="295"/>
      <c r="H590" s="295"/>
      <c r="I590" s="295"/>
      <c r="J590" s="295"/>
      <c r="K590" s="295"/>
      <c r="L590" s="295"/>
      <c r="M590" s="295"/>
      <c r="N590" s="291"/>
      <c r="O590" s="295"/>
      <c r="P590" s="295"/>
      <c r="Q590" s="295"/>
      <c r="R590" s="295"/>
      <c r="S590" s="295"/>
      <c r="T590" s="295"/>
      <c r="U590" s="295"/>
      <c r="V590" s="295"/>
      <c r="W590" s="295"/>
      <c r="X590" s="295"/>
      <c r="Y590" s="410"/>
      <c r="Z590" s="410"/>
      <c r="AA590" s="410"/>
      <c r="AB590" s="410"/>
      <c r="AC590" s="410"/>
      <c r="AD590" s="410"/>
      <c r="AE590" s="410"/>
      <c r="AF590" s="410"/>
      <c r="AG590" s="410"/>
      <c r="AH590" s="410"/>
      <c r="AI590" s="410"/>
      <c r="AJ590" s="410"/>
      <c r="AK590" s="410"/>
      <c r="AL590" s="410"/>
      <c r="AM590" s="296">
        <f>SUM(Y590:AL590)</f>
        <v>0</v>
      </c>
    </row>
    <row r="591" spans="1:39" ht="15.5" hidden="1" outlineLevel="1">
      <c r="A591" s="532"/>
      <c r="B591" s="294" t="s">
        <v>310</v>
      </c>
      <c r="C591" s="291" t="s">
        <v>163</v>
      </c>
      <c r="D591" s="295"/>
      <c r="E591" s="295"/>
      <c r="F591" s="295"/>
      <c r="G591" s="295"/>
      <c r="H591" s="295"/>
      <c r="I591" s="295"/>
      <c r="J591" s="295"/>
      <c r="K591" s="295"/>
      <c r="L591" s="295"/>
      <c r="M591" s="295"/>
      <c r="N591" s="468"/>
      <c r="O591" s="295"/>
      <c r="P591" s="295"/>
      <c r="Q591" s="295"/>
      <c r="R591" s="295"/>
      <c r="S591" s="295"/>
      <c r="T591" s="295"/>
      <c r="U591" s="295"/>
      <c r="V591" s="295"/>
      <c r="W591" s="295"/>
      <c r="X591" s="295"/>
      <c r="Y591" s="411">
        <f>Y590</f>
        <v>0</v>
      </c>
      <c r="Z591" s="411">
        <f t="shared" ref="Z591" si="1724">Z590</f>
        <v>0</v>
      </c>
      <c r="AA591" s="411">
        <f t="shared" ref="AA591" si="1725">AA590</f>
        <v>0</v>
      </c>
      <c r="AB591" s="411">
        <f t="shared" ref="AB591" si="1726">AB590</f>
        <v>0</v>
      </c>
      <c r="AC591" s="411">
        <f t="shared" ref="AC591" si="1727">AC590</f>
        <v>0</v>
      </c>
      <c r="AD591" s="411">
        <f t="shared" ref="AD591" si="1728">AD590</f>
        <v>0</v>
      </c>
      <c r="AE591" s="411">
        <f t="shared" ref="AE591" si="1729">AE590</f>
        <v>0</v>
      </c>
      <c r="AF591" s="411">
        <f t="shared" ref="AF591" si="1730">AF590</f>
        <v>0</v>
      </c>
      <c r="AG591" s="411">
        <f t="shared" ref="AG591" si="1731">AG590</f>
        <v>0</v>
      </c>
      <c r="AH591" s="411">
        <f t="shared" ref="AH591" si="1732">AH590</f>
        <v>0</v>
      </c>
      <c r="AI591" s="411">
        <f t="shared" ref="AI591" si="1733">AI590</f>
        <v>0</v>
      </c>
      <c r="AJ591" s="411">
        <f t="shared" ref="AJ591" si="1734">AJ590</f>
        <v>0</v>
      </c>
      <c r="AK591" s="411">
        <f t="shared" ref="AK591" si="1735">AK590</f>
        <v>0</v>
      </c>
      <c r="AL591" s="411">
        <f t="shared" ref="AL591" si="1736">AL590</f>
        <v>0</v>
      </c>
      <c r="AM591" s="297"/>
    </row>
    <row r="592" spans="1:39" ht="15.5" hidden="1" outlineLevel="1">
      <c r="A592" s="532"/>
      <c r="B592" s="298"/>
      <c r="C592" s="299"/>
      <c r="D592" s="304"/>
      <c r="E592" s="304"/>
      <c r="F592" s="304"/>
      <c r="G592" s="304"/>
      <c r="H592" s="304"/>
      <c r="I592" s="304"/>
      <c r="J592" s="304"/>
      <c r="K592" s="304"/>
      <c r="L592" s="304"/>
      <c r="M592" s="304"/>
      <c r="N592" s="300"/>
      <c r="O592" s="304"/>
      <c r="P592" s="304"/>
      <c r="Q592" s="304"/>
      <c r="R592" s="304"/>
      <c r="S592" s="304"/>
      <c r="T592" s="304"/>
      <c r="U592" s="304"/>
      <c r="V592" s="304"/>
      <c r="W592" s="304"/>
      <c r="X592" s="304"/>
      <c r="Y592" s="412"/>
      <c r="Z592" s="413"/>
      <c r="AA592" s="413"/>
      <c r="AB592" s="413"/>
      <c r="AC592" s="413"/>
      <c r="AD592" s="413"/>
      <c r="AE592" s="413"/>
      <c r="AF592" s="413"/>
      <c r="AG592" s="413"/>
      <c r="AH592" s="413"/>
      <c r="AI592" s="413"/>
      <c r="AJ592" s="413"/>
      <c r="AK592" s="413"/>
      <c r="AL592" s="413"/>
      <c r="AM592" s="302"/>
    </row>
    <row r="593" spans="1:39" ht="15.5" hidden="1" outlineLevel="1">
      <c r="A593" s="532">
        <v>3</v>
      </c>
      <c r="B593" s="428" t="s">
        <v>97</v>
      </c>
      <c r="C593" s="291" t="s">
        <v>25</v>
      </c>
      <c r="D593" s="295"/>
      <c r="E593" s="295"/>
      <c r="F593" s="295"/>
      <c r="G593" s="295"/>
      <c r="H593" s="295"/>
      <c r="I593" s="295"/>
      <c r="J593" s="295"/>
      <c r="K593" s="295"/>
      <c r="L593" s="295"/>
      <c r="M593" s="295"/>
      <c r="N593" s="291"/>
      <c r="O593" s="295"/>
      <c r="P593" s="295"/>
      <c r="Q593" s="295"/>
      <c r="R593" s="295"/>
      <c r="S593" s="295"/>
      <c r="T593" s="295"/>
      <c r="U593" s="295"/>
      <c r="V593" s="295"/>
      <c r="W593" s="295"/>
      <c r="X593" s="295"/>
      <c r="Y593" s="410"/>
      <c r="Z593" s="410"/>
      <c r="AA593" s="410"/>
      <c r="AB593" s="410"/>
      <c r="AC593" s="410"/>
      <c r="AD593" s="410"/>
      <c r="AE593" s="410"/>
      <c r="AF593" s="410"/>
      <c r="AG593" s="410"/>
      <c r="AH593" s="410"/>
      <c r="AI593" s="410"/>
      <c r="AJ593" s="410"/>
      <c r="AK593" s="410"/>
      <c r="AL593" s="410"/>
      <c r="AM593" s="296">
        <f>SUM(Y593:AL593)</f>
        <v>0</v>
      </c>
    </row>
    <row r="594" spans="1:39" ht="15.5" hidden="1" outlineLevel="1">
      <c r="A594" s="532"/>
      <c r="B594" s="294" t="s">
        <v>310</v>
      </c>
      <c r="C594" s="291" t="s">
        <v>163</v>
      </c>
      <c r="D594" s="295"/>
      <c r="E594" s="295"/>
      <c r="F594" s="295"/>
      <c r="G594" s="295"/>
      <c r="H594" s="295"/>
      <c r="I594" s="295"/>
      <c r="J594" s="295"/>
      <c r="K594" s="295"/>
      <c r="L594" s="295"/>
      <c r="M594" s="295"/>
      <c r="N594" s="468"/>
      <c r="O594" s="295"/>
      <c r="P594" s="295"/>
      <c r="Q594" s="295"/>
      <c r="R594" s="295"/>
      <c r="S594" s="295"/>
      <c r="T594" s="295"/>
      <c r="U594" s="295"/>
      <c r="V594" s="295"/>
      <c r="W594" s="295"/>
      <c r="X594" s="295"/>
      <c r="Y594" s="411">
        <f>Y593</f>
        <v>0</v>
      </c>
      <c r="Z594" s="411">
        <f t="shared" ref="Z594" si="1737">Z593</f>
        <v>0</v>
      </c>
      <c r="AA594" s="411">
        <f t="shared" ref="AA594" si="1738">AA593</f>
        <v>0</v>
      </c>
      <c r="AB594" s="411">
        <f t="shared" ref="AB594" si="1739">AB593</f>
        <v>0</v>
      </c>
      <c r="AC594" s="411">
        <f t="shared" ref="AC594" si="1740">AC593</f>
        <v>0</v>
      </c>
      <c r="AD594" s="411">
        <f t="shared" ref="AD594" si="1741">AD593</f>
        <v>0</v>
      </c>
      <c r="AE594" s="411">
        <f t="shared" ref="AE594" si="1742">AE593</f>
        <v>0</v>
      </c>
      <c r="AF594" s="411">
        <f t="shared" ref="AF594" si="1743">AF593</f>
        <v>0</v>
      </c>
      <c r="AG594" s="411">
        <f t="shared" ref="AG594" si="1744">AG593</f>
        <v>0</v>
      </c>
      <c r="AH594" s="411">
        <f t="shared" ref="AH594" si="1745">AH593</f>
        <v>0</v>
      </c>
      <c r="AI594" s="411">
        <f t="shared" ref="AI594" si="1746">AI593</f>
        <v>0</v>
      </c>
      <c r="AJ594" s="411">
        <f t="shared" ref="AJ594" si="1747">AJ593</f>
        <v>0</v>
      </c>
      <c r="AK594" s="411">
        <f t="shared" ref="AK594" si="1748">AK593</f>
        <v>0</v>
      </c>
      <c r="AL594" s="411">
        <f t="shared" ref="AL594" si="1749">AL593</f>
        <v>0</v>
      </c>
      <c r="AM594" s="297"/>
    </row>
    <row r="595" spans="1:39" ht="15.5" hidden="1" outlineLevel="1">
      <c r="A595" s="532"/>
      <c r="B595" s="294"/>
      <c r="C595" s="305"/>
      <c r="D595" s="291"/>
      <c r="E595" s="291"/>
      <c r="F595" s="291"/>
      <c r="G595" s="291"/>
      <c r="H595" s="291"/>
      <c r="I595" s="291"/>
      <c r="J595" s="291"/>
      <c r="K595" s="291"/>
      <c r="L595" s="291"/>
      <c r="M595" s="291"/>
      <c r="N595" s="291"/>
      <c r="O595" s="291"/>
      <c r="P595" s="291"/>
      <c r="Q595" s="291"/>
      <c r="R595" s="291"/>
      <c r="S595" s="291"/>
      <c r="T595" s="291"/>
      <c r="U595" s="291"/>
      <c r="V595" s="291"/>
      <c r="W595" s="291"/>
      <c r="X595" s="291"/>
      <c r="Y595" s="412"/>
      <c r="Z595" s="412"/>
      <c r="AA595" s="412"/>
      <c r="AB595" s="412"/>
      <c r="AC595" s="412"/>
      <c r="AD595" s="412"/>
      <c r="AE595" s="412"/>
      <c r="AF595" s="412"/>
      <c r="AG595" s="412"/>
      <c r="AH595" s="412"/>
      <c r="AI595" s="412"/>
      <c r="AJ595" s="412"/>
      <c r="AK595" s="412"/>
      <c r="AL595" s="412"/>
      <c r="AM595" s="306"/>
    </row>
    <row r="596" spans="1:39" ht="15.5" hidden="1" outlineLevel="1">
      <c r="A596" s="532">
        <v>4</v>
      </c>
      <c r="B596" s="520" t="s">
        <v>680</v>
      </c>
      <c r="C596" s="291" t="s">
        <v>25</v>
      </c>
      <c r="D596" s="295"/>
      <c r="E596" s="295"/>
      <c r="F596" s="295"/>
      <c r="G596" s="295"/>
      <c r="H596" s="295"/>
      <c r="I596" s="295"/>
      <c r="J596" s="295"/>
      <c r="K596" s="295"/>
      <c r="L596" s="295"/>
      <c r="M596" s="295"/>
      <c r="N596" s="291"/>
      <c r="O596" s="295"/>
      <c r="P596" s="295"/>
      <c r="Q596" s="295"/>
      <c r="R596" s="295"/>
      <c r="S596" s="295"/>
      <c r="T596" s="295"/>
      <c r="U596" s="295"/>
      <c r="V596" s="295"/>
      <c r="W596" s="295"/>
      <c r="X596" s="295"/>
      <c r="Y596" s="410"/>
      <c r="Z596" s="410"/>
      <c r="AA596" s="410"/>
      <c r="AB596" s="410"/>
      <c r="AC596" s="410"/>
      <c r="AD596" s="410"/>
      <c r="AE596" s="410"/>
      <c r="AF596" s="410"/>
      <c r="AG596" s="410"/>
      <c r="AH596" s="410"/>
      <c r="AI596" s="410"/>
      <c r="AJ596" s="410"/>
      <c r="AK596" s="410"/>
      <c r="AL596" s="410"/>
      <c r="AM596" s="296">
        <f>SUM(Y596:AL596)</f>
        <v>0</v>
      </c>
    </row>
    <row r="597" spans="1:39" ht="15.5" hidden="1" outlineLevel="1">
      <c r="A597" s="532"/>
      <c r="B597" s="294" t="s">
        <v>310</v>
      </c>
      <c r="C597" s="291" t="s">
        <v>163</v>
      </c>
      <c r="D597" s="295"/>
      <c r="E597" s="295"/>
      <c r="F597" s="295"/>
      <c r="G597" s="295"/>
      <c r="H597" s="295"/>
      <c r="I597" s="295"/>
      <c r="J597" s="295"/>
      <c r="K597" s="295"/>
      <c r="L597" s="295"/>
      <c r="M597" s="295"/>
      <c r="N597" s="468"/>
      <c r="O597" s="295"/>
      <c r="P597" s="295"/>
      <c r="Q597" s="295"/>
      <c r="R597" s="295"/>
      <c r="S597" s="295"/>
      <c r="T597" s="295"/>
      <c r="U597" s="295"/>
      <c r="V597" s="295"/>
      <c r="W597" s="295"/>
      <c r="X597" s="295"/>
      <c r="Y597" s="411">
        <f>Y596</f>
        <v>0</v>
      </c>
      <c r="Z597" s="411">
        <f t="shared" ref="Z597" si="1750">Z596</f>
        <v>0</v>
      </c>
      <c r="AA597" s="411">
        <f t="shared" ref="AA597" si="1751">AA596</f>
        <v>0</v>
      </c>
      <c r="AB597" s="411">
        <f t="shared" ref="AB597" si="1752">AB596</f>
        <v>0</v>
      </c>
      <c r="AC597" s="411">
        <f t="shared" ref="AC597" si="1753">AC596</f>
        <v>0</v>
      </c>
      <c r="AD597" s="411">
        <f t="shared" ref="AD597" si="1754">AD596</f>
        <v>0</v>
      </c>
      <c r="AE597" s="411">
        <f t="shared" ref="AE597" si="1755">AE596</f>
        <v>0</v>
      </c>
      <c r="AF597" s="411">
        <f t="shared" ref="AF597" si="1756">AF596</f>
        <v>0</v>
      </c>
      <c r="AG597" s="411">
        <f t="shared" ref="AG597" si="1757">AG596</f>
        <v>0</v>
      </c>
      <c r="AH597" s="411">
        <f t="shared" ref="AH597" si="1758">AH596</f>
        <v>0</v>
      </c>
      <c r="AI597" s="411">
        <f t="shared" ref="AI597" si="1759">AI596</f>
        <v>0</v>
      </c>
      <c r="AJ597" s="411">
        <f t="shared" ref="AJ597" si="1760">AJ596</f>
        <v>0</v>
      </c>
      <c r="AK597" s="411">
        <f t="shared" ref="AK597" si="1761">AK596</f>
        <v>0</v>
      </c>
      <c r="AL597" s="411">
        <f t="shared" ref="AL597" si="1762">AL596</f>
        <v>0</v>
      </c>
      <c r="AM597" s="297"/>
    </row>
    <row r="598" spans="1:39" ht="15.5" hidden="1" outlineLevel="1">
      <c r="A598" s="532"/>
      <c r="B598" s="294"/>
      <c r="C598" s="305"/>
      <c r="D598" s="304"/>
      <c r="E598" s="304"/>
      <c r="F598" s="304"/>
      <c r="G598" s="304"/>
      <c r="H598" s="304"/>
      <c r="I598" s="304"/>
      <c r="J598" s="304"/>
      <c r="K598" s="304"/>
      <c r="L598" s="304"/>
      <c r="M598" s="304"/>
      <c r="N598" s="291"/>
      <c r="O598" s="304"/>
      <c r="P598" s="304"/>
      <c r="Q598" s="304"/>
      <c r="R598" s="304"/>
      <c r="S598" s="304"/>
      <c r="T598" s="304"/>
      <c r="U598" s="304"/>
      <c r="V598" s="304"/>
      <c r="W598" s="304"/>
      <c r="X598" s="304"/>
      <c r="Y598" s="412"/>
      <c r="Z598" s="412"/>
      <c r="AA598" s="412"/>
      <c r="AB598" s="412"/>
      <c r="AC598" s="412"/>
      <c r="AD598" s="412"/>
      <c r="AE598" s="412"/>
      <c r="AF598" s="412"/>
      <c r="AG598" s="412"/>
      <c r="AH598" s="412"/>
      <c r="AI598" s="412"/>
      <c r="AJ598" s="412"/>
      <c r="AK598" s="412"/>
      <c r="AL598" s="412"/>
      <c r="AM598" s="306"/>
    </row>
    <row r="599" spans="1:39" ht="15.75" hidden="1" customHeight="1" outlineLevel="1">
      <c r="A599" s="532">
        <v>5</v>
      </c>
      <c r="B599" s="428" t="s">
        <v>98</v>
      </c>
      <c r="C599" s="291" t="s">
        <v>25</v>
      </c>
      <c r="D599" s="295"/>
      <c r="E599" s="295"/>
      <c r="F599" s="295"/>
      <c r="G599" s="295"/>
      <c r="H599" s="295"/>
      <c r="I599" s="295"/>
      <c r="J599" s="295"/>
      <c r="K599" s="295"/>
      <c r="L599" s="295"/>
      <c r="M599" s="295"/>
      <c r="N599" s="291"/>
      <c r="O599" s="295"/>
      <c r="P599" s="295"/>
      <c r="Q599" s="295"/>
      <c r="R599" s="295"/>
      <c r="S599" s="295"/>
      <c r="T599" s="295"/>
      <c r="U599" s="295"/>
      <c r="V599" s="295"/>
      <c r="W599" s="295"/>
      <c r="X599" s="295"/>
      <c r="Y599" s="410"/>
      <c r="Z599" s="410"/>
      <c r="AA599" s="410"/>
      <c r="AB599" s="410"/>
      <c r="AC599" s="410"/>
      <c r="AD599" s="410"/>
      <c r="AE599" s="410"/>
      <c r="AF599" s="410"/>
      <c r="AG599" s="410"/>
      <c r="AH599" s="410"/>
      <c r="AI599" s="410"/>
      <c r="AJ599" s="410"/>
      <c r="AK599" s="410"/>
      <c r="AL599" s="410"/>
      <c r="AM599" s="296">
        <f>SUM(Y599:AL599)</f>
        <v>0</v>
      </c>
    </row>
    <row r="600" spans="1:39" ht="15.5" hidden="1" outlineLevel="1">
      <c r="A600" s="532"/>
      <c r="B600" s="294" t="s">
        <v>310</v>
      </c>
      <c r="C600" s="291" t="s">
        <v>163</v>
      </c>
      <c r="D600" s="295"/>
      <c r="E600" s="295"/>
      <c r="F600" s="295"/>
      <c r="G600" s="295"/>
      <c r="H600" s="295"/>
      <c r="I600" s="295"/>
      <c r="J600" s="295"/>
      <c r="K600" s="295"/>
      <c r="L600" s="295"/>
      <c r="M600" s="295"/>
      <c r="N600" s="468"/>
      <c r="O600" s="295"/>
      <c r="P600" s="295"/>
      <c r="Q600" s="295"/>
      <c r="R600" s="295"/>
      <c r="S600" s="295"/>
      <c r="T600" s="295"/>
      <c r="U600" s="295"/>
      <c r="V600" s="295"/>
      <c r="W600" s="295"/>
      <c r="X600" s="295"/>
      <c r="Y600" s="411">
        <f>Y599</f>
        <v>0</v>
      </c>
      <c r="Z600" s="411">
        <f t="shared" ref="Z600" si="1763">Z599</f>
        <v>0</v>
      </c>
      <c r="AA600" s="411">
        <f t="shared" ref="AA600" si="1764">AA599</f>
        <v>0</v>
      </c>
      <c r="AB600" s="411">
        <f t="shared" ref="AB600" si="1765">AB599</f>
        <v>0</v>
      </c>
      <c r="AC600" s="411">
        <f t="shared" ref="AC600" si="1766">AC599</f>
        <v>0</v>
      </c>
      <c r="AD600" s="411">
        <f t="shared" ref="AD600" si="1767">AD599</f>
        <v>0</v>
      </c>
      <c r="AE600" s="411">
        <f t="shared" ref="AE600" si="1768">AE599</f>
        <v>0</v>
      </c>
      <c r="AF600" s="411">
        <f t="shared" ref="AF600" si="1769">AF599</f>
        <v>0</v>
      </c>
      <c r="AG600" s="411">
        <f t="shared" ref="AG600" si="1770">AG599</f>
        <v>0</v>
      </c>
      <c r="AH600" s="411">
        <f t="shared" ref="AH600" si="1771">AH599</f>
        <v>0</v>
      </c>
      <c r="AI600" s="411">
        <f t="shared" ref="AI600" si="1772">AI599</f>
        <v>0</v>
      </c>
      <c r="AJ600" s="411">
        <f t="shared" ref="AJ600" si="1773">AJ599</f>
        <v>0</v>
      </c>
      <c r="AK600" s="411">
        <f t="shared" ref="AK600" si="1774">AK599</f>
        <v>0</v>
      </c>
      <c r="AL600" s="411">
        <f t="shared" ref="AL600" si="1775">AL599</f>
        <v>0</v>
      </c>
      <c r="AM600" s="297"/>
    </row>
    <row r="601" spans="1:39" ht="15.5" hidden="1" outlineLevel="1">
      <c r="A601" s="532"/>
      <c r="B601" s="294"/>
      <c r="C601" s="291"/>
      <c r="D601" s="291"/>
      <c r="E601" s="291"/>
      <c r="F601" s="291"/>
      <c r="G601" s="291"/>
      <c r="H601" s="291"/>
      <c r="I601" s="291"/>
      <c r="J601" s="291"/>
      <c r="K601" s="291"/>
      <c r="L601" s="291"/>
      <c r="M601" s="291"/>
      <c r="N601" s="291"/>
      <c r="O601" s="291"/>
      <c r="P601" s="291"/>
      <c r="Q601" s="291"/>
      <c r="R601" s="291"/>
      <c r="S601" s="291"/>
      <c r="T601" s="291"/>
      <c r="U601" s="291"/>
      <c r="V601" s="291"/>
      <c r="W601" s="291"/>
      <c r="X601" s="291"/>
      <c r="Y601" s="422"/>
      <c r="Z601" s="423"/>
      <c r="AA601" s="423"/>
      <c r="AB601" s="423"/>
      <c r="AC601" s="423"/>
      <c r="AD601" s="423"/>
      <c r="AE601" s="423"/>
      <c r="AF601" s="423"/>
      <c r="AG601" s="423"/>
      <c r="AH601" s="423"/>
      <c r="AI601" s="423"/>
      <c r="AJ601" s="423"/>
      <c r="AK601" s="423"/>
      <c r="AL601" s="423"/>
      <c r="AM601" s="297"/>
    </row>
    <row r="602" spans="1:39" ht="15.5" hidden="1" outlineLevel="1">
      <c r="A602" s="532"/>
      <c r="B602" s="319" t="s">
        <v>498</v>
      </c>
      <c r="C602" s="289"/>
      <c r="D602" s="289"/>
      <c r="E602" s="289"/>
      <c r="F602" s="289"/>
      <c r="G602" s="289"/>
      <c r="H602" s="289"/>
      <c r="I602" s="289"/>
      <c r="J602" s="289"/>
      <c r="K602" s="289"/>
      <c r="L602" s="289"/>
      <c r="M602" s="289"/>
      <c r="N602" s="290"/>
      <c r="O602" s="289"/>
      <c r="P602" s="289"/>
      <c r="Q602" s="289"/>
      <c r="R602" s="289"/>
      <c r="S602" s="289"/>
      <c r="T602" s="289"/>
      <c r="U602" s="289"/>
      <c r="V602" s="289"/>
      <c r="W602" s="289"/>
      <c r="X602" s="289"/>
      <c r="Y602" s="414"/>
      <c r="Z602" s="414"/>
      <c r="AA602" s="414"/>
      <c r="AB602" s="414"/>
      <c r="AC602" s="414"/>
      <c r="AD602" s="414"/>
      <c r="AE602" s="414"/>
      <c r="AF602" s="414"/>
      <c r="AG602" s="414"/>
      <c r="AH602" s="414"/>
      <c r="AI602" s="414"/>
      <c r="AJ602" s="414"/>
      <c r="AK602" s="414"/>
      <c r="AL602" s="414"/>
      <c r="AM602" s="292"/>
    </row>
    <row r="603" spans="1:39" ht="15.5" hidden="1" outlineLevel="1">
      <c r="A603" s="532">
        <v>6</v>
      </c>
      <c r="B603" s="428" t="s">
        <v>99</v>
      </c>
      <c r="C603" s="291" t="s">
        <v>25</v>
      </c>
      <c r="D603" s="295"/>
      <c r="E603" s="295"/>
      <c r="F603" s="295"/>
      <c r="G603" s="295"/>
      <c r="H603" s="295"/>
      <c r="I603" s="295"/>
      <c r="J603" s="295"/>
      <c r="K603" s="295"/>
      <c r="L603" s="295"/>
      <c r="M603" s="295"/>
      <c r="N603" s="295">
        <v>12</v>
      </c>
      <c r="O603" s="295"/>
      <c r="P603" s="295"/>
      <c r="Q603" s="295"/>
      <c r="R603" s="295"/>
      <c r="S603" s="295"/>
      <c r="T603" s="295"/>
      <c r="U603" s="295"/>
      <c r="V603" s="295"/>
      <c r="W603" s="295"/>
      <c r="X603" s="295"/>
      <c r="Y603" s="415"/>
      <c r="Z603" s="410"/>
      <c r="AA603" s="410"/>
      <c r="AB603" s="410"/>
      <c r="AC603" s="410"/>
      <c r="AD603" s="410"/>
      <c r="AE603" s="410"/>
      <c r="AF603" s="415"/>
      <c r="AG603" s="415"/>
      <c r="AH603" s="415"/>
      <c r="AI603" s="415"/>
      <c r="AJ603" s="415"/>
      <c r="AK603" s="415"/>
      <c r="AL603" s="415"/>
      <c r="AM603" s="296">
        <f>SUM(Y603:AL603)</f>
        <v>0</v>
      </c>
    </row>
    <row r="604" spans="1:39" ht="15.5" hidden="1" outlineLevel="1">
      <c r="A604" s="532"/>
      <c r="B604" s="294" t="s">
        <v>310</v>
      </c>
      <c r="C604" s="291" t="s">
        <v>163</v>
      </c>
      <c r="D604" s="295"/>
      <c r="E604" s="295"/>
      <c r="F604" s="295"/>
      <c r="G604" s="295"/>
      <c r="H604" s="295"/>
      <c r="I604" s="295"/>
      <c r="J604" s="295"/>
      <c r="K604" s="295"/>
      <c r="L604" s="295"/>
      <c r="M604" s="295"/>
      <c r="N604" s="295">
        <f>N603</f>
        <v>12</v>
      </c>
      <c r="O604" s="295"/>
      <c r="P604" s="295"/>
      <c r="Q604" s="295"/>
      <c r="R604" s="295"/>
      <c r="S604" s="295"/>
      <c r="T604" s="295"/>
      <c r="U604" s="295"/>
      <c r="V604" s="295"/>
      <c r="W604" s="295"/>
      <c r="X604" s="295"/>
      <c r="Y604" s="411">
        <f>Y603</f>
        <v>0</v>
      </c>
      <c r="Z604" s="411">
        <f t="shared" ref="Z604" si="1776">Z603</f>
        <v>0</v>
      </c>
      <c r="AA604" s="411">
        <f t="shared" ref="AA604" si="1777">AA603</f>
        <v>0</v>
      </c>
      <c r="AB604" s="411">
        <f t="shared" ref="AB604" si="1778">AB603</f>
        <v>0</v>
      </c>
      <c r="AC604" s="411">
        <f t="shared" ref="AC604" si="1779">AC603</f>
        <v>0</v>
      </c>
      <c r="AD604" s="411">
        <f t="shared" ref="AD604" si="1780">AD603</f>
        <v>0</v>
      </c>
      <c r="AE604" s="411">
        <f t="shared" ref="AE604" si="1781">AE603</f>
        <v>0</v>
      </c>
      <c r="AF604" s="411">
        <f t="shared" ref="AF604" si="1782">AF603</f>
        <v>0</v>
      </c>
      <c r="AG604" s="411">
        <f t="shared" ref="AG604" si="1783">AG603</f>
        <v>0</v>
      </c>
      <c r="AH604" s="411">
        <f t="shared" ref="AH604" si="1784">AH603</f>
        <v>0</v>
      </c>
      <c r="AI604" s="411">
        <f t="shared" ref="AI604" si="1785">AI603</f>
        <v>0</v>
      </c>
      <c r="AJ604" s="411">
        <f t="shared" ref="AJ604" si="1786">AJ603</f>
        <v>0</v>
      </c>
      <c r="AK604" s="411">
        <f t="shared" ref="AK604" si="1787">AK603</f>
        <v>0</v>
      </c>
      <c r="AL604" s="411">
        <f t="shared" ref="AL604" si="1788">AL603</f>
        <v>0</v>
      </c>
      <c r="AM604" s="311"/>
    </row>
    <row r="605" spans="1:39" ht="15.5" hidden="1" outlineLevel="1">
      <c r="A605" s="532"/>
      <c r="B605" s="310"/>
      <c r="C605" s="312"/>
      <c r="D605" s="291"/>
      <c r="E605" s="291"/>
      <c r="F605" s="291"/>
      <c r="G605" s="291"/>
      <c r="H605" s="291"/>
      <c r="I605" s="291"/>
      <c r="J605" s="291"/>
      <c r="K605" s="291"/>
      <c r="L605" s="291"/>
      <c r="M605" s="291"/>
      <c r="N605" s="291"/>
      <c r="O605" s="291"/>
      <c r="P605" s="291"/>
      <c r="Q605" s="291"/>
      <c r="R605" s="291"/>
      <c r="S605" s="291"/>
      <c r="T605" s="291"/>
      <c r="U605" s="291"/>
      <c r="V605" s="291"/>
      <c r="W605" s="291"/>
      <c r="X605" s="291"/>
      <c r="Y605" s="416"/>
      <c r="Z605" s="416"/>
      <c r="AA605" s="416"/>
      <c r="AB605" s="416"/>
      <c r="AC605" s="416"/>
      <c r="AD605" s="416"/>
      <c r="AE605" s="416"/>
      <c r="AF605" s="416"/>
      <c r="AG605" s="416"/>
      <c r="AH605" s="416"/>
      <c r="AI605" s="416"/>
      <c r="AJ605" s="416"/>
      <c r="AK605" s="416"/>
      <c r="AL605" s="416"/>
      <c r="AM605" s="313"/>
    </row>
    <row r="606" spans="1:39" ht="31" hidden="1" outlineLevel="1">
      <c r="A606" s="532">
        <v>7</v>
      </c>
      <c r="B606" s="428" t="s">
        <v>100</v>
      </c>
      <c r="C606" s="291" t="s">
        <v>25</v>
      </c>
      <c r="D606" s="295"/>
      <c r="E606" s="295"/>
      <c r="F606" s="295"/>
      <c r="G606" s="295"/>
      <c r="H606" s="295"/>
      <c r="I606" s="295"/>
      <c r="J606" s="295"/>
      <c r="K606" s="295"/>
      <c r="L606" s="295"/>
      <c r="M606" s="295"/>
      <c r="N606" s="295">
        <v>12</v>
      </c>
      <c r="O606" s="295"/>
      <c r="P606" s="295"/>
      <c r="Q606" s="295"/>
      <c r="R606" s="295"/>
      <c r="S606" s="295"/>
      <c r="T606" s="295"/>
      <c r="U606" s="295"/>
      <c r="V606" s="295"/>
      <c r="W606" s="295"/>
      <c r="X606" s="295"/>
      <c r="Y606" s="415"/>
      <c r="Z606" s="410"/>
      <c r="AA606" s="410"/>
      <c r="AB606" s="410"/>
      <c r="AC606" s="410"/>
      <c r="AD606" s="410"/>
      <c r="AE606" s="410"/>
      <c r="AF606" s="415"/>
      <c r="AG606" s="415"/>
      <c r="AH606" s="415"/>
      <c r="AI606" s="415"/>
      <c r="AJ606" s="415"/>
      <c r="AK606" s="415"/>
      <c r="AL606" s="415"/>
      <c r="AM606" s="296">
        <f>SUM(Y606:AL606)</f>
        <v>0</v>
      </c>
    </row>
    <row r="607" spans="1:39" ht="15.5" hidden="1" outlineLevel="1">
      <c r="A607" s="532"/>
      <c r="B607" s="294" t="s">
        <v>310</v>
      </c>
      <c r="C607" s="291" t="s">
        <v>163</v>
      </c>
      <c r="D607" s="295"/>
      <c r="E607" s="295"/>
      <c r="F607" s="295"/>
      <c r="G607" s="295"/>
      <c r="H607" s="295"/>
      <c r="I607" s="295"/>
      <c r="J607" s="295"/>
      <c r="K607" s="295"/>
      <c r="L607" s="295"/>
      <c r="M607" s="295"/>
      <c r="N607" s="295">
        <f>N606</f>
        <v>12</v>
      </c>
      <c r="O607" s="295"/>
      <c r="P607" s="295"/>
      <c r="Q607" s="295"/>
      <c r="R607" s="295"/>
      <c r="S607" s="295"/>
      <c r="T607" s="295"/>
      <c r="U607" s="295"/>
      <c r="V607" s="295"/>
      <c r="W607" s="295"/>
      <c r="X607" s="295"/>
      <c r="Y607" s="411">
        <f>Y606</f>
        <v>0</v>
      </c>
      <c r="Z607" s="411">
        <f t="shared" ref="Z607" si="1789">Z606</f>
        <v>0</v>
      </c>
      <c r="AA607" s="411">
        <f t="shared" ref="AA607" si="1790">AA606</f>
        <v>0</v>
      </c>
      <c r="AB607" s="411">
        <f t="shared" ref="AB607" si="1791">AB606</f>
        <v>0</v>
      </c>
      <c r="AC607" s="411">
        <f t="shared" ref="AC607" si="1792">AC606</f>
        <v>0</v>
      </c>
      <c r="AD607" s="411">
        <f t="shared" ref="AD607" si="1793">AD606</f>
        <v>0</v>
      </c>
      <c r="AE607" s="411">
        <f t="shared" ref="AE607" si="1794">AE606</f>
        <v>0</v>
      </c>
      <c r="AF607" s="411">
        <f t="shared" ref="AF607" si="1795">AF606</f>
        <v>0</v>
      </c>
      <c r="AG607" s="411">
        <f t="shared" ref="AG607" si="1796">AG606</f>
        <v>0</v>
      </c>
      <c r="AH607" s="411">
        <f t="shared" ref="AH607" si="1797">AH606</f>
        <v>0</v>
      </c>
      <c r="AI607" s="411">
        <f t="shared" ref="AI607" si="1798">AI606</f>
        <v>0</v>
      </c>
      <c r="AJ607" s="411">
        <f t="shared" ref="AJ607" si="1799">AJ606</f>
        <v>0</v>
      </c>
      <c r="AK607" s="411">
        <f t="shared" ref="AK607" si="1800">AK606</f>
        <v>0</v>
      </c>
      <c r="AL607" s="411">
        <f t="shared" ref="AL607" si="1801">AL606</f>
        <v>0</v>
      </c>
      <c r="AM607" s="311"/>
    </row>
    <row r="608" spans="1:39" ht="15.5" hidden="1" outlineLevel="1">
      <c r="A608" s="532"/>
      <c r="B608" s="314"/>
      <c r="C608" s="312"/>
      <c r="D608" s="291"/>
      <c r="E608" s="291"/>
      <c r="F608" s="291"/>
      <c r="G608" s="291"/>
      <c r="H608" s="291"/>
      <c r="I608" s="291"/>
      <c r="J608" s="291"/>
      <c r="K608" s="291"/>
      <c r="L608" s="291"/>
      <c r="M608" s="291"/>
      <c r="N608" s="291"/>
      <c r="O608" s="291"/>
      <c r="P608" s="291"/>
      <c r="Q608" s="291"/>
      <c r="R608" s="291"/>
      <c r="S608" s="291"/>
      <c r="T608" s="291"/>
      <c r="U608" s="291"/>
      <c r="V608" s="291"/>
      <c r="W608" s="291"/>
      <c r="X608" s="291"/>
      <c r="Y608" s="416"/>
      <c r="Z608" s="417"/>
      <c r="AA608" s="416"/>
      <c r="AB608" s="416"/>
      <c r="AC608" s="416"/>
      <c r="AD608" s="416"/>
      <c r="AE608" s="416"/>
      <c r="AF608" s="416"/>
      <c r="AG608" s="416"/>
      <c r="AH608" s="416"/>
      <c r="AI608" s="416"/>
      <c r="AJ608" s="416"/>
      <c r="AK608" s="416"/>
      <c r="AL608" s="416"/>
      <c r="AM608" s="313"/>
    </row>
    <row r="609" spans="1:39" ht="31" hidden="1" outlineLevel="1">
      <c r="A609" s="532">
        <v>8</v>
      </c>
      <c r="B609" s="428" t="s">
        <v>101</v>
      </c>
      <c r="C609" s="291" t="s">
        <v>25</v>
      </c>
      <c r="D609" s="295"/>
      <c r="E609" s="295"/>
      <c r="F609" s="295"/>
      <c r="G609" s="295"/>
      <c r="H609" s="295"/>
      <c r="I609" s="295"/>
      <c r="J609" s="295"/>
      <c r="K609" s="295"/>
      <c r="L609" s="295"/>
      <c r="M609" s="295"/>
      <c r="N609" s="295">
        <v>12</v>
      </c>
      <c r="O609" s="295"/>
      <c r="P609" s="295"/>
      <c r="Q609" s="295"/>
      <c r="R609" s="295"/>
      <c r="S609" s="295"/>
      <c r="T609" s="295"/>
      <c r="U609" s="295"/>
      <c r="V609" s="295"/>
      <c r="W609" s="295"/>
      <c r="X609" s="295"/>
      <c r="Y609" s="415"/>
      <c r="Z609" s="410"/>
      <c r="AA609" s="410"/>
      <c r="AB609" s="410"/>
      <c r="AC609" s="410"/>
      <c r="AD609" s="410"/>
      <c r="AE609" s="410"/>
      <c r="AF609" s="415"/>
      <c r="AG609" s="415"/>
      <c r="AH609" s="415"/>
      <c r="AI609" s="415"/>
      <c r="AJ609" s="415"/>
      <c r="AK609" s="415"/>
      <c r="AL609" s="415"/>
      <c r="AM609" s="296">
        <f>SUM(Y609:AL609)</f>
        <v>0</v>
      </c>
    </row>
    <row r="610" spans="1:39" ht="15.5" hidden="1" outlineLevel="1">
      <c r="A610" s="532"/>
      <c r="B610" s="294" t="s">
        <v>310</v>
      </c>
      <c r="C610" s="291" t="s">
        <v>163</v>
      </c>
      <c r="D610" s="295"/>
      <c r="E610" s="295"/>
      <c r="F610" s="295"/>
      <c r="G610" s="295"/>
      <c r="H610" s="295"/>
      <c r="I610" s="295"/>
      <c r="J610" s="295"/>
      <c r="K610" s="295"/>
      <c r="L610" s="295"/>
      <c r="M610" s="295"/>
      <c r="N610" s="295">
        <f>N609</f>
        <v>12</v>
      </c>
      <c r="O610" s="295"/>
      <c r="P610" s="295"/>
      <c r="Q610" s="295"/>
      <c r="R610" s="295"/>
      <c r="S610" s="295"/>
      <c r="T610" s="295"/>
      <c r="U610" s="295"/>
      <c r="V610" s="295"/>
      <c r="W610" s="295"/>
      <c r="X610" s="295"/>
      <c r="Y610" s="411">
        <f>Y609</f>
        <v>0</v>
      </c>
      <c r="Z610" s="411">
        <f t="shared" ref="Z610" si="1802">Z609</f>
        <v>0</v>
      </c>
      <c r="AA610" s="411">
        <f t="shared" ref="AA610" si="1803">AA609</f>
        <v>0</v>
      </c>
      <c r="AB610" s="411">
        <f t="shared" ref="AB610" si="1804">AB609</f>
        <v>0</v>
      </c>
      <c r="AC610" s="411">
        <f t="shared" ref="AC610" si="1805">AC609</f>
        <v>0</v>
      </c>
      <c r="AD610" s="411">
        <f t="shared" ref="AD610" si="1806">AD609</f>
        <v>0</v>
      </c>
      <c r="AE610" s="411">
        <f t="shared" ref="AE610" si="1807">AE609</f>
        <v>0</v>
      </c>
      <c r="AF610" s="411">
        <f t="shared" ref="AF610" si="1808">AF609</f>
        <v>0</v>
      </c>
      <c r="AG610" s="411">
        <f t="shared" ref="AG610" si="1809">AG609</f>
        <v>0</v>
      </c>
      <c r="AH610" s="411">
        <f t="shared" ref="AH610" si="1810">AH609</f>
        <v>0</v>
      </c>
      <c r="AI610" s="411">
        <f t="shared" ref="AI610" si="1811">AI609</f>
        <v>0</v>
      </c>
      <c r="AJ610" s="411">
        <f t="shared" ref="AJ610" si="1812">AJ609</f>
        <v>0</v>
      </c>
      <c r="AK610" s="411">
        <f t="shared" ref="AK610" si="1813">AK609</f>
        <v>0</v>
      </c>
      <c r="AL610" s="411">
        <f t="shared" ref="AL610" si="1814">AL609</f>
        <v>0</v>
      </c>
      <c r="AM610" s="311"/>
    </row>
    <row r="611" spans="1:39" ht="15.5" hidden="1" outlineLevel="1">
      <c r="A611" s="532"/>
      <c r="B611" s="314"/>
      <c r="C611" s="312"/>
      <c r="D611" s="316"/>
      <c r="E611" s="316"/>
      <c r="F611" s="316"/>
      <c r="G611" s="316"/>
      <c r="H611" s="316"/>
      <c r="I611" s="316"/>
      <c r="J611" s="316"/>
      <c r="K611" s="316"/>
      <c r="L611" s="316"/>
      <c r="M611" s="316"/>
      <c r="N611" s="291"/>
      <c r="O611" s="316"/>
      <c r="P611" s="316"/>
      <c r="Q611" s="316"/>
      <c r="R611" s="316"/>
      <c r="S611" s="316"/>
      <c r="T611" s="316"/>
      <c r="U611" s="316"/>
      <c r="V611" s="316"/>
      <c r="W611" s="316"/>
      <c r="X611" s="316"/>
      <c r="Y611" s="416"/>
      <c r="Z611" s="417"/>
      <c r="AA611" s="416"/>
      <c r="AB611" s="416"/>
      <c r="AC611" s="416"/>
      <c r="AD611" s="416"/>
      <c r="AE611" s="416"/>
      <c r="AF611" s="416"/>
      <c r="AG611" s="416"/>
      <c r="AH611" s="416"/>
      <c r="AI611" s="416"/>
      <c r="AJ611" s="416"/>
      <c r="AK611" s="416"/>
      <c r="AL611" s="416"/>
      <c r="AM611" s="313"/>
    </row>
    <row r="612" spans="1:39" ht="31" hidden="1" outlineLevel="1">
      <c r="A612" s="532">
        <v>9</v>
      </c>
      <c r="B612" s="428" t="s">
        <v>102</v>
      </c>
      <c r="C612" s="291" t="s">
        <v>25</v>
      </c>
      <c r="D612" s="295"/>
      <c r="E612" s="295"/>
      <c r="F612" s="295"/>
      <c r="G612" s="295"/>
      <c r="H612" s="295"/>
      <c r="I612" s="295"/>
      <c r="J612" s="295"/>
      <c r="K612" s="295"/>
      <c r="L612" s="295"/>
      <c r="M612" s="295"/>
      <c r="N612" s="295">
        <v>12</v>
      </c>
      <c r="O612" s="295"/>
      <c r="P612" s="295"/>
      <c r="Q612" s="295"/>
      <c r="R612" s="295"/>
      <c r="S612" s="295"/>
      <c r="T612" s="295"/>
      <c r="U612" s="295"/>
      <c r="V612" s="295"/>
      <c r="W612" s="295"/>
      <c r="X612" s="295"/>
      <c r="Y612" s="415"/>
      <c r="Z612" s="410"/>
      <c r="AA612" s="410"/>
      <c r="AB612" s="410"/>
      <c r="AC612" s="410"/>
      <c r="AD612" s="410"/>
      <c r="AE612" s="410"/>
      <c r="AF612" s="415"/>
      <c r="AG612" s="415"/>
      <c r="AH612" s="415"/>
      <c r="AI612" s="415"/>
      <c r="AJ612" s="415"/>
      <c r="AK612" s="415"/>
      <c r="AL612" s="415"/>
      <c r="AM612" s="296">
        <f>SUM(Y612:AL612)</f>
        <v>0</v>
      </c>
    </row>
    <row r="613" spans="1:39" ht="15.5" hidden="1" outlineLevel="1">
      <c r="A613" s="532"/>
      <c r="B613" s="294" t="s">
        <v>310</v>
      </c>
      <c r="C613" s="291" t="s">
        <v>163</v>
      </c>
      <c r="D613" s="295"/>
      <c r="E613" s="295"/>
      <c r="F613" s="295"/>
      <c r="G613" s="295"/>
      <c r="H613" s="295"/>
      <c r="I613" s="295"/>
      <c r="J613" s="295"/>
      <c r="K613" s="295"/>
      <c r="L613" s="295"/>
      <c r="M613" s="295"/>
      <c r="N613" s="295">
        <f>N612</f>
        <v>12</v>
      </c>
      <c r="O613" s="295"/>
      <c r="P613" s="295"/>
      <c r="Q613" s="295"/>
      <c r="R613" s="295"/>
      <c r="S613" s="295"/>
      <c r="T613" s="295"/>
      <c r="U613" s="295"/>
      <c r="V613" s="295"/>
      <c r="W613" s="295"/>
      <c r="X613" s="295"/>
      <c r="Y613" s="411">
        <f>Y612</f>
        <v>0</v>
      </c>
      <c r="Z613" s="411">
        <f t="shared" ref="Z613" si="1815">Z612</f>
        <v>0</v>
      </c>
      <c r="AA613" s="411">
        <f t="shared" ref="AA613" si="1816">AA612</f>
        <v>0</v>
      </c>
      <c r="AB613" s="411">
        <f t="shared" ref="AB613" si="1817">AB612</f>
        <v>0</v>
      </c>
      <c r="AC613" s="411">
        <f t="shared" ref="AC613" si="1818">AC612</f>
        <v>0</v>
      </c>
      <c r="AD613" s="411">
        <f t="shared" ref="AD613" si="1819">AD612</f>
        <v>0</v>
      </c>
      <c r="AE613" s="411">
        <f t="shared" ref="AE613" si="1820">AE612</f>
        <v>0</v>
      </c>
      <c r="AF613" s="411">
        <f t="shared" ref="AF613" si="1821">AF612</f>
        <v>0</v>
      </c>
      <c r="AG613" s="411">
        <f t="shared" ref="AG613" si="1822">AG612</f>
        <v>0</v>
      </c>
      <c r="AH613" s="411">
        <f t="shared" ref="AH613" si="1823">AH612</f>
        <v>0</v>
      </c>
      <c r="AI613" s="411">
        <f t="shared" ref="AI613" si="1824">AI612</f>
        <v>0</v>
      </c>
      <c r="AJ613" s="411">
        <f t="shared" ref="AJ613" si="1825">AJ612</f>
        <v>0</v>
      </c>
      <c r="AK613" s="411">
        <f t="shared" ref="AK613" si="1826">AK612</f>
        <v>0</v>
      </c>
      <c r="AL613" s="411">
        <f t="shared" ref="AL613" si="1827">AL612</f>
        <v>0</v>
      </c>
      <c r="AM613" s="311"/>
    </row>
    <row r="614" spans="1:39" ht="15.5" hidden="1" outlineLevel="1">
      <c r="A614" s="532"/>
      <c r="B614" s="314"/>
      <c r="C614" s="312"/>
      <c r="D614" s="316"/>
      <c r="E614" s="316"/>
      <c r="F614" s="316"/>
      <c r="G614" s="316"/>
      <c r="H614" s="316"/>
      <c r="I614" s="316"/>
      <c r="J614" s="316"/>
      <c r="K614" s="316"/>
      <c r="L614" s="316"/>
      <c r="M614" s="316"/>
      <c r="N614" s="291"/>
      <c r="O614" s="316"/>
      <c r="P614" s="316"/>
      <c r="Q614" s="316"/>
      <c r="R614" s="316"/>
      <c r="S614" s="316"/>
      <c r="T614" s="316"/>
      <c r="U614" s="316"/>
      <c r="V614" s="316"/>
      <c r="W614" s="316"/>
      <c r="X614" s="316"/>
      <c r="Y614" s="416"/>
      <c r="Z614" s="416"/>
      <c r="AA614" s="416"/>
      <c r="AB614" s="416"/>
      <c r="AC614" s="416"/>
      <c r="AD614" s="416"/>
      <c r="AE614" s="416"/>
      <c r="AF614" s="416"/>
      <c r="AG614" s="416"/>
      <c r="AH614" s="416"/>
      <c r="AI614" s="416"/>
      <c r="AJ614" s="416"/>
      <c r="AK614" s="416"/>
      <c r="AL614" s="416"/>
      <c r="AM614" s="313"/>
    </row>
    <row r="615" spans="1:39" ht="31" hidden="1" outlineLevel="1">
      <c r="A615" s="532">
        <v>10</v>
      </c>
      <c r="B615" s="428" t="s">
        <v>103</v>
      </c>
      <c r="C615" s="291" t="s">
        <v>25</v>
      </c>
      <c r="D615" s="295"/>
      <c r="E615" s="295"/>
      <c r="F615" s="295"/>
      <c r="G615" s="295"/>
      <c r="H615" s="295"/>
      <c r="I615" s="295"/>
      <c r="J615" s="295"/>
      <c r="K615" s="295"/>
      <c r="L615" s="295"/>
      <c r="M615" s="295"/>
      <c r="N615" s="295">
        <v>3</v>
      </c>
      <c r="O615" s="295"/>
      <c r="P615" s="295"/>
      <c r="Q615" s="295"/>
      <c r="R615" s="295"/>
      <c r="S615" s="295"/>
      <c r="T615" s="295"/>
      <c r="U615" s="295"/>
      <c r="V615" s="295"/>
      <c r="W615" s="295"/>
      <c r="X615" s="295"/>
      <c r="Y615" s="415"/>
      <c r="Z615" s="410"/>
      <c r="AA615" s="410"/>
      <c r="AB615" s="410"/>
      <c r="AC615" s="410"/>
      <c r="AD615" s="410"/>
      <c r="AE615" s="410"/>
      <c r="AF615" s="415"/>
      <c r="AG615" s="415"/>
      <c r="AH615" s="415"/>
      <c r="AI615" s="415"/>
      <c r="AJ615" s="415"/>
      <c r="AK615" s="415"/>
      <c r="AL615" s="415"/>
      <c r="AM615" s="296">
        <f>SUM(Y615:AL615)</f>
        <v>0</v>
      </c>
    </row>
    <row r="616" spans="1:39" ht="15.5" hidden="1" outlineLevel="1">
      <c r="A616" s="532"/>
      <c r="B616" s="294" t="s">
        <v>310</v>
      </c>
      <c r="C616" s="291" t="s">
        <v>163</v>
      </c>
      <c r="D616" s="295"/>
      <c r="E616" s="295"/>
      <c r="F616" s="295"/>
      <c r="G616" s="295"/>
      <c r="H616" s="295"/>
      <c r="I616" s="295"/>
      <c r="J616" s="295"/>
      <c r="K616" s="295"/>
      <c r="L616" s="295"/>
      <c r="M616" s="295"/>
      <c r="N616" s="295">
        <f>N615</f>
        <v>3</v>
      </c>
      <c r="O616" s="295"/>
      <c r="P616" s="295"/>
      <c r="Q616" s="295"/>
      <c r="R616" s="295"/>
      <c r="S616" s="295"/>
      <c r="T616" s="295"/>
      <c r="U616" s="295"/>
      <c r="V616" s="295"/>
      <c r="W616" s="295"/>
      <c r="X616" s="295"/>
      <c r="Y616" s="411">
        <f>Y615</f>
        <v>0</v>
      </c>
      <c r="Z616" s="411">
        <f t="shared" ref="Z616" si="1828">Z615</f>
        <v>0</v>
      </c>
      <c r="AA616" s="411">
        <f t="shared" ref="AA616" si="1829">AA615</f>
        <v>0</v>
      </c>
      <c r="AB616" s="411">
        <f t="shared" ref="AB616" si="1830">AB615</f>
        <v>0</v>
      </c>
      <c r="AC616" s="411">
        <f t="shared" ref="AC616" si="1831">AC615</f>
        <v>0</v>
      </c>
      <c r="AD616" s="411">
        <f t="shared" ref="AD616" si="1832">AD615</f>
        <v>0</v>
      </c>
      <c r="AE616" s="411">
        <f t="shared" ref="AE616" si="1833">AE615</f>
        <v>0</v>
      </c>
      <c r="AF616" s="411">
        <f t="shared" ref="AF616" si="1834">AF615</f>
        <v>0</v>
      </c>
      <c r="AG616" s="411">
        <f t="shared" ref="AG616" si="1835">AG615</f>
        <v>0</v>
      </c>
      <c r="AH616" s="411">
        <f t="shared" ref="AH616" si="1836">AH615</f>
        <v>0</v>
      </c>
      <c r="AI616" s="411">
        <f t="shared" ref="AI616" si="1837">AI615</f>
        <v>0</v>
      </c>
      <c r="AJ616" s="411">
        <f t="shared" ref="AJ616" si="1838">AJ615</f>
        <v>0</v>
      </c>
      <c r="AK616" s="411">
        <f t="shared" ref="AK616" si="1839">AK615</f>
        <v>0</v>
      </c>
      <c r="AL616" s="411">
        <f t="shared" ref="AL616" si="1840">AL615</f>
        <v>0</v>
      </c>
      <c r="AM616" s="311"/>
    </row>
    <row r="617" spans="1:39" ht="15.5" hidden="1" outlineLevel="1">
      <c r="A617" s="532"/>
      <c r="B617" s="314"/>
      <c r="C617" s="312"/>
      <c r="D617" s="316"/>
      <c r="E617" s="316"/>
      <c r="F617" s="316"/>
      <c r="G617" s="316"/>
      <c r="H617" s="316"/>
      <c r="I617" s="316"/>
      <c r="J617" s="316"/>
      <c r="K617" s="316"/>
      <c r="L617" s="316"/>
      <c r="M617" s="316"/>
      <c r="N617" s="291"/>
      <c r="O617" s="316"/>
      <c r="P617" s="316"/>
      <c r="Q617" s="316"/>
      <c r="R617" s="316"/>
      <c r="S617" s="316"/>
      <c r="T617" s="316"/>
      <c r="U617" s="316"/>
      <c r="V617" s="316"/>
      <c r="W617" s="316"/>
      <c r="X617" s="316"/>
      <c r="Y617" s="416"/>
      <c r="Z617" s="417"/>
      <c r="AA617" s="416"/>
      <c r="AB617" s="416"/>
      <c r="AC617" s="416"/>
      <c r="AD617" s="416"/>
      <c r="AE617" s="416"/>
      <c r="AF617" s="416"/>
      <c r="AG617" s="416"/>
      <c r="AH617" s="416"/>
      <c r="AI617" s="416"/>
      <c r="AJ617" s="416"/>
      <c r="AK617" s="416"/>
      <c r="AL617" s="416"/>
      <c r="AM617" s="313"/>
    </row>
    <row r="618" spans="1:39" ht="15.5" hidden="1" outlineLevel="1">
      <c r="A618" s="532"/>
      <c r="B618" s="288" t="s">
        <v>10</v>
      </c>
      <c r="C618" s="289"/>
      <c r="D618" s="289"/>
      <c r="E618" s="289"/>
      <c r="F618" s="289"/>
      <c r="G618" s="289"/>
      <c r="H618" s="289"/>
      <c r="I618" s="289"/>
      <c r="J618" s="289"/>
      <c r="K618" s="289"/>
      <c r="L618" s="289"/>
      <c r="M618" s="289"/>
      <c r="N618" s="290"/>
      <c r="O618" s="289"/>
      <c r="P618" s="289"/>
      <c r="Q618" s="289"/>
      <c r="R618" s="289"/>
      <c r="S618" s="289"/>
      <c r="T618" s="289"/>
      <c r="U618" s="289"/>
      <c r="V618" s="289"/>
      <c r="W618" s="289"/>
      <c r="X618" s="289"/>
      <c r="Y618" s="414"/>
      <c r="Z618" s="414"/>
      <c r="AA618" s="414"/>
      <c r="AB618" s="414"/>
      <c r="AC618" s="414"/>
      <c r="AD618" s="414"/>
      <c r="AE618" s="414"/>
      <c r="AF618" s="414"/>
      <c r="AG618" s="414"/>
      <c r="AH618" s="414"/>
      <c r="AI618" s="414"/>
      <c r="AJ618" s="414"/>
      <c r="AK618" s="414"/>
      <c r="AL618" s="414"/>
      <c r="AM618" s="292"/>
    </row>
    <row r="619" spans="1:39" ht="31" hidden="1" outlineLevel="1">
      <c r="A619" s="532">
        <v>11</v>
      </c>
      <c r="B619" s="428" t="s">
        <v>104</v>
      </c>
      <c r="C619" s="291" t="s">
        <v>25</v>
      </c>
      <c r="D619" s="295"/>
      <c r="E619" s="295"/>
      <c r="F619" s="295"/>
      <c r="G619" s="295"/>
      <c r="H619" s="295"/>
      <c r="I619" s="295"/>
      <c r="J619" s="295"/>
      <c r="K619" s="295"/>
      <c r="L619" s="295"/>
      <c r="M619" s="295"/>
      <c r="N619" s="295">
        <v>12</v>
      </c>
      <c r="O619" s="295"/>
      <c r="P619" s="295"/>
      <c r="Q619" s="295"/>
      <c r="R619" s="295"/>
      <c r="S619" s="295"/>
      <c r="T619" s="295"/>
      <c r="U619" s="295"/>
      <c r="V619" s="295"/>
      <c r="W619" s="295"/>
      <c r="X619" s="295"/>
      <c r="Y619" s="426"/>
      <c r="Z619" s="410"/>
      <c r="AA619" s="410"/>
      <c r="AB619" s="410"/>
      <c r="AC619" s="410"/>
      <c r="AD619" s="410"/>
      <c r="AE619" s="410"/>
      <c r="AF619" s="415"/>
      <c r="AG619" s="415"/>
      <c r="AH619" s="415"/>
      <c r="AI619" s="415"/>
      <c r="AJ619" s="415"/>
      <c r="AK619" s="415"/>
      <c r="AL619" s="415"/>
      <c r="AM619" s="296">
        <f>SUM(Y619:AL619)</f>
        <v>0</v>
      </c>
    </row>
    <row r="620" spans="1:39" ht="15.5" hidden="1" outlineLevel="1">
      <c r="A620" s="532"/>
      <c r="B620" s="294" t="s">
        <v>310</v>
      </c>
      <c r="C620" s="291" t="s">
        <v>163</v>
      </c>
      <c r="D620" s="295"/>
      <c r="E620" s="295"/>
      <c r="F620" s="295"/>
      <c r="G620" s="295"/>
      <c r="H620" s="295"/>
      <c r="I620" s="295"/>
      <c r="J620" s="295"/>
      <c r="K620" s="295"/>
      <c r="L620" s="295"/>
      <c r="M620" s="295"/>
      <c r="N620" s="295">
        <f>N619</f>
        <v>12</v>
      </c>
      <c r="O620" s="295"/>
      <c r="P620" s="295"/>
      <c r="Q620" s="295"/>
      <c r="R620" s="295"/>
      <c r="S620" s="295"/>
      <c r="T620" s="295"/>
      <c r="U620" s="295"/>
      <c r="V620" s="295"/>
      <c r="W620" s="295"/>
      <c r="X620" s="295"/>
      <c r="Y620" s="411">
        <f>Y619</f>
        <v>0</v>
      </c>
      <c r="Z620" s="411">
        <f t="shared" ref="Z620" si="1841">Z619</f>
        <v>0</v>
      </c>
      <c r="AA620" s="411">
        <f t="shared" ref="AA620" si="1842">AA619</f>
        <v>0</v>
      </c>
      <c r="AB620" s="411">
        <f t="shared" ref="AB620" si="1843">AB619</f>
        <v>0</v>
      </c>
      <c r="AC620" s="411">
        <f t="shared" ref="AC620" si="1844">AC619</f>
        <v>0</v>
      </c>
      <c r="AD620" s="411">
        <f t="shared" ref="AD620" si="1845">AD619</f>
        <v>0</v>
      </c>
      <c r="AE620" s="411">
        <f t="shared" ref="AE620" si="1846">AE619</f>
        <v>0</v>
      </c>
      <c r="AF620" s="411">
        <f t="shared" ref="AF620" si="1847">AF619</f>
        <v>0</v>
      </c>
      <c r="AG620" s="411">
        <f t="shared" ref="AG620" si="1848">AG619</f>
        <v>0</v>
      </c>
      <c r="AH620" s="411">
        <f t="shared" ref="AH620" si="1849">AH619</f>
        <v>0</v>
      </c>
      <c r="AI620" s="411">
        <f t="shared" ref="AI620" si="1850">AI619</f>
        <v>0</v>
      </c>
      <c r="AJ620" s="411">
        <f t="shared" ref="AJ620" si="1851">AJ619</f>
        <v>0</v>
      </c>
      <c r="AK620" s="411">
        <f t="shared" ref="AK620" si="1852">AK619</f>
        <v>0</v>
      </c>
      <c r="AL620" s="411">
        <f t="shared" ref="AL620" si="1853">AL619</f>
        <v>0</v>
      </c>
      <c r="AM620" s="297"/>
    </row>
    <row r="621" spans="1:39" ht="15.5" hidden="1" outlineLevel="1">
      <c r="A621" s="532"/>
      <c r="B621" s="315"/>
      <c r="C621" s="305"/>
      <c r="D621" s="291"/>
      <c r="E621" s="291"/>
      <c r="F621" s="291"/>
      <c r="G621" s="291"/>
      <c r="H621" s="291"/>
      <c r="I621" s="291"/>
      <c r="J621" s="291"/>
      <c r="K621" s="291"/>
      <c r="L621" s="291"/>
      <c r="M621" s="291"/>
      <c r="N621" s="291"/>
      <c r="O621" s="291"/>
      <c r="P621" s="291"/>
      <c r="Q621" s="291"/>
      <c r="R621" s="291"/>
      <c r="S621" s="291"/>
      <c r="T621" s="291"/>
      <c r="U621" s="291"/>
      <c r="V621" s="291"/>
      <c r="W621" s="291"/>
      <c r="X621" s="291"/>
      <c r="Y621" s="412"/>
      <c r="Z621" s="421"/>
      <c r="AA621" s="421"/>
      <c r="AB621" s="421"/>
      <c r="AC621" s="421"/>
      <c r="AD621" s="421"/>
      <c r="AE621" s="421"/>
      <c r="AF621" s="421"/>
      <c r="AG621" s="421"/>
      <c r="AH621" s="421"/>
      <c r="AI621" s="421"/>
      <c r="AJ621" s="421"/>
      <c r="AK621" s="421"/>
      <c r="AL621" s="421"/>
      <c r="AM621" s="306"/>
    </row>
    <row r="622" spans="1:39" ht="31" hidden="1" outlineLevel="1">
      <c r="A622" s="532">
        <v>12</v>
      </c>
      <c r="B622" s="428" t="s">
        <v>105</v>
      </c>
      <c r="C622" s="291" t="s">
        <v>25</v>
      </c>
      <c r="D622" s="295"/>
      <c r="E622" s="295"/>
      <c r="F622" s="295"/>
      <c r="G622" s="295"/>
      <c r="H622" s="295"/>
      <c r="I622" s="295"/>
      <c r="J622" s="295"/>
      <c r="K622" s="295"/>
      <c r="L622" s="295"/>
      <c r="M622" s="295"/>
      <c r="N622" s="295">
        <v>12</v>
      </c>
      <c r="O622" s="295"/>
      <c r="P622" s="295"/>
      <c r="Q622" s="295"/>
      <c r="R622" s="295"/>
      <c r="S622" s="295"/>
      <c r="T622" s="295"/>
      <c r="U622" s="295"/>
      <c r="V622" s="295"/>
      <c r="W622" s="295"/>
      <c r="X622" s="295"/>
      <c r="Y622" s="410"/>
      <c r="Z622" s="410"/>
      <c r="AA622" s="410"/>
      <c r="AB622" s="410"/>
      <c r="AC622" s="410"/>
      <c r="AD622" s="410"/>
      <c r="AE622" s="410"/>
      <c r="AF622" s="415"/>
      <c r="AG622" s="415"/>
      <c r="AH622" s="415"/>
      <c r="AI622" s="415"/>
      <c r="AJ622" s="415"/>
      <c r="AK622" s="415"/>
      <c r="AL622" s="415"/>
      <c r="AM622" s="296">
        <f>SUM(Y622:AL622)</f>
        <v>0</v>
      </c>
    </row>
    <row r="623" spans="1:39" ht="15.5" hidden="1" outlineLevel="1">
      <c r="A623" s="532"/>
      <c r="B623" s="294" t="s">
        <v>310</v>
      </c>
      <c r="C623" s="291" t="s">
        <v>163</v>
      </c>
      <c r="D623" s="295"/>
      <c r="E623" s="295"/>
      <c r="F623" s="295"/>
      <c r="G623" s="295"/>
      <c r="H623" s="295"/>
      <c r="I623" s="295"/>
      <c r="J623" s="295"/>
      <c r="K623" s="295"/>
      <c r="L623" s="295"/>
      <c r="M623" s="295"/>
      <c r="N623" s="295">
        <f>N622</f>
        <v>12</v>
      </c>
      <c r="O623" s="295"/>
      <c r="P623" s="295"/>
      <c r="Q623" s="295"/>
      <c r="R623" s="295"/>
      <c r="S623" s="295"/>
      <c r="T623" s="295"/>
      <c r="U623" s="295"/>
      <c r="V623" s="295"/>
      <c r="W623" s="295"/>
      <c r="X623" s="295"/>
      <c r="Y623" s="411">
        <f>Y622</f>
        <v>0</v>
      </c>
      <c r="Z623" s="411">
        <f t="shared" ref="Z623" si="1854">Z622</f>
        <v>0</v>
      </c>
      <c r="AA623" s="411">
        <f t="shared" ref="AA623" si="1855">AA622</f>
        <v>0</v>
      </c>
      <c r="AB623" s="411">
        <f t="shared" ref="AB623" si="1856">AB622</f>
        <v>0</v>
      </c>
      <c r="AC623" s="411">
        <f t="shared" ref="AC623" si="1857">AC622</f>
        <v>0</v>
      </c>
      <c r="AD623" s="411">
        <f t="shared" ref="AD623" si="1858">AD622</f>
        <v>0</v>
      </c>
      <c r="AE623" s="411">
        <f t="shared" ref="AE623" si="1859">AE622</f>
        <v>0</v>
      </c>
      <c r="AF623" s="411">
        <f t="shared" ref="AF623" si="1860">AF622</f>
        <v>0</v>
      </c>
      <c r="AG623" s="411">
        <f t="shared" ref="AG623" si="1861">AG622</f>
        <v>0</v>
      </c>
      <c r="AH623" s="411">
        <f t="shared" ref="AH623" si="1862">AH622</f>
        <v>0</v>
      </c>
      <c r="AI623" s="411">
        <f t="shared" ref="AI623" si="1863">AI622</f>
        <v>0</v>
      </c>
      <c r="AJ623" s="411">
        <f t="shared" ref="AJ623" si="1864">AJ622</f>
        <v>0</v>
      </c>
      <c r="AK623" s="411">
        <f t="shared" ref="AK623" si="1865">AK622</f>
        <v>0</v>
      </c>
      <c r="AL623" s="411">
        <f t="shared" ref="AL623" si="1866">AL622</f>
        <v>0</v>
      </c>
      <c r="AM623" s="297"/>
    </row>
    <row r="624" spans="1:39" ht="15.5" hidden="1" outlineLevel="1">
      <c r="A624" s="532"/>
      <c r="B624" s="315"/>
      <c r="C624" s="305"/>
      <c r="D624" s="291"/>
      <c r="E624" s="291"/>
      <c r="F624" s="291"/>
      <c r="G624" s="291"/>
      <c r="H624" s="291"/>
      <c r="I624" s="291"/>
      <c r="J624" s="291"/>
      <c r="K624" s="291"/>
      <c r="L624" s="291"/>
      <c r="M624" s="291"/>
      <c r="N624" s="291"/>
      <c r="O624" s="291"/>
      <c r="P624" s="291"/>
      <c r="Q624" s="291"/>
      <c r="R624" s="291"/>
      <c r="S624" s="291"/>
      <c r="T624" s="291"/>
      <c r="U624" s="291"/>
      <c r="V624" s="291"/>
      <c r="W624" s="291"/>
      <c r="X624" s="291"/>
      <c r="Y624" s="422"/>
      <c r="Z624" s="422"/>
      <c r="AA624" s="412"/>
      <c r="AB624" s="412"/>
      <c r="AC624" s="412"/>
      <c r="AD624" s="412"/>
      <c r="AE624" s="412"/>
      <c r="AF624" s="412"/>
      <c r="AG624" s="412"/>
      <c r="AH624" s="412"/>
      <c r="AI624" s="412"/>
      <c r="AJ624" s="412"/>
      <c r="AK624" s="412"/>
      <c r="AL624" s="412"/>
      <c r="AM624" s="306"/>
    </row>
    <row r="625" spans="1:40" ht="31" hidden="1" outlineLevel="1">
      <c r="A625" s="532">
        <v>13</v>
      </c>
      <c r="B625" s="428" t="s">
        <v>106</v>
      </c>
      <c r="C625" s="291" t="s">
        <v>25</v>
      </c>
      <c r="D625" s="295"/>
      <c r="E625" s="295"/>
      <c r="F625" s="295"/>
      <c r="G625" s="295"/>
      <c r="H625" s="295"/>
      <c r="I625" s="295"/>
      <c r="J625" s="295"/>
      <c r="K625" s="295"/>
      <c r="L625" s="295"/>
      <c r="M625" s="295"/>
      <c r="N625" s="295">
        <v>12</v>
      </c>
      <c r="O625" s="295"/>
      <c r="P625" s="295"/>
      <c r="Q625" s="295"/>
      <c r="R625" s="295"/>
      <c r="S625" s="295"/>
      <c r="T625" s="295"/>
      <c r="U625" s="295"/>
      <c r="V625" s="295"/>
      <c r="W625" s="295"/>
      <c r="X625" s="295"/>
      <c r="Y625" s="410"/>
      <c r="Z625" s="410"/>
      <c r="AA625" s="410"/>
      <c r="AB625" s="410"/>
      <c r="AC625" s="410"/>
      <c r="AD625" s="410"/>
      <c r="AE625" s="410"/>
      <c r="AF625" s="415"/>
      <c r="AG625" s="415"/>
      <c r="AH625" s="415"/>
      <c r="AI625" s="415"/>
      <c r="AJ625" s="415"/>
      <c r="AK625" s="415"/>
      <c r="AL625" s="415"/>
      <c r="AM625" s="296">
        <f>SUM(Y625:AL625)</f>
        <v>0</v>
      </c>
    </row>
    <row r="626" spans="1:40" ht="15.5" hidden="1" outlineLevel="1">
      <c r="A626" s="532"/>
      <c r="B626" s="294" t="s">
        <v>310</v>
      </c>
      <c r="C626" s="291" t="s">
        <v>163</v>
      </c>
      <c r="D626" s="295"/>
      <c r="E626" s="295"/>
      <c r="F626" s="295"/>
      <c r="G626" s="295"/>
      <c r="H626" s="295"/>
      <c r="I626" s="295"/>
      <c r="J626" s="295"/>
      <c r="K626" s="295"/>
      <c r="L626" s="295"/>
      <c r="M626" s="295"/>
      <c r="N626" s="295">
        <f>N625</f>
        <v>12</v>
      </c>
      <c r="O626" s="295"/>
      <c r="P626" s="295"/>
      <c r="Q626" s="295"/>
      <c r="R626" s="295"/>
      <c r="S626" s="295"/>
      <c r="T626" s="295"/>
      <c r="U626" s="295"/>
      <c r="V626" s="295"/>
      <c r="W626" s="295"/>
      <c r="X626" s="295"/>
      <c r="Y626" s="411">
        <f>Y625</f>
        <v>0</v>
      </c>
      <c r="Z626" s="411">
        <f t="shared" ref="Z626" si="1867">Z625</f>
        <v>0</v>
      </c>
      <c r="AA626" s="411">
        <f t="shared" ref="AA626" si="1868">AA625</f>
        <v>0</v>
      </c>
      <c r="AB626" s="411">
        <f t="shared" ref="AB626" si="1869">AB625</f>
        <v>0</v>
      </c>
      <c r="AC626" s="411">
        <f t="shared" ref="AC626" si="1870">AC625</f>
        <v>0</v>
      </c>
      <c r="AD626" s="411">
        <f t="shared" ref="AD626" si="1871">AD625</f>
        <v>0</v>
      </c>
      <c r="AE626" s="411">
        <f t="shared" ref="AE626" si="1872">AE625</f>
        <v>0</v>
      </c>
      <c r="AF626" s="411">
        <f t="shared" ref="AF626" si="1873">AF625</f>
        <v>0</v>
      </c>
      <c r="AG626" s="411">
        <f t="shared" ref="AG626" si="1874">AG625</f>
        <v>0</v>
      </c>
      <c r="AH626" s="411">
        <f t="shared" ref="AH626" si="1875">AH625</f>
        <v>0</v>
      </c>
      <c r="AI626" s="411">
        <f t="shared" ref="AI626" si="1876">AI625</f>
        <v>0</v>
      </c>
      <c r="AJ626" s="411">
        <f t="shared" ref="AJ626" si="1877">AJ625</f>
        <v>0</v>
      </c>
      <c r="AK626" s="411">
        <f t="shared" ref="AK626" si="1878">AK625</f>
        <v>0</v>
      </c>
      <c r="AL626" s="411">
        <f t="shared" ref="AL626" si="1879">AL625</f>
        <v>0</v>
      </c>
      <c r="AM626" s="306"/>
    </row>
    <row r="627" spans="1:40" ht="15.5" hidden="1" outlineLevel="1">
      <c r="A627" s="532"/>
      <c r="B627" s="315"/>
      <c r="C627" s="305"/>
      <c r="D627" s="291"/>
      <c r="E627" s="291"/>
      <c r="F627" s="291"/>
      <c r="G627" s="291"/>
      <c r="H627" s="291"/>
      <c r="I627" s="291"/>
      <c r="J627" s="291"/>
      <c r="K627" s="291"/>
      <c r="L627" s="291"/>
      <c r="M627" s="291"/>
      <c r="N627" s="291"/>
      <c r="O627" s="291"/>
      <c r="P627" s="291"/>
      <c r="Q627" s="291"/>
      <c r="R627" s="291"/>
      <c r="S627" s="291"/>
      <c r="T627" s="291"/>
      <c r="U627" s="291"/>
      <c r="V627" s="291"/>
      <c r="W627" s="291"/>
      <c r="X627" s="291"/>
      <c r="Y627" s="412"/>
      <c r="Z627" s="412"/>
      <c r="AA627" s="412"/>
      <c r="AB627" s="412"/>
      <c r="AC627" s="412"/>
      <c r="AD627" s="412"/>
      <c r="AE627" s="412"/>
      <c r="AF627" s="412"/>
      <c r="AG627" s="412"/>
      <c r="AH627" s="412"/>
      <c r="AI627" s="412"/>
      <c r="AJ627" s="412"/>
      <c r="AK627" s="412"/>
      <c r="AL627" s="412"/>
      <c r="AM627" s="306"/>
    </row>
    <row r="628" spans="1:40" ht="15.5" hidden="1" outlineLevel="1">
      <c r="A628" s="532"/>
      <c r="B628" s="288" t="s">
        <v>107</v>
      </c>
      <c r="C628" s="289"/>
      <c r="D628" s="290"/>
      <c r="E628" s="290"/>
      <c r="F628" s="290"/>
      <c r="G628" s="290"/>
      <c r="H628" s="290"/>
      <c r="I628" s="290"/>
      <c r="J628" s="290"/>
      <c r="K628" s="290"/>
      <c r="L628" s="290"/>
      <c r="M628" s="290"/>
      <c r="N628" s="290"/>
      <c r="O628" s="290"/>
      <c r="P628" s="289"/>
      <c r="Q628" s="289"/>
      <c r="R628" s="289"/>
      <c r="S628" s="289"/>
      <c r="T628" s="289"/>
      <c r="U628" s="289"/>
      <c r="V628" s="289"/>
      <c r="W628" s="289"/>
      <c r="X628" s="289"/>
      <c r="Y628" s="414"/>
      <c r="Z628" s="414"/>
      <c r="AA628" s="414"/>
      <c r="AB628" s="414"/>
      <c r="AC628" s="414"/>
      <c r="AD628" s="414"/>
      <c r="AE628" s="414"/>
      <c r="AF628" s="414"/>
      <c r="AG628" s="414"/>
      <c r="AH628" s="414"/>
      <c r="AI628" s="414"/>
      <c r="AJ628" s="414"/>
      <c r="AK628" s="414"/>
      <c r="AL628" s="414"/>
      <c r="AM628" s="292"/>
    </row>
    <row r="629" spans="1:40" ht="15.5" hidden="1" outlineLevel="1">
      <c r="A629" s="532">
        <v>14</v>
      </c>
      <c r="B629" s="315" t="s">
        <v>108</v>
      </c>
      <c r="C629" s="291" t="s">
        <v>25</v>
      </c>
      <c r="D629" s="295"/>
      <c r="E629" s="295"/>
      <c r="F629" s="295"/>
      <c r="G629" s="295"/>
      <c r="H629" s="295"/>
      <c r="I629" s="295"/>
      <c r="J629" s="295"/>
      <c r="K629" s="295"/>
      <c r="L629" s="295"/>
      <c r="M629" s="295"/>
      <c r="N629" s="295">
        <v>12</v>
      </c>
      <c r="O629" s="295"/>
      <c r="P629" s="295"/>
      <c r="Q629" s="295"/>
      <c r="R629" s="295"/>
      <c r="S629" s="295"/>
      <c r="T629" s="295"/>
      <c r="U629" s="295"/>
      <c r="V629" s="295"/>
      <c r="W629" s="295"/>
      <c r="X629" s="295"/>
      <c r="Y629" s="410"/>
      <c r="Z629" s="410"/>
      <c r="AA629" s="410"/>
      <c r="AB629" s="410"/>
      <c r="AC629" s="410"/>
      <c r="AD629" s="410"/>
      <c r="AE629" s="410"/>
      <c r="AF629" s="410"/>
      <c r="AG629" s="410"/>
      <c r="AH629" s="410"/>
      <c r="AI629" s="410"/>
      <c r="AJ629" s="410"/>
      <c r="AK629" s="410"/>
      <c r="AL629" s="410"/>
      <c r="AM629" s="296">
        <f>SUM(Y629:AL629)</f>
        <v>0</v>
      </c>
    </row>
    <row r="630" spans="1:40" ht="15.5" hidden="1" outlineLevel="1">
      <c r="A630" s="532"/>
      <c r="B630" s="294" t="s">
        <v>310</v>
      </c>
      <c r="C630" s="291" t="s">
        <v>163</v>
      </c>
      <c r="D630" s="295"/>
      <c r="E630" s="295"/>
      <c r="F630" s="295"/>
      <c r="G630" s="295"/>
      <c r="H630" s="295"/>
      <c r="I630" s="295"/>
      <c r="J630" s="295"/>
      <c r="K630" s="295"/>
      <c r="L630" s="295"/>
      <c r="M630" s="295"/>
      <c r="N630" s="295">
        <f>N629</f>
        <v>12</v>
      </c>
      <c r="O630" s="295"/>
      <c r="P630" s="295"/>
      <c r="Q630" s="295"/>
      <c r="R630" s="295"/>
      <c r="S630" s="295"/>
      <c r="T630" s="295"/>
      <c r="U630" s="295"/>
      <c r="V630" s="295"/>
      <c r="W630" s="295"/>
      <c r="X630" s="295"/>
      <c r="Y630" s="411">
        <f>Y629</f>
        <v>0</v>
      </c>
      <c r="Z630" s="411">
        <f t="shared" ref="Z630" si="1880">Z629</f>
        <v>0</v>
      </c>
      <c r="AA630" s="411">
        <f t="shared" ref="AA630" si="1881">AA629</f>
        <v>0</v>
      </c>
      <c r="AB630" s="411">
        <f t="shared" ref="AB630" si="1882">AB629</f>
        <v>0</v>
      </c>
      <c r="AC630" s="411">
        <f t="shared" ref="AC630" si="1883">AC629</f>
        <v>0</v>
      </c>
      <c r="AD630" s="411">
        <f t="shared" ref="AD630" si="1884">AD629</f>
        <v>0</v>
      </c>
      <c r="AE630" s="411">
        <f t="shared" ref="AE630" si="1885">AE629</f>
        <v>0</v>
      </c>
      <c r="AF630" s="411">
        <f t="shared" ref="AF630" si="1886">AF629</f>
        <v>0</v>
      </c>
      <c r="AG630" s="411">
        <f t="shared" ref="AG630" si="1887">AG629</f>
        <v>0</v>
      </c>
      <c r="AH630" s="411">
        <f t="shared" ref="AH630" si="1888">AH629</f>
        <v>0</v>
      </c>
      <c r="AI630" s="411">
        <f t="shared" ref="AI630" si="1889">AI629</f>
        <v>0</v>
      </c>
      <c r="AJ630" s="411">
        <f t="shared" ref="AJ630" si="1890">AJ629</f>
        <v>0</v>
      </c>
      <c r="AK630" s="411">
        <f t="shared" ref="AK630" si="1891">AK629</f>
        <v>0</v>
      </c>
      <c r="AL630" s="411">
        <f t="shared" ref="AL630" si="1892">AL629</f>
        <v>0</v>
      </c>
      <c r="AM630" s="516"/>
      <c r="AN630" s="630"/>
    </row>
    <row r="631" spans="1:40" ht="15.5" hidden="1" outlineLevel="1">
      <c r="A631" s="532"/>
      <c r="B631" s="315"/>
      <c r="C631" s="305"/>
      <c r="D631" s="291"/>
      <c r="E631" s="291"/>
      <c r="F631" s="291"/>
      <c r="G631" s="291"/>
      <c r="H631" s="291"/>
      <c r="I631" s="291"/>
      <c r="J631" s="291"/>
      <c r="K631" s="291"/>
      <c r="L631" s="291"/>
      <c r="M631" s="291"/>
      <c r="N631" s="468"/>
      <c r="O631" s="291"/>
      <c r="P631" s="291"/>
      <c r="Q631" s="291"/>
      <c r="R631" s="291"/>
      <c r="S631" s="291"/>
      <c r="T631" s="291"/>
      <c r="U631" s="291"/>
      <c r="V631" s="291"/>
      <c r="W631" s="291"/>
      <c r="X631" s="291"/>
      <c r="Y631" s="412"/>
      <c r="Z631" s="412"/>
      <c r="AA631" s="412"/>
      <c r="AB631" s="412"/>
      <c r="AC631" s="412"/>
      <c r="AD631" s="412"/>
      <c r="AE631" s="412"/>
      <c r="AF631" s="412"/>
      <c r="AG631" s="412"/>
      <c r="AH631" s="412"/>
      <c r="AI631" s="412"/>
      <c r="AJ631" s="412"/>
      <c r="AK631" s="412"/>
      <c r="AL631" s="412"/>
      <c r="AM631" s="301"/>
      <c r="AN631" s="630"/>
    </row>
    <row r="632" spans="1:40" s="309" customFormat="1" ht="15.5" hidden="1" outlineLevel="1">
      <c r="A632" s="532"/>
      <c r="B632" s="288" t="s">
        <v>490</v>
      </c>
      <c r="C632" s="291"/>
      <c r="D632" s="291"/>
      <c r="E632" s="291"/>
      <c r="F632" s="291"/>
      <c r="G632" s="291"/>
      <c r="H632" s="291"/>
      <c r="I632" s="291"/>
      <c r="J632" s="291"/>
      <c r="K632" s="291"/>
      <c r="L632" s="291"/>
      <c r="M632" s="291"/>
      <c r="N632" s="291"/>
      <c r="O632" s="291"/>
      <c r="P632" s="291"/>
      <c r="Q632" s="291"/>
      <c r="R632" s="291"/>
      <c r="S632" s="291"/>
      <c r="T632" s="291"/>
      <c r="U632" s="291"/>
      <c r="V632" s="291"/>
      <c r="W632" s="291"/>
      <c r="X632" s="291"/>
      <c r="Y632" s="412"/>
      <c r="Z632" s="412"/>
      <c r="AA632" s="412"/>
      <c r="AB632" s="412"/>
      <c r="AC632" s="412"/>
      <c r="AD632" s="412"/>
      <c r="AE632" s="416"/>
      <c r="AF632" s="416"/>
      <c r="AG632" s="416"/>
      <c r="AH632" s="416"/>
      <c r="AI632" s="416"/>
      <c r="AJ632" s="416"/>
      <c r="AK632" s="416"/>
      <c r="AL632" s="416"/>
      <c r="AM632" s="517"/>
      <c r="AN632" s="631"/>
    </row>
    <row r="633" spans="1:40" ht="15.5" hidden="1" outlineLevel="1">
      <c r="A633" s="532">
        <v>15</v>
      </c>
      <c r="B633" s="294" t="s">
        <v>495</v>
      </c>
      <c r="C633" s="291" t="s">
        <v>25</v>
      </c>
      <c r="D633" s="295"/>
      <c r="E633" s="295"/>
      <c r="F633" s="295"/>
      <c r="G633" s="295"/>
      <c r="H633" s="295"/>
      <c r="I633" s="295"/>
      <c r="J633" s="295"/>
      <c r="K633" s="295"/>
      <c r="L633" s="295"/>
      <c r="M633" s="295"/>
      <c r="N633" s="295">
        <v>0</v>
      </c>
      <c r="O633" s="295"/>
      <c r="P633" s="295"/>
      <c r="Q633" s="295"/>
      <c r="R633" s="295"/>
      <c r="S633" s="295"/>
      <c r="T633" s="295"/>
      <c r="U633" s="295"/>
      <c r="V633" s="295"/>
      <c r="W633" s="295"/>
      <c r="X633" s="295"/>
      <c r="Y633" s="410"/>
      <c r="Z633" s="410"/>
      <c r="AA633" s="410"/>
      <c r="AB633" s="410"/>
      <c r="AC633" s="410"/>
      <c r="AD633" s="410"/>
      <c r="AE633" s="410"/>
      <c r="AF633" s="410"/>
      <c r="AG633" s="410"/>
      <c r="AH633" s="410"/>
      <c r="AI633" s="410"/>
      <c r="AJ633" s="410"/>
      <c r="AK633" s="410"/>
      <c r="AL633" s="410"/>
      <c r="AM633" s="296">
        <f>SUM(Y633:AL633)</f>
        <v>0</v>
      </c>
    </row>
    <row r="634" spans="1:40" ht="15.5" hidden="1" outlineLevel="1">
      <c r="A634" s="532"/>
      <c r="B634" s="294" t="s">
        <v>310</v>
      </c>
      <c r="C634" s="291" t="s">
        <v>163</v>
      </c>
      <c r="D634" s="295"/>
      <c r="E634" s="295"/>
      <c r="F634" s="295"/>
      <c r="G634" s="295"/>
      <c r="H634" s="295"/>
      <c r="I634" s="295"/>
      <c r="J634" s="295"/>
      <c r="K634" s="295"/>
      <c r="L634" s="295"/>
      <c r="M634" s="295"/>
      <c r="N634" s="295">
        <f>N633</f>
        <v>0</v>
      </c>
      <c r="O634" s="295"/>
      <c r="P634" s="295"/>
      <c r="Q634" s="295"/>
      <c r="R634" s="295"/>
      <c r="S634" s="295"/>
      <c r="T634" s="295"/>
      <c r="U634" s="295"/>
      <c r="V634" s="295"/>
      <c r="W634" s="295"/>
      <c r="X634" s="295"/>
      <c r="Y634" s="411">
        <f>Y633</f>
        <v>0</v>
      </c>
      <c r="Z634" s="411">
        <f t="shared" ref="Z634:AL634" si="1893">Z633</f>
        <v>0</v>
      </c>
      <c r="AA634" s="411">
        <f t="shared" si="1893"/>
        <v>0</v>
      </c>
      <c r="AB634" s="411">
        <f t="shared" si="1893"/>
        <v>0</v>
      </c>
      <c r="AC634" s="411">
        <f t="shared" si="1893"/>
        <v>0</v>
      </c>
      <c r="AD634" s="411">
        <f t="shared" si="1893"/>
        <v>0</v>
      </c>
      <c r="AE634" s="411">
        <f t="shared" si="1893"/>
        <v>0</v>
      </c>
      <c r="AF634" s="411">
        <f t="shared" si="1893"/>
        <v>0</v>
      </c>
      <c r="AG634" s="411">
        <f t="shared" si="1893"/>
        <v>0</v>
      </c>
      <c r="AH634" s="411">
        <f t="shared" si="1893"/>
        <v>0</v>
      </c>
      <c r="AI634" s="411">
        <f t="shared" si="1893"/>
        <v>0</v>
      </c>
      <c r="AJ634" s="411">
        <f t="shared" si="1893"/>
        <v>0</v>
      </c>
      <c r="AK634" s="411">
        <f t="shared" si="1893"/>
        <v>0</v>
      </c>
      <c r="AL634" s="411">
        <f t="shared" si="1893"/>
        <v>0</v>
      </c>
      <c r="AM634" s="297"/>
    </row>
    <row r="635" spans="1:40" ht="15.5" hidden="1" outlineLevel="1">
      <c r="A635" s="532"/>
      <c r="B635" s="315"/>
      <c r="C635" s="305"/>
      <c r="D635" s="291"/>
      <c r="E635" s="291"/>
      <c r="F635" s="291"/>
      <c r="G635" s="291"/>
      <c r="H635" s="291"/>
      <c r="I635" s="291"/>
      <c r="J635" s="291"/>
      <c r="K635" s="291"/>
      <c r="L635" s="291"/>
      <c r="M635" s="291"/>
      <c r="N635" s="291"/>
      <c r="O635" s="291"/>
      <c r="P635" s="291"/>
      <c r="Q635" s="291"/>
      <c r="R635" s="291"/>
      <c r="S635" s="291"/>
      <c r="T635" s="291"/>
      <c r="U635" s="291"/>
      <c r="V635" s="291"/>
      <c r="W635" s="291"/>
      <c r="X635" s="291"/>
      <c r="Y635" s="412"/>
      <c r="Z635" s="412"/>
      <c r="AA635" s="412"/>
      <c r="AB635" s="412"/>
      <c r="AC635" s="412"/>
      <c r="AD635" s="412"/>
      <c r="AE635" s="412"/>
      <c r="AF635" s="412"/>
      <c r="AG635" s="412"/>
      <c r="AH635" s="412"/>
      <c r="AI635" s="412"/>
      <c r="AJ635" s="412"/>
      <c r="AK635" s="412"/>
      <c r="AL635" s="412"/>
      <c r="AM635" s="306"/>
    </row>
    <row r="636" spans="1:40" s="283" customFormat="1" ht="15.5" hidden="1" outlineLevel="1">
      <c r="A636" s="532">
        <v>16</v>
      </c>
      <c r="B636" s="324" t="s">
        <v>491</v>
      </c>
      <c r="C636" s="291" t="s">
        <v>25</v>
      </c>
      <c r="D636" s="295"/>
      <c r="E636" s="295"/>
      <c r="F636" s="295"/>
      <c r="G636" s="295"/>
      <c r="H636" s="295"/>
      <c r="I636" s="295"/>
      <c r="J636" s="295"/>
      <c r="K636" s="295"/>
      <c r="L636" s="295"/>
      <c r="M636" s="295"/>
      <c r="N636" s="295">
        <v>0</v>
      </c>
      <c r="O636" s="295"/>
      <c r="P636" s="295"/>
      <c r="Q636" s="295"/>
      <c r="R636" s="295"/>
      <c r="S636" s="295"/>
      <c r="T636" s="295"/>
      <c r="U636" s="295"/>
      <c r="V636" s="295"/>
      <c r="W636" s="295"/>
      <c r="X636" s="295"/>
      <c r="Y636" s="410"/>
      <c r="Z636" s="410"/>
      <c r="AA636" s="410"/>
      <c r="AB636" s="410"/>
      <c r="AC636" s="410"/>
      <c r="AD636" s="410"/>
      <c r="AE636" s="410"/>
      <c r="AF636" s="410"/>
      <c r="AG636" s="410"/>
      <c r="AH636" s="410"/>
      <c r="AI636" s="410"/>
      <c r="AJ636" s="410"/>
      <c r="AK636" s="410"/>
      <c r="AL636" s="410"/>
      <c r="AM636" s="296">
        <f>SUM(Y636:AL636)</f>
        <v>0</v>
      </c>
    </row>
    <row r="637" spans="1:40" s="283" customFormat="1" ht="15.5" hidden="1" outlineLevel="1">
      <c r="A637" s="532"/>
      <c r="B637" s="294" t="s">
        <v>310</v>
      </c>
      <c r="C637" s="291" t="s">
        <v>163</v>
      </c>
      <c r="D637" s="295"/>
      <c r="E637" s="295"/>
      <c r="F637" s="295"/>
      <c r="G637" s="295"/>
      <c r="H637" s="295"/>
      <c r="I637" s="295"/>
      <c r="J637" s="295"/>
      <c r="K637" s="295"/>
      <c r="L637" s="295"/>
      <c r="M637" s="295"/>
      <c r="N637" s="295">
        <f>N636</f>
        <v>0</v>
      </c>
      <c r="O637" s="295"/>
      <c r="P637" s="295"/>
      <c r="Q637" s="295"/>
      <c r="R637" s="295"/>
      <c r="S637" s="295"/>
      <c r="T637" s="295"/>
      <c r="U637" s="295"/>
      <c r="V637" s="295"/>
      <c r="W637" s="295"/>
      <c r="X637" s="295"/>
      <c r="Y637" s="411">
        <f>Y636</f>
        <v>0</v>
      </c>
      <c r="Z637" s="411">
        <f t="shared" ref="Z637:AL637" si="1894">Z636</f>
        <v>0</v>
      </c>
      <c r="AA637" s="411">
        <f t="shared" si="1894"/>
        <v>0</v>
      </c>
      <c r="AB637" s="411">
        <f t="shared" si="1894"/>
        <v>0</v>
      </c>
      <c r="AC637" s="411">
        <f t="shared" si="1894"/>
        <v>0</v>
      </c>
      <c r="AD637" s="411">
        <f t="shared" si="1894"/>
        <v>0</v>
      </c>
      <c r="AE637" s="411">
        <f t="shared" si="1894"/>
        <v>0</v>
      </c>
      <c r="AF637" s="411">
        <f t="shared" si="1894"/>
        <v>0</v>
      </c>
      <c r="AG637" s="411">
        <f t="shared" si="1894"/>
        <v>0</v>
      </c>
      <c r="AH637" s="411">
        <f t="shared" si="1894"/>
        <v>0</v>
      </c>
      <c r="AI637" s="411">
        <f t="shared" si="1894"/>
        <v>0</v>
      </c>
      <c r="AJ637" s="411">
        <f t="shared" si="1894"/>
        <v>0</v>
      </c>
      <c r="AK637" s="411">
        <f t="shared" si="1894"/>
        <v>0</v>
      </c>
      <c r="AL637" s="411">
        <f t="shared" si="1894"/>
        <v>0</v>
      </c>
      <c r="AM637" s="297"/>
    </row>
    <row r="638" spans="1:40" s="283" customFormat="1" ht="15.5" hidden="1" outlineLevel="1">
      <c r="A638" s="532"/>
      <c r="B638" s="324"/>
      <c r="C638" s="291"/>
      <c r="D638" s="291"/>
      <c r="E638" s="291"/>
      <c r="F638" s="291"/>
      <c r="G638" s="291"/>
      <c r="H638" s="291"/>
      <c r="I638" s="291"/>
      <c r="J638" s="291"/>
      <c r="K638" s="291"/>
      <c r="L638" s="291"/>
      <c r="M638" s="291"/>
      <c r="N638" s="291"/>
      <c r="O638" s="291"/>
      <c r="P638" s="291"/>
      <c r="Q638" s="291"/>
      <c r="R638" s="291"/>
      <c r="S638" s="291"/>
      <c r="T638" s="291"/>
      <c r="U638" s="291"/>
      <c r="V638" s="291"/>
      <c r="W638" s="291"/>
      <c r="X638" s="291"/>
      <c r="Y638" s="412"/>
      <c r="Z638" s="412"/>
      <c r="AA638" s="412"/>
      <c r="AB638" s="412"/>
      <c r="AC638" s="412"/>
      <c r="AD638" s="412"/>
      <c r="AE638" s="416"/>
      <c r="AF638" s="416"/>
      <c r="AG638" s="416"/>
      <c r="AH638" s="416"/>
      <c r="AI638" s="416"/>
      <c r="AJ638" s="416"/>
      <c r="AK638" s="416"/>
      <c r="AL638" s="416"/>
      <c r="AM638" s="313"/>
    </row>
    <row r="639" spans="1:40" ht="15.5" hidden="1" outlineLevel="1">
      <c r="A639" s="532"/>
      <c r="B639" s="519" t="s">
        <v>496</v>
      </c>
      <c r="C639" s="320"/>
      <c r="D639" s="290"/>
      <c r="E639" s="289"/>
      <c r="F639" s="289"/>
      <c r="G639" s="289"/>
      <c r="H639" s="289"/>
      <c r="I639" s="289"/>
      <c r="J639" s="289"/>
      <c r="K639" s="289"/>
      <c r="L639" s="289"/>
      <c r="M639" s="289"/>
      <c r="N639" s="290"/>
      <c r="O639" s="289"/>
      <c r="P639" s="289"/>
      <c r="Q639" s="289"/>
      <c r="R639" s="289"/>
      <c r="S639" s="289"/>
      <c r="T639" s="289"/>
      <c r="U639" s="289"/>
      <c r="V639" s="289"/>
      <c r="W639" s="289"/>
      <c r="X639" s="289"/>
      <c r="Y639" s="414"/>
      <c r="Z639" s="414"/>
      <c r="AA639" s="414"/>
      <c r="AB639" s="414"/>
      <c r="AC639" s="414"/>
      <c r="AD639" s="414"/>
      <c r="AE639" s="414"/>
      <c r="AF639" s="414"/>
      <c r="AG639" s="414"/>
      <c r="AH639" s="414"/>
      <c r="AI639" s="414"/>
      <c r="AJ639" s="414"/>
      <c r="AK639" s="414"/>
      <c r="AL639" s="414"/>
      <c r="AM639" s="292"/>
    </row>
    <row r="640" spans="1:40" ht="15.5" hidden="1" outlineLevel="1">
      <c r="A640" s="532">
        <v>17</v>
      </c>
      <c r="B640" s="428" t="s">
        <v>112</v>
      </c>
      <c r="C640" s="291" t="s">
        <v>25</v>
      </c>
      <c r="D640" s="295"/>
      <c r="E640" s="295"/>
      <c r="F640" s="295"/>
      <c r="G640" s="295"/>
      <c r="H640" s="295"/>
      <c r="I640" s="295"/>
      <c r="J640" s="295"/>
      <c r="K640" s="295"/>
      <c r="L640" s="295"/>
      <c r="M640" s="295"/>
      <c r="N640" s="295">
        <v>12</v>
      </c>
      <c r="O640" s="295"/>
      <c r="P640" s="295"/>
      <c r="Q640" s="295"/>
      <c r="R640" s="295"/>
      <c r="S640" s="295"/>
      <c r="T640" s="295"/>
      <c r="U640" s="295"/>
      <c r="V640" s="295"/>
      <c r="W640" s="295"/>
      <c r="X640" s="295"/>
      <c r="Y640" s="426"/>
      <c r="Z640" s="410"/>
      <c r="AA640" s="410"/>
      <c r="AB640" s="410"/>
      <c r="AC640" s="410"/>
      <c r="AD640" s="410"/>
      <c r="AE640" s="410"/>
      <c r="AF640" s="415"/>
      <c r="AG640" s="415"/>
      <c r="AH640" s="415"/>
      <c r="AI640" s="415"/>
      <c r="AJ640" s="415"/>
      <c r="AK640" s="415"/>
      <c r="AL640" s="415"/>
      <c r="AM640" s="296">
        <f>SUM(Y640:AL640)</f>
        <v>0</v>
      </c>
    </row>
    <row r="641" spans="1:39" ht="15.5" hidden="1" outlineLevel="1">
      <c r="A641" s="532"/>
      <c r="B641" s="294" t="s">
        <v>310</v>
      </c>
      <c r="C641" s="291" t="s">
        <v>163</v>
      </c>
      <c r="D641" s="295"/>
      <c r="E641" s="295"/>
      <c r="F641" s="295"/>
      <c r="G641" s="295"/>
      <c r="H641" s="295"/>
      <c r="I641" s="295"/>
      <c r="J641" s="295"/>
      <c r="K641" s="295"/>
      <c r="L641" s="295"/>
      <c r="M641" s="295"/>
      <c r="N641" s="295">
        <f>N640</f>
        <v>12</v>
      </c>
      <c r="O641" s="295"/>
      <c r="P641" s="295"/>
      <c r="Q641" s="295"/>
      <c r="R641" s="295"/>
      <c r="S641" s="295"/>
      <c r="T641" s="295"/>
      <c r="U641" s="295"/>
      <c r="V641" s="295"/>
      <c r="W641" s="295"/>
      <c r="X641" s="295"/>
      <c r="Y641" s="411">
        <f>Y640</f>
        <v>0</v>
      </c>
      <c r="Z641" s="411">
        <f t="shared" ref="Z641:AL641" si="1895">Z640</f>
        <v>0</v>
      </c>
      <c r="AA641" s="411">
        <f t="shared" si="1895"/>
        <v>0</v>
      </c>
      <c r="AB641" s="411">
        <f t="shared" si="1895"/>
        <v>0</v>
      </c>
      <c r="AC641" s="411">
        <f t="shared" si="1895"/>
        <v>0</v>
      </c>
      <c r="AD641" s="411">
        <f t="shared" si="1895"/>
        <v>0</v>
      </c>
      <c r="AE641" s="411">
        <f t="shared" si="1895"/>
        <v>0</v>
      </c>
      <c r="AF641" s="411">
        <f t="shared" si="1895"/>
        <v>0</v>
      </c>
      <c r="AG641" s="411">
        <f t="shared" si="1895"/>
        <v>0</v>
      </c>
      <c r="AH641" s="411">
        <f t="shared" si="1895"/>
        <v>0</v>
      </c>
      <c r="AI641" s="411">
        <f t="shared" si="1895"/>
        <v>0</v>
      </c>
      <c r="AJ641" s="411">
        <f t="shared" si="1895"/>
        <v>0</v>
      </c>
      <c r="AK641" s="411">
        <f t="shared" si="1895"/>
        <v>0</v>
      </c>
      <c r="AL641" s="411">
        <f t="shared" si="1895"/>
        <v>0</v>
      </c>
      <c r="AM641" s="306"/>
    </row>
    <row r="642" spans="1:39" ht="15.5" hidden="1" outlineLevel="1">
      <c r="A642" s="532"/>
      <c r="B642" s="294"/>
      <c r="C642" s="291"/>
      <c r="D642" s="291"/>
      <c r="E642" s="291"/>
      <c r="F642" s="291"/>
      <c r="G642" s="291"/>
      <c r="H642" s="291"/>
      <c r="I642" s="291"/>
      <c r="J642" s="291"/>
      <c r="K642" s="291"/>
      <c r="L642" s="291"/>
      <c r="M642" s="291"/>
      <c r="N642" s="291"/>
      <c r="O642" s="291"/>
      <c r="P642" s="291"/>
      <c r="Q642" s="291"/>
      <c r="R642" s="291"/>
      <c r="S642" s="291"/>
      <c r="T642" s="291"/>
      <c r="U642" s="291"/>
      <c r="V642" s="291"/>
      <c r="W642" s="291"/>
      <c r="X642" s="291"/>
      <c r="Y642" s="422"/>
      <c r="Z642" s="425"/>
      <c r="AA642" s="425"/>
      <c r="AB642" s="425"/>
      <c r="AC642" s="425"/>
      <c r="AD642" s="425"/>
      <c r="AE642" s="425"/>
      <c r="AF642" s="425"/>
      <c r="AG642" s="425"/>
      <c r="AH642" s="425"/>
      <c r="AI642" s="425"/>
      <c r="AJ642" s="425"/>
      <c r="AK642" s="425"/>
      <c r="AL642" s="425"/>
      <c r="AM642" s="306"/>
    </row>
    <row r="643" spans="1:39" ht="15.5" hidden="1" outlineLevel="1">
      <c r="A643" s="532">
        <v>18</v>
      </c>
      <c r="B643" s="428" t="s">
        <v>109</v>
      </c>
      <c r="C643" s="291" t="s">
        <v>25</v>
      </c>
      <c r="D643" s="295"/>
      <c r="E643" s="295"/>
      <c r="F643" s="295"/>
      <c r="G643" s="295"/>
      <c r="H643" s="295"/>
      <c r="I643" s="295"/>
      <c r="J643" s="295"/>
      <c r="K643" s="295"/>
      <c r="L643" s="295"/>
      <c r="M643" s="295"/>
      <c r="N643" s="295">
        <v>12</v>
      </c>
      <c r="O643" s="295"/>
      <c r="P643" s="295"/>
      <c r="Q643" s="295"/>
      <c r="R643" s="295"/>
      <c r="S643" s="295"/>
      <c r="T643" s="295"/>
      <c r="U643" s="295"/>
      <c r="V643" s="295"/>
      <c r="W643" s="295"/>
      <c r="X643" s="295"/>
      <c r="Y643" s="426"/>
      <c r="Z643" s="410"/>
      <c r="AA643" s="410"/>
      <c r="AB643" s="410"/>
      <c r="AC643" s="410"/>
      <c r="AD643" s="410"/>
      <c r="AE643" s="410"/>
      <c r="AF643" s="415"/>
      <c r="AG643" s="415"/>
      <c r="AH643" s="415"/>
      <c r="AI643" s="415"/>
      <c r="AJ643" s="415"/>
      <c r="AK643" s="415"/>
      <c r="AL643" s="415"/>
      <c r="AM643" s="296">
        <f>SUM(Y643:AL643)</f>
        <v>0</v>
      </c>
    </row>
    <row r="644" spans="1:39" ht="15.5" hidden="1" outlineLevel="1">
      <c r="A644" s="532"/>
      <c r="B644" s="294" t="s">
        <v>310</v>
      </c>
      <c r="C644" s="291" t="s">
        <v>163</v>
      </c>
      <c r="D644" s="295"/>
      <c r="E644" s="295"/>
      <c r="F644" s="295"/>
      <c r="G644" s="295"/>
      <c r="H644" s="295"/>
      <c r="I644" s="295"/>
      <c r="J644" s="295"/>
      <c r="K644" s="295"/>
      <c r="L644" s="295"/>
      <c r="M644" s="295"/>
      <c r="N644" s="295">
        <f>N643</f>
        <v>12</v>
      </c>
      <c r="O644" s="295"/>
      <c r="P644" s="295"/>
      <c r="Q644" s="295"/>
      <c r="R644" s="295"/>
      <c r="S644" s="295"/>
      <c r="T644" s="295"/>
      <c r="U644" s="295"/>
      <c r="V644" s="295"/>
      <c r="W644" s="295"/>
      <c r="X644" s="295"/>
      <c r="Y644" s="411">
        <f>Y643</f>
        <v>0</v>
      </c>
      <c r="Z644" s="411">
        <f t="shared" ref="Z644:AL644" si="1896">Z643</f>
        <v>0</v>
      </c>
      <c r="AA644" s="411">
        <f t="shared" si="1896"/>
        <v>0</v>
      </c>
      <c r="AB644" s="411">
        <f t="shared" si="1896"/>
        <v>0</v>
      </c>
      <c r="AC644" s="411">
        <f t="shared" si="1896"/>
        <v>0</v>
      </c>
      <c r="AD644" s="411">
        <f t="shared" si="1896"/>
        <v>0</v>
      </c>
      <c r="AE644" s="411">
        <f t="shared" si="1896"/>
        <v>0</v>
      </c>
      <c r="AF644" s="411">
        <f t="shared" si="1896"/>
        <v>0</v>
      </c>
      <c r="AG644" s="411">
        <f t="shared" si="1896"/>
        <v>0</v>
      </c>
      <c r="AH644" s="411">
        <f t="shared" si="1896"/>
        <v>0</v>
      </c>
      <c r="AI644" s="411">
        <f t="shared" si="1896"/>
        <v>0</v>
      </c>
      <c r="AJ644" s="411">
        <f t="shared" si="1896"/>
        <v>0</v>
      </c>
      <c r="AK644" s="411">
        <f t="shared" si="1896"/>
        <v>0</v>
      </c>
      <c r="AL644" s="411">
        <f t="shared" si="1896"/>
        <v>0</v>
      </c>
      <c r="AM644" s="306"/>
    </row>
    <row r="645" spans="1:39" ht="15.5" hidden="1" outlineLevel="1">
      <c r="A645" s="532"/>
      <c r="B645" s="322"/>
      <c r="C645" s="291"/>
      <c r="D645" s="291"/>
      <c r="E645" s="291"/>
      <c r="F645" s="291"/>
      <c r="G645" s="291"/>
      <c r="H645" s="291"/>
      <c r="I645" s="291"/>
      <c r="J645" s="291"/>
      <c r="K645" s="291"/>
      <c r="L645" s="291"/>
      <c r="M645" s="291"/>
      <c r="N645" s="291"/>
      <c r="O645" s="291"/>
      <c r="P645" s="291"/>
      <c r="Q645" s="291"/>
      <c r="R645" s="291"/>
      <c r="S645" s="291"/>
      <c r="T645" s="291"/>
      <c r="U645" s="291"/>
      <c r="V645" s="291"/>
      <c r="W645" s="291"/>
      <c r="X645" s="291"/>
      <c r="Y645" s="423"/>
      <c r="Z645" s="424"/>
      <c r="AA645" s="424"/>
      <c r="AB645" s="424"/>
      <c r="AC645" s="424"/>
      <c r="AD645" s="424"/>
      <c r="AE645" s="424"/>
      <c r="AF645" s="424"/>
      <c r="AG645" s="424"/>
      <c r="AH645" s="424"/>
      <c r="AI645" s="424"/>
      <c r="AJ645" s="424"/>
      <c r="AK645" s="424"/>
      <c r="AL645" s="424"/>
      <c r="AM645" s="297"/>
    </row>
    <row r="646" spans="1:39" ht="15.5" hidden="1" outlineLevel="1">
      <c r="A646" s="532">
        <v>19</v>
      </c>
      <c r="B646" s="428" t="s">
        <v>111</v>
      </c>
      <c r="C646" s="291" t="s">
        <v>25</v>
      </c>
      <c r="D646" s="295"/>
      <c r="E646" s="295"/>
      <c r="F646" s="295"/>
      <c r="G646" s="295"/>
      <c r="H646" s="295"/>
      <c r="I646" s="295"/>
      <c r="J646" s="295"/>
      <c r="K646" s="295"/>
      <c r="L646" s="295"/>
      <c r="M646" s="295"/>
      <c r="N646" s="295">
        <v>12</v>
      </c>
      <c r="O646" s="295"/>
      <c r="P646" s="295"/>
      <c r="Q646" s="295"/>
      <c r="R646" s="295"/>
      <c r="S646" s="295"/>
      <c r="T646" s="295"/>
      <c r="U646" s="295"/>
      <c r="V646" s="295"/>
      <c r="W646" s="295"/>
      <c r="X646" s="295"/>
      <c r="Y646" s="426"/>
      <c r="Z646" s="410"/>
      <c r="AA646" s="410"/>
      <c r="AB646" s="410"/>
      <c r="AC646" s="410"/>
      <c r="AD646" s="410"/>
      <c r="AE646" s="410"/>
      <c r="AF646" s="415"/>
      <c r="AG646" s="415"/>
      <c r="AH646" s="415"/>
      <c r="AI646" s="415"/>
      <c r="AJ646" s="415"/>
      <c r="AK646" s="415"/>
      <c r="AL646" s="415"/>
      <c r="AM646" s="296">
        <f>SUM(Y646:AL646)</f>
        <v>0</v>
      </c>
    </row>
    <row r="647" spans="1:39" ht="15.5" hidden="1" outlineLevel="1">
      <c r="A647" s="532"/>
      <c r="B647" s="294" t="s">
        <v>310</v>
      </c>
      <c r="C647" s="291" t="s">
        <v>163</v>
      </c>
      <c r="D647" s="295"/>
      <c r="E647" s="295"/>
      <c r="F647" s="295"/>
      <c r="G647" s="295"/>
      <c r="H647" s="295"/>
      <c r="I647" s="295"/>
      <c r="J647" s="295"/>
      <c r="K647" s="295"/>
      <c r="L647" s="295"/>
      <c r="M647" s="295"/>
      <c r="N647" s="295">
        <f>N646</f>
        <v>12</v>
      </c>
      <c r="O647" s="295"/>
      <c r="P647" s="295"/>
      <c r="Q647" s="295"/>
      <c r="R647" s="295"/>
      <c r="S647" s="295"/>
      <c r="T647" s="295"/>
      <c r="U647" s="295"/>
      <c r="V647" s="295"/>
      <c r="W647" s="295"/>
      <c r="X647" s="295"/>
      <c r="Y647" s="411">
        <f>Y646</f>
        <v>0</v>
      </c>
      <c r="Z647" s="411">
        <f t="shared" ref="Z647:AL647" si="1897">Z646</f>
        <v>0</v>
      </c>
      <c r="AA647" s="411">
        <f t="shared" si="1897"/>
        <v>0</v>
      </c>
      <c r="AB647" s="411">
        <f t="shared" si="1897"/>
        <v>0</v>
      </c>
      <c r="AC647" s="411">
        <f t="shared" si="1897"/>
        <v>0</v>
      </c>
      <c r="AD647" s="411">
        <f t="shared" si="1897"/>
        <v>0</v>
      </c>
      <c r="AE647" s="411">
        <f t="shared" si="1897"/>
        <v>0</v>
      </c>
      <c r="AF647" s="411">
        <f t="shared" si="1897"/>
        <v>0</v>
      </c>
      <c r="AG647" s="411">
        <f t="shared" si="1897"/>
        <v>0</v>
      </c>
      <c r="AH647" s="411">
        <f t="shared" si="1897"/>
        <v>0</v>
      </c>
      <c r="AI647" s="411">
        <f t="shared" si="1897"/>
        <v>0</v>
      </c>
      <c r="AJ647" s="411">
        <f t="shared" si="1897"/>
        <v>0</v>
      </c>
      <c r="AK647" s="411">
        <f t="shared" si="1897"/>
        <v>0</v>
      </c>
      <c r="AL647" s="411">
        <f t="shared" si="1897"/>
        <v>0</v>
      </c>
      <c r="AM647" s="297"/>
    </row>
    <row r="648" spans="1:39" ht="15.5" hidden="1" outlineLevel="1">
      <c r="A648" s="532"/>
      <c r="B648" s="322"/>
      <c r="C648" s="291"/>
      <c r="D648" s="291"/>
      <c r="E648" s="291"/>
      <c r="F648" s="291"/>
      <c r="G648" s="291"/>
      <c r="H648" s="291"/>
      <c r="I648" s="291"/>
      <c r="J648" s="291"/>
      <c r="K648" s="291"/>
      <c r="L648" s="291"/>
      <c r="M648" s="291"/>
      <c r="N648" s="291"/>
      <c r="O648" s="291"/>
      <c r="P648" s="291"/>
      <c r="Q648" s="291"/>
      <c r="R648" s="291"/>
      <c r="S648" s="291"/>
      <c r="T648" s="291"/>
      <c r="U648" s="291"/>
      <c r="V648" s="291"/>
      <c r="W648" s="291"/>
      <c r="X648" s="291"/>
      <c r="Y648" s="412"/>
      <c r="Z648" s="412"/>
      <c r="AA648" s="412"/>
      <c r="AB648" s="412"/>
      <c r="AC648" s="412"/>
      <c r="AD648" s="412"/>
      <c r="AE648" s="412"/>
      <c r="AF648" s="412"/>
      <c r="AG648" s="412"/>
      <c r="AH648" s="412"/>
      <c r="AI648" s="412"/>
      <c r="AJ648" s="412"/>
      <c r="AK648" s="412"/>
      <c r="AL648" s="412"/>
      <c r="AM648" s="306"/>
    </row>
    <row r="649" spans="1:39" ht="15.5" hidden="1" outlineLevel="1">
      <c r="A649" s="532">
        <v>20</v>
      </c>
      <c r="B649" s="428" t="s">
        <v>110</v>
      </c>
      <c r="C649" s="291" t="s">
        <v>25</v>
      </c>
      <c r="D649" s="295"/>
      <c r="E649" s="295"/>
      <c r="F649" s="295"/>
      <c r="G649" s="295"/>
      <c r="H649" s="295"/>
      <c r="I649" s="295"/>
      <c r="J649" s="295"/>
      <c r="K649" s="295"/>
      <c r="L649" s="295"/>
      <c r="M649" s="295"/>
      <c r="N649" s="295">
        <v>12</v>
      </c>
      <c r="O649" s="295"/>
      <c r="P649" s="295"/>
      <c r="Q649" s="295"/>
      <c r="R649" s="295"/>
      <c r="S649" s="295"/>
      <c r="T649" s="295"/>
      <c r="U649" s="295"/>
      <c r="V649" s="295"/>
      <c r="W649" s="295"/>
      <c r="X649" s="295"/>
      <c r="Y649" s="426"/>
      <c r="Z649" s="410"/>
      <c r="AA649" s="410"/>
      <c r="AB649" s="410"/>
      <c r="AC649" s="410"/>
      <c r="AD649" s="410"/>
      <c r="AE649" s="410"/>
      <c r="AF649" s="415"/>
      <c r="AG649" s="415"/>
      <c r="AH649" s="415"/>
      <c r="AI649" s="415"/>
      <c r="AJ649" s="415"/>
      <c r="AK649" s="415"/>
      <c r="AL649" s="415"/>
      <c r="AM649" s="296">
        <f>SUM(Y649:AL649)</f>
        <v>0</v>
      </c>
    </row>
    <row r="650" spans="1:39" ht="15.5" hidden="1" outlineLevel="1">
      <c r="A650" s="532"/>
      <c r="B650" s="294" t="s">
        <v>310</v>
      </c>
      <c r="C650" s="291" t="s">
        <v>163</v>
      </c>
      <c r="D650" s="295"/>
      <c r="E650" s="295"/>
      <c r="F650" s="295"/>
      <c r="G650" s="295"/>
      <c r="H650" s="295"/>
      <c r="I650" s="295"/>
      <c r="J650" s="295"/>
      <c r="K650" s="295"/>
      <c r="L650" s="295"/>
      <c r="M650" s="295"/>
      <c r="N650" s="295">
        <f>N649</f>
        <v>12</v>
      </c>
      <c r="O650" s="295"/>
      <c r="P650" s="295"/>
      <c r="Q650" s="295"/>
      <c r="R650" s="295"/>
      <c r="S650" s="295"/>
      <c r="T650" s="295"/>
      <c r="U650" s="295"/>
      <c r="V650" s="295"/>
      <c r="W650" s="295"/>
      <c r="X650" s="295"/>
      <c r="Y650" s="411">
        <f>Y649</f>
        <v>0</v>
      </c>
      <c r="Z650" s="411">
        <f t="shared" ref="Z650:AL650" si="1898">Z649</f>
        <v>0</v>
      </c>
      <c r="AA650" s="411">
        <f t="shared" si="1898"/>
        <v>0</v>
      </c>
      <c r="AB650" s="411">
        <f t="shared" si="1898"/>
        <v>0</v>
      </c>
      <c r="AC650" s="411">
        <f t="shared" si="1898"/>
        <v>0</v>
      </c>
      <c r="AD650" s="411">
        <f t="shared" si="1898"/>
        <v>0</v>
      </c>
      <c r="AE650" s="411">
        <f t="shared" si="1898"/>
        <v>0</v>
      </c>
      <c r="AF650" s="411">
        <f t="shared" si="1898"/>
        <v>0</v>
      </c>
      <c r="AG650" s="411">
        <f t="shared" si="1898"/>
        <v>0</v>
      </c>
      <c r="AH650" s="411">
        <f t="shared" si="1898"/>
        <v>0</v>
      </c>
      <c r="AI650" s="411">
        <f t="shared" si="1898"/>
        <v>0</v>
      </c>
      <c r="AJ650" s="411">
        <f t="shared" si="1898"/>
        <v>0</v>
      </c>
      <c r="AK650" s="411">
        <f t="shared" si="1898"/>
        <v>0</v>
      </c>
      <c r="AL650" s="411">
        <f t="shared" si="1898"/>
        <v>0</v>
      </c>
      <c r="AM650" s="306"/>
    </row>
    <row r="651" spans="1:39" ht="15.5" hidden="1" outlineLevel="1">
      <c r="A651" s="532"/>
      <c r="B651" s="323"/>
      <c r="C651" s="300"/>
      <c r="D651" s="291"/>
      <c r="E651" s="291"/>
      <c r="F651" s="291"/>
      <c r="G651" s="291"/>
      <c r="H651" s="291"/>
      <c r="I651" s="291"/>
      <c r="J651" s="291"/>
      <c r="K651" s="291"/>
      <c r="L651" s="291"/>
      <c r="M651" s="291"/>
      <c r="N651" s="300"/>
      <c r="O651" s="291"/>
      <c r="P651" s="291"/>
      <c r="Q651" s="291"/>
      <c r="R651" s="291"/>
      <c r="S651" s="291"/>
      <c r="T651" s="291"/>
      <c r="U651" s="291"/>
      <c r="V651" s="291"/>
      <c r="W651" s="291"/>
      <c r="X651" s="291"/>
      <c r="Y651" s="412"/>
      <c r="Z651" s="412"/>
      <c r="AA651" s="412"/>
      <c r="AB651" s="412"/>
      <c r="AC651" s="412"/>
      <c r="AD651" s="412"/>
      <c r="AE651" s="412"/>
      <c r="AF651" s="412"/>
      <c r="AG651" s="412"/>
      <c r="AH651" s="412"/>
      <c r="AI651" s="412"/>
      <c r="AJ651" s="412"/>
      <c r="AK651" s="412"/>
      <c r="AL651" s="412"/>
      <c r="AM651" s="306"/>
    </row>
    <row r="652" spans="1:39" ht="15.5" hidden="1" outlineLevel="1">
      <c r="A652" s="532"/>
      <c r="B652" s="518" t="s">
        <v>503</v>
      </c>
      <c r="C652" s="291"/>
      <c r="D652" s="291"/>
      <c r="E652" s="291"/>
      <c r="F652" s="291"/>
      <c r="G652" s="291"/>
      <c r="H652" s="291"/>
      <c r="I652" s="291"/>
      <c r="J652" s="291"/>
      <c r="K652" s="291"/>
      <c r="L652" s="291"/>
      <c r="M652" s="291"/>
      <c r="N652" s="291"/>
      <c r="O652" s="291"/>
      <c r="P652" s="291"/>
      <c r="Q652" s="291"/>
      <c r="R652" s="291"/>
      <c r="S652" s="291"/>
      <c r="T652" s="291"/>
      <c r="U652" s="291"/>
      <c r="V652" s="291"/>
      <c r="W652" s="291"/>
      <c r="X652" s="291"/>
      <c r="Y652" s="422"/>
      <c r="Z652" s="425"/>
      <c r="AA652" s="425"/>
      <c r="AB652" s="425"/>
      <c r="AC652" s="425"/>
      <c r="AD652" s="425"/>
      <c r="AE652" s="425"/>
      <c r="AF652" s="425"/>
      <c r="AG652" s="425"/>
      <c r="AH652" s="425"/>
      <c r="AI652" s="425"/>
      <c r="AJ652" s="425"/>
      <c r="AK652" s="425"/>
      <c r="AL652" s="425"/>
      <c r="AM652" s="306"/>
    </row>
    <row r="653" spans="1:39" ht="15.5" hidden="1" outlineLevel="1">
      <c r="A653" s="532"/>
      <c r="B653" s="504" t="s">
        <v>499</v>
      </c>
      <c r="C653" s="291"/>
      <c r="D653" s="291"/>
      <c r="E653" s="291"/>
      <c r="F653" s="291"/>
      <c r="G653" s="291"/>
      <c r="H653" s="291"/>
      <c r="I653" s="291"/>
      <c r="J653" s="291"/>
      <c r="K653" s="291"/>
      <c r="L653" s="291"/>
      <c r="M653" s="291"/>
      <c r="N653" s="291"/>
      <c r="O653" s="291"/>
      <c r="P653" s="291"/>
      <c r="Q653" s="291"/>
      <c r="R653" s="291"/>
      <c r="S653" s="291"/>
      <c r="T653" s="291"/>
      <c r="U653" s="291"/>
      <c r="V653" s="291"/>
      <c r="W653" s="291"/>
      <c r="X653" s="291"/>
      <c r="Y653" s="422"/>
      <c r="Z653" s="425"/>
      <c r="AA653" s="425"/>
      <c r="AB653" s="425"/>
      <c r="AC653" s="425"/>
      <c r="AD653" s="425"/>
      <c r="AE653" s="425"/>
      <c r="AF653" s="425"/>
      <c r="AG653" s="425"/>
      <c r="AH653" s="425"/>
      <c r="AI653" s="425"/>
      <c r="AJ653" s="425"/>
      <c r="AK653" s="425"/>
      <c r="AL653" s="425"/>
      <c r="AM653" s="306"/>
    </row>
    <row r="654" spans="1:39" ht="15.5" hidden="1" outlineLevel="1">
      <c r="A654" s="532">
        <v>21</v>
      </c>
      <c r="B654" s="428" t="s">
        <v>113</v>
      </c>
      <c r="C654" s="291" t="s">
        <v>25</v>
      </c>
      <c r="D654" s="295"/>
      <c r="E654" s="295"/>
      <c r="F654" s="295"/>
      <c r="G654" s="295"/>
      <c r="H654" s="295"/>
      <c r="I654" s="295"/>
      <c r="J654" s="295"/>
      <c r="K654" s="295"/>
      <c r="L654" s="295"/>
      <c r="M654" s="295"/>
      <c r="N654" s="291"/>
      <c r="O654" s="295"/>
      <c r="P654" s="295"/>
      <c r="Q654" s="295"/>
      <c r="R654" s="295"/>
      <c r="S654" s="295"/>
      <c r="T654" s="295"/>
      <c r="U654" s="295"/>
      <c r="V654" s="295"/>
      <c r="W654" s="295"/>
      <c r="X654" s="295"/>
      <c r="Y654" s="410"/>
      <c r="Z654" s="410"/>
      <c r="AA654" s="410"/>
      <c r="AB654" s="410"/>
      <c r="AC654" s="410"/>
      <c r="AD654" s="410"/>
      <c r="AE654" s="410"/>
      <c r="AF654" s="410"/>
      <c r="AG654" s="410"/>
      <c r="AH654" s="410"/>
      <c r="AI654" s="410"/>
      <c r="AJ654" s="410"/>
      <c r="AK654" s="410"/>
      <c r="AL654" s="410"/>
      <c r="AM654" s="296">
        <f>SUM(Y654:AL654)</f>
        <v>0</v>
      </c>
    </row>
    <row r="655" spans="1:39" ht="15.5" hidden="1" outlineLevel="1">
      <c r="A655" s="532"/>
      <c r="B655" s="294" t="s">
        <v>310</v>
      </c>
      <c r="C655" s="291" t="s">
        <v>163</v>
      </c>
      <c r="D655" s="295"/>
      <c r="E655" s="295"/>
      <c r="F655" s="295"/>
      <c r="G655" s="295"/>
      <c r="H655" s="295"/>
      <c r="I655" s="295"/>
      <c r="J655" s="295"/>
      <c r="K655" s="295"/>
      <c r="L655" s="295"/>
      <c r="M655" s="295"/>
      <c r="N655" s="291"/>
      <c r="O655" s="295"/>
      <c r="P655" s="295"/>
      <c r="Q655" s="295"/>
      <c r="R655" s="295"/>
      <c r="S655" s="295"/>
      <c r="T655" s="295"/>
      <c r="U655" s="295"/>
      <c r="V655" s="295"/>
      <c r="W655" s="295"/>
      <c r="X655" s="295"/>
      <c r="Y655" s="411">
        <f>Y654</f>
        <v>0</v>
      </c>
      <c r="Z655" s="411">
        <f t="shared" ref="Z655" si="1899">Z654</f>
        <v>0</v>
      </c>
      <c r="AA655" s="411">
        <f t="shared" ref="AA655" si="1900">AA654</f>
        <v>0</v>
      </c>
      <c r="AB655" s="411">
        <f t="shared" ref="AB655" si="1901">AB654</f>
        <v>0</v>
      </c>
      <c r="AC655" s="411">
        <f t="shared" ref="AC655" si="1902">AC654</f>
        <v>0</v>
      </c>
      <c r="AD655" s="411">
        <f t="shared" ref="AD655" si="1903">AD654</f>
        <v>0</v>
      </c>
      <c r="AE655" s="411">
        <f t="shared" ref="AE655" si="1904">AE654</f>
        <v>0</v>
      </c>
      <c r="AF655" s="411">
        <f t="shared" ref="AF655" si="1905">AF654</f>
        <v>0</v>
      </c>
      <c r="AG655" s="411">
        <f t="shared" ref="AG655" si="1906">AG654</f>
        <v>0</v>
      </c>
      <c r="AH655" s="411">
        <f t="shared" ref="AH655" si="1907">AH654</f>
        <v>0</v>
      </c>
      <c r="AI655" s="411">
        <f t="shared" ref="AI655" si="1908">AI654</f>
        <v>0</v>
      </c>
      <c r="AJ655" s="411">
        <f t="shared" ref="AJ655" si="1909">AJ654</f>
        <v>0</v>
      </c>
      <c r="AK655" s="411">
        <f t="shared" ref="AK655" si="1910">AK654</f>
        <v>0</v>
      </c>
      <c r="AL655" s="411">
        <f t="shared" ref="AL655" si="1911">AL654</f>
        <v>0</v>
      </c>
      <c r="AM655" s="306"/>
    </row>
    <row r="656" spans="1:39" ht="15.5" hidden="1" outlineLevel="1">
      <c r="A656" s="532"/>
      <c r="B656" s="294"/>
      <c r="C656" s="291"/>
      <c r="D656" s="291"/>
      <c r="E656" s="291"/>
      <c r="F656" s="291"/>
      <c r="G656" s="291"/>
      <c r="H656" s="291"/>
      <c r="I656" s="291"/>
      <c r="J656" s="291"/>
      <c r="K656" s="291"/>
      <c r="L656" s="291"/>
      <c r="M656" s="291"/>
      <c r="N656" s="291"/>
      <c r="O656" s="291"/>
      <c r="P656" s="291"/>
      <c r="Q656" s="291"/>
      <c r="R656" s="291"/>
      <c r="S656" s="291"/>
      <c r="T656" s="291"/>
      <c r="U656" s="291"/>
      <c r="V656" s="291"/>
      <c r="W656" s="291"/>
      <c r="X656" s="291"/>
      <c r="Y656" s="422"/>
      <c r="Z656" s="425"/>
      <c r="AA656" s="425"/>
      <c r="AB656" s="425"/>
      <c r="AC656" s="425"/>
      <c r="AD656" s="425"/>
      <c r="AE656" s="425"/>
      <c r="AF656" s="425"/>
      <c r="AG656" s="425"/>
      <c r="AH656" s="425"/>
      <c r="AI656" s="425"/>
      <c r="AJ656" s="425"/>
      <c r="AK656" s="425"/>
      <c r="AL656" s="425"/>
      <c r="AM656" s="306"/>
    </row>
    <row r="657" spans="1:39" ht="31" hidden="1" outlineLevel="1">
      <c r="A657" s="532">
        <v>22</v>
      </c>
      <c r="B657" s="428" t="s">
        <v>114</v>
      </c>
      <c r="C657" s="291" t="s">
        <v>25</v>
      </c>
      <c r="D657" s="295"/>
      <c r="E657" s="295"/>
      <c r="F657" s="295"/>
      <c r="G657" s="295"/>
      <c r="H657" s="295"/>
      <c r="I657" s="295"/>
      <c r="J657" s="295"/>
      <c r="K657" s="295"/>
      <c r="L657" s="295"/>
      <c r="M657" s="295"/>
      <c r="N657" s="291"/>
      <c r="O657" s="295"/>
      <c r="P657" s="295"/>
      <c r="Q657" s="295"/>
      <c r="R657" s="295"/>
      <c r="S657" s="295"/>
      <c r="T657" s="295"/>
      <c r="U657" s="295"/>
      <c r="V657" s="295"/>
      <c r="W657" s="295"/>
      <c r="X657" s="295"/>
      <c r="Y657" s="410"/>
      <c r="Z657" s="410"/>
      <c r="AA657" s="410"/>
      <c r="AB657" s="410"/>
      <c r="AC657" s="410"/>
      <c r="AD657" s="410"/>
      <c r="AE657" s="410"/>
      <c r="AF657" s="410"/>
      <c r="AG657" s="410"/>
      <c r="AH657" s="410"/>
      <c r="AI657" s="410"/>
      <c r="AJ657" s="410"/>
      <c r="AK657" s="410"/>
      <c r="AL657" s="410"/>
      <c r="AM657" s="296">
        <f>SUM(Y657:AL657)</f>
        <v>0</v>
      </c>
    </row>
    <row r="658" spans="1:39" ht="15.5" hidden="1" outlineLevel="1">
      <c r="A658" s="532"/>
      <c r="B658" s="294" t="s">
        <v>310</v>
      </c>
      <c r="C658" s="291" t="s">
        <v>163</v>
      </c>
      <c r="D658" s="295"/>
      <c r="E658" s="295"/>
      <c r="F658" s="295"/>
      <c r="G658" s="295"/>
      <c r="H658" s="295"/>
      <c r="I658" s="295"/>
      <c r="J658" s="295"/>
      <c r="K658" s="295"/>
      <c r="L658" s="295"/>
      <c r="M658" s="295"/>
      <c r="N658" s="291"/>
      <c r="O658" s="295"/>
      <c r="P658" s="295"/>
      <c r="Q658" s="295"/>
      <c r="R658" s="295"/>
      <c r="S658" s="295"/>
      <c r="T658" s="295"/>
      <c r="U658" s="295"/>
      <c r="V658" s="295"/>
      <c r="W658" s="295"/>
      <c r="X658" s="295"/>
      <c r="Y658" s="411">
        <f>Y657</f>
        <v>0</v>
      </c>
      <c r="Z658" s="411">
        <f t="shared" ref="Z658" si="1912">Z657</f>
        <v>0</v>
      </c>
      <c r="AA658" s="411">
        <f t="shared" ref="AA658" si="1913">AA657</f>
        <v>0</v>
      </c>
      <c r="AB658" s="411">
        <f t="shared" ref="AB658" si="1914">AB657</f>
        <v>0</v>
      </c>
      <c r="AC658" s="411">
        <f t="shared" ref="AC658" si="1915">AC657</f>
        <v>0</v>
      </c>
      <c r="AD658" s="411">
        <f t="shared" ref="AD658" si="1916">AD657</f>
        <v>0</v>
      </c>
      <c r="AE658" s="411">
        <f t="shared" ref="AE658" si="1917">AE657</f>
        <v>0</v>
      </c>
      <c r="AF658" s="411">
        <f t="shared" ref="AF658" si="1918">AF657</f>
        <v>0</v>
      </c>
      <c r="AG658" s="411">
        <f t="shared" ref="AG658" si="1919">AG657</f>
        <v>0</v>
      </c>
      <c r="AH658" s="411">
        <f t="shared" ref="AH658" si="1920">AH657</f>
        <v>0</v>
      </c>
      <c r="AI658" s="411">
        <f t="shared" ref="AI658" si="1921">AI657</f>
        <v>0</v>
      </c>
      <c r="AJ658" s="411">
        <f t="shared" ref="AJ658" si="1922">AJ657</f>
        <v>0</v>
      </c>
      <c r="AK658" s="411">
        <f t="shared" ref="AK658" si="1923">AK657</f>
        <v>0</v>
      </c>
      <c r="AL658" s="411">
        <f t="shared" ref="AL658" si="1924">AL657</f>
        <v>0</v>
      </c>
      <c r="AM658" s="306"/>
    </row>
    <row r="659" spans="1:39" ht="15.5" hidden="1" outlineLevel="1">
      <c r="A659" s="532"/>
      <c r="B659" s="294"/>
      <c r="C659" s="291"/>
      <c r="D659" s="291"/>
      <c r="E659" s="291"/>
      <c r="F659" s="291"/>
      <c r="G659" s="291"/>
      <c r="H659" s="291"/>
      <c r="I659" s="291"/>
      <c r="J659" s="291"/>
      <c r="K659" s="291"/>
      <c r="L659" s="291"/>
      <c r="M659" s="291"/>
      <c r="N659" s="291"/>
      <c r="O659" s="291"/>
      <c r="P659" s="291"/>
      <c r="Q659" s="291"/>
      <c r="R659" s="291"/>
      <c r="S659" s="291"/>
      <c r="T659" s="291"/>
      <c r="U659" s="291"/>
      <c r="V659" s="291"/>
      <c r="W659" s="291"/>
      <c r="X659" s="291"/>
      <c r="Y659" s="422"/>
      <c r="Z659" s="425"/>
      <c r="AA659" s="425"/>
      <c r="AB659" s="425"/>
      <c r="AC659" s="425"/>
      <c r="AD659" s="425"/>
      <c r="AE659" s="425"/>
      <c r="AF659" s="425"/>
      <c r="AG659" s="425"/>
      <c r="AH659" s="425"/>
      <c r="AI659" s="425"/>
      <c r="AJ659" s="425"/>
      <c r="AK659" s="425"/>
      <c r="AL659" s="425"/>
      <c r="AM659" s="306"/>
    </row>
    <row r="660" spans="1:39" ht="15.5" hidden="1" outlineLevel="1">
      <c r="A660" s="532">
        <v>23</v>
      </c>
      <c r="B660" s="428" t="s">
        <v>115</v>
      </c>
      <c r="C660" s="291" t="s">
        <v>25</v>
      </c>
      <c r="D660" s="295"/>
      <c r="E660" s="295"/>
      <c r="F660" s="295"/>
      <c r="G660" s="295"/>
      <c r="H660" s="295"/>
      <c r="I660" s="295"/>
      <c r="J660" s="295"/>
      <c r="K660" s="295"/>
      <c r="L660" s="295"/>
      <c r="M660" s="295"/>
      <c r="N660" s="291"/>
      <c r="O660" s="295"/>
      <c r="P660" s="295"/>
      <c r="Q660" s="295"/>
      <c r="R660" s="295"/>
      <c r="S660" s="295"/>
      <c r="T660" s="295"/>
      <c r="U660" s="295"/>
      <c r="V660" s="295"/>
      <c r="W660" s="295"/>
      <c r="X660" s="295"/>
      <c r="Y660" s="410"/>
      <c r="Z660" s="410"/>
      <c r="AA660" s="410"/>
      <c r="AB660" s="410"/>
      <c r="AC660" s="410"/>
      <c r="AD660" s="410"/>
      <c r="AE660" s="410"/>
      <c r="AF660" s="410"/>
      <c r="AG660" s="410"/>
      <c r="AH660" s="410"/>
      <c r="AI660" s="410"/>
      <c r="AJ660" s="410"/>
      <c r="AK660" s="410"/>
      <c r="AL660" s="410"/>
      <c r="AM660" s="296">
        <f>SUM(Y660:AL660)</f>
        <v>0</v>
      </c>
    </row>
    <row r="661" spans="1:39" ht="15.5" hidden="1" outlineLevel="1">
      <c r="A661" s="532"/>
      <c r="B661" s="294" t="s">
        <v>310</v>
      </c>
      <c r="C661" s="291" t="s">
        <v>163</v>
      </c>
      <c r="D661" s="295"/>
      <c r="E661" s="295"/>
      <c r="F661" s="295"/>
      <c r="G661" s="295"/>
      <c r="H661" s="295"/>
      <c r="I661" s="295"/>
      <c r="J661" s="295"/>
      <c r="K661" s="295"/>
      <c r="L661" s="295"/>
      <c r="M661" s="295"/>
      <c r="N661" s="291"/>
      <c r="O661" s="295"/>
      <c r="P661" s="295"/>
      <c r="Q661" s="295"/>
      <c r="R661" s="295"/>
      <c r="S661" s="295"/>
      <c r="T661" s="295"/>
      <c r="U661" s="295"/>
      <c r="V661" s="295"/>
      <c r="W661" s="295"/>
      <c r="X661" s="295"/>
      <c r="Y661" s="411">
        <f>Y660</f>
        <v>0</v>
      </c>
      <c r="Z661" s="411">
        <f t="shared" ref="Z661" si="1925">Z660</f>
        <v>0</v>
      </c>
      <c r="AA661" s="411">
        <f t="shared" ref="AA661" si="1926">AA660</f>
        <v>0</v>
      </c>
      <c r="AB661" s="411">
        <f t="shared" ref="AB661" si="1927">AB660</f>
        <v>0</v>
      </c>
      <c r="AC661" s="411">
        <f t="shared" ref="AC661" si="1928">AC660</f>
        <v>0</v>
      </c>
      <c r="AD661" s="411">
        <f t="shared" ref="AD661" si="1929">AD660</f>
        <v>0</v>
      </c>
      <c r="AE661" s="411">
        <f t="shared" ref="AE661" si="1930">AE660</f>
        <v>0</v>
      </c>
      <c r="AF661" s="411">
        <f t="shared" ref="AF661" si="1931">AF660</f>
        <v>0</v>
      </c>
      <c r="AG661" s="411">
        <f t="shared" ref="AG661" si="1932">AG660</f>
        <v>0</v>
      </c>
      <c r="AH661" s="411">
        <f t="shared" ref="AH661" si="1933">AH660</f>
        <v>0</v>
      </c>
      <c r="AI661" s="411">
        <f t="shared" ref="AI661" si="1934">AI660</f>
        <v>0</v>
      </c>
      <c r="AJ661" s="411">
        <f t="shared" ref="AJ661" si="1935">AJ660</f>
        <v>0</v>
      </c>
      <c r="AK661" s="411">
        <f t="shared" ref="AK661" si="1936">AK660</f>
        <v>0</v>
      </c>
      <c r="AL661" s="411">
        <f t="shared" ref="AL661" si="1937">AL660</f>
        <v>0</v>
      </c>
      <c r="AM661" s="306"/>
    </row>
    <row r="662" spans="1:39" ht="15.5" hidden="1" outlineLevel="1">
      <c r="A662" s="532"/>
      <c r="B662" s="430"/>
      <c r="C662" s="291"/>
      <c r="D662" s="291"/>
      <c r="E662" s="291"/>
      <c r="F662" s="291"/>
      <c r="G662" s="291"/>
      <c r="H662" s="291"/>
      <c r="I662" s="291"/>
      <c r="J662" s="291"/>
      <c r="K662" s="291"/>
      <c r="L662" s="291"/>
      <c r="M662" s="291"/>
      <c r="N662" s="291"/>
      <c r="O662" s="291"/>
      <c r="P662" s="291"/>
      <c r="Q662" s="291"/>
      <c r="R662" s="291"/>
      <c r="S662" s="291"/>
      <c r="T662" s="291"/>
      <c r="U662" s="291"/>
      <c r="V662" s="291"/>
      <c r="W662" s="291"/>
      <c r="X662" s="291"/>
      <c r="Y662" s="422"/>
      <c r="Z662" s="425"/>
      <c r="AA662" s="425"/>
      <c r="AB662" s="425"/>
      <c r="AC662" s="425"/>
      <c r="AD662" s="425"/>
      <c r="AE662" s="425"/>
      <c r="AF662" s="425"/>
      <c r="AG662" s="425"/>
      <c r="AH662" s="425"/>
      <c r="AI662" s="425"/>
      <c r="AJ662" s="425"/>
      <c r="AK662" s="425"/>
      <c r="AL662" s="425"/>
      <c r="AM662" s="306"/>
    </row>
    <row r="663" spans="1:39" ht="15.5" hidden="1" outlineLevel="1">
      <c r="A663" s="532">
        <v>24</v>
      </c>
      <c r="B663" s="428" t="s">
        <v>116</v>
      </c>
      <c r="C663" s="291" t="s">
        <v>25</v>
      </c>
      <c r="D663" s="295"/>
      <c r="E663" s="295"/>
      <c r="F663" s="295"/>
      <c r="G663" s="295"/>
      <c r="H663" s="295"/>
      <c r="I663" s="295"/>
      <c r="J663" s="295"/>
      <c r="K663" s="295"/>
      <c r="L663" s="295"/>
      <c r="M663" s="295"/>
      <c r="N663" s="291"/>
      <c r="O663" s="295"/>
      <c r="P663" s="295"/>
      <c r="Q663" s="295"/>
      <c r="R663" s="295"/>
      <c r="S663" s="295"/>
      <c r="T663" s="295"/>
      <c r="U663" s="295"/>
      <c r="V663" s="295"/>
      <c r="W663" s="295"/>
      <c r="X663" s="295"/>
      <c r="Y663" s="410"/>
      <c r="Z663" s="410"/>
      <c r="AA663" s="410"/>
      <c r="AB663" s="410"/>
      <c r="AC663" s="410"/>
      <c r="AD663" s="410"/>
      <c r="AE663" s="410"/>
      <c r="AF663" s="410"/>
      <c r="AG663" s="410"/>
      <c r="AH663" s="410"/>
      <c r="AI663" s="410"/>
      <c r="AJ663" s="410"/>
      <c r="AK663" s="410"/>
      <c r="AL663" s="410"/>
      <c r="AM663" s="296">
        <f>SUM(Y663:AL663)</f>
        <v>0</v>
      </c>
    </row>
    <row r="664" spans="1:39" ht="15.5" hidden="1" outlineLevel="1">
      <c r="A664" s="532"/>
      <c r="B664" s="294" t="s">
        <v>310</v>
      </c>
      <c r="C664" s="291" t="s">
        <v>163</v>
      </c>
      <c r="D664" s="295"/>
      <c r="E664" s="295"/>
      <c r="F664" s="295"/>
      <c r="G664" s="295"/>
      <c r="H664" s="295"/>
      <c r="I664" s="295"/>
      <c r="J664" s="295"/>
      <c r="K664" s="295"/>
      <c r="L664" s="295"/>
      <c r="M664" s="295"/>
      <c r="N664" s="291"/>
      <c r="O664" s="295"/>
      <c r="P664" s="295"/>
      <c r="Q664" s="295"/>
      <c r="R664" s="295"/>
      <c r="S664" s="295"/>
      <c r="T664" s="295"/>
      <c r="U664" s="295"/>
      <c r="V664" s="295"/>
      <c r="W664" s="295"/>
      <c r="X664" s="295"/>
      <c r="Y664" s="411">
        <f>Y663</f>
        <v>0</v>
      </c>
      <c r="Z664" s="411">
        <f t="shared" ref="Z664" si="1938">Z663</f>
        <v>0</v>
      </c>
      <c r="AA664" s="411">
        <f t="shared" ref="AA664" si="1939">AA663</f>
        <v>0</v>
      </c>
      <c r="AB664" s="411">
        <f t="shared" ref="AB664" si="1940">AB663</f>
        <v>0</v>
      </c>
      <c r="AC664" s="411">
        <f t="shared" ref="AC664" si="1941">AC663</f>
        <v>0</v>
      </c>
      <c r="AD664" s="411">
        <f t="shared" ref="AD664" si="1942">AD663</f>
        <v>0</v>
      </c>
      <c r="AE664" s="411">
        <f t="shared" ref="AE664" si="1943">AE663</f>
        <v>0</v>
      </c>
      <c r="AF664" s="411">
        <f t="shared" ref="AF664" si="1944">AF663</f>
        <v>0</v>
      </c>
      <c r="AG664" s="411">
        <f t="shared" ref="AG664" si="1945">AG663</f>
        <v>0</v>
      </c>
      <c r="AH664" s="411">
        <f t="shared" ref="AH664" si="1946">AH663</f>
        <v>0</v>
      </c>
      <c r="AI664" s="411">
        <f t="shared" ref="AI664" si="1947">AI663</f>
        <v>0</v>
      </c>
      <c r="AJ664" s="411">
        <f t="shared" ref="AJ664" si="1948">AJ663</f>
        <v>0</v>
      </c>
      <c r="AK664" s="411">
        <f t="shared" ref="AK664" si="1949">AK663</f>
        <v>0</v>
      </c>
      <c r="AL664" s="411">
        <f t="shared" ref="AL664" si="1950">AL663</f>
        <v>0</v>
      </c>
      <c r="AM664" s="306"/>
    </row>
    <row r="665" spans="1:39" ht="15.5" hidden="1" outlineLevel="1">
      <c r="A665" s="532"/>
      <c r="B665" s="294"/>
      <c r="C665" s="291"/>
      <c r="D665" s="291"/>
      <c r="E665" s="291"/>
      <c r="F665" s="291"/>
      <c r="G665" s="291"/>
      <c r="H665" s="291"/>
      <c r="I665" s="291"/>
      <c r="J665" s="291"/>
      <c r="K665" s="291"/>
      <c r="L665" s="291"/>
      <c r="M665" s="291"/>
      <c r="N665" s="291"/>
      <c r="O665" s="291"/>
      <c r="P665" s="291"/>
      <c r="Q665" s="291"/>
      <c r="R665" s="291"/>
      <c r="S665" s="291"/>
      <c r="T665" s="291"/>
      <c r="U665" s="291"/>
      <c r="V665" s="291"/>
      <c r="W665" s="291"/>
      <c r="X665" s="291"/>
      <c r="Y665" s="412"/>
      <c r="Z665" s="425"/>
      <c r="AA665" s="425"/>
      <c r="AB665" s="425"/>
      <c r="AC665" s="425"/>
      <c r="AD665" s="425"/>
      <c r="AE665" s="425"/>
      <c r="AF665" s="425"/>
      <c r="AG665" s="425"/>
      <c r="AH665" s="425"/>
      <c r="AI665" s="425"/>
      <c r="AJ665" s="425"/>
      <c r="AK665" s="425"/>
      <c r="AL665" s="425"/>
      <c r="AM665" s="306"/>
    </row>
    <row r="666" spans="1:39" ht="15.5" hidden="1" outlineLevel="1">
      <c r="A666" s="532"/>
      <c r="B666" s="288" t="s">
        <v>500</v>
      </c>
      <c r="C666" s="291"/>
      <c r="D666" s="291"/>
      <c r="E666" s="291"/>
      <c r="F666" s="291"/>
      <c r="G666" s="291"/>
      <c r="H666" s="291"/>
      <c r="I666" s="291"/>
      <c r="J666" s="291"/>
      <c r="K666" s="291"/>
      <c r="L666" s="291"/>
      <c r="M666" s="291"/>
      <c r="N666" s="291"/>
      <c r="O666" s="291"/>
      <c r="P666" s="291"/>
      <c r="Q666" s="291"/>
      <c r="R666" s="291"/>
      <c r="S666" s="291"/>
      <c r="T666" s="291"/>
      <c r="U666" s="291"/>
      <c r="V666" s="291"/>
      <c r="W666" s="291"/>
      <c r="X666" s="291"/>
      <c r="Y666" s="412"/>
      <c r="Z666" s="425"/>
      <c r="AA666" s="425"/>
      <c r="AB666" s="425"/>
      <c r="AC666" s="425"/>
      <c r="AD666" s="425"/>
      <c r="AE666" s="425"/>
      <c r="AF666" s="425"/>
      <c r="AG666" s="425"/>
      <c r="AH666" s="425"/>
      <c r="AI666" s="425"/>
      <c r="AJ666" s="425"/>
      <c r="AK666" s="425"/>
      <c r="AL666" s="425"/>
      <c r="AM666" s="306"/>
    </row>
    <row r="667" spans="1:39" ht="15.5" hidden="1" outlineLevel="1">
      <c r="A667" s="532">
        <v>25</v>
      </c>
      <c r="B667" s="428" t="s">
        <v>117</v>
      </c>
      <c r="C667" s="291" t="s">
        <v>25</v>
      </c>
      <c r="D667" s="295"/>
      <c r="E667" s="295"/>
      <c r="F667" s="295"/>
      <c r="G667" s="295"/>
      <c r="H667" s="295"/>
      <c r="I667" s="295"/>
      <c r="J667" s="295"/>
      <c r="K667" s="295"/>
      <c r="L667" s="295"/>
      <c r="M667" s="295"/>
      <c r="N667" s="295">
        <v>12</v>
      </c>
      <c r="O667" s="295"/>
      <c r="P667" s="295"/>
      <c r="Q667" s="295"/>
      <c r="R667" s="295"/>
      <c r="S667" s="295"/>
      <c r="T667" s="295"/>
      <c r="U667" s="295"/>
      <c r="V667" s="295"/>
      <c r="W667" s="295"/>
      <c r="X667" s="295"/>
      <c r="Y667" s="426"/>
      <c r="Z667" s="410"/>
      <c r="AA667" s="410"/>
      <c r="AB667" s="410"/>
      <c r="AC667" s="410"/>
      <c r="AD667" s="410"/>
      <c r="AE667" s="410"/>
      <c r="AF667" s="415"/>
      <c r="AG667" s="415"/>
      <c r="AH667" s="415"/>
      <c r="AI667" s="415"/>
      <c r="AJ667" s="415"/>
      <c r="AK667" s="415"/>
      <c r="AL667" s="415"/>
      <c r="AM667" s="296">
        <f>SUM(Y667:AL667)</f>
        <v>0</v>
      </c>
    </row>
    <row r="668" spans="1:39" ht="15.5" hidden="1" outlineLevel="1">
      <c r="A668" s="532"/>
      <c r="B668" s="294" t="s">
        <v>310</v>
      </c>
      <c r="C668" s="291" t="s">
        <v>163</v>
      </c>
      <c r="D668" s="295"/>
      <c r="E668" s="295"/>
      <c r="F668" s="295"/>
      <c r="G668" s="295"/>
      <c r="H668" s="295"/>
      <c r="I668" s="295"/>
      <c r="J668" s="295"/>
      <c r="K668" s="295"/>
      <c r="L668" s="295"/>
      <c r="M668" s="295"/>
      <c r="N668" s="295">
        <f>N667</f>
        <v>12</v>
      </c>
      <c r="O668" s="295"/>
      <c r="P668" s="295"/>
      <c r="Q668" s="295"/>
      <c r="R668" s="295"/>
      <c r="S668" s="295"/>
      <c r="T668" s="295"/>
      <c r="U668" s="295"/>
      <c r="V668" s="295"/>
      <c r="W668" s="295"/>
      <c r="X668" s="295"/>
      <c r="Y668" s="411">
        <f>Y667</f>
        <v>0</v>
      </c>
      <c r="Z668" s="411">
        <f t="shared" ref="Z668" si="1951">Z667</f>
        <v>0</v>
      </c>
      <c r="AA668" s="411">
        <f t="shared" ref="AA668" si="1952">AA667</f>
        <v>0</v>
      </c>
      <c r="AB668" s="411">
        <f t="shared" ref="AB668" si="1953">AB667</f>
        <v>0</v>
      </c>
      <c r="AC668" s="411">
        <f t="shared" ref="AC668" si="1954">AC667</f>
        <v>0</v>
      </c>
      <c r="AD668" s="411">
        <f t="shared" ref="AD668" si="1955">AD667</f>
        <v>0</v>
      </c>
      <c r="AE668" s="411">
        <f t="shared" ref="AE668" si="1956">AE667</f>
        <v>0</v>
      </c>
      <c r="AF668" s="411">
        <f t="shared" ref="AF668" si="1957">AF667</f>
        <v>0</v>
      </c>
      <c r="AG668" s="411">
        <f t="shared" ref="AG668" si="1958">AG667</f>
        <v>0</v>
      </c>
      <c r="AH668" s="411">
        <f t="shared" ref="AH668" si="1959">AH667</f>
        <v>0</v>
      </c>
      <c r="AI668" s="411">
        <f t="shared" ref="AI668" si="1960">AI667</f>
        <v>0</v>
      </c>
      <c r="AJ668" s="411">
        <f t="shared" ref="AJ668" si="1961">AJ667</f>
        <v>0</v>
      </c>
      <c r="AK668" s="411">
        <f t="shared" ref="AK668" si="1962">AK667</f>
        <v>0</v>
      </c>
      <c r="AL668" s="411">
        <f t="shared" ref="AL668" si="1963">AL667</f>
        <v>0</v>
      </c>
      <c r="AM668" s="306"/>
    </row>
    <row r="669" spans="1:39" ht="15.5" hidden="1" outlineLevel="1">
      <c r="A669" s="532"/>
      <c r="B669" s="294"/>
      <c r="C669" s="291"/>
      <c r="D669" s="291"/>
      <c r="E669" s="291"/>
      <c r="F669" s="291"/>
      <c r="G669" s="291"/>
      <c r="H669" s="291"/>
      <c r="I669" s="291"/>
      <c r="J669" s="291"/>
      <c r="K669" s="291"/>
      <c r="L669" s="291"/>
      <c r="M669" s="291"/>
      <c r="N669" s="291"/>
      <c r="O669" s="291"/>
      <c r="P669" s="291"/>
      <c r="Q669" s="291"/>
      <c r="R669" s="291"/>
      <c r="S669" s="291"/>
      <c r="T669" s="291"/>
      <c r="U669" s="291"/>
      <c r="V669" s="291"/>
      <c r="W669" s="291"/>
      <c r="X669" s="291"/>
      <c r="Y669" s="412"/>
      <c r="Z669" s="425"/>
      <c r="AA669" s="425"/>
      <c r="AB669" s="425"/>
      <c r="AC669" s="425"/>
      <c r="AD669" s="425"/>
      <c r="AE669" s="425"/>
      <c r="AF669" s="425"/>
      <c r="AG669" s="425"/>
      <c r="AH669" s="425"/>
      <c r="AI669" s="425"/>
      <c r="AJ669" s="425"/>
      <c r="AK669" s="425"/>
      <c r="AL669" s="425"/>
      <c r="AM669" s="306"/>
    </row>
    <row r="670" spans="1:39" ht="15.5" hidden="1" outlineLevel="1">
      <c r="A670" s="532">
        <v>26</v>
      </c>
      <c r="B670" s="428" t="s">
        <v>118</v>
      </c>
      <c r="C670" s="291" t="s">
        <v>25</v>
      </c>
      <c r="D670" s="295"/>
      <c r="E670" s="295"/>
      <c r="F670" s="295"/>
      <c r="G670" s="295"/>
      <c r="H670" s="295"/>
      <c r="I670" s="295"/>
      <c r="J670" s="295"/>
      <c r="K670" s="295"/>
      <c r="L670" s="295"/>
      <c r="M670" s="295"/>
      <c r="N670" s="295">
        <v>12</v>
      </c>
      <c r="O670" s="295"/>
      <c r="P670" s="295"/>
      <c r="Q670" s="295"/>
      <c r="R670" s="295"/>
      <c r="S670" s="295"/>
      <c r="T670" s="295"/>
      <c r="U670" s="295"/>
      <c r="V670" s="295"/>
      <c r="W670" s="295"/>
      <c r="X670" s="295"/>
      <c r="Y670" s="426"/>
      <c r="Z670" s="410"/>
      <c r="AA670" s="410"/>
      <c r="AB670" s="410"/>
      <c r="AC670" s="410"/>
      <c r="AD670" s="410"/>
      <c r="AE670" s="410"/>
      <c r="AF670" s="415"/>
      <c r="AG670" s="415"/>
      <c r="AH670" s="415"/>
      <c r="AI670" s="415"/>
      <c r="AJ670" s="415"/>
      <c r="AK670" s="415"/>
      <c r="AL670" s="415"/>
      <c r="AM670" s="296">
        <f>SUM(Y670:AL670)</f>
        <v>0</v>
      </c>
    </row>
    <row r="671" spans="1:39" ht="15.5" hidden="1" outlineLevel="1">
      <c r="A671" s="532"/>
      <c r="B671" s="294" t="s">
        <v>310</v>
      </c>
      <c r="C671" s="291" t="s">
        <v>163</v>
      </c>
      <c r="D671" s="295"/>
      <c r="E671" s="295"/>
      <c r="F671" s="295"/>
      <c r="G671" s="295"/>
      <c r="H671" s="295"/>
      <c r="I671" s="295"/>
      <c r="J671" s="295"/>
      <c r="K671" s="295"/>
      <c r="L671" s="295"/>
      <c r="M671" s="295"/>
      <c r="N671" s="295">
        <f>N670</f>
        <v>12</v>
      </c>
      <c r="O671" s="295"/>
      <c r="P671" s="295"/>
      <c r="Q671" s="295"/>
      <c r="R671" s="295"/>
      <c r="S671" s="295"/>
      <c r="T671" s="295"/>
      <c r="U671" s="295"/>
      <c r="V671" s="295"/>
      <c r="W671" s="295"/>
      <c r="X671" s="295"/>
      <c r="Y671" s="411">
        <f>Y670</f>
        <v>0</v>
      </c>
      <c r="Z671" s="411">
        <f t="shared" ref="Z671" si="1964">Z670</f>
        <v>0</v>
      </c>
      <c r="AA671" s="411">
        <f t="shared" ref="AA671" si="1965">AA670</f>
        <v>0</v>
      </c>
      <c r="AB671" s="411">
        <f t="shared" ref="AB671" si="1966">AB670</f>
        <v>0</v>
      </c>
      <c r="AC671" s="411">
        <f t="shared" ref="AC671" si="1967">AC670</f>
        <v>0</v>
      </c>
      <c r="AD671" s="411">
        <f t="shared" ref="AD671" si="1968">AD670</f>
        <v>0</v>
      </c>
      <c r="AE671" s="411">
        <f t="shared" ref="AE671" si="1969">AE670</f>
        <v>0</v>
      </c>
      <c r="AF671" s="411">
        <f t="shared" ref="AF671" si="1970">AF670</f>
        <v>0</v>
      </c>
      <c r="AG671" s="411">
        <f t="shared" ref="AG671" si="1971">AG670</f>
        <v>0</v>
      </c>
      <c r="AH671" s="411">
        <f t="shared" ref="AH671" si="1972">AH670</f>
        <v>0</v>
      </c>
      <c r="AI671" s="411">
        <f t="shared" ref="AI671" si="1973">AI670</f>
        <v>0</v>
      </c>
      <c r="AJ671" s="411">
        <f t="shared" ref="AJ671" si="1974">AJ670</f>
        <v>0</v>
      </c>
      <c r="AK671" s="411">
        <f t="shared" ref="AK671" si="1975">AK670</f>
        <v>0</v>
      </c>
      <c r="AL671" s="411">
        <f t="shared" ref="AL671" si="1976">AL670</f>
        <v>0</v>
      </c>
      <c r="AM671" s="306"/>
    </row>
    <row r="672" spans="1:39" ht="15.5" hidden="1" outlineLevel="1">
      <c r="A672" s="532"/>
      <c r="B672" s="294"/>
      <c r="C672" s="291"/>
      <c r="D672" s="291"/>
      <c r="E672" s="291"/>
      <c r="F672" s="291"/>
      <c r="G672" s="291"/>
      <c r="H672" s="291"/>
      <c r="I672" s="291"/>
      <c r="J672" s="291"/>
      <c r="K672" s="291"/>
      <c r="L672" s="291"/>
      <c r="M672" s="291"/>
      <c r="N672" s="291"/>
      <c r="O672" s="291"/>
      <c r="P672" s="291"/>
      <c r="Q672" s="291"/>
      <c r="R672" s="291"/>
      <c r="S672" s="291"/>
      <c r="T672" s="291"/>
      <c r="U672" s="291"/>
      <c r="V672" s="291"/>
      <c r="W672" s="291"/>
      <c r="X672" s="291"/>
      <c r="Y672" s="412"/>
      <c r="Z672" s="425"/>
      <c r="AA672" s="425"/>
      <c r="AB672" s="425"/>
      <c r="AC672" s="425"/>
      <c r="AD672" s="425"/>
      <c r="AE672" s="425"/>
      <c r="AF672" s="425"/>
      <c r="AG672" s="425"/>
      <c r="AH672" s="425"/>
      <c r="AI672" s="425"/>
      <c r="AJ672" s="425"/>
      <c r="AK672" s="425"/>
      <c r="AL672" s="425"/>
      <c r="AM672" s="306"/>
    </row>
    <row r="673" spans="1:39" ht="31" hidden="1" outlineLevel="1">
      <c r="A673" s="532">
        <v>27</v>
      </c>
      <c r="B673" s="428" t="s">
        <v>119</v>
      </c>
      <c r="C673" s="291" t="s">
        <v>25</v>
      </c>
      <c r="D673" s="295"/>
      <c r="E673" s="295"/>
      <c r="F673" s="295"/>
      <c r="G673" s="295"/>
      <c r="H673" s="295"/>
      <c r="I673" s="295"/>
      <c r="J673" s="295"/>
      <c r="K673" s="295"/>
      <c r="L673" s="295"/>
      <c r="M673" s="295"/>
      <c r="N673" s="295">
        <v>12</v>
      </c>
      <c r="O673" s="295"/>
      <c r="P673" s="295"/>
      <c r="Q673" s="295"/>
      <c r="R673" s="295"/>
      <c r="S673" s="295"/>
      <c r="T673" s="295"/>
      <c r="U673" s="295"/>
      <c r="V673" s="295"/>
      <c r="W673" s="295"/>
      <c r="X673" s="295"/>
      <c r="Y673" s="426"/>
      <c r="Z673" s="410"/>
      <c r="AA673" s="410"/>
      <c r="AB673" s="410"/>
      <c r="AC673" s="410"/>
      <c r="AD673" s="410"/>
      <c r="AE673" s="410"/>
      <c r="AF673" s="415"/>
      <c r="AG673" s="415"/>
      <c r="AH673" s="415"/>
      <c r="AI673" s="415"/>
      <c r="AJ673" s="415"/>
      <c r="AK673" s="415"/>
      <c r="AL673" s="415"/>
      <c r="AM673" s="296">
        <f>SUM(Y673:AL673)</f>
        <v>0</v>
      </c>
    </row>
    <row r="674" spans="1:39" ht="15.5" hidden="1" outlineLevel="1">
      <c r="A674" s="532"/>
      <c r="B674" s="294" t="s">
        <v>310</v>
      </c>
      <c r="C674" s="291" t="s">
        <v>163</v>
      </c>
      <c r="D674" s="295"/>
      <c r="E674" s="295"/>
      <c r="F674" s="295"/>
      <c r="G674" s="295"/>
      <c r="H674" s="295"/>
      <c r="I674" s="295"/>
      <c r="J674" s="295"/>
      <c r="K674" s="295"/>
      <c r="L674" s="295"/>
      <c r="M674" s="295"/>
      <c r="N674" s="295">
        <f>N673</f>
        <v>12</v>
      </c>
      <c r="O674" s="295"/>
      <c r="P674" s="295"/>
      <c r="Q674" s="295"/>
      <c r="R674" s="295"/>
      <c r="S674" s="295"/>
      <c r="T674" s="295"/>
      <c r="U674" s="295"/>
      <c r="V674" s="295"/>
      <c r="W674" s="295"/>
      <c r="X674" s="295"/>
      <c r="Y674" s="411">
        <f>Y673</f>
        <v>0</v>
      </c>
      <c r="Z674" s="411">
        <f t="shared" ref="Z674" si="1977">Z673</f>
        <v>0</v>
      </c>
      <c r="AA674" s="411">
        <f t="shared" ref="AA674" si="1978">AA673</f>
        <v>0</v>
      </c>
      <c r="AB674" s="411">
        <f t="shared" ref="AB674" si="1979">AB673</f>
        <v>0</v>
      </c>
      <c r="AC674" s="411">
        <f t="shared" ref="AC674" si="1980">AC673</f>
        <v>0</v>
      </c>
      <c r="AD674" s="411">
        <f t="shared" ref="AD674" si="1981">AD673</f>
        <v>0</v>
      </c>
      <c r="AE674" s="411">
        <f t="shared" ref="AE674" si="1982">AE673</f>
        <v>0</v>
      </c>
      <c r="AF674" s="411">
        <f t="shared" ref="AF674" si="1983">AF673</f>
        <v>0</v>
      </c>
      <c r="AG674" s="411">
        <f t="shared" ref="AG674" si="1984">AG673</f>
        <v>0</v>
      </c>
      <c r="AH674" s="411">
        <f t="shared" ref="AH674" si="1985">AH673</f>
        <v>0</v>
      </c>
      <c r="AI674" s="411">
        <f t="shared" ref="AI674" si="1986">AI673</f>
        <v>0</v>
      </c>
      <c r="AJ674" s="411">
        <f t="shared" ref="AJ674" si="1987">AJ673</f>
        <v>0</v>
      </c>
      <c r="AK674" s="411">
        <f t="shared" ref="AK674" si="1988">AK673</f>
        <v>0</v>
      </c>
      <c r="AL674" s="411">
        <f t="shared" ref="AL674" si="1989">AL673</f>
        <v>0</v>
      </c>
      <c r="AM674" s="306"/>
    </row>
    <row r="675" spans="1:39" ht="15.5" hidden="1" outlineLevel="1">
      <c r="A675" s="532"/>
      <c r="B675" s="294"/>
      <c r="C675" s="291"/>
      <c r="D675" s="291"/>
      <c r="E675" s="291"/>
      <c r="F675" s="291"/>
      <c r="G675" s="291"/>
      <c r="H675" s="291"/>
      <c r="I675" s="291"/>
      <c r="J675" s="291"/>
      <c r="K675" s="291"/>
      <c r="L675" s="291"/>
      <c r="M675" s="291"/>
      <c r="N675" s="291"/>
      <c r="O675" s="291"/>
      <c r="P675" s="291"/>
      <c r="Q675" s="291"/>
      <c r="R675" s="291"/>
      <c r="S675" s="291"/>
      <c r="T675" s="291"/>
      <c r="U675" s="291"/>
      <c r="V675" s="291"/>
      <c r="W675" s="291"/>
      <c r="X675" s="291"/>
      <c r="Y675" s="412"/>
      <c r="Z675" s="425"/>
      <c r="AA675" s="425"/>
      <c r="AB675" s="425"/>
      <c r="AC675" s="425"/>
      <c r="AD675" s="425"/>
      <c r="AE675" s="425"/>
      <c r="AF675" s="425"/>
      <c r="AG675" s="425"/>
      <c r="AH675" s="425"/>
      <c r="AI675" s="425"/>
      <c r="AJ675" s="425"/>
      <c r="AK675" s="425"/>
      <c r="AL675" s="425"/>
      <c r="AM675" s="306"/>
    </row>
    <row r="676" spans="1:39" ht="31" hidden="1" outlineLevel="1">
      <c r="A676" s="532">
        <v>28</v>
      </c>
      <c r="B676" s="428" t="s">
        <v>120</v>
      </c>
      <c r="C676" s="291" t="s">
        <v>25</v>
      </c>
      <c r="D676" s="295"/>
      <c r="E676" s="295"/>
      <c r="F676" s="295"/>
      <c r="G676" s="295"/>
      <c r="H676" s="295"/>
      <c r="I676" s="295"/>
      <c r="J676" s="295"/>
      <c r="K676" s="295"/>
      <c r="L676" s="295"/>
      <c r="M676" s="295"/>
      <c r="N676" s="295">
        <v>12</v>
      </c>
      <c r="O676" s="295"/>
      <c r="P676" s="295"/>
      <c r="Q676" s="295"/>
      <c r="R676" s="295"/>
      <c r="S676" s="295"/>
      <c r="T676" s="295"/>
      <c r="U676" s="295"/>
      <c r="V676" s="295"/>
      <c r="W676" s="295"/>
      <c r="X676" s="295"/>
      <c r="Y676" s="426"/>
      <c r="Z676" s="410"/>
      <c r="AA676" s="410"/>
      <c r="AB676" s="410"/>
      <c r="AC676" s="410"/>
      <c r="AD676" s="410"/>
      <c r="AE676" s="410"/>
      <c r="AF676" s="415"/>
      <c r="AG676" s="415"/>
      <c r="AH676" s="415"/>
      <c r="AI676" s="415"/>
      <c r="AJ676" s="415"/>
      <c r="AK676" s="415"/>
      <c r="AL676" s="415"/>
      <c r="AM676" s="296">
        <f>SUM(Y676:AL676)</f>
        <v>0</v>
      </c>
    </row>
    <row r="677" spans="1:39" ht="15.5" hidden="1" outlineLevel="1">
      <c r="A677" s="532"/>
      <c r="B677" s="294" t="s">
        <v>310</v>
      </c>
      <c r="C677" s="291" t="s">
        <v>163</v>
      </c>
      <c r="D677" s="295"/>
      <c r="E677" s="295"/>
      <c r="F677" s="295"/>
      <c r="G677" s="295"/>
      <c r="H677" s="295"/>
      <c r="I677" s="295"/>
      <c r="J677" s="295"/>
      <c r="K677" s="295"/>
      <c r="L677" s="295"/>
      <c r="M677" s="295"/>
      <c r="N677" s="295">
        <f>N676</f>
        <v>12</v>
      </c>
      <c r="O677" s="295"/>
      <c r="P677" s="295"/>
      <c r="Q677" s="295"/>
      <c r="R677" s="295"/>
      <c r="S677" s="295"/>
      <c r="T677" s="295"/>
      <c r="U677" s="295"/>
      <c r="V677" s="295"/>
      <c r="W677" s="295"/>
      <c r="X677" s="295"/>
      <c r="Y677" s="411">
        <f>Y676</f>
        <v>0</v>
      </c>
      <c r="Z677" s="411">
        <f t="shared" ref="Z677" si="1990">Z676</f>
        <v>0</v>
      </c>
      <c r="AA677" s="411">
        <f t="shared" ref="AA677" si="1991">AA676</f>
        <v>0</v>
      </c>
      <c r="AB677" s="411">
        <f t="shared" ref="AB677" si="1992">AB676</f>
        <v>0</v>
      </c>
      <c r="AC677" s="411">
        <f t="shared" ref="AC677" si="1993">AC676</f>
        <v>0</v>
      </c>
      <c r="AD677" s="411">
        <f t="shared" ref="AD677" si="1994">AD676</f>
        <v>0</v>
      </c>
      <c r="AE677" s="411">
        <f t="shared" ref="AE677" si="1995">AE676</f>
        <v>0</v>
      </c>
      <c r="AF677" s="411">
        <f t="shared" ref="AF677" si="1996">AF676</f>
        <v>0</v>
      </c>
      <c r="AG677" s="411">
        <f t="shared" ref="AG677" si="1997">AG676</f>
        <v>0</v>
      </c>
      <c r="AH677" s="411">
        <f t="shared" ref="AH677" si="1998">AH676</f>
        <v>0</v>
      </c>
      <c r="AI677" s="411">
        <f t="shared" ref="AI677" si="1999">AI676</f>
        <v>0</v>
      </c>
      <c r="AJ677" s="411">
        <f t="shared" ref="AJ677" si="2000">AJ676</f>
        <v>0</v>
      </c>
      <c r="AK677" s="411">
        <f t="shared" ref="AK677" si="2001">AK676</f>
        <v>0</v>
      </c>
      <c r="AL677" s="411">
        <f t="shared" ref="AL677" si="2002">AL676</f>
        <v>0</v>
      </c>
      <c r="AM677" s="306"/>
    </row>
    <row r="678" spans="1:39" ht="15.5" hidden="1" outlineLevel="1">
      <c r="A678" s="532"/>
      <c r="B678" s="294"/>
      <c r="C678" s="291"/>
      <c r="D678" s="291"/>
      <c r="E678" s="291"/>
      <c r="F678" s="291"/>
      <c r="G678" s="291"/>
      <c r="H678" s="291"/>
      <c r="I678" s="291"/>
      <c r="J678" s="291"/>
      <c r="K678" s="291"/>
      <c r="L678" s="291"/>
      <c r="M678" s="291"/>
      <c r="N678" s="291"/>
      <c r="O678" s="291"/>
      <c r="P678" s="291"/>
      <c r="Q678" s="291"/>
      <c r="R678" s="291"/>
      <c r="S678" s="291"/>
      <c r="T678" s="291"/>
      <c r="U678" s="291"/>
      <c r="V678" s="291"/>
      <c r="W678" s="291"/>
      <c r="X678" s="291"/>
      <c r="Y678" s="412"/>
      <c r="Z678" s="425"/>
      <c r="AA678" s="425"/>
      <c r="AB678" s="425"/>
      <c r="AC678" s="425"/>
      <c r="AD678" s="425"/>
      <c r="AE678" s="425"/>
      <c r="AF678" s="425"/>
      <c r="AG678" s="425"/>
      <c r="AH678" s="425"/>
      <c r="AI678" s="425"/>
      <c r="AJ678" s="425"/>
      <c r="AK678" s="425"/>
      <c r="AL678" s="425"/>
      <c r="AM678" s="306"/>
    </row>
    <row r="679" spans="1:39" ht="31" hidden="1" outlineLevel="1">
      <c r="A679" s="532">
        <v>29</v>
      </c>
      <c r="B679" s="428" t="s">
        <v>121</v>
      </c>
      <c r="C679" s="291" t="s">
        <v>25</v>
      </c>
      <c r="D679" s="295"/>
      <c r="E679" s="295"/>
      <c r="F679" s="295"/>
      <c r="G679" s="295"/>
      <c r="H679" s="295"/>
      <c r="I679" s="295"/>
      <c r="J679" s="295"/>
      <c r="K679" s="295"/>
      <c r="L679" s="295"/>
      <c r="M679" s="295"/>
      <c r="N679" s="295">
        <v>3</v>
      </c>
      <c r="O679" s="295"/>
      <c r="P679" s="295"/>
      <c r="Q679" s="295"/>
      <c r="R679" s="295"/>
      <c r="S679" s="295"/>
      <c r="T679" s="295"/>
      <c r="U679" s="295"/>
      <c r="V679" s="295"/>
      <c r="W679" s="295"/>
      <c r="X679" s="295"/>
      <c r="Y679" s="426"/>
      <c r="Z679" s="410"/>
      <c r="AA679" s="410"/>
      <c r="AB679" s="410"/>
      <c r="AC679" s="410"/>
      <c r="AD679" s="410"/>
      <c r="AE679" s="410"/>
      <c r="AF679" s="415"/>
      <c r="AG679" s="415"/>
      <c r="AH679" s="415"/>
      <c r="AI679" s="415"/>
      <c r="AJ679" s="415"/>
      <c r="AK679" s="415"/>
      <c r="AL679" s="415"/>
      <c r="AM679" s="296">
        <f>SUM(Y679:AL679)</f>
        <v>0</v>
      </c>
    </row>
    <row r="680" spans="1:39" ht="15.5" hidden="1" outlineLevel="1">
      <c r="A680" s="532"/>
      <c r="B680" s="294" t="s">
        <v>310</v>
      </c>
      <c r="C680" s="291" t="s">
        <v>163</v>
      </c>
      <c r="D680" s="295"/>
      <c r="E680" s="295"/>
      <c r="F680" s="295"/>
      <c r="G680" s="295"/>
      <c r="H680" s="295"/>
      <c r="I680" s="295"/>
      <c r="J680" s="295"/>
      <c r="K680" s="295"/>
      <c r="L680" s="295"/>
      <c r="M680" s="295"/>
      <c r="N680" s="295">
        <f>N679</f>
        <v>3</v>
      </c>
      <c r="O680" s="295"/>
      <c r="P680" s="295"/>
      <c r="Q680" s="295"/>
      <c r="R680" s="295"/>
      <c r="S680" s="295"/>
      <c r="T680" s="295"/>
      <c r="U680" s="295"/>
      <c r="V680" s="295"/>
      <c r="W680" s="295"/>
      <c r="X680" s="295"/>
      <c r="Y680" s="411">
        <f>Y679</f>
        <v>0</v>
      </c>
      <c r="Z680" s="411">
        <f t="shared" ref="Z680" si="2003">Z679</f>
        <v>0</v>
      </c>
      <c r="AA680" s="411">
        <f t="shared" ref="AA680" si="2004">AA679</f>
        <v>0</v>
      </c>
      <c r="AB680" s="411">
        <f t="shared" ref="AB680" si="2005">AB679</f>
        <v>0</v>
      </c>
      <c r="AC680" s="411">
        <f t="shared" ref="AC680" si="2006">AC679</f>
        <v>0</v>
      </c>
      <c r="AD680" s="411">
        <f t="shared" ref="AD680" si="2007">AD679</f>
        <v>0</v>
      </c>
      <c r="AE680" s="411">
        <f t="shared" ref="AE680" si="2008">AE679</f>
        <v>0</v>
      </c>
      <c r="AF680" s="411">
        <f t="shared" ref="AF680" si="2009">AF679</f>
        <v>0</v>
      </c>
      <c r="AG680" s="411">
        <f t="shared" ref="AG680" si="2010">AG679</f>
        <v>0</v>
      </c>
      <c r="AH680" s="411">
        <f t="shared" ref="AH680" si="2011">AH679</f>
        <v>0</v>
      </c>
      <c r="AI680" s="411">
        <f t="shared" ref="AI680" si="2012">AI679</f>
        <v>0</v>
      </c>
      <c r="AJ680" s="411">
        <f t="shared" ref="AJ680" si="2013">AJ679</f>
        <v>0</v>
      </c>
      <c r="AK680" s="411">
        <f t="shared" ref="AK680" si="2014">AK679</f>
        <v>0</v>
      </c>
      <c r="AL680" s="411">
        <f t="shared" ref="AL680" si="2015">AL679</f>
        <v>0</v>
      </c>
      <c r="AM680" s="306"/>
    </row>
    <row r="681" spans="1:39" ht="15.5" hidden="1" outlineLevel="1">
      <c r="A681" s="532"/>
      <c r="B681" s="294"/>
      <c r="C681" s="291"/>
      <c r="D681" s="291"/>
      <c r="E681" s="291"/>
      <c r="F681" s="291"/>
      <c r="G681" s="291"/>
      <c r="H681" s="291"/>
      <c r="I681" s="291"/>
      <c r="J681" s="291"/>
      <c r="K681" s="291"/>
      <c r="L681" s="291"/>
      <c r="M681" s="291"/>
      <c r="N681" s="291"/>
      <c r="O681" s="291"/>
      <c r="P681" s="291"/>
      <c r="Q681" s="291"/>
      <c r="R681" s="291"/>
      <c r="S681" s="291"/>
      <c r="T681" s="291"/>
      <c r="U681" s="291"/>
      <c r="V681" s="291"/>
      <c r="W681" s="291"/>
      <c r="X681" s="291"/>
      <c r="Y681" s="412"/>
      <c r="Z681" s="425"/>
      <c r="AA681" s="425"/>
      <c r="AB681" s="425"/>
      <c r="AC681" s="425"/>
      <c r="AD681" s="425"/>
      <c r="AE681" s="425"/>
      <c r="AF681" s="425"/>
      <c r="AG681" s="425"/>
      <c r="AH681" s="425"/>
      <c r="AI681" s="425"/>
      <c r="AJ681" s="425"/>
      <c r="AK681" s="425"/>
      <c r="AL681" s="425"/>
      <c r="AM681" s="306"/>
    </row>
    <row r="682" spans="1:39" ht="31" hidden="1" outlineLevel="1">
      <c r="A682" s="532">
        <v>30</v>
      </c>
      <c r="B682" s="428" t="s">
        <v>122</v>
      </c>
      <c r="C682" s="291" t="s">
        <v>25</v>
      </c>
      <c r="D682" s="295"/>
      <c r="E682" s="295"/>
      <c r="F682" s="295"/>
      <c r="G682" s="295"/>
      <c r="H682" s="295"/>
      <c r="I682" s="295"/>
      <c r="J682" s="295"/>
      <c r="K682" s="295"/>
      <c r="L682" s="295"/>
      <c r="M682" s="295"/>
      <c r="N682" s="295">
        <v>12</v>
      </c>
      <c r="O682" s="295"/>
      <c r="P682" s="295"/>
      <c r="Q682" s="295"/>
      <c r="R682" s="295"/>
      <c r="S682" s="295"/>
      <c r="T682" s="295"/>
      <c r="U682" s="295"/>
      <c r="V682" s="295"/>
      <c r="W682" s="295"/>
      <c r="X682" s="295"/>
      <c r="Y682" s="426"/>
      <c r="Z682" s="410"/>
      <c r="AA682" s="410"/>
      <c r="AB682" s="410"/>
      <c r="AC682" s="410"/>
      <c r="AD682" s="410"/>
      <c r="AE682" s="410"/>
      <c r="AF682" s="415"/>
      <c r="AG682" s="415"/>
      <c r="AH682" s="415"/>
      <c r="AI682" s="415"/>
      <c r="AJ682" s="415"/>
      <c r="AK682" s="415"/>
      <c r="AL682" s="415"/>
      <c r="AM682" s="296">
        <f>SUM(Y682:AL682)</f>
        <v>0</v>
      </c>
    </row>
    <row r="683" spans="1:39" ht="15.5" hidden="1" outlineLevel="1">
      <c r="A683" s="532"/>
      <c r="B683" s="294" t="s">
        <v>310</v>
      </c>
      <c r="C683" s="291" t="s">
        <v>163</v>
      </c>
      <c r="D683" s="295"/>
      <c r="E683" s="295"/>
      <c r="F683" s="295"/>
      <c r="G683" s="295"/>
      <c r="H683" s="295"/>
      <c r="I683" s="295"/>
      <c r="J683" s="295"/>
      <c r="K683" s="295"/>
      <c r="L683" s="295"/>
      <c r="M683" s="295"/>
      <c r="N683" s="295">
        <f>N682</f>
        <v>12</v>
      </c>
      <c r="O683" s="295"/>
      <c r="P683" s="295"/>
      <c r="Q683" s="295"/>
      <c r="R683" s="295"/>
      <c r="S683" s="295"/>
      <c r="T683" s="295"/>
      <c r="U683" s="295"/>
      <c r="V683" s="295"/>
      <c r="W683" s="295"/>
      <c r="X683" s="295"/>
      <c r="Y683" s="411">
        <f>Y682</f>
        <v>0</v>
      </c>
      <c r="Z683" s="411">
        <f t="shared" ref="Z683" si="2016">Z682</f>
        <v>0</v>
      </c>
      <c r="AA683" s="411">
        <f t="shared" ref="AA683" si="2017">AA682</f>
        <v>0</v>
      </c>
      <c r="AB683" s="411">
        <f t="shared" ref="AB683" si="2018">AB682</f>
        <v>0</v>
      </c>
      <c r="AC683" s="411">
        <f t="shared" ref="AC683" si="2019">AC682</f>
        <v>0</v>
      </c>
      <c r="AD683" s="411">
        <f t="shared" ref="AD683" si="2020">AD682</f>
        <v>0</v>
      </c>
      <c r="AE683" s="411">
        <f t="shared" ref="AE683" si="2021">AE682</f>
        <v>0</v>
      </c>
      <c r="AF683" s="411">
        <f t="shared" ref="AF683" si="2022">AF682</f>
        <v>0</v>
      </c>
      <c r="AG683" s="411">
        <f t="shared" ref="AG683" si="2023">AG682</f>
        <v>0</v>
      </c>
      <c r="AH683" s="411">
        <f t="shared" ref="AH683" si="2024">AH682</f>
        <v>0</v>
      </c>
      <c r="AI683" s="411">
        <f t="shared" ref="AI683" si="2025">AI682</f>
        <v>0</v>
      </c>
      <c r="AJ683" s="411">
        <f t="shared" ref="AJ683" si="2026">AJ682</f>
        <v>0</v>
      </c>
      <c r="AK683" s="411">
        <f t="shared" ref="AK683" si="2027">AK682</f>
        <v>0</v>
      </c>
      <c r="AL683" s="411">
        <f t="shared" ref="AL683" si="2028">AL682</f>
        <v>0</v>
      </c>
      <c r="AM683" s="306"/>
    </row>
    <row r="684" spans="1:39" ht="15.5" hidden="1" outlineLevel="1">
      <c r="A684" s="532"/>
      <c r="B684" s="294"/>
      <c r="C684" s="291"/>
      <c r="D684" s="291"/>
      <c r="E684" s="291"/>
      <c r="F684" s="291"/>
      <c r="G684" s="291"/>
      <c r="H684" s="291"/>
      <c r="I684" s="291"/>
      <c r="J684" s="291"/>
      <c r="K684" s="291"/>
      <c r="L684" s="291"/>
      <c r="M684" s="291"/>
      <c r="N684" s="291"/>
      <c r="O684" s="291"/>
      <c r="P684" s="291"/>
      <c r="Q684" s="291"/>
      <c r="R684" s="291"/>
      <c r="S684" s="291"/>
      <c r="T684" s="291"/>
      <c r="U684" s="291"/>
      <c r="V684" s="291"/>
      <c r="W684" s="291"/>
      <c r="X684" s="291"/>
      <c r="Y684" s="412"/>
      <c r="Z684" s="425"/>
      <c r="AA684" s="425"/>
      <c r="AB684" s="425"/>
      <c r="AC684" s="425"/>
      <c r="AD684" s="425"/>
      <c r="AE684" s="425"/>
      <c r="AF684" s="425"/>
      <c r="AG684" s="425"/>
      <c r="AH684" s="425"/>
      <c r="AI684" s="425"/>
      <c r="AJ684" s="425"/>
      <c r="AK684" s="425"/>
      <c r="AL684" s="425"/>
      <c r="AM684" s="306"/>
    </row>
    <row r="685" spans="1:39" ht="31" hidden="1" outlineLevel="1">
      <c r="A685" s="532">
        <v>31</v>
      </c>
      <c r="B685" s="428" t="s">
        <v>123</v>
      </c>
      <c r="C685" s="291" t="s">
        <v>25</v>
      </c>
      <c r="D685" s="295"/>
      <c r="E685" s="295"/>
      <c r="F685" s="295"/>
      <c r="G685" s="295"/>
      <c r="H685" s="295"/>
      <c r="I685" s="295"/>
      <c r="J685" s="295"/>
      <c r="K685" s="295"/>
      <c r="L685" s="295"/>
      <c r="M685" s="295"/>
      <c r="N685" s="295">
        <v>12</v>
      </c>
      <c r="O685" s="295"/>
      <c r="P685" s="295"/>
      <c r="Q685" s="295"/>
      <c r="R685" s="295"/>
      <c r="S685" s="295"/>
      <c r="T685" s="295"/>
      <c r="U685" s="295"/>
      <c r="V685" s="295"/>
      <c r="W685" s="295"/>
      <c r="X685" s="295"/>
      <c r="Y685" s="426"/>
      <c r="Z685" s="410"/>
      <c r="AA685" s="410"/>
      <c r="AB685" s="410"/>
      <c r="AC685" s="410"/>
      <c r="AD685" s="410"/>
      <c r="AE685" s="410"/>
      <c r="AF685" s="415"/>
      <c r="AG685" s="415"/>
      <c r="AH685" s="415"/>
      <c r="AI685" s="415"/>
      <c r="AJ685" s="415"/>
      <c r="AK685" s="415"/>
      <c r="AL685" s="415"/>
      <c r="AM685" s="296">
        <f>SUM(Y685:AL685)</f>
        <v>0</v>
      </c>
    </row>
    <row r="686" spans="1:39" ht="15.5" hidden="1" outlineLevel="1">
      <c r="A686" s="532"/>
      <c r="B686" s="294" t="s">
        <v>310</v>
      </c>
      <c r="C686" s="291" t="s">
        <v>163</v>
      </c>
      <c r="D686" s="295"/>
      <c r="E686" s="295"/>
      <c r="F686" s="295"/>
      <c r="G686" s="295"/>
      <c r="H686" s="295"/>
      <c r="I686" s="295"/>
      <c r="J686" s="295"/>
      <c r="K686" s="295"/>
      <c r="L686" s="295"/>
      <c r="M686" s="295"/>
      <c r="N686" s="295">
        <f>N685</f>
        <v>12</v>
      </c>
      <c r="O686" s="295"/>
      <c r="P686" s="295"/>
      <c r="Q686" s="295"/>
      <c r="R686" s="295"/>
      <c r="S686" s="295"/>
      <c r="T686" s="295"/>
      <c r="U686" s="295"/>
      <c r="V686" s="295"/>
      <c r="W686" s="295"/>
      <c r="X686" s="295"/>
      <c r="Y686" s="411">
        <f>Y685</f>
        <v>0</v>
      </c>
      <c r="Z686" s="411">
        <f t="shared" ref="Z686" si="2029">Z685</f>
        <v>0</v>
      </c>
      <c r="AA686" s="411">
        <f t="shared" ref="AA686" si="2030">AA685</f>
        <v>0</v>
      </c>
      <c r="AB686" s="411">
        <f t="shared" ref="AB686" si="2031">AB685</f>
        <v>0</v>
      </c>
      <c r="AC686" s="411">
        <f t="shared" ref="AC686" si="2032">AC685</f>
        <v>0</v>
      </c>
      <c r="AD686" s="411">
        <f t="shared" ref="AD686" si="2033">AD685</f>
        <v>0</v>
      </c>
      <c r="AE686" s="411">
        <f t="shared" ref="AE686" si="2034">AE685</f>
        <v>0</v>
      </c>
      <c r="AF686" s="411">
        <f t="shared" ref="AF686" si="2035">AF685</f>
        <v>0</v>
      </c>
      <c r="AG686" s="411">
        <f t="shared" ref="AG686" si="2036">AG685</f>
        <v>0</v>
      </c>
      <c r="AH686" s="411">
        <f t="shared" ref="AH686" si="2037">AH685</f>
        <v>0</v>
      </c>
      <c r="AI686" s="411">
        <f t="shared" ref="AI686" si="2038">AI685</f>
        <v>0</v>
      </c>
      <c r="AJ686" s="411">
        <f t="shared" ref="AJ686" si="2039">AJ685</f>
        <v>0</v>
      </c>
      <c r="AK686" s="411">
        <f t="shared" ref="AK686" si="2040">AK685</f>
        <v>0</v>
      </c>
      <c r="AL686" s="411">
        <f t="shared" ref="AL686" si="2041">AL685</f>
        <v>0</v>
      </c>
      <c r="AM686" s="306"/>
    </row>
    <row r="687" spans="1:39" ht="15.5" hidden="1" outlineLevel="1">
      <c r="A687" s="532"/>
      <c r="B687" s="428"/>
      <c r="C687" s="291"/>
      <c r="D687" s="291"/>
      <c r="E687" s="291"/>
      <c r="F687" s="291"/>
      <c r="G687" s="291"/>
      <c r="H687" s="291"/>
      <c r="I687" s="291"/>
      <c r="J687" s="291"/>
      <c r="K687" s="291"/>
      <c r="L687" s="291"/>
      <c r="M687" s="291"/>
      <c r="N687" s="291"/>
      <c r="O687" s="291"/>
      <c r="P687" s="291"/>
      <c r="Q687" s="291"/>
      <c r="R687" s="291"/>
      <c r="S687" s="291"/>
      <c r="T687" s="291"/>
      <c r="U687" s="291"/>
      <c r="V687" s="291"/>
      <c r="W687" s="291"/>
      <c r="X687" s="291"/>
      <c r="Y687" s="412"/>
      <c r="Z687" s="425"/>
      <c r="AA687" s="425"/>
      <c r="AB687" s="425"/>
      <c r="AC687" s="425"/>
      <c r="AD687" s="425"/>
      <c r="AE687" s="425"/>
      <c r="AF687" s="425"/>
      <c r="AG687" s="425"/>
      <c r="AH687" s="425"/>
      <c r="AI687" s="425"/>
      <c r="AJ687" s="425"/>
      <c r="AK687" s="425"/>
      <c r="AL687" s="425"/>
      <c r="AM687" s="306"/>
    </row>
    <row r="688" spans="1:39" ht="15.5" hidden="1" outlineLevel="1">
      <c r="A688" s="532">
        <v>32</v>
      </c>
      <c r="B688" s="428" t="s">
        <v>124</v>
      </c>
      <c r="C688" s="291" t="s">
        <v>25</v>
      </c>
      <c r="D688" s="295"/>
      <c r="E688" s="295"/>
      <c r="F688" s="295"/>
      <c r="G688" s="295"/>
      <c r="H688" s="295"/>
      <c r="I688" s="295"/>
      <c r="J688" s="295"/>
      <c r="K688" s="295"/>
      <c r="L688" s="295"/>
      <c r="M688" s="295"/>
      <c r="N688" s="295">
        <v>12</v>
      </c>
      <c r="O688" s="295"/>
      <c r="P688" s="295"/>
      <c r="Q688" s="295"/>
      <c r="R688" s="295"/>
      <c r="S688" s="295"/>
      <c r="T688" s="295"/>
      <c r="U688" s="295"/>
      <c r="V688" s="295"/>
      <c r="W688" s="295"/>
      <c r="X688" s="295"/>
      <c r="Y688" s="426"/>
      <c r="Z688" s="410"/>
      <c r="AA688" s="410"/>
      <c r="AB688" s="410"/>
      <c r="AC688" s="410"/>
      <c r="AD688" s="410"/>
      <c r="AE688" s="410"/>
      <c r="AF688" s="415"/>
      <c r="AG688" s="415"/>
      <c r="AH688" s="415"/>
      <c r="AI688" s="415"/>
      <c r="AJ688" s="415"/>
      <c r="AK688" s="415"/>
      <c r="AL688" s="415"/>
      <c r="AM688" s="296">
        <f>SUM(Y688:AL688)</f>
        <v>0</v>
      </c>
    </row>
    <row r="689" spans="1:39" ht="15.5" hidden="1" outlineLevel="1">
      <c r="A689" s="532"/>
      <c r="B689" s="294" t="s">
        <v>310</v>
      </c>
      <c r="C689" s="291" t="s">
        <v>163</v>
      </c>
      <c r="D689" s="295"/>
      <c r="E689" s="295"/>
      <c r="F689" s="295"/>
      <c r="G689" s="295"/>
      <c r="H689" s="295"/>
      <c r="I689" s="295"/>
      <c r="J689" s="295"/>
      <c r="K689" s="295"/>
      <c r="L689" s="295"/>
      <c r="M689" s="295"/>
      <c r="N689" s="295">
        <f>N688</f>
        <v>12</v>
      </c>
      <c r="O689" s="295"/>
      <c r="P689" s="295"/>
      <c r="Q689" s="295"/>
      <c r="R689" s="295"/>
      <c r="S689" s="295"/>
      <c r="T689" s="295"/>
      <c r="U689" s="295"/>
      <c r="V689" s="295"/>
      <c r="W689" s="295"/>
      <c r="X689" s="295"/>
      <c r="Y689" s="411">
        <f>Y688</f>
        <v>0</v>
      </c>
      <c r="Z689" s="411">
        <f t="shared" ref="Z689" si="2042">Z688</f>
        <v>0</v>
      </c>
      <c r="AA689" s="411">
        <f t="shared" ref="AA689" si="2043">AA688</f>
        <v>0</v>
      </c>
      <c r="AB689" s="411">
        <f t="shared" ref="AB689" si="2044">AB688</f>
        <v>0</v>
      </c>
      <c r="AC689" s="411">
        <f t="shared" ref="AC689" si="2045">AC688</f>
        <v>0</v>
      </c>
      <c r="AD689" s="411">
        <f t="shared" ref="AD689" si="2046">AD688</f>
        <v>0</v>
      </c>
      <c r="AE689" s="411">
        <f t="shared" ref="AE689" si="2047">AE688</f>
        <v>0</v>
      </c>
      <c r="AF689" s="411">
        <f t="shared" ref="AF689" si="2048">AF688</f>
        <v>0</v>
      </c>
      <c r="AG689" s="411">
        <f t="shared" ref="AG689" si="2049">AG688</f>
        <v>0</v>
      </c>
      <c r="AH689" s="411">
        <f t="shared" ref="AH689" si="2050">AH688</f>
        <v>0</v>
      </c>
      <c r="AI689" s="411">
        <f t="shared" ref="AI689" si="2051">AI688</f>
        <v>0</v>
      </c>
      <c r="AJ689" s="411">
        <f t="shared" ref="AJ689" si="2052">AJ688</f>
        <v>0</v>
      </c>
      <c r="AK689" s="411">
        <f t="shared" ref="AK689" si="2053">AK688</f>
        <v>0</v>
      </c>
      <c r="AL689" s="411">
        <f t="shared" ref="AL689" si="2054">AL688</f>
        <v>0</v>
      </c>
      <c r="AM689" s="306"/>
    </row>
    <row r="690" spans="1:39" ht="15.5" hidden="1" outlineLevel="1">
      <c r="A690" s="532"/>
      <c r="B690" s="428"/>
      <c r="C690" s="291"/>
      <c r="D690" s="291"/>
      <c r="E690" s="291"/>
      <c r="F690" s="291"/>
      <c r="G690" s="291"/>
      <c r="H690" s="291"/>
      <c r="I690" s="291"/>
      <c r="J690" s="291"/>
      <c r="K690" s="291"/>
      <c r="L690" s="291"/>
      <c r="M690" s="291"/>
      <c r="N690" s="291"/>
      <c r="O690" s="291"/>
      <c r="P690" s="291"/>
      <c r="Q690" s="291"/>
      <c r="R690" s="291"/>
      <c r="S690" s="291"/>
      <c r="T690" s="291"/>
      <c r="U690" s="291"/>
      <c r="V690" s="291"/>
      <c r="W690" s="291"/>
      <c r="X690" s="291"/>
      <c r="Y690" s="412"/>
      <c r="Z690" s="425"/>
      <c r="AA690" s="425"/>
      <c r="AB690" s="425"/>
      <c r="AC690" s="425"/>
      <c r="AD690" s="425"/>
      <c r="AE690" s="425"/>
      <c r="AF690" s="425"/>
      <c r="AG690" s="425"/>
      <c r="AH690" s="425"/>
      <c r="AI690" s="425"/>
      <c r="AJ690" s="425"/>
      <c r="AK690" s="425"/>
      <c r="AL690" s="425"/>
      <c r="AM690" s="306"/>
    </row>
    <row r="691" spans="1:39" ht="15.5" hidden="1" outlineLevel="1">
      <c r="A691" s="532"/>
      <c r="B691" s="288" t="s">
        <v>501</v>
      </c>
      <c r="C691" s="291"/>
      <c r="D691" s="291"/>
      <c r="E691" s="291"/>
      <c r="F691" s="291"/>
      <c r="G691" s="291"/>
      <c r="H691" s="291"/>
      <c r="I691" s="291"/>
      <c r="J691" s="291"/>
      <c r="K691" s="291"/>
      <c r="L691" s="291"/>
      <c r="M691" s="291"/>
      <c r="N691" s="291"/>
      <c r="O691" s="291"/>
      <c r="P691" s="291"/>
      <c r="Q691" s="291"/>
      <c r="R691" s="291"/>
      <c r="S691" s="291"/>
      <c r="T691" s="291"/>
      <c r="U691" s="291"/>
      <c r="V691" s="291"/>
      <c r="W691" s="291"/>
      <c r="X691" s="291"/>
      <c r="Y691" s="412"/>
      <c r="Z691" s="425"/>
      <c r="AA691" s="425"/>
      <c r="AB691" s="425"/>
      <c r="AC691" s="425"/>
      <c r="AD691" s="425"/>
      <c r="AE691" s="425"/>
      <c r="AF691" s="425"/>
      <c r="AG691" s="425"/>
      <c r="AH691" s="425"/>
      <c r="AI691" s="425"/>
      <c r="AJ691" s="425"/>
      <c r="AK691" s="425"/>
      <c r="AL691" s="425"/>
      <c r="AM691" s="306"/>
    </row>
    <row r="692" spans="1:39" ht="15.5" hidden="1" outlineLevel="1">
      <c r="A692" s="532">
        <v>33</v>
      </c>
      <c r="B692" s="428" t="s">
        <v>125</v>
      </c>
      <c r="C692" s="291" t="s">
        <v>25</v>
      </c>
      <c r="D692" s="295"/>
      <c r="E692" s="295"/>
      <c r="F692" s="295"/>
      <c r="G692" s="295"/>
      <c r="H692" s="295"/>
      <c r="I692" s="295"/>
      <c r="J692" s="295"/>
      <c r="K692" s="295"/>
      <c r="L692" s="295"/>
      <c r="M692" s="295"/>
      <c r="N692" s="295">
        <v>0</v>
      </c>
      <c r="O692" s="295"/>
      <c r="P692" s="295"/>
      <c r="Q692" s="295"/>
      <c r="R692" s="295"/>
      <c r="S692" s="295"/>
      <c r="T692" s="295"/>
      <c r="U692" s="295"/>
      <c r="V692" s="295"/>
      <c r="W692" s="295"/>
      <c r="X692" s="295"/>
      <c r="Y692" s="426"/>
      <c r="Z692" s="410"/>
      <c r="AA692" s="410"/>
      <c r="AB692" s="410"/>
      <c r="AC692" s="410"/>
      <c r="AD692" s="410"/>
      <c r="AE692" s="410"/>
      <c r="AF692" s="415"/>
      <c r="AG692" s="415"/>
      <c r="AH692" s="415"/>
      <c r="AI692" s="415"/>
      <c r="AJ692" s="415"/>
      <c r="AK692" s="415"/>
      <c r="AL692" s="415"/>
      <c r="AM692" s="296">
        <f>SUM(Y692:AL692)</f>
        <v>0</v>
      </c>
    </row>
    <row r="693" spans="1:39" ht="15.5" hidden="1" outlineLevel="1">
      <c r="A693" s="532"/>
      <c r="B693" s="294" t="s">
        <v>310</v>
      </c>
      <c r="C693" s="291" t="s">
        <v>163</v>
      </c>
      <c r="D693" s="295"/>
      <c r="E693" s="295"/>
      <c r="F693" s="295"/>
      <c r="G693" s="295"/>
      <c r="H693" s="295"/>
      <c r="I693" s="295"/>
      <c r="J693" s="295"/>
      <c r="K693" s="295"/>
      <c r="L693" s="295"/>
      <c r="M693" s="295"/>
      <c r="N693" s="295">
        <f>N692</f>
        <v>0</v>
      </c>
      <c r="O693" s="295"/>
      <c r="P693" s="295"/>
      <c r="Q693" s="295"/>
      <c r="R693" s="295"/>
      <c r="S693" s="295"/>
      <c r="T693" s="295"/>
      <c r="U693" s="295"/>
      <c r="V693" s="295"/>
      <c r="W693" s="295"/>
      <c r="X693" s="295"/>
      <c r="Y693" s="411">
        <f>Y692</f>
        <v>0</v>
      </c>
      <c r="Z693" s="411">
        <f t="shared" ref="Z693" si="2055">Z692</f>
        <v>0</v>
      </c>
      <c r="AA693" s="411">
        <f t="shared" ref="AA693" si="2056">AA692</f>
        <v>0</v>
      </c>
      <c r="AB693" s="411">
        <f t="shared" ref="AB693" si="2057">AB692</f>
        <v>0</v>
      </c>
      <c r="AC693" s="411">
        <f t="shared" ref="AC693" si="2058">AC692</f>
        <v>0</v>
      </c>
      <c r="AD693" s="411">
        <f t="shared" ref="AD693" si="2059">AD692</f>
        <v>0</v>
      </c>
      <c r="AE693" s="411">
        <f t="shared" ref="AE693" si="2060">AE692</f>
        <v>0</v>
      </c>
      <c r="AF693" s="411">
        <f t="shared" ref="AF693" si="2061">AF692</f>
        <v>0</v>
      </c>
      <c r="AG693" s="411">
        <f t="shared" ref="AG693" si="2062">AG692</f>
        <v>0</v>
      </c>
      <c r="AH693" s="411">
        <f t="shared" ref="AH693" si="2063">AH692</f>
        <v>0</v>
      </c>
      <c r="AI693" s="411">
        <f t="shared" ref="AI693" si="2064">AI692</f>
        <v>0</v>
      </c>
      <c r="AJ693" s="411">
        <f t="shared" ref="AJ693" si="2065">AJ692</f>
        <v>0</v>
      </c>
      <c r="AK693" s="411">
        <f t="shared" ref="AK693" si="2066">AK692</f>
        <v>0</v>
      </c>
      <c r="AL693" s="411">
        <f t="shared" ref="AL693" si="2067">AL692</f>
        <v>0</v>
      </c>
      <c r="AM693" s="306"/>
    </row>
    <row r="694" spans="1:39" ht="15.5" hidden="1" outlineLevel="1">
      <c r="A694" s="532"/>
      <c r="B694" s="428"/>
      <c r="C694" s="291"/>
      <c r="D694" s="291"/>
      <c r="E694" s="291"/>
      <c r="F694" s="291"/>
      <c r="G694" s="291"/>
      <c r="H694" s="291"/>
      <c r="I694" s="291"/>
      <c r="J694" s="291"/>
      <c r="K694" s="291"/>
      <c r="L694" s="291"/>
      <c r="M694" s="291"/>
      <c r="N694" s="291"/>
      <c r="O694" s="291"/>
      <c r="P694" s="291"/>
      <c r="Q694" s="291"/>
      <c r="R694" s="291"/>
      <c r="S694" s="291"/>
      <c r="T694" s="291"/>
      <c r="U694" s="291"/>
      <c r="V694" s="291"/>
      <c r="W694" s="291"/>
      <c r="X694" s="291"/>
      <c r="Y694" s="412"/>
      <c r="Z694" s="425"/>
      <c r="AA694" s="425"/>
      <c r="AB694" s="425"/>
      <c r="AC694" s="425"/>
      <c r="AD694" s="425"/>
      <c r="AE694" s="425"/>
      <c r="AF694" s="425"/>
      <c r="AG694" s="425"/>
      <c r="AH694" s="425"/>
      <c r="AI694" s="425"/>
      <c r="AJ694" s="425"/>
      <c r="AK694" s="425"/>
      <c r="AL694" s="425"/>
      <c r="AM694" s="306"/>
    </row>
    <row r="695" spans="1:39" ht="15.5" hidden="1" outlineLevel="1">
      <c r="A695" s="532">
        <v>34</v>
      </c>
      <c r="B695" s="428" t="s">
        <v>126</v>
      </c>
      <c r="C695" s="291" t="s">
        <v>25</v>
      </c>
      <c r="D695" s="295"/>
      <c r="E695" s="295"/>
      <c r="F695" s="295"/>
      <c r="G695" s="295"/>
      <c r="H695" s="295"/>
      <c r="I695" s="295"/>
      <c r="J695" s="295"/>
      <c r="K695" s="295"/>
      <c r="L695" s="295"/>
      <c r="M695" s="295"/>
      <c r="N695" s="295">
        <v>0</v>
      </c>
      <c r="O695" s="295"/>
      <c r="P695" s="295"/>
      <c r="Q695" s="295"/>
      <c r="R695" s="295"/>
      <c r="S695" s="295"/>
      <c r="T695" s="295"/>
      <c r="U695" s="295"/>
      <c r="V695" s="295"/>
      <c r="W695" s="295"/>
      <c r="X695" s="295"/>
      <c r="Y695" s="426"/>
      <c r="Z695" s="410"/>
      <c r="AA695" s="410"/>
      <c r="AB695" s="410"/>
      <c r="AC695" s="410"/>
      <c r="AD695" s="410"/>
      <c r="AE695" s="410"/>
      <c r="AF695" s="415"/>
      <c r="AG695" s="415"/>
      <c r="AH695" s="415"/>
      <c r="AI695" s="415"/>
      <c r="AJ695" s="415"/>
      <c r="AK695" s="415"/>
      <c r="AL695" s="415"/>
      <c r="AM695" s="296">
        <f>SUM(Y695:AL695)</f>
        <v>0</v>
      </c>
    </row>
    <row r="696" spans="1:39" ht="15.5" hidden="1" outlineLevel="1">
      <c r="A696" s="532"/>
      <c r="B696" s="294" t="s">
        <v>310</v>
      </c>
      <c r="C696" s="291" t="s">
        <v>163</v>
      </c>
      <c r="D696" s="295"/>
      <c r="E696" s="295"/>
      <c r="F696" s="295"/>
      <c r="G696" s="295"/>
      <c r="H696" s="295"/>
      <c r="I696" s="295"/>
      <c r="J696" s="295"/>
      <c r="K696" s="295"/>
      <c r="L696" s="295"/>
      <c r="M696" s="295"/>
      <c r="N696" s="295">
        <f>N695</f>
        <v>0</v>
      </c>
      <c r="O696" s="295"/>
      <c r="P696" s="295"/>
      <c r="Q696" s="295"/>
      <c r="R696" s="295"/>
      <c r="S696" s="295"/>
      <c r="T696" s="295"/>
      <c r="U696" s="295"/>
      <c r="V696" s="295"/>
      <c r="W696" s="295"/>
      <c r="X696" s="295"/>
      <c r="Y696" s="411">
        <f>Y695</f>
        <v>0</v>
      </c>
      <c r="Z696" s="411">
        <f t="shared" ref="Z696" si="2068">Z695</f>
        <v>0</v>
      </c>
      <c r="AA696" s="411">
        <f t="shared" ref="AA696" si="2069">AA695</f>
        <v>0</v>
      </c>
      <c r="AB696" s="411">
        <f t="shared" ref="AB696" si="2070">AB695</f>
        <v>0</v>
      </c>
      <c r="AC696" s="411">
        <f t="shared" ref="AC696" si="2071">AC695</f>
        <v>0</v>
      </c>
      <c r="AD696" s="411">
        <f t="shared" ref="AD696" si="2072">AD695</f>
        <v>0</v>
      </c>
      <c r="AE696" s="411">
        <f t="shared" ref="AE696" si="2073">AE695</f>
        <v>0</v>
      </c>
      <c r="AF696" s="411">
        <f t="shared" ref="AF696" si="2074">AF695</f>
        <v>0</v>
      </c>
      <c r="AG696" s="411">
        <f t="shared" ref="AG696" si="2075">AG695</f>
        <v>0</v>
      </c>
      <c r="AH696" s="411">
        <f t="shared" ref="AH696" si="2076">AH695</f>
        <v>0</v>
      </c>
      <c r="AI696" s="411">
        <f t="shared" ref="AI696" si="2077">AI695</f>
        <v>0</v>
      </c>
      <c r="AJ696" s="411">
        <f t="shared" ref="AJ696" si="2078">AJ695</f>
        <v>0</v>
      </c>
      <c r="AK696" s="411">
        <f t="shared" ref="AK696" si="2079">AK695</f>
        <v>0</v>
      </c>
      <c r="AL696" s="411">
        <f t="shared" ref="AL696" si="2080">AL695</f>
        <v>0</v>
      </c>
      <c r="AM696" s="306"/>
    </row>
    <row r="697" spans="1:39" ht="15.5" hidden="1" outlineLevel="1">
      <c r="A697" s="532"/>
      <c r="B697" s="428"/>
      <c r="C697" s="291"/>
      <c r="D697" s="291"/>
      <c r="E697" s="291"/>
      <c r="F697" s="291"/>
      <c r="G697" s="291"/>
      <c r="H697" s="291"/>
      <c r="I697" s="291"/>
      <c r="J697" s="291"/>
      <c r="K697" s="291"/>
      <c r="L697" s="291"/>
      <c r="M697" s="291"/>
      <c r="N697" s="291"/>
      <c r="O697" s="291"/>
      <c r="P697" s="291"/>
      <c r="Q697" s="291"/>
      <c r="R697" s="291"/>
      <c r="S697" s="291"/>
      <c r="T697" s="291"/>
      <c r="U697" s="291"/>
      <c r="V697" s="291"/>
      <c r="W697" s="291"/>
      <c r="X697" s="291"/>
      <c r="Y697" s="412"/>
      <c r="Z697" s="425"/>
      <c r="AA697" s="425"/>
      <c r="AB697" s="425"/>
      <c r="AC697" s="425"/>
      <c r="AD697" s="425"/>
      <c r="AE697" s="425"/>
      <c r="AF697" s="425"/>
      <c r="AG697" s="425"/>
      <c r="AH697" s="425"/>
      <c r="AI697" s="425"/>
      <c r="AJ697" s="425"/>
      <c r="AK697" s="425"/>
      <c r="AL697" s="425"/>
      <c r="AM697" s="306"/>
    </row>
    <row r="698" spans="1:39" ht="15.5" hidden="1" outlineLevel="1">
      <c r="A698" s="532">
        <v>35</v>
      </c>
      <c r="B698" s="428" t="s">
        <v>127</v>
      </c>
      <c r="C698" s="291" t="s">
        <v>25</v>
      </c>
      <c r="D698" s="295"/>
      <c r="E698" s="295"/>
      <c r="F698" s="295"/>
      <c r="G698" s="295"/>
      <c r="H698" s="295"/>
      <c r="I698" s="295"/>
      <c r="J698" s="295"/>
      <c r="K698" s="295"/>
      <c r="L698" s="295"/>
      <c r="M698" s="295"/>
      <c r="N698" s="295">
        <v>0</v>
      </c>
      <c r="O698" s="295"/>
      <c r="P698" s="295"/>
      <c r="Q698" s="295"/>
      <c r="R698" s="295"/>
      <c r="S698" s="295"/>
      <c r="T698" s="295"/>
      <c r="U698" s="295"/>
      <c r="V698" s="295"/>
      <c r="W698" s="295"/>
      <c r="X698" s="295"/>
      <c r="Y698" s="426"/>
      <c r="Z698" s="410"/>
      <c r="AA698" s="410"/>
      <c r="AB698" s="410"/>
      <c r="AC698" s="410"/>
      <c r="AD698" s="410"/>
      <c r="AE698" s="410"/>
      <c r="AF698" s="415"/>
      <c r="AG698" s="415"/>
      <c r="AH698" s="415"/>
      <c r="AI698" s="415"/>
      <c r="AJ698" s="415"/>
      <c r="AK698" s="415"/>
      <c r="AL698" s="415"/>
      <c r="AM698" s="296">
        <f>SUM(Y698:AL698)</f>
        <v>0</v>
      </c>
    </row>
    <row r="699" spans="1:39" ht="15.5" hidden="1" outlineLevel="1">
      <c r="A699" s="532"/>
      <c r="B699" s="294" t="s">
        <v>310</v>
      </c>
      <c r="C699" s="291" t="s">
        <v>163</v>
      </c>
      <c r="D699" s="295"/>
      <c r="E699" s="295"/>
      <c r="F699" s="295"/>
      <c r="G699" s="295"/>
      <c r="H699" s="295"/>
      <c r="I699" s="295"/>
      <c r="J699" s="295"/>
      <c r="K699" s="295"/>
      <c r="L699" s="295"/>
      <c r="M699" s="295"/>
      <c r="N699" s="295">
        <f>N698</f>
        <v>0</v>
      </c>
      <c r="O699" s="295"/>
      <c r="P699" s="295"/>
      <c r="Q699" s="295"/>
      <c r="R699" s="295"/>
      <c r="S699" s="295"/>
      <c r="T699" s="295"/>
      <c r="U699" s="295"/>
      <c r="V699" s="295"/>
      <c r="W699" s="295"/>
      <c r="X699" s="295"/>
      <c r="Y699" s="411">
        <f>Y698</f>
        <v>0</v>
      </c>
      <c r="Z699" s="411">
        <f t="shared" ref="Z699" si="2081">Z698</f>
        <v>0</v>
      </c>
      <c r="AA699" s="411">
        <f t="shared" ref="AA699" si="2082">AA698</f>
        <v>0</v>
      </c>
      <c r="AB699" s="411">
        <f t="shared" ref="AB699" si="2083">AB698</f>
        <v>0</v>
      </c>
      <c r="AC699" s="411">
        <f t="shared" ref="AC699" si="2084">AC698</f>
        <v>0</v>
      </c>
      <c r="AD699" s="411">
        <f t="shared" ref="AD699" si="2085">AD698</f>
        <v>0</v>
      </c>
      <c r="AE699" s="411">
        <f t="shared" ref="AE699" si="2086">AE698</f>
        <v>0</v>
      </c>
      <c r="AF699" s="411">
        <f t="shared" ref="AF699" si="2087">AF698</f>
        <v>0</v>
      </c>
      <c r="AG699" s="411">
        <f t="shared" ref="AG699" si="2088">AG698</f>
        <v>0</v>
      </c>
      <c r="AH699" s="411">
        <f t="shared" ref="AH699" si="2089">AH698</f>
        <v>0</v>
      </c>
      <c r="AI699" s="411">
        <f t="shared" ref="AI699" si="2090">AI698</f>
        <v>0</v>
      </c>
      <c r="AJ699" s="411">
        <f t="shared" ref="AJ699" si="2091">AJ698</f>
        <v>0</v>
      </c>
      <c r="AK699" s="411">
        <f t="shared" ref="AK699" si="2092">AK698</f>
        <v>0</v>
      </c>
      <c r="AL699" s="411">
        <f t="shared" ref="AL699" si="2093">AL698</f>
        <v>0</v>
      </c>
      <c r="AM699" s="306"/>
    </row>
    <row r="700" spans="1:39" ht="15.5" hidden="1" outlineLevel="1">
      <c r="A700" s="532"/>
      <c r="B700" s="431"/>
      <c r="C700" s="291"/>
      <c r="D700" s="291"/>
      <c r="E700" s="291"/>
      <c r="F700" s="291"/>
      <c r="G700" s="291"/>
      <c r="H700" s="291"/>
      <c r="I700" s="291"/>
      <c r="J700" s="291"/>
      <c r="K700" s="291"/>
      <c r="L700" s="291"/>
      <c r="M700" s="291"/>
      <c r="N700" s="291"/>
      <c r="O700" s="291"/>
      <c r="P700" s="291"/>
      <c r="Q700" s="291"/>
      <c r="R700" s="291"/>
      <c r="S700" s="291"/>
      <c r="T700" s="291"/>
      <c r="U700" s="291"/>
      <c r="V700" s="291"/>
      <c r="W700" s="291"/>
      <c r="X700" s="291"/>
      <c r="Y700" s="412"/>
      <c r="Z700" s="425"/>
      <c r="AA700" s="425"/>
      <c r="AB700" s="425"/>
      <c r="AC700" s="425"/>
      <c r="AD700" s="425"/>
      <c r="AE700" s="425"/>
      <c r="AF700" s="425"/>
      <c r="AG700" s="425"/>
      <c r="AH700" s="425"/>
      <c r="AI700" s="425"/>
      <c r="AJ700" s="425"/>
      <c r="AK700" s="425"/>
      <c r="AL700" s="425"/>
      <c r="AM700" s="306"/>
    </row>
    <row r="701" spans="1:39" ht="15.5" hidden="1" outlineLevel="1">
      <c r="A701" s="532"/>
      <c r="B701" s="288" t="s">
        <v>502</v>
      </c>
      <c r="C701" s="291"/>
      <c r="D701" s="291"/>
      <c r="E701" s="291"/>
      <c r="F701" s="291"/>
      <c r="G701" s="291"/>
      <c r="H701" s="291"/>
      <c r="I701" s="291"/>
      <c r="J701" s="291"/>
      <c r="K701" s="291"/>
      <c r="L701" s="291"/>
      <c r="M701" s="291"/>
      <c r="N701" s="291"/>
      <c r="O701" s="291"/>
      <c r="P701" s="291"/>
      <c r="Q701" s="291"/>
      <c r="R701" s="291"/>
      <c r="S701" s="291"/>
      <c r="T701" s="291"/>
      <c r="U701" s="291"/>
      <c r="V701" s="291"/>
      <c r="W701" s="291"/>
      <c r="X701" s="291"/>
      <c r="Y701" s="412"/>
      <c r="Z701" s="425"/>
      <c r="AA701" s="425"/>
      <c r="AB701" s="425"/>
      <c r="AC701" s="425"/>
      <c r="AD701" s="425"/>
      <c r="AE701" s="425"/>
      <c r="AF701" s="425"/>
      <c r="AG701" s="425"/>
      <c r="AH701" s="425"/>
      <c r="AI701" s="425"/>
      <c r="AJ701" s="425"/>
      <c r="AK701" s="425"/>
      <c r="AL701" s="425"/>
      <c r="AM701" s="306"/>
    </row>
    <row r="702" spans="1:39" ht="46.5" hidden="1" outlineLevel="1">
      <c r="A702" s="532">
        <v>36</v>
      </c>
      <c r="B702" s="428" t="s">
        <v>128</v>
      </c>
      <c r="C702" s="291" t="s">
        <v>25</v>
      </c>
      <c r="D702" s="295"/>
      <c r="E702" s="295"/>
      <c r="F702" s="295"/>
      <c r="G702" s="295"/>
      <c r="H702" s="295"/>
      <c r="I702" s="295"/>
      <c r="J702" s="295"/>
      <c r="K702" s="295"/>
      <c r="L702" s="295"/>
      <c r="M702" s="295"/>
      <c r="N702" s="295">
        <v>12</v>
      </c>
      <c r="O702" s="295"/>
      <c r="P702" s="295"/>
      <c r="Q702" s="295"/>
      <c r="R702" s="295"/>
      <c r="S702" s="295"/>
      <c r="T702" s="295"/>
      <c r="U702" s="295"/>
      <c r="V702" s="295"/>
      <c r="W702" s="295"/>
      <c r="X702" s="295"/>
      <c r="Y702" s="426"/>
      <c r="Z702" s="410"/>
      <c r="AA702" s="410"/>
      <c r="AB702" s="410"/>
      <c r="AC702" s="410"/>
      <c r="AD702" s="410"/>
      <c r="AE702" s="410"/>
      <c r="AF702" s="415"/>
      <c r="AG702" s="415"/>
      <c r="AH702" s="415"/>
      <c r="AI702" s="415"/>
      <c r="AJ702" s="415"/>
      <c r="AK702" s="415"/>
      <c r="AL702" s="415"/>
      <c r="AM702" s="296">
        <f>SUM(Y702:AL702)</f>
        <v>0</v>
      </c>
    </row>
    <row r="703" spans="1:39" ht="15.5" hidden="1" outlineLevel="1">
      <c r="A703" s="532"/>
      <c r="B703" s="294" t="s">
        <v>310</v>
      </c>
      <c r="C703" s="291" t="s">
        <v>163</v>
      </c>
      <c r="D703" s="295"/>
      <c r="E703" s="295"/>
      <c r="F703" s="295"/>
      <c r="G703" s="295"/>
      <c r="H703" s="295"/>
      <c r="I703" s="295"/>
      <c r="J703" s="295"/>
      <c r="K703" s="295"/>
      <c r="L703" s="295"/>
      <c r="M703" s="295"/>
      <c r="N703" s="295">
        <f>N702</f>
        <v>12</v>
      </c>
      <c r="O703" s="295"/>
      <c r="P703" s="295"/>
      <c r="Q703" s="295"/>
      <c r="R703" s="295"/>
      <c r="S703" s="295"/>
      <c r="T703" s="295"/>
      <c r="U703" s="295"/>
      <c r="V703" s="295"/>
      <c r="W703" s="295"/>
      <c r="X703" s="295"/>
      <c r="Y703" s="411">
        <f>Y702</f>
        <v>0</v>
      </c>
      <c r="Z703" s="411">
        <f t="shared" ref="Z703" si="2094">Z702</f>
        <v>0</v>
      </c>
      <c r="AA703" s="411">
        <f t="shared" ref="AA703" si="2095">AA702</f>
        <v>0</v>
      </c>
      <c r="AB703" s="411">
        <f t="shared" ref="AB703" si="2096">AB702</f>
        <v>0</v>
      </c>
      <c r="AC703" s="411">
        <f t="shared" ref="AC703" si="2097">AC702</f>
        <v>0</v>
      </c>
      <c r="AD703" s="411">
        <f t="shared" ref="AD703" si="2098">AD702</f>
        <v>0</v>
      </c>
      <c r="AE703" s="411">
        <f t="shared" ref="AE703" si="2099">AE702</f>
        <v>0</v>
      </c>
      <c r="AF703" s="411">
        <f t="shared" ref="AF703" si="2100">AF702</f>
        <v>0</v>
      </c>
      <c r="AG703" s="411">
        <f t="shared" ref="AG703" si="2101">AG702</f>
        <v>0</v>
      </c>
      <c r="AH703" s="411">
        <f t="shared" ref="AH703" si="2102">AH702</f>
        <v>0</v>
      </c>
      <c r="AI703" s="411">
        <f t="shared" ref="AI703" si="2103">AI702</f>
        <v>0</v>
      </c>
      <c r="AJ703" s="411">
        <f t="shared" ref="AJ703" si="2104">AJ702</f>
        <v>0</v>
      </c>
      <c r="AK703" s="411">
        <f t="shared" ref="AK703" si="2105">AK702</f>
        <v>0</v>
      </c>
      <c r="AL703" s="411">
        <f t="shared" ref="AL703" si="2106">AL702</f>
        <v>0</v>
      </c>
      <c r="AM703" s="306"/>
    </row>
    <row r="704" spans="1:39" ht="15.5" hidden="1" outlineLevel="1">
      <c r="A704" s="532"/>
      <c r="B704" s="428"/>
      <c r="C704" s="291"/>
      <c r="D704" s="291"/>
      <c r="E704" s="291"/>
      <c r="F704" s="291"/>
      <c r="G704" s="291"/>
      <c r="H704" s="291"/>
      <c r="I704" s="291"/>
      <c r="J704" s="291"/>
      <c r="K704" s="291"/>
      <c r="L704" s="291"/>
      <c r="M704" s="291"/>
      <c r="N704" s="291"/>
      <c r="O704" s="291"/>
      <c r="P704" s="291"/>
      <c r="Q704" s="291"/>
      <c r="R704" s="291"/>
      <c r="S704" s="291"/>
      <c r="T704" s="291"/>
      <c r="U704" s="291"/>
      <c r="V704" s="291"/>
      <c r="W704" s="291"/>
      <c r="X704" s="291"/>
      <c r="Y704" s="412"/>
      <c r="Z704" s="425"/>
      <c r="AA704" s="425"/>
      <c r="AB704" s="425"/>
      <c r="AC704" s="425"/>
      <c r="AD704" s="425"/>
      <c r="AE704" s="425"/>
      <c r="AF704" s="425"/>
      <c r="AG704" s="425"/>
      <c r="AH704" s="425"/>
      <c r="AI704" s="425"/>
      <c r="AJ704" s="425"/>
      <c r="AK704" s="425"/>
      <c r="AL704" s="425"/>
      <c r="AM704" s="306"/>
    </row>
    <row r="705" spans="1:39" ht="31" hidden="1" outlineLevel="1">
      <c r="A705" s="532">
        <v>37</v>
      </c>
      <c r="B705" s="428" t="s">
        <v>129</v>
      </c>
      <c r="C705" s="291" t="s">
        <v>25</v>
      </c>
      <c r="D705" s="295"/>
      <c r="E705" s="295"/>
      <c r="F705" s="295"/>
      <c r="G705" s="295"/>
      <c r="H705" s="295"/>
      <c r="I705" s="295"/>
      <c r="J705" s="295"/>
      <c r="K705" s="295"/>
      <c r="L705" s="295"/>
      <c r="M705" s="295"/>
      <c r="N705" s="295">
        <v>12</v>
      </c>
      <c r="O705" s="295"/>
      <c r="P705" s="295"/>
      <c r="Q705" s="295"/>
      <c r="R705" s="295"/>
      <c r="S705" s="295"/>
      <c r="T705" s="295"/>
      <c r="U705" s="295"/>
      <c r="V705" s="295"/>
      <c r="W705" s="295"/>
      <c r="X705" s="295"/>
      <c r="Y705" s="426"/>
      <c r="Z705" s="410"/>
      <c r="AA705" s="410"/>
      <c r="AB705" s="410"/>
      <c r="AC705" s="410"/>
      <c r="AD705" s="410"/>
      <c r="AE705" s="410"/>
      <c r="AF705" s="415"/>
      <c r="AG705" s="415"/>
      <c r="AH705" s="415"/>
      <c r="AI705" s="415"/>
      <c r="AJ705" s="415"/>
      <c r="AK705" s="415"/>
      <c r="AL705" s="415"/>
      <c r="AM705" s="296">
        <f>SUM(Y705:AL705)</f>
        <v>0</v>
      </c>
    </row>
    <row r="706" spans="1:39" ht="15.5" hidden="1" outlineLevel="1">
      <c r="A706" s="532"/>
      <c r="B706" s="294" t="s">
        <v>310</v>
      </c>
      <c r="C706" s="291" t="s">
        <v>163</v>
      </c>
      <c r="D706" s="295"/>
      <c r="E706" s="295"/>
      <c r="F706" s="295"/>
      <c r="G706" s="295"/>
      <c r="H706" s="295"/>
      <c r="I706" s="295"/>
      <c r="J706" s="295"/>
      <c r="K706" s="295"/>
      <c r="L706" s="295"/>
      <c r="M706" s="295"/>
      <c r="N706" s="295">
        <f>N705</f>
        <v>12</v>
      </c>
      <c r="O706" s="295"/>
      <c r="P706" s="295"/>
      <c r="Q706" s="295"/>
      <c r="R706" s="295"/>
      <c r="S706" s="295"/>
      <c r="T706" s="295"/>
      <c r="U706" s="295"/>
      <c r="V706" s="295"/>
      <c r="W706" s="295"/>
      <c r="X706" s="295"/>
      <c r="Y706" s="411">
        <f>Y705</f>
        <v>0</v>
      </c>
      <c r="Z706" s="411">
        <f t="shared" ref="Z706" si="2107">Z705</f>
        <v>0</v>
      </c>
      <c r="AA706" s="411">
        <f t="shared" ref="AA706" si="2108">AA705</f>
        <v>0</v>
      </c>
      <c r="AB706" s="411">
        <f t="shared" ref="AB706" si="2109">AB705</f>
        <v>0</v>
      </c>
      <c r="AC706" s="411">
        <f t="shared" ref="AC706" si="2110">AC705</f>
        <v>0</v>
      </c>
      <c r="AD706" s="411">
        <f t="shared" ref="AD706" si="2111">AD705</f>
        <v>0</v>
      </c>
      <c r="AE706" s="411">
        <f t="shared" ref="AE706" si="2112">AE705</f>
        <v>0</v>
      </c>
      <c r="AF706" s="411">
        <f t="shared" ref="AF706" si="2113">AF705</f>
        <v>0</v>
      </c>
      <c r="AG706" s="411">
        <f t="shared" ref="AG706" si="2114">AG705</f>
        <v>0</v>
      </c>
      <c r="AH706" s="411">
        <f t="shared" ref="AH706" si="2115">AH705</f>
        <v>0</v>
      </c>
      <c r="AI706" s="411">
        <f t="shared" ref="AI706" si="2116">AI705</f>
        <v>0</v>
      </c>
      <c r="AJ706" s="411">
        <f t="shared" ref="AJ706" si="2117">AJ705</f>
        <v>0</v>
      </c>
      <c r="AK706" s="411">
        <f t="shared" ref="AK706" si="2118">AK705</f>
        <v>0</v>
      </c>
      <c r="AL706" s="411">
        <f t="shared" ref="AL706" si="2119">AL705</f>
        <v>0</v>
      </c>
      <c r="AM706" s="306"/>
    </row>
    <row r="707" spans="1:39" ht="15.5" hidden="1" outlineLevel="1">
      <c r="A707" s="532"/>
      <c r="B707" s="428"/>
      <c r="C707" s="291"/>
      <c r="D707" s="291"/>
      <c r="E707" s="291"/>
      <c r="F707" s="291"/>
      <c r="G707" s="291"/>
      <c r="H707" s="291"/>
      <c r="I707" s="291"/>
      <c r="J707" s="291"/>
      <c r="K707" s="291"/>
      <c r="L707" s="291"/>
      <c r="M707" s="291"/>
      <c r="N707" s="291"/>
      <c r="O707" s="291"/>
      <c r="P707" s="291"/>
      <c r="Q707" s="291"/>
      <c r="R707" s="291"/>
      <c r="S707" s="291"/>
      <c r="T707" s="291"/>
      <c r="U707" s="291"/>
      <c r="V707" s="291"/>
      <c r="W707" s="291"/>
      <c r="X707" s="291"/>
      <c r="Y707" s="412"/>
      <c r="Z707" s="425"/>
      <c r="AA707" s="425"/>
      <c r="AB707" s="425"/>
      <c r="AC707" s="425"/>
      <c r="AD707" s="425"/>
      <c r="AE707" s="425"/>
      <c r="AF707" s="425"/>
      <c r="AG707" s="425"/>
      <c r="AH707" s="425"/>
      <c r="AI707" s="425"/>
      <c r="AJ707" s="425"/>
      <c r="AK707" s="425"/>
      <c r="AL707" s="425"/>
      <c r="AM707" s="306"/>
    </row>
    <row r="708" spans="1:39" ht="15.5" hidden="1" outlineLevel="1">
      <c r="A708" s="532">
        <v>38</v>
      </c>
      <c r="B708" s="428" t="s">
        <v>130</v>
      </c>
      <c r="C708" s="291" t="s">
        <v>25</v>
      </c>
      <c r="D708" s="295"/>
      <c r="E708" s="295"/>
      <c r="F708" s="295"/>
      <c r="G708" s="295"/>
      <c r="H708" s="295"/>
      <c r="I708" s="295"/>
      <c r="J708" s="295"/>
      <c r="K708" s="295"/>
      <c r="L708" s="295"/>
      <c r="M708" s="295"/>
      <c r="N708" s="295">
        <v>12</v>
      </c>
      <c r="O708" s="295"/>
      <c r="P708" s="295"/>
      <c r="Q708" s="295"/>
      <c r="R708" s="295"/>
      <c r="S708" s="295"/>
      <c r="T708" s="295"/>
      <c r="U708" s="295"/>
      <c r="V708" s="295"/>
      <c r="W708" s="295"/>
      <c r="X708" s="295"/>
      <c r="Y708" s="426"/>
      <c r="Z708" s="410"/>
      <c r="AA708" s="410"/>
      <c r="AB708" s="410"/>
      <c r="AC708" s="410"/>
      <c r="AD708" s="410"/>
      <c r="AE708" s="410"/>
      <c r="AF708" s="415"/>
      <c r="AG708" s="415"/>
      <c r="AH708" s="415"/>
      <c r="AI708" s="415"/>
      <c r="AJ708" s="415"/>
      <c r="AK708" s="415"/>
      <c r="AL708" s="415"/>
      <c r="AM708" s="296">
        <f>SUM(Y708:AL708)</f>
        <v>0</v>
      </c>
    </row>
    <row r="709" spans="1:39" ht="15.5" hidden="1" outlineLevel="1">
      <c r="A709" s="532"/>
      <c r="B709" s="294" t="s">
        <v>310</v>
      </c>
      <c r="C709" s="291" t="s">
        <v>163</v>
      </c>
      <c r="D709" s="295"/>
      <c r="E709" s="295"/>
      <c r="F709" s="295"/>
      <c r="G709" s="295"/>
      <c r="H709" s="295"/>
      <c r="I709" s="295"/>
      <c r="J709" s="295"/>
      <c r="K709" s="295"/>
      <c r="L709" s="295"/>
      <c r="M709" s="295"/>
      <c r="N709" s="295">
        <f>N708</f>
        <v>12</v>
      </c>
      <c r="O709" s="295"/>
      <c r="P709" s="295"/>
      <c r="Q709" s="295"/>
      <c r="R709" s="295"/>
      <c r="S709" s="295"/>
      <c r="T709" s="295"/>
      <c r="U709" s="295"/>
      <c r="V709" s="295"/>
      <c r="W709" s="295"/>
      <c r="X709" s="295"/>
      <c r="Y709" s="411">
        <f>Y708</f>
        <v>0</v>
      </c>
      <c r="Z709" s="411">
        <f t="shared" ref="Z709" si="2120">Z708</f>
        <v>0</v>
      </c>
      <c r="AA709" s="411">
        <f t="shared" ref="AA709" si="2121">AA708</f>
        <v>0</v>
      </c>
      <c r="AB709" s="411">
        <f t="shared" ref="AB709" si="2122">AB708</f>
        <v>0</v>
      </c>
      <c r="AC709" s="411">
        <f t="shared" ref="AC709" si="2123">AC708</f>
        <v>0</v>
      </c>
      <c r="AD709" s="411">
        <f t="shared" ref="AD709" si="2124">AD708</f>
        <v>0</v>
      </c>
      <c r="AE709" s="411">
        <f t="shared" ref="AE709" si="2125">AE708</f>
        <v>0</v>
      </c>
      <c r="AF709" s="411">
        <f t="shared" ref="AF709" si="2126">AF708</f>
        <v>0</v>
      </c>
      <c r="AG709" s="411">
        <f t="shared" ref="AG709" si="2127">AG708</f>
        <v>0</v>
      </c>
      <c r="AH709" s="411">
        <f t="shared" ref="AH709" si="2128">AH708</f>
        <v>0</v>
      </c>
      <c r="AI709" s="411">
        <f t="shared" ref="AI709" si="2129">AI708</f>
        <v>0</v>
      </c>
      <c r="AJ709" s="411">
        <f t="shared" ref="AJ709" si="2130">AJ708</f>
        <v>0</v>
      </c>
      <c r="AK709" s="411">
        <f t="shared" ref="AK709" si="2131">AK708</f>
        <v>0</v>
      </c>
      <c r="AL709" s="411">
        <f t="shared" ref="AL709" si="2132">AL708</f>
        <v>0</v>
      </c>
      <c r="AM709" s="306"/>
    </row>
    <row r="710" spans="1:39" ht="15.5" hidden="1" outlineLevel="1">
      <c r="A710" s="532"/>
      <c r="B710" s="428"/>
      <c r="C710" s="291"/>
      <c r="D710" s="291"/>
      <c r="E710" s="291"/>
      <c r="F710" s="291"/>
      <c r="G710" s="291"/>
      <c r="H710" s="291"/>
      <c r="I710" s="291"/>
      <c r="J710" s="291"/>
      <c r="K710" s="291"/>
      <c r="L710" s="291"/>
      <c r="M710" s="291"/>
      <c r="N710" s="291"/>
      <c r="O710" s="291"/>
      <c r="P710" s="291"/>
      <c r="Q710" s="291"/>
      <c r="R710" s="291"/>
      <c r="S710" s="291"/>
      <c r="T710" s="291"/>
      <c r="U710" s="291"/>
      <c r="V710" s="291"/>
      <c r="W710" s="291"/>
      <c r="X710" s="291"/>
      <c r="Y710" s="412"/>
      <c r="Z710" s="425"/>
      <c r="AA710" s="425"/>
      <c r="AB710" s="425"/>
      <c r="AC710" s="425"/>
      <c r="AD710" s="425"/>
      <c r="AE710" s="425"/>
      <c r="AF710" s="425"/>
      <c r="AG710" s="425"/>
      <c r="AH710" s="425"/>
      <c r="AI710" s="425"/>
      <c r="AJ710" s="425"/>
      <c r="AK710" s="425"/>
      <c r="AL710" s="425"/>
      <c r="AM710" s="306"/>
    </row>
    <row r="711" spans="1:39" ht="31" hidden="1" outlineLevel="1">
      <c r="A711" s="532">
        <v>39</v>
      </c>
      <c r="B711" s="428" t="s">
        <v>131</v>
      </c>
      <c r="C711" s="291" t="s">
        <v>25</v>
      </c>
      <c r="D711" s="295"/>
      <c r="E711" s="295"/>
      <c r="F711" s="295"/>
      <c r="G711" s="295"/>
      <c r="H711" s="295"/>
      <c r="I711" s="295"/>
      <c r="J711" s="295"/>
      <c r="K711" s="295"/>
      <c r="L711" s="295"/>
      <c r="M711" s="295"/>
      <c r="N711" s="295">
        <v>12</v>
      </c>
      <c r="O711" s="295"/>
      <c r="P711" s="295"/>
      <c r="Q711" s="295"/>
      <c r="R711" s="295"/>
      <c r="S711" s="295"/>
      <c r="T711" s="295"/>
      <c r="U711" s="295"/>
      <c r="V711" s="295"/>
      <c r="W711" s="295"/>
      <c r="X711" s="295"/>
      <c r="Y711" s="426"/>
      <c r="Z711" s="410"/>
      <c r="AA711" s="410"/>
      <c r="AB711" s="410"/>
      <c r="AC711" s="410"/>
      <c r="AD711" s="410"/>
      <c r="AE711" s="410"/>
      <c r="AF711" s="415"/>
      <c r="AG711" s="415"/>
      <c r="AH711" s="415"/>
      <c r="AI711" s="415"/>
      <c r="AJ711" s="415"/>
      <c r="AK711" s="415"/>
      <c r="AL711" s="415"/>
      <c r="AM711" s="296">
        <f>SUM(Y711:AL711)</f>
        <v>0</v>
      </c>
    </row>
    <row r="712" spans="1:39" ht="15.5" hidden="1" outlineLevel="1">
      <c r="A712" s="532"/>
      <c r="B712" s="294" t="s">
        <v>310</v>
      </c>
      <c r="C712" s="291" t="s">
        <v>163</v>
      </c>
      <c r="D712" s="295"/>
      <c r="E712" s="295"/>
      <c r="F712" s="295"/>
      <c r="G712" s="295"/>
      <c r="H712" s="295"/>
      <c r="I712" s="295"/>
      <c r="J712" s="295"/>
      <c r="K712" s="295"/>
      <c r="L712" s="295"/>
      <c r="M712" s="295"/>
      <c r="N712" s="295">
        <f>N711</f>
        <v>12</v>
      </c>
      <c r="O712" s="295"/>
      <c r="P712" s="295"/>
      <c r="Q712" s="295"/>
      <c r="R712" s="295"/>
      <c r="S712" s="295"/>
      <c r="T712" s="295"/>
      <c r="U712" s="295"/>
      <c r="V712" s="295"/>
      <c r="W712" s="295"/>
      <c r="X712" s="295"/>
      <c r="Y712" s="411">
        <f>Y711</f>
        <v>0</v>
      </c>
      <c r="Z712" s="411">
        <f t="shared" ref="Z712" si="2133">Z711</f>
        <v>0</v>
      </c>
      <c r="AA712" s="411">
        <f t="shared" ref="AA712" si="2134">AA711</f>
        <v>0</v>
      </c>
      <c r="AB712" s="411">
        <f t="shared" ref="AB712" si="2135">AB711</f>
        <v>0</v>
      </c>
      <c r="AC712" s="411">
        <f t="shared" ref="AC712" si="2136">AC711</f>
        <v>0</v>
      </c>
      <c r="AD712" s="411">
        <f t="shared" ref="AD712" si="2137">AD711</f>
        <v>0</v>
      </c>
      <c r="AE712" s="411">
        <f t="shared" ref="AE712" si="2138">AE711</f>
        <v>0</v>
      </c>
      <c r="AF712" s="411">
        <f t="shared" ref="AF712" si="2139">AF711</f>
        <v>0</v>
      </c>
      <c r="AG712" s="411">
        <f t="shared" ref="AG712" si="2140">AG711</f>
        <v>0</v>
      </c>
      <c r="AH712" s="411">
        <f t="shared" ref="AH712" si="2141">AH711</f>
        <v>0</v>
      </c>
      <c r="AI712" s="411">
        <f t="shared" ref="AI712" si="2142">AI711</f>
        <v>0</v>
      </c>
      <c r="AJ712" s="411">
        <f t="shared" ref="AJ712" si="2143">AJ711</f>
        <v>0</v>
      </c>
      <c r="AK712" s="411">
        <f t="shared" ref="AK712" si="2144">AK711</f>
        <v>0</v>
      </c>
      <c r="AL712" s="411">
        <f t="shared" ref="AL712" si="2145">AL711</f>
        <v>0</v>
      </c>
      <c r="AM712" s="306"/>
    </row>
    <row r="713" spans="1:39" ht="15.5" hidden="1" outlineLevel="1">
      <c r="A713" s="532"/>
      <c r="B713" s="428"/>
      <c r="C713" s="291"/>
      <c r="D713" s="291"/>
      <c r="E713" s="291"/>
      <c r="F713" s="291"/>
      <c r="G713" s="291"/>
      <c r="H713" s="291"/>
      <c r="I713" s="291"/>
      <c r="J713" s="291"/>
      <c r="K713" s="291"/>
      <c r="L713" s="291"/>
      <c r="M713" s="291"/>
      <c r="N713" s="291"/>
      <c r="O713" s="291"/>
      <c r="P713" s="291"/>
      <c r="Q713" s="291"/>
      <c r="R713" s="291"/>
      <c r="S713" s="291"/>
      <c r="T713" s="291"/>
      <c r="U713" s="291"/>
      <c r="V713" s="291"/>
      <c r="W713" s="291"/>
      <c r="X713" s="291"/>
      <c r="Y713" s="412"/>
      <c r="Z713" s="425"/>
      <c r="AA713" s="425"/>
      <c r="AB713" s="425"/>
      <c r="AC713" s="425"/>
      <c r="AD713" s="425"/>
      <c r="AE713" s="425"/>
      <c r="AF713" s="425"/>
      <c r="AG713" s="425"/>
      <c r="AH713" s="425"/>
      <c r="AI713" s="425"/>
      <c r="AJ713" s="425"/>
      <c r="AK713" s="425"/>
      <c r="AL713" s="425"/>
      <c r="AM713" s="306"/>
    </row>
    <row r="714" spans="1:39" ht="31" hidden="1" outlineLevel="1">
      <c r="A714" s="532">
        <v>40</v>
      </c>
      <c r="B714" s="428" t="s">
        <v>132</v>
      </c>
      <c r="C714" s="291" t="s">
        <v>25</v>
      </c>
      <c r="D714" s="295"/>
      <c r="E714" s="295"/>
      <c r="F714" s="295"/>
      <c r="G714" s="295"/>
      <c r="H714" s="295"/>
      <c r="I714" s="295"/>
      <c r="J714" s="295"/>
      <c r="K714" s="295"/>
      <c r="L714" s="295"/>
      <c r="M714" s="295"/>
      <c r="N714" s="295">
        <v>12</v>
      </c>
      <c r="O714" s="295"/>
      <c r="P714" s="295"/>
      <c r="Q714" s="295"/>
      <c r="R714" s="295"/>
      <c r="S714" s="295"/>
      <c r="T714" s="295"/>
      <c r="U714" s="295"/>
      <c r="V714" s="295"/>
      <c r="W714" s="295"/>
      <c r="X714" s="295"/>
      <c r="Y714" s="426"/>
      <c r="Z714" s="410"/>
      <c r="AA714" s="410"/>
      <c r="AB714" s="410"/>
      <c r="AC714" s="410"/>
      <c r="AD714" s="410"/>
      <c r="AE714" s="410"/>
      <c r="AF714" s="415"/>
      <c r="AG714" s="415"/>
      <c r="AH714" s="415"/>
      <c r="AI714" s="415"/>
      <c r="AJ714" s="415"/>
      <c r="AK714" s="415"/>
      <c r="AL714" s="415"/>
      <c r="AM714" s="296">
        <f>SUM(Y714:AL714)</f>
        <v>0</v>
      </c>
    </row>
    <row r="715" spans="1:39" ht="15.5" hidden="1" outlineLevel="1">
      <c r="A715" s="532"/>
      <c r="B715" s="294" t="s">
        <v>310</v>
      </c>
      <c r="C715" s="291" t="s">
        <v>163</v>
      </c>
      <c r="D715" s="295"/>
      <c r="E715" s="295"/>
      <c r="F715" s="295"/>
      <c r="G715" s="295"/>
      <c r="H715" s="295"/>
      <c r="I715" s="295"/>
      <c r="J715" s="295"/>
      <c r="K715" s="295"/>
      <c r="L715" s="295"/>
      <c r="M715" s="295"/>
      <c r="N715" s="295">
        <f>N714</f>
        <v>12</v>
      </c>
      <c r="O715" s="295"/>
      <c r="P715" s="295"/>
      <c r="Q715" s="295"/>
      <c r="R715" s="295"/>
      <c r="S715" s="295"/>
      <c r="T715" s="295"/>
      <c r="U715" s="295"/>
      <c r="V715" s="295"/>
      <c r="W715" s="295"/>
      <c r="X715" s="295"/>
      <c r="Y715" s="411">
        <f>Y714</f>
        <v>0</v>
      </c>
      <c r="Z715" s="411">
        <f t="shared" ref="Z715" si="2146">Z714</f>
        <v>0</v>
      </c>
      <c r="AA715" s="411">
        <f t="shared" ref="AA715" si="2147">AA714</f>
        <v>0</v>
      </c>
      <c r="AB715" s="411">
        <f t="shared" ref="AB715" si="2148">AB714</f>
        <v>0</v>
      </c>
      <c r="AC715" s="411">
        <f t="shared" ref="AC715" si="2149">AC714</f>
        <v>0</v>
      </c>
      <c r="AD715" s="411">
        <f t="shared" ref="AD715" si="2150">AD714</f>
        <v>0</v>
      </c>
      <c r="AE715" s="411">
        <f t="shared" ref="AE715" si="2151">AE714</f>
        <v>0</v>
      </c>
      <c r="AF715" s="411">
        <f t="shared" ref="AF715" si="2152">AF714</f>
        <v>0</v>
      </c>
      <c r="AG715" s="411">
        <f t="shared" ref="AG715" si="2153">AG714</f>
        <v>0</v>
      </c>
      <c r="AH715" s="411">
        <f t="shared" ref="AH715" si="2154">AH714</f>
        <v>0</v>
      </c>
      <c r="AI715" s="411">
        <f t="shared" ref="AI715" si="2155">AI714</f>
        <v>0</v>
      </c>
      <c r="AJ715" s="411">
        <f t="shared" ref="AJ715" si="2156">AJ714</f>
        <v>0</v>
      </c>
      <c r="AK715" s="411">
        <f t="shared" ref="AK715" si="2157">AK714</f>
        <v>0</v>
      </c>
      <c r="AL715" s="411">
        <f t="shared" ref="AL715" si="2158">AL714</f>
        <v>0</v>
      </c>
      <c r="AM715" s="306"/>
    </row>
    <row r="716" spans="1:39" ht="15.5" hidden="1" outlineLevel="1">
      <c r="A716" s="532"/>
      <c r="B716" s="428"/>
      <c r="C716" s="291"/>
      <c r="D716" s="291"/>
      <c r="E716" s="291"/>
      <c r="F716" s="291"/>
      <c r="G716" s="291"/>
      <c r="H716" s="291"/>
      <c r="I716" s="291"/>
      <c r="J716" s="291"/>
      <c r="K716" s="291"/>
      <c r="L716" s="291"/>
      <c r="M716" s="291"/>
      <c r="N716" s="291"/>
      <c r="O716" s="291"/>
      <c r="P716" s="291"/>
      <c r="Q716" s="291"/>
      <c r="R716" s="291"/>
      <c r="S716" s="291"/>
      <c r="T716" s="291"/>
      <c r="U716" s="291"/>
      <c r="V716" s="291"/>
      <c r="W716" s="291"/>
      <c r="X716" s="291"/>
      <c r="Y716" s="412"/>
      <c r="Z716" s="425"/>
      <c r="AA716" s="425"/>
      <c r="AB716" s="425"/>
      <c r="AC716" s="425"/>
      <c r="AD716" s="425"/>
      <c r="AE716" s="425"/>
      <c r="AF716" s="425"/>
      <c r="AG716" s="425"/>
      <c r="AH716" s="425"/>
      <c r="AI716" s="425"/>
      <c r="AJ716" s="425"/>
      <c r="AK716" s="425"/>
      <c r="AL716" s="425"/>
      <c r="AM716" s="306"/>
    </row>
    <row r="717" spans="1:39" ht="46.5" hidden="1" outlineLevel="1">
      <c r="A717" s="532">
        <v>41</v>
      </c>
      <c r="B717" s="428" t="s">
        <v>133</v>
      </c>
      <c r="C717" s="291" t="s">
        <v>25</v>
      </c>
      <c r="D717" s="295"/>
      <c r="E717" s="295"/>
      <c r="F717" s="295"/>
      <c r="G717" s="295"/>
      <c r="H717" s="295"/>
      <c r="I717" s="295"/>
      <c r="J717" s="295"/>
      <c r="K717" s="295"/>
      <c r="L717" s="295"/>
      <c r="M717" s="295"/>
      <c r="N717" s="295">
        <v>12</v>
      </c>
      <c r="O717" s="295"/>
      <c r="P717" s="295"/>
      <c r="Q717" s="295"/>
      <c r="R717" s="295"/>
      <c r="S717" s="295"/>
      <c r="T717" s="295"/>
      <c r="U717" s="295"/>
      <c r="V717" s="295"/>
      <c r="W717" s="295"/>
      <c r="X717" s="295"/>
      <c r="Y717" s="426"/>
      <c r="Z717" s="410"/>
      <c r="AA717" s="410"/>
      <c r="AB717" s="410"/>
      <c r="AC717" s="410"/>
      <c r="AD717" s="410"/>
      <c r="AE717" s="410"/>
      <c r="AF717" s="415"/>
      <c r="AG717" s="415"/>
      <c r="AH717" s="415"/>
      <c r="AI717" s="415"/>
      <c r="AJ717" s="415"/>
      <c r="AK717" s="415"/>
      <c r="AL717" s="415"/>
      <c r="AM717" s="296">
        <f>SUM(Y717:AL717)</f>
        <v>0</v>
      </c>
    </row>
    <row r="718" spans="1:39" ht="15.5" hidden="1" outlineLevel="1">
      <c r="A718" s="532"/>
      <c r="B718" s="294" t="s">
        <v>310</v>
      </c>
      <c r="C718" s="291" t="s">
        <v>163</v>
      </c>
      <c r="D718" s="295"/>
      <c r="E718" s="295"/>
      <c r="F718" s="295"/>
      <c r="G718" s="295"/>
      <c r="H718" s="295"/>
      <c r="I718" s="295"/>
      <c r="J718" s="295"/>
      <c r="K718" s="295"/>
      <c r="L718" s="295"/>
      <c r="M718" s="295"/>
      <c r="N718" s="295">
        <f>N717</f>
        <v>12</v>
      </c>
      <c r="O718" s="295"/>
      <c r="P718" s="295"/>
      <c r="Q718" s="295"/>
      <c r="R718" s="295"/>
      <c r="S718" s="295"/>
      <c r="T718" s="295"/>
      <c r="U718" s="295"/>
      <c r="V718" s="295"/>
      <c r="W718" s="295"/>
      <c r="X718" s="295"/>
      <c r="Y718" s="411">
        <f>Y717</f>
        <v>0</v>
      </c>
      <c r="Z718" s="411">
        <f t="shared" ref="Z718" si="2159">Z717</f>
        <v>0</v>
      </c>
      <c r="AA718" s="411">
        <f t="shared" ref="AA718" si="2160">AA717</f>
        <v>0</v>
      </c>
      <c r="AB718" s="411">
        <f t="shared" ref="AB718" si="2161">AB717</f>
        <v>0</v>
      </c>
      <c r="AC718" s="411">
        <f t="shared" ref="AC718" si="2162">AC717</f>
        <v>0</v>
      </c>
      <c r="AD718" s="411">
        <f t="shared" ref="AD718" si="2163">AD717</f>
        <v>0</v>
      </c>
      <c r="AE718" s="411">
        <f t="shared" ref="AE718" si="2164">AE717</f>
        <v>0</v>
      </c>
      <c r="AF718" s="411">
        <f t="shared" ref="AF718" si="2165">AF717</f>
        <v>0</v>
      </c>
      <c r="AG718" s="411">
        <f t="shared" ref="AG718" si="2166">AG717</f>
        <v>0</v>
      </c>
      <c r="AH718" s="411">
        <f t="shared" ref="AH718" si="2167">AH717</f>
        <v>0</v>
      </c>
      <c r="AI718" s="411">
        <f t="shared" ref="AI718" si="2168">AI717</f>
        <v>0</v>
      </c>
      <c r="AJ718" s="411">
        <f t="shared" ref="AJ718" si="2169">AJ717</f>
        <v>0</v>
      </c>
      <c r="AK718" s="411">
        <f t="shared" ref="AK718" si="2170">AK717</f>
        <v>0</v>
      </c>
      <c r="AL718" s="411">
        <f t="shared" ref="AL718" si="2171">AL717</f>
        <v>0</v>
      </c>
      <c r="AM718" s="306"/>
    </row>
    <row r="719" spans="1:39" ht="15.5" hidden="1" outlineLevel="1">
      <c r="A719" s="532"/>
      <c r="B719" s="428"/>
      <c r="C719" s="291"/>
      <c r="D719" s="291"/>
      <c r="E719" s="291"/>
      <c r="F719" s="291"/>
      <c r="G719" s="291"/>
      <c r="H719" s="291"/>
      <c r="I719" s="291"/>
      <c r="J719" s="291"/>
      <c r="K719" s="291"/>
      <c r="L719" s="291"/>
      <c r="M719" s="291"/>
      <c r="N719" s="291"/>
      <c r="O719" s="291"/>
      <c r="P719" s="291"/>
      <c r="Q719" s="291"/>
      <c r="R719" s="291"/>
      <c r="S719" s="291"/>
      <c r="T719" s="291"/>
      <c r="U719" s="291"/>
      <c r="V719" s="291"/>
      <c r="W719" s="291"/>
      <c r="X719" s="291"/>
      <c r="Y719" s="412"/>
      <c r="Z719" s="425"/>
      <c r="AA719" s="425"/>
      <c r="AB719" s="425"/>
      <c r="AC719" s="425"/>
      <c r="AD719" s="425"/>
      <c r="AE719" s="425"/>
      <c r="AF719" s="425"/>
      <c r="AG719" s="425"/>
      <c r="AH719" s="425"/>
      <c r="AI719" s="425"/>
      <c r="AJ719" s="425"/>
      <c r="AK719" s="425"/>
      <c r="AL719" s="425"/>
      <c r="AM719" s="306"/>
    </row>
    <row r="720" spans="1:39" ht="31" hidden="1" outlineLevel="1">
      <c r="A720" s="532">
        <v>42</v>
      </c>
      <c r="B720" s="428" t="s">
        <v>134</v>
      </c>
      <c r="C720" s="291" t="s">
        <v>25</v>
      </c>
      <c r="D720" s="295"/>
      <c r="E720" s="295"/>
      <c r="F720" s="295"/>
      <c r="G720" s="295"/>
      <c r="H720" s="295"/>
      <c r="I720" s="295"/>
      <c r="J720" s="295"/>
      <c r="K720" s="295"/>
      <c r="L720" s="295"/>
      <c r="M720" s="295"/>
      <c r="N720" s="291"/>
      <c r="O720" s="295"/>
      <c r="P720" s="295"/>
      <c r="Q720" s="295"/>
      <c r="R720" s="295"/>
      <c r="S720" s="295"/>
      <c r="T720" s="295"/>
      <c r="U720" s="295"/>
      <c r="V720" s="295"/>
      <c r="W720" s="295"/>
      <c r="X720" s="295"/>
      <c r="Y720" s="426"/>
      <c r="Z720" s="410"/>
      <c r="AA720" s="410"/>
      <c r="AB720" s="410"/>
      <c r="AC720" s="410"/>
      <c r="AD720" s="410"/>
      <c r="AE720" s="410"/>
      <c r="AF720" s="415"/>
      <c r="AG720" s="415"/>
      <c r="AH720" s="415"/>
      <c r="AI720" s="415"/>
      <c r="AJ720" s="415"/>
      <c r="AK720" s="415"/>
      <c r="AL720" s="415"/>
      <c r="AM720" s="296">
        <f>SUM(Y720:AL720)</f>
        <v>0</v>
      </c>
    </row>
    <row r="721" spans="1:39" ht="15.5" hidden="1" outlineLevel="1">
      <c r="A721" s="532"/>
      <c r="B721" s="294" t="s">
        <v>310</v>
      </c>
      <c r="C721" s="291" t="s">
        <v>163</v>
      </c>
      <c r="D721" s="295"/>
      <c r="E721" s="295"/>
      <c r="F721" s="295"/>
      <c r="G721" s="295"/>
      <c r="H721" s="295"/>
      <c r="I721" s="295"/>
      <c r="J721" s="295"/>
      <c r="K721" s="295"/>
      <c r="L721" s="295"/>
      <c r="M721" s="295"/>
      <c r="N721" s="468"/>
      <c r="O721" s="295"/>
      <c r="P721" s="295"/>
      <c r="Q721" s="295"/>
      <c r="R721" s="295"/>
      <c r="S721" s="295"/>
      <c r="T721" s="295"/>
      <c r="U721" s="295"/>
      <c r="V721" s="295"/>
      <c r="W721" s="295"/>
      <c r="X721" s="295"/>
      <c r="Y721" s="411">
        <f>Y720</f>
        <v>0</v>
      </c>
      <c r="Z721" s="411">
        <f t="shared" ref="Z721" si="2172">Z720</f>
        <v>0</v>
      </c>
      <c r="AA721" s="411">
        <f t="shared" ref="AA721" si="2173">AA720</f>
        <v>0</v>
      </c>
      <c r="AB721" s="411">
        <f t="shared" ref="AB721" si="2174">AB720</f>
        <v>0</v>
      </c>
      <c r="AC721" s="411">
        <f t="shared" ref="AC721" si="2175">AC720</f>
        <v>0</v>
      </c>
      <c r="AD721" s="411">
        <f t="shared" ref="AD721" si="2176">AD720</f>
        <v>0</v>
      </c>
      <c r="AE721" s="411">
        <f t="shared" ref="AE721" si="2177">AE720</f>
        <v>0</v>
      </c>
      <c r="AF721" s="411">
        <f t="shared" ref="AF721" si="2178">AF720</f>
        <v>0</v>
      </c>
      <c r="AG721" s="411">
        <f t="shared" ref="AG721" si="2179">AG720</f>
        <v>0</v>
      </c>
      <c r="AH721" s="411">
        <f t="shared" ref="AH721" si="2180">AH720</f>
        <v>0</v>
      </c>
      <c r="AI721" s="411">
        <f t="shared" ref="AI721" si="2181">AI720</f>
        <v>0</v>
      </c>
      <c r="AJ721" s="411">
        <f t="shared" ref="AJ721" si="2182">AJ720</f>
        <v>0</v>
      </c>
      <c r="AK721" s="411">
        <f t="shared" ref="AK721" si="2183">AK720</f>
        <v>0</v>
      </c>
      <c r="AL721" s="411">
        <f t="shared" ref="AL721" si="2184">AL720</f>
        <v>0</v>
      </c>
      <c r="AM721" s="306"/>
    </row>
    <row r="722" spans="1:39" ht="15.5" hidden="1" outlineLevel="1">
      <c r="A722" s="532"/>
      <c r="B722" s="428"/>
      <c r="C722" s="291"/>
      <c r="D722" s="291"/>
      <c r="E722" s="291"/>
      <c r="F722" s="291"/>
      <c r="G722" s="291"/>
      <c r="H722" s="291"/>
      <c r="I722" s="291"/>
      <c r="J722" s="291"/>
      <c r="K722" s="291"/>
      <c r="L722" s="291"/>
      <c r="M722" s="291"/>
      <c r="N722" s="291"/>
      <c r="O722" s="291"/>
      <c r="P722" s="291"/>
      <c r="Q722" s="291"/>
      <c r="R722" s="291"/>
      <c r="S722" s="291"/>
      <c r="T722" s="291"/>
      <c r="U722" s="291"/>
      <c r="V722" s="291"/>
      <c r="W722" s="291"/>
      <c r="X722" s="291"/>
      <c r="Y722" s="412"/>
      <c r="Z722" s="425"/>
      <c r="AA722" s="425"/>
      <c r="AB722" s="425"/>
      <c r="AC722" s="425"/>
      <c r="AD722" s="425"/>
      <c r="AE722" s="425"/>
      <c r="AF722" s="425"/>
      <c r="AG722" s="425"/>
      <c r="AH722" s="425"/>
      <c r="AI722" s="425"/>
      <c r="AJ722" s="425"/>
      <c r="AK722" s="425"/>
      <c r="AL722" s="425"/>
      <c r="AM722" s="306"/>
    </row>
    <row r="723" spans="1:39" ht="15.5" hidden="1" outlineLevel="1">
      <c r="A723" s="532">
        <v>43</v>
      </c>
      <c r="B723" s="428" t="s">
        <v>135</v>
      </c>
      <c r="C723" s="291" t="s">
        <v>25</v>
      </c>
      <c r="D723" s="295"/>
      <c r="E723" s="295"/>
      <c r="F723" s="295"/>
      <c r="G723" s="295"/>
      <c r="H723" s="295"/>
      <c r="I723" s="295"/>
      <c r="J723" s="295"/>
      <c r="K723" s="295"/>
      <c r="L723" s="295"/>
      <c r="M723" s="295"/>
      <c r="N723" s="295">
        <v>12</v>
      </c>
      <c r="O723" s="295"/>
      <c r="P723" s="295"/>
      <c r="Q723" s="295"/>
      <c r="R723" s="295"/>
      <c r="S723" s="295"/>
      <c r="T723" s="295"/>
      <c r="U723" s="295"/>
      <c r="V723" s="295"/>
      <c r="W723" s="295"/>
      <c r="X723" s="295"/>
      <c r="Y723" s="426"/>
      <c r="Z723" s="410"/>
      <c r="AA723" s="410"/>
      <c r="AB723" s="410"/>
      <c r="AC723" s="410"/>
      <c r="AD723" s="410"/>
      <c r="AE723" s="410"/>
      <c r="AF723" s="415"/>
      <c r="AG723" s="415"/>
      <c r="AH723" s="415"/>
      <c r="AI723" s="415"/>
      <c r="AJ723" s="415"/>
      <c r="AK723" s="415"/>
      <c r="AL723" s="415"/>
      <c r="AM723" s="296">
        <f>SUM(Y723:AL723)</f>
        <v>0</v>
      </c>
    </row>
    <row r="724" spans="1:39" ht="15.5" hidden="1" outlineLevel="1">
      <c r="A724" s="532"/>
      <c r="B724" s="294" t="s">
        <v>310</v>
      </c>
      <c r="C724" s="291" t="s">
        <v>163</v>
      </c>
      <c r="D724" s="295"/>
      <c r="E724" s="295"/>
      <c r="F724" s="295"/>
      <c r="G724" s="295"/>
      <c r="H724" s="295"/>
      <c r="I724" s="295"/>
      <c r="J724" s="295"/>
      <c r="K724" s="295"/>
      <c r="L724" s="295"/>
      <c r="M724" s="295"/>
      <c r="N724" s="295">
        <f>N723</f>
        <v>12</v>
      </c>
      <c r="O724" s="295"/>
      <c r="P724" s="295"/>
      <c r="Q724" s="295"/>
      <c r="R724" s="295"/>
      <c r="S724" s="295"/>
      <c r="T724" s="295"/>
      <c r="U724" s="295"/>
      <c r="V724" s="295"/>
      <c r="W724" s="295"/>
      <c r="X724" s="295"/>
      <c r="Y724" s="411">
        <f>Y723</f>
        <v>0</v>
      </c>
      <c r="Z724" s="411">
        <f t="shared" ref="Z724" si="2185">Z723</f>
        <v>0</v>
      </c>
      <c r="AA724" s="411">
        <f t="shared" ref="AA724" si="2186">AA723</f>
        <v>0</v>
      </c>
      <c r="AB724" s="411">
        <f t="shared" ref="AB724" si="2187">AB723</f>
        <v>0</v>
      </c>
      <c r="AC724" s="411">
        <f t="shared" ref="AC724" si="2188">AC723</f>
        <v>0</v>
      </c>
      <c r="AD724" s="411">
        <f t="shared" ref="AD724" si="2189">AD723</f>
        <v>0</v>
      </c>
      <c r="AE724" s="411">
        <f t="shared" ref="AE724" si="2190">AE723</f>
        <v>0</v>
      </c>
      <c r="AF724" s="411">
        <f t="shared" ref="AF724" si="2191">AF723</f>
        <v>0</v>
      </c>
      <c r="AG724" s="411">
        <f t="shared" ref="AG724" si="2192">AG723</f>
        <v>0</v>
      </c>
      <c r="AH724" s="411">
        <f t="shared" ref="AH724" si="2193">AH723</f>
        <v>0</v>
      </c>
      <c r="AI724" s="411">
        <f t="shared" ref="AI724" si="2194">AI723</f>
        <v>0</v>
      </c>
      <c r="AJ724" s="411">
        <f t="shared" ref="AJ724" si="2195">AJ723</f>
        <v>0</v>
      </c>
      <c r="AK724" s="411">
        <f t="shared" ref="AK724" si="2196">AK723</f>
        <v>0</v>
      </c>
      <c r="AL724" s="411">
        <f t="shared" ref="AL724" si="2197">AL723</f>
        <v>0</v>
      </c>
      <c r="AM724" s="306"/>
    </row>
    <row r="725" spans="1:39" ht="15.5" hidden="1" outlineLevel="1">
      <c r="A725" s="532"/>
      <c r="B725" s="428"/>
      <c r="C725" s="291"/>
      <c r="D725" s="291"/>
      <c r="E725" s="291"/>
      <c r="F725" s="291"/>
      <c r="G725" s="291"/>
      <c r="H725" s="291"/>
      <c r="I725" s="291"/>
      <c r="J725" s="291"/>
      <c r="K725" s="291"/>
      <c r="L725" s="291"/>
      <c r="M725" s="291"/>
      <c r="N725" s="291"/>
      <c r="O725" s="291"/>
      <c r="P725" s="291"/>
      <c r="Q725" s="291"/>
      <c r="R725" s="291"/>
      <c r="S725" s="291"/>
      <c r="T725" s="291"/>
      <c r="U725" s="291"/>
      <c r="V725" s="291"/>
      <c r="W725" s="291"/>
      <c r="X725" s="291"/>
      <c r="Y725" s="412"/>
      <c r="Z725" s="425"/>
      <c r="AA725" s="425"/>
      <c r="AB725" s="425"/>
      <c r="AC725" s="425"/>
      <c r="AD725" s="425"/>
      <c r="AE725" s="425"/>
      <c r="AF725" s="425"/>
      <c r="AG725" s="425"/>
      <c r="AH725" s="425"/>
      <c r="AI725" s="425"/>
      <c r="AJ725" s="425"/>
      <c r="AK725" s="425"/>
      <c r="AL725" s="425"/>
      <c r="AM725" s="306"/>
    </row>
    <row r="726" spans="1:39" ht="46.5" hidden="1" outlineLevel="1">
      <c r="A726" s="532">
        <v>44</v>
      </c>
      <c r="B726" s="428" t="s">
        <v>136</v>
      </c>
      <c r="C726" s="291" t="s">
        <v>25</v>
      </c>
      <c r="D726" s="295"/>
      <c r="E726" s="295"/>
      <c r="F726" s="295"/>
      <c r="G726" s="295"/>
      <c r="H726" s="295"/>
      <c r="I726" s="295"/>
      <c r="J726" s="295"/>
      <c r="K726" s="295"/>
      <c r="L726" s="295"/>
      <c r="M726" s="295"/>
      <c r="N726" s="295">
        <v>12</v>
      </c>
      <c r="O726" s="295"/>
      <c r="P726" s="295"/>
      <c r="Q726" s="295"/>
      <c r="R726" s="295"/>
      <c r="S726" s="295"/>
      <c r="T726" s="295"/>
      <c r="U726" s="295"/>
      <c r="V726" s="295"/>
      <c r="W726" s="295"/>
      <c r="X726" s="295"/>
      <c r="Y726" s="426"/>
      <c r="Z726" s="410"/>
      <c r="AA726" s="410"/>
      <c r="AB726" s="410"/>
      <c r="AC726" s="410"/>
      <c r="AD726" s="410"/>
      <c r="AE726" s="410"/>
      <c r="AF726" s="415"/>
      <c r="AG726" s="415"/>
      <c r="AH726" s="415"/>
      <c r="AI726" s="415"/>
      <c r="AJ726" s="415"/>
      <c r="AK726" s="415"/>
      <c r="AL726" s="415"/>
      <c r="AM726" s="296">
        <f>SUM(Y726:AL726)</f>
        <v>0</v>
      </c>
    </row>
    <row r="727" spans="1:39" ht="15.5" hidden="1" outlineLevel="1">
      <c r="A727" s="532"/>
      <c r="B727" s="294" t="s">
        <v>310</v>
      </c>
      <c r="C727" s="291" t="s">
        <v>163</v>
      </c>
      <c r="D727" s="295"/>
      <c r="E727" s="295"/>
      <c r="F727" s="295"/>
      <c r="G727" s="295"/>
      <c r="H727" s="295"/>
      <c r="I727" s="295"/>
      <c r="J727" s="295"/>
      <c r="K727" s="295"/>
      <c r="L727" s="295"/>
      <c r="M727" s="295"/>
      <c r="N727" s="295">
        <f>N726</f>
        <v>12</v>
      </c>
      <c r="O727" s="295"/>
      <c r="P727" s="295"/>
      <c r="Q727" s="295"/>
      <c r="R727" s="295"/>
      <c r="S727" s="295"/>
      <c r="T727" s="295"/>
      <c r="U727" s="295"/>
      <c r="V727" s="295"/>
      <c r="W727" s="295"/>
      <c r="X727" s="295"/>
      <c r="Y727" s="411">
        <f>Y726</f>
        <v>0</v>
      </c>
      <c r="Z727" s="411">
        <f t="shared" ref="Z727" si="2198">Z726</f>
        <v>0</v>
      </c>
      <c r="AA727" s="411">
        <f t="shared" ref="AA727" si="2199">AA726</f>
        <v>0</v>
      </c>
      <c r="AB727" s="411">
        <f t="shared" ref="AB727" si="2200">AB726</f>
        <v>0</v>
      </c>
      <c r="AC727" s="411">
        <f t="shared" ref="AC727" si="2201">AC726</f>
        <v>0</v>
      </c>
      <c r="AD727" s="411">
        <f t="shared" ref="AD727" si="2202">AD726</f>
        <v>0</v>
      </c>
      <c r="AE727" s="411">
        <f t="shared" ref="AE727" si="2203">AE726</f>
        <v>0</v>
      </c>
      <c r="AF727" s="411">
        <f t="shared" ref="AF727" si="2204">AF726</f>
        <v>0</v>
      </c>
      <c r="AG727" s="411">
        <f t="shared" ref="AG727" si="2205">AG726</f>
        <v>0</v>
      </c>
      <c r="AH727" s="411">
        <f t="shared" ref="AH727" si="2206">AH726</f>
        <v>0</v>
      </c>
      <c r="AI727" s="411">
        <f t="shared" ref="AI727" si="2207">AI726</f>
        <v>0</v>
      </c>
      <c r="AJ727" s="411">
        <f t="shared" ref="AJ727" si="2208">AJ726</f>
        <v>0</v>
      </c>
      <c r="AK727" s="411">
        <f t="shared" ref="AK727" si="2209">AK726</f>
        <v>0</v>
      </c>
      <c r="AL727" s="411">
        <f t="shared" ref="AL727" si="2210">AL726</f>
        <v>0</v>
      </c>
      <c r="AM727" s="306"/>
    </row>
    <row r="728" spans="1:39" ht="15.5" hidden="1" outlineLevel="1">
      <c r="A728" s="532"/>
      <c r="B728" s="428"/>
      <c r="C728" s="291"/>
      <c r="D728" s="291"/>
      <c r="E728" s="291"/>
      <c r="F728" s="291"/>
      <c r="G728" s="291"/>
      <c r="H728" s="291"/>
      <c r="I728" s="291"/>
      <c r="J728" s="291"/>
      <c r="K728" s="291"/>
      <c r="L728" s="291"/>
      <c r="M728" s="291"/>
      <c r="N728" s="291"/>
      <c r="O728" s="291"/>
      <c r="P728" s="291"/>
      <c r="Q728" s="291"/>
      <c r="R728" s="291"/>
      <c r="S728" s="291"/>
      <c r="T728" s="291"/>
      <c r="U728" s="291"/>
      <c r="V728" s="291"/>
      <c r="W728" s="291"/>
      <c r="X728" s="291"/>
      <c r="Y728" s="412"/>
      <c r="Z728" s="425"/>
      <c r="AA728" s="425"/>
      <c r="AB728" s="425"/>
      <c r="AC728" s="425"/>
      <c r="AD728" s="425"/>
      <c r="AE728" s="425"/>
      <c r="AF728" s="425"/>
      <c r="AG728" s="425"/>
      <c r="AH728" s="425"/>
      <c r="AI728" s="425"/>
      <c r="AJ728" s="425"/>
      <c r="AK728" s="425"/>
      <c r="AL728" s="425"/>
      <c r="AM728" s="306"/>
    </row>
    <row r="729" spans="1:39" ht="31" hidden="1" outlineLevel="1">
      <c r="A729" s="532">
        <v>45</v>
      </c>
      <c r="B729" s="428" t="s">
        <v>137</v>
      </c>
      <c r="C729" s="291" t="s">
        <v>25</v>
      </c>
      <c r="D729" s="295"/>
      <c r="E729" s="295"/>
      <c r="F729" s="295"/>
      <c r="G729" s="295"/>
      <c r="H729" s="295"/>
      <c r="I729" s="295"/>
      <c r="J729" s="295"/>
      <c r="K729" s="295"/>
      <c r="L729" s="295"/>
      <c r="M729" s="295"/>
      <c r="N729" s="295">
        <v>12</v>
      </c>
      <c r="O729" s="295"/>
      <c r="P729" s="295"/>
      <c r="Q729" s="295"/>
      <c r="R729" s="295"/>
      <c r="S729" s="295"/>
      <c r="T729" s="295"/>
      <c r="U729" s="295"/>
      <c r="V729" s="295"/>
      <c r="W729" s="295"/>
      <c r="X729" s="295"/>
      <c r="Y729" s="426"/>
      <c r="Z729" s="410"/>
      <c r="AA729" s="410"/>
      <c r="AB729" s="410"/>
      <c r="AC729" s="410"/>
      <c r="AD729" s="410"/>
      <c r="AE729" s="410"/>
      <c r="AF729" s="415"/>
      <c r="AG729" s="415"/>
      <c r="AH729" s="415"/>
      <c r="AI729" s="415"/>
      <c r="AJ729" s="415"/>
      <c r="AK729" s="415"/>
      <c r="AL729" s="415"/>
      <c r="AM729" s="296">
        <f>SUM(Y729:AL729)</f>
        <v>0</v>
      </c>
    </row>
    <row r="730" spans="1:39" ht="15.5" hidden="1" outlineLevel="1">
      <c r="A730" s="532"/>
      <c r="B730" s="294" t="s">
        <v>310</v>
      </c>
      <c r="C730" s="291" t="s">
        <v>163</v>
      </c>
      <c r="D730" s="295"/>
      <c r="E730" s="295"/>
      <c r="F730" s="295"/>
      <c r="G730" s="295"/>
      <c r="H730" s="295"/>
      <c r="I730" s="295"/>
      <c r="J730" s="295"/>
      <c r="K730" s="295"/>
      <c r="L730" s="295"/>
      <c r="M730" s="295"/>
      <c r="N730" s="295">
        <f>N729</f>
        <v>12</v>
      </c>
      <c r="O730" s="295"/>
      <c r="P730" s="295"/>
      <c r="Q730" s="295"/>
      <c r="R730" s="295"/>
      <c r="S730" s="295"/>
      <c r="T730" s="295"/>
      <c r="U730" s="295"/>
      <c r="V730" s="295"/>
      <c r="W730" s="295"/>
      <c r="X730" s="295"/>
      <c r="Y730" s="411">
        <f>Y729</f>
        <v>0</v>
      </c>
      <c r="Z730" s="411">
        <f t="shared" ref="Z730" si="2211">Z729</f>
        <v>0</v>
      </c>
      <c r="AA730" s="411">
        <f t="shared" ref="AA730" si="2212">AA729</f>
        <v>0</v>
      </c>
      <c r="AB730" s="411">
        <f t="shared" ref="AB730" si="2213">AB729</f>
        <v>0</v>
      </c>
      <c r="AC730" s="411">
        <f t="shared" ref="AC730" si="2214">AC729</f>
        <v>0</v>
      </c>
      <c r="AD730" s="411">
        <f t="shared" ref="AD730" si="2215">AD729</f>
        <v>0</v>
      </c>
      <c r="AE730" s="411">
        <f t="shared" ref="AE730" si="2216">AE729</f>
        <v>0</v>
      </c>
      <c r="AF730" s="411">
        <f t="shared" ref="AF730" si="2217">AF729</f>
        <v>0</v>
      </c>
      <c r="AG730" s="411">
        <f t="shared" ref="AG730" si="2218">AG729</f>
        <v>0</v>
      </c>
      <c r="AH730" s="411">
        <f t="shared" ref="AH730" si="2219">AH729</f>
        <v>0</v>
      </c>
      <c r="AI730" s="411">
        <f t="shared" ref="AI730" si="2220">AI729</f>
        <v>0</v>
      </c>
      <c r="AJ730" s="411">
        <f t="shared" ref="AJ730" si="2221">AJ729</f>
        <v>0</v>
      </c>
      <c r="AK730" s="411">
        <f t="shared" ref="AK730" si="2222">AK729</f>
        <v>0</v>
      </c>
      <c r="AL730" s="411">
        <f t="shared" ref="AL730" si="2223">AL729</f>
        <v>0</v>
      </c>
      <c r="AM730" s="306"/>
    </row>
    <row r="731" spans="1:39" ht="15.5" hidden="1" outlineLevel="1">
      <c r="A731" s="532"/>
      <c r="B731" s="428"/>
      <c r="C731" s="291"/>
      <c r="D731" s="291"/>
      <c r="E731" s="291"/>
      <c r="F731" s="291"/>
      <c r="G731" s="291"/>
      <c r="H731" s="291"/>
      <c r="I731" s="291"/>
      <c r="J731" s="291"/>
      <c r="K731" s="291"/>
      <c r="L731" s="291"/>
      <c r="M731" s="291"/>
      <c r="N731" s="291"/>
      <c r="O731" s="291"/>
      <c r="P731" s="291"/>
      <c r="Q731" s="291"/>
      <c r="R731" s="291"/>
      <c r="S731" s="291"/>
      <c r="T731" s="291"/>
      <c r="U731" s="291"/>
      <c r="V731" s="291"/>
      <c r="W731" s="291"/>
      <c r="X731" s="291"/>
      <c r="Y731" s="412"/>
      <c r="Z731" s="425"/>
      <c r="AA731" s="425"/>
      <c r="AB731" s="425"/>
      <c r="AC731" s="425"/>
      <c r="AD731" s="425"/>
      <c r="AE731" s="425"/>
      <c r="AF731" s="425"/>
      <c r="AG731" s="425"/>
      <c r="AH731" s="425"/>
      <c r="AI731" s="425"/>
      <c r="AJ731" s="425"/>
      <c r="AK731" s="425"/>
      <c r="AL731" s="425"/>
      <c r="AM731" s="306"/>
    </row>
    <row r="732" spans="1:39" ht="31" hidden="1" outlineLevel="1">
      <c r="A732" s="532">
        <v>46</v>
      </c>
      <c r="B732" s="428" t="s">
        <v>138</v>
      </c>
      <c r="C732" s="291" t="s">
        <v>25</v>
      </c>
      <c r="D732" s="295"/>
      <c r="E732" s="295"/>
      <c r="F732" s="295"/>
      <c r="G732" s="295"/>
      <c r="H732" s="295"/>
      <c r="I732" s="295"/>
      <c r="J732" s="295"/>
      <c r="K732" s="295"/>
      <c r="L732" s="295"/>
      <c r="M732" s="295"/>
      <c r="N732" s="295">
        <v>12</v>
      </c>
      <c r="O732" s="295"/>
      <c r="P732" s="295"/>
      <c r="Q732" s="295"/>
      <c r="R732" s="295"/>
      <c r="S732" s="295"/>
      <c r="T732" s="295"/>
      <c r="U732" s="295"/>
      <c r="V732" s="295"/>
      <c r="W732" s="295"/>
      <c r="X732" s="295"/>
      <c r="Y732" s="426"/>
      <c r="Z732" s="410"/>
      <c r="AA732" s="410"/>
      <c r="AB732" s="410"/>
      <c r="AC732" s="410"/>
      <c r="AD732" s="410"/>
      <c r="AE732" s="410"/>
      <c r="AF732" s="415"/>
      <c r="AG732" s="415"/>
      <c r="AH732" s="415"/>
      <c r="AI732" s="415"/>
      <c r="AJ732" s="415"/>
      <c r="AK732" s="415"/>
      <c r="AL732" s="415"/>
      <c r="AM732" s="296">
        <f>SUM(Y732:AL732)</f>
        <v>0</v>
      </c>
    </row>
    <row r="733" spans="1:39" ht="15.5" hidden="1" outlineLevel="1">
      <c r="A733" s="532"/>
      <c r="B733" s="294" t="s">
        <v>310</v>
      </c>
      <c r="C733" s="291" t="s">
        <v>163</v>
      </c>
      <c r="D733" s="295"/>
      <c r="E733" s="295"/>
      <c r="F733" s="295"/>
      <c r="G733" s="295"/>
      <c r="H733" s="295"/>
      <c r="I733" s="295"/>
      <c r="J733" s="295"/>
      <c r="K733" s="295"/>
      <c r="L733" s="295"/>
      <c r="M733" s="295"/>
      <c r="N733" s="295">
        <f>N732</f>
        <v>12</v>
      </c>
      <c r="O733" s="295"/>
      <c r="P733" s="295"/>
      <c r="Q733" s="295"/>
      <c r="R733" s="295"/>
      <c r="S733" s="295"/>
      <c r="T733" s="295"/>
      <c r="U733" s="295"/>
      <c r="V733" s="295"/>
      <c r="W733" s="295"/>
      <c r="X733" s="295"/>
      <c r="Y733" s="411">
        <f>Y732</f>
        <v>0</v>
      </c>
      <c r="Z733" s="411">
        <f t="shared" ref="Z733" si="2224">Z732</f>
        <v>0</v>
      </c>
      <c r="AA733" s="411">
        <f t="shared" ref="AA733" si="2225">AA732</f>
        <v>0</v>
      </c>
      <c r="AB733" s="411">
        <f t="shared" ref="AB733" si="2226">AB732</f>
        <v>0</v>
      </c>
      <c r="AC733" s="411">
        <f t="shared" ref="AC733" si="2227">AC732</f>
        <v>0</v>
      </c>
      <c r="AD733" s="411">
        <f t="shared" ref="AD733" si="2228">AD732</f>
        <v>0</v>
      </c>
      <c r="AE733" s="411">
        <f t="shared" ref="AE733" si="2229">AE732</f>
        <v>0</v>
      </c>
      <c r="AF733" s="411">
        <f t="shared" ref="AF733" si="2230">AF732</f>
        <v>0</v>
      </c>
      <c r="AG733" s="411">
        <f t="shared" ref="AG733" si="2231">AG732</f>
        <v>0</v>
      </c>
      <c r="AH733" s="411">
        <f t="shared" ref="AH733" si="2232">AH732</f>
        <v>0</v>
      </c>
      <c r="AI733" s="411">
        <f t="shared" ref="AI733" si="2233">AI732</f>
        <v>0</v>
      </c>
      <c r="AJ733" s="411">
        <f t="shared" ref="AJ733" si="2234">AJ732</f>
        <v>0</v>
      </c>
      <c r="AK733" s="411">
        <f t="shared" ref="AK733" si="2235">AK732</f>
        <v>0</v>
      </c>
      <c r="AL733" s="411">
        <f t="shared" ref="AL733" si="2236">AL732</f>
        <v>0</v>
      </c>
      <c r="AM733" s="306"/>
    </row>
    <row r="734" spans="1:39" ht="15.5" hidden="1" outlineLevel="1">
      <c r="A734" s="532"/>
      <c r="B734" s="428"/>
      <c r="C734" s="291"/>
      <c r="D734" s="291"/>
      <c r="E734" s="291"/>
      <c r="F734" s="291"/>
      <c r="G734" s="291"/>
      <c r="H734" s="291"/>
      <c r="I734" s="291"/>
      <c r="J734" s="291"/>
      <c r="K734" s="291"/>
      <c r="L734" s="291"/>
      <c r="M734" s="291"/>
      <c r="N734" s="291"/>
      <c r="O734" s="291"/>
      <c r="P734" s="291"/>
      <c r="Q734" s="291"/>
      <c r="R734" s="291"/>
      <c r="S734" s="291"/>
      <c r="T734" s="291"/>
      <c r="U734" s="291"/>
      <c r="V734" s="291"/>
      <c r="W734" s="291"/>
      <c r="X734" s="291"/>
      <c r="Y734" s="412"/>
      <c r="Z734" s="425"/>
      <c r="AA734" s="425"/>
      <c r="AB734" s="425"/>
      <c r="AC734" s="425"/>
      <c r="AD734" s="425"/>
      <c r="AE734" s="425"/>
      <c r="AF734" s="425"/>
      <c r="AG734" s="425"/>
      <c r="AH734" s="425"/>
      <c r="AI734" s="425"/>
      <c r="AJ734" s="425"/>
      <c r="AK734" s="425"/>
      <c r="AL734" s="425"/>
      <c r="AM734" s="306"/>
    </row>
    <row r="735" spans="1:39" ht="31" hidden="1" outlineLevel="1">
      <c r="A735" s="532">
        <v>47</v>
      </c>
      <c r="B735" s="428" t="s">
        <v>139</v>
      </c>
      <c r="C735" s="291" t="s">
        <v>25</v>
      </c>
      <c r="D735" s="295"/>
      <c r="E735" s="295"/>
      <c r="F735" s="295"/>
      <c r="G735" s="295"/>
      <c r="H735" s="295"/>
      <c r="I735" s="295"/>
      <c r="J735" s="295"/>
      <c r="K735" s="295"/>
      <c r="L735" s="295"/>
      <c r="M735" s="295"/>
      <c r="N735" s="295">
        <v>12</v>
      </c>
      <c r="O735" s="295"/>
      <c r="P735" s="295"/>
      <c r="Q735" s="295"/>
      <c r="R735" s="295"/>
      <c r="S735" s="295"/>
      <c r="T735" s="295"/>
      <c r="U735" s="295"/>
      <c r="V735" s="295"/>
      <c r="W735" s="295"/>
      <c r="X735" s="295"/>
      <c r="Y735" s="426"/>
      <c r="Z735" s="410"/>
      <c r="AA735" s="410"/>
      <c r="AB735" s="410"/>
      <c r="AC735" s="410"/>
      <c r="AD735" s="410"/>
      <c r="AE735" s="410"/>
      <c r="AF735" s="415"/>
      <c r="AG735" s="415"/>
      <c r="AH735" s="415"/>
      <c r="AI735" s="415"/>
      <c r="AJ735" s="415"/>
      <c r="AK735" s="415"/>
      <c r="AL735" s="415"/>
      <c r="AM735" s="296">
        <f>SUM(Y735:AL735)</f>
        <v>0</v>
      </c>
    </row>
    <row r="736" spans="1:39" ht="15.5" hidden="1" outlineLevel="1">
      <c r="A736" s="532"/>
      <c r="B736" s="294" t="s">
        <v>310</v>
      </c>
      <c r="C736" s="291" t="s">
        <v>163</v>
      </c>
      <c r="D736" s="295"/>
      <c r="E736" s="295"/>
      <c r="F736" s="295"/>
      <c r="G736" s="295"/>
      <c r="H736" s="295"/>
      <c r="I736" s="295"/>
      <c r="J736" s="295"/>
      <c r="K736" s="295"/>
      <c r="L736" s="295"/>
      <c r="M736" s="295"/>
      <c r="N736" s="295">
        <f>N735</f>
        <v>12</v>
      </c>
      <c r="O736" s="295"/>
      <c r="P736" s="295"/>
      <c r="Q736" s="295"/>
      <c r="R736" s="295"/>
      <c r="S736" s="295"/>
      <c r="T736" s="295"/>
      <c r="U736" s="295"/>
      <c r="V736" s="295"/>
      <c r="W736" s="295"/>
      <c r="X736" s="295"/>
      <c r="Y736" s="411">
        <f>Y735</f>
        <v>0</v>
      </c>
      <c r="Z736" s="411">
        <f t="shared" ref="Z736" si="2237">Z735</f>
        <v>0</v>
      </c>
      <c r="AA736" s="411">
        <f t="shared" ref="AA736" si="2238">AA735</f>
        <v>0</v>
      </c>
      <c r="AB736" s="411">
        <f t="shared" ref="AB736" si="2239">AB735</f>
        <v>0</v>
      </c>
      <c r="AC736" s="411">
        <f t="shared" ref="AC736" si="2240">AC735</f>
        <v>0</v>
      </c>
      <c r="AD736" s="411">
        <f t="shared" ref="AD736" si="2241">AD735</f>
        <v>0</v>
      </c>
      <c r="AE736" s="411">
        <f t="shared" ref="AE736" si="2242">AE735</f>
        <v>0</v>
      </c>
      <c r="AF736" s="411">
        <f t="shared" ref="AF736" si="2243">AF735</f>
        <v>0</v>
      </c>
      <c r="AG736" s="411">
        <f t="shared" ref="AG736" si="2244">AG735</f>
        <v>0</v>
      </c>
      <c r="AH736" s="411">
        <f t="shared" ref="AH736" si="2245">AH735</f>
        <v>0</v>
      </c>
      <c r="AI736" s="411">
        <f t="shared" ref="AI736" si="2246">AI735</f>
        <v>0</v>
      </c>
      <c r="AJ736" s="411">
        <f t="shared" ref="AJ736" si="2247">AJ735</f>
        <v>0</v>
      </c>
      <c r="AK736" s="411">
        <f t="shared" ref="AK736" si="2248">AK735</f>
        <v>0</v>
      </c>
      <c r="AL736" s="411">
        <f t="shared" ref="AL736" si="2249">AL735</f>
        <v>0</v>
      </c>
      <c r="AM736" s="306"/>
    </row>
    <row r="737" spans="1:40" ht="15.5" hidden="1" outlineLevel="1">
      <c r="A737" s="532"/>
      <c r="B737" s="428"/>
      <c r="C737" s="291"/>
      <c r="D737" s="291"/>
      <c r="E737" s="291"/>
      <c r="F737" s="291"/>
      <c r="G737" s="291"/>
      <c r="H737" s="291"/>
      <c r="I737" s="291"/>
      <c r="J737" s="291"/>
      <c r="K737" s="291"/>
      <c r="L737" s="291"/>
      <c r="M737" s="291"/>
      <c r="N737" s="291"/>
      <c r="O737" s="291"/>
      <c r="P737" s="291"/>
      <c r="Q737" s="291"/>
      <c r="R737" s="291"/>
      <c r="S737" s="291"/>
      <c r="T737" s="291"/>
      <c r="U737" s="291"/>
      <c r="V737" s="291"/>
      <c r="W737" s="291"/>
      <c r="X737" s="291"/>
      <c r="Y737" s="412"/>
      <c r="Z737" s="425"/>
      <c r="AA737" s="425"/>
      <c r="AB737" s="425"/>
      <c r="AC737" s="425"/>
      <c r="AD737" s="425"/>
      <c r="AE737" s="425"/>
      <c r="AF737" s="425"/>
      <c r="AG737" s="425"/>
      <c r="AH737" s="425"/>
      <c r="AI737" s="425"/>
      <c r="AJ737" s="425"/>
      <c r="AK737" s="425"/>
      <c r="AL737" s="425"/>
      <c r="AM737" s="306"/>
    </row>
    <row r="738" spans="1:40" ht="31" hidden="1" outlineLevel="1">
      <c r="A738" s="532">
        <v>48</v>
      </c>
      <c r="B738" s="428" t="s">
        <v>140</v>
      </c>
      <c r="C738" s="291" t="s">
        <v>25</v>
      </c>
      <c r="D738" s="295"/>
      <c r="E738" s="295"/>
      <c r="F738" s="295"/>
      <c r="G738" s="295"/>
      <c r="H738" s="295"/>
      <c r="I738" s="295"/>
      <c r="J738" s="295"/>
      <c r="K738" s="295"/>
      <c r="L738" s="295"/>
      <c r="M738" s="295"/>
      <c r="N738" s="295">
        <v>12</v>
      </c>
      <c r="O738" s="295"/>
      <c r="P738" s="295"/>
      <c r="Q738" s="295"/>
      <c r="R738" s="295"/>
      <c r="S738" s="295"/>
      <c r="T738" s="295"/>
      <c r="U738" s="295"/>
      <c r="V738" s="295"/>
      <c r="W738" s="295"/>
      <c r="X738" s="295"/>
      <c r="Y738" s="426"/>
      <c r="Z738" s="410"/>
      <c r="AA738" s="410"/>
      <c r="AB738" s="410"/>
      <c r="AC738" s="410"/>
      <c r="AD738" s="410"/>
      <c r="AE738" s="410"/>
      <c r="AF738" s="415"/>
      <c r="AG738" s="415"/>
      <c r="AH738" s="415"/>
      <c r="AI738" s="415"/>
      <c r="AJ738" s="415"/>
      <c r="AK738" s="415"/>
      <c r="AL738" s="415"/>
      <c r="AM738" s="296">
        <f>SUM(Y738:AL738)</f>
        <v>0</v>
      </c>
    </row>
    <row r="739" spans="1:40" ht="15.5" hidden="1" outlineLevel="1">
      <c r="A739" s="532"/>
      <c r="B739" s="294" t="s">
        <v>310</v>
      </c>
      <c r="C739" s="291" t="s">
        <v>163</v>
      </c>
      <c r="D739" s="295"/>
      <c r="E739" s="295"/>
      <c r="F739" s="295"/>
      <c r="G739" s="295"/>
      <c r="H739" s="295"/>
      <c r="I739" s="295"/>
      <c r="J739" s="295"/>
      <c r="K739" s="295"/>
      <c r="L739" s="295"/>
      <c r="M739" s="295"/>
      <c r="N739" s="295">
        <f>N738</f>
        <v>12</v>
      </c>
      <c r="O739" s="295"/>
      <c r="P739" s="295"/>
      <c r="Q739" s="295"/>
      <c r="R739" s="295"/>
      <c r="S739" s="295"/>
      <c r="T739" s="295"/>
      <c r="U739" s="295"/>
      <c r="V739" s="295"/>
      <c r="W739" s="295"/>
      <c r="X739" s="295"/>
      <c r="Y739" s="411">
        <f>Y738</f>
        <v>0</v>
      </c>
      <c r="Z739" s="411">
        <f t="shared" ref="Z739" si="2250">Z738</f>
        <v>0</v>
      </c>
      <c r="AA739" s="411">
        <f t="shared" ref="AA739" si="2251">AA738</f>
        <v>0</v>
      </c>
      <c r="AB739" s="411">
        <f t="shared" ref="AB739" si="2252">AB738</f>
        <v>0</v>
      </c>
      <c r="AC739" s="411">
        <f t="shared" ref="AC739" si="2253">AC738</f>
        <v>0</v>
      </c>
      <c r="AD739" s="411">
        <f t="shared" ref="AD739" si="2254">AD738</f>
        <v>0</v>
      </c>
      <c r="AE739" s="411">
        <f t="shared" ref="AE739" si="2255">AE738</f>
        <v>0</v>
      </c>
      <c r="AF739" s="411">
        <f t="shared" ref="AF739" si="2256">AF738</f>
        <v>0</v>
      </c>
      <c r="AG739" s="411">
        <f t="shared" ref="AG739" si="2257">AG738</f>
        <v>0</v>
      </c>
      <c r="AH739" s="411">
        <f t="shared" ref="AH739" si="2258">AH738</f>
        <v>0</v>
      </c>
      <c r="AI739" s="411">
        <f t="shared" ref="AI739" si="2259">AI738</f>
        <v>0</v>
      </c>
      <c r="AJ739" s="411">
        <f t="shared" ref="AJ739" si="2260">AJ738</f>
        <v>0</v>
      </c>
      <c r="AK739" s="411">
        <f t="shared" ref="AK739" si="2261">AK738</f>
        <v>0</v>
      </c>
      <c r="AL739" s="411">
        <f t="shared" ref="AL739" si="2262">AL738</f>
        <v>0</v>
      </c>
      <c r="AM739" s="306"/>
    </row>
    <row r="740" spans="1:40" ht="15.5" hidden="1" outlineLevel="1">
      <c r="A740" s="532"/>
      <c r="B740" s="428"/>
      <c r="C740" s="291"/>
      <c r="D740" s="291"/>
      <c r="E740" s="291"/>
      <c r="F740" s="291"/>
      <c r="G740" s="291"/>
      <c r="H740" s="291"/>
      <c r="I740" s="291"/>
      <c r="J740" s="291"/>
      <c r="K740" s="291"/>
      <c r="L740" s="291"/>
      <c r="M740" s="291"/>
      <c r="N740" s="291"/>
      <c r="O740" s="291"/>
      <c r="P740" s="291"/>
      <c r="Q740" s="291"/>
      <c r="R740" s="291"/>
      <c r="S740" s="291"/>
      <c r="T740" s="291"/>
      <c r="U740" s="291"/>
      <c r="V740" s="291"/>
      <c r="W740" s="291"/>
      <c r="X740" s="291"/>
      <c r="Y740" s="412"/>
      <c r="Z740" s="425"/>
      <c r="AA740" s="425"/>
      <c r="AB740" s="425"/>
      <c r="AC740" s="425"/>
      <c r="AD740" s="425"/>
      <c r="AE740" s="425"/>
      <c r="AF740" s="425"/>
      <c r="AG740" s="425"/>
      <c r="AH740" s="425"/>
      <c r="AI740" s="425"/>
      <c r="AJ740" s="425"/>
      <c r="AK740" s="425"/>
      <c r="AL740" s="425"/>
      <c r="AM740" s="306"/>
    </row>
    <row r="741" spans="1:40" ht="31" hidden="1" outlineLevel="1">
      <c r="A741" s="532">
        <v>49</v>
      </c>
      <c r="B741" s="428" t="s">
        <v>141</v>
      </c>
      <c r="C741" s="291" t="s">
        <v>25</v>
      </c>
      <c r="D741" s="295"/>
      <c r="E741" s="295"/>
      <c r="F741" s="295"/>
      <c r="G741" s="295"/>
      <c r="H741" s="295"/>
      <c r="I741" s="295"/>
      <c r="J741" s="295"/>
      <c r="K741" s="295"/>
      <c r="L741" s="295"/>
      <c r="M741" s="295"/>
      <c r="N741" s="295">
        <v>12</v>
      </c>
      <c r="O741" s="295"/>
      <c r="P741" s="295"/>
      <c r="Q741" s="295"/>
      <c r="R741" s="295"/>
      <c r="S741" s="295"/>
      <c r="T741" s="295"/>
      <c r="U741" s="295"/>
      <c r="V741" s="295"/>
      <c r="W741" s="295"/>
      <c r="X741" s="295"/>
      <c r="Y741" s="426"/>
      <c r="Z741" s="410"/>
      <c r="AA741" s="410"/>
      <c r="AB741" s="410"/>
      <c r="AC741" s="410"/>
      <c r="AD741" s="410"/>
      <c r="AE741" s="410"/>
      <c r="AF741" s="415"/>
      <c r="AG741" s="415"/>
      <c r="AH741" s="415"/>
      <c r="AI741" s="415"/>
      <c r="AJ741" s="415"/>
      <c r="AK741" s="415"/>
      <c r="AL741" s="415"/>
      <c r="AM741" s="296">
        <f>SUM(Y741:AL741)</f>
        <v>0</v>
      </c>
    </row>
    <row r="742" spans="1:40" ht="15.5" hidden="1" outlineLevel="1">
      <c r="A742" s="532"/>
      <c r="B742" s="294" t="s">
        <v>310</v>
      </c>
      <c r="C742" s="291" t="s">
        <v>163</v>
      </c>
      <c r="D742" s="295"/>
      <c r="E742" s="295"/>
      <c r="F742" s="295"/>
      <c r="G742" s="295"/>
      <c r="H742" s="295"/>
      <c r="I742" s="295"/>
      <c r="J742" s="295"/>
      <c r="K742" s="295"/>
      <c r="L742" s="295"/>
      <c r="M742" s="295"/>
      <c r="N742" s="295">
        <f>N741</f>
        <v>12</v>
      </c>
      <c r="O742" s="295"/>
      <c r="P742" s="295"/>
      <c r="Q742" s="295"/>
      <c r="R742" s="295"/>
      <c r="S742" s="295"/>
      <c r="T742" s="295"/>
      <c r="U742" s="295"/>
      <c r="V742" s="295"/>
      <c r="W742" s="295"/>
      <c r="X742" s="295"/>
      <c r="Y742" s="411">
        <f>Y741</f>
        <v>0</v>
      </c>
      <c r="Z742" s="411">
        <f t="shared" ref="Z742" si="2263">Z741</f>
        <v>0</v>
      </c>
      <c r="AA742" s="411">
        <f t="shared" ref="AA742" si="2264">AA741</f>
        <v>0</v>
      </c>
      <c r="AB742" s="411">
        <f t="shared" ref="AB742" si="2265">AB741</f>
        <v>0</v>
      </c>
      <c r="AC742" s="411">
        <f t="shared" ref="AC742" si="2266">AC741</f>
        <v>0</v>
      </c>
      <c r="AD742" s="411">
        <f t="shared" ref="AD742" si="2267">AD741</f>
        <v>0</v>
      </c>
      <c r="AE742" s="411">
        <f t="shared" ref="AE742" si="2268">AE741</f>
        <v>0</v>
      </c>
      <c r="AF742" s="411">
        <f t="shared" ref="AF742" si="2269">AF741</f>
        <v>0</v>
      </c>
      <c r="AG742" s="411">
        <f t="shared" ref="AG742" si="2270">AG741</f>
        <v>0</v>
      </c>
      <c r="AH742" s="411">
        <f t="shared" ref="AH742" si="2271">AH741</f>
        <v>0</v>
      </c>
      <c r="AI742" s="411">
        <f t="shared" ref="AI742" si="2272">AI741</f>
        <v>0</v>
      </c>
      <c r="AJ742" s="411">
        <f t="shared" ref="AJ742" si="2273">AJ741</f>
        <v>0</v>
      </c>
      <c r="AK742" s="411">
        <f t="shared" ref="AK742" si="2274">AK741</f>
        <v>0</v>
      </c>
      <c r="AL742" s="411">
        <f t="shared" ref="AL742" si="2275">AL741</f>
        <v>0</v>
      </c>
      <c r="AM742" s="306"/>
    </row>
    <row r="743" spans="1:40" ht="15.5" hidden="1" outlineLevel="1">
      <c r="A743" s="532"/>
      <c r="B743" s="294"/>
      <c r="C743" s="305"/>
      <c r="D743" s="291"/>
      <c r="E743" s="291"/>
      <c r="F743" s="291"/>
      <c r="G743" s="291"/>
      <c r="H743" s="291"/>
      <c r="I743" s="291"/>
      <c r="J743" s="291"/>
      <c r="K743" s="291"/>
      <c r="L743" s="291"/>
      <c r="M743" s="291"/>
      <c r="N743" s="291"/>
      <c r="O743" s="291"/>
      <c r="P743" s="291"/>
      <c r="Q743" s="291"/>
      <c r="R743" s="291"/>
      <c r="S743" s="291"/>
      <c r="T743" s="291"/>
      <c r="U743" s="291"/>
      <c r="V743" s="291"/>
      <c r="W743" s="291"/>
      <c r="X743" s="291"/>
      <c r="Y743" s="412"/>
      <c r="Z743" s="412"/>
      <c r="AA743" s="412"/>
      <c r="AB743" s="412"/>
      <c r="AC743" s="412"/>
      <c r="AD743" s="412"/>
      <c r="AE743" s="412"/>
      <c r="AF743" s="412"/>
      <c r="AG743" s="412"/>
      <c r="AH743" s="412"/>
      <c r="AI743" s="412"/>
      <c r="AJ743" s="412"/>
      <c r="AK743" s="412"/>
      <c r="AL743" s="412"/>
      <c r="AM743" s="306"/>
    </row>
    <row r="744" spans="1:40" ht="15.5" collapsed="1">
      <c r="B744" s="327" t="s">
        <v>311</v>
      </c>
      <c r="C744" s="329"/>
      <c r="D744" s="329">
        <f>SUM(D587:D742)</f>
        <v>0</v>
      </c>
      <c r="E744" s="329"/>
      <c r="F744" s="329"/>
      <c r="G744" s="329"/>
      <c r="H744" s="329"/>
      <c r="I744" s="329"/>
      <c r="J744" s="329"/>
      <c r="K744" s="329"/>
      <c r="L744" s="329"/>
      <c r="M744" s="329"/>
      <c r="N744" s="329"/>
      <c r="O744" s="329">
        <f>SUM(O587:O742)</f>
        <v>0</v>
      </c>
      <c r="P744" s="329"/>
      <c r="Q744" s="329"/>
      <c r="R744" s="329"/>
      <c r="S744" s="329"/>
      <c r="T744" s="329"/>
      <c r="U744" s="329"/>
      <c r="V744" s="329"/>
      <c r="W744" s="329"/>
      <c r="X744" s="329"/>
      <c r="Y744" s="329">
        <f>IF(Y585="kWh",SUMPRODUCT(D587:D742,Y587:Y742))</f>
        <v>0</v>
      </c>
      <c r="Z744" s="329">
        <f>IF(Z585="kWh",SUMPRODUCT(D587:D742,Z587:Z742))</f>
        <v>0</v>
      </c>
      <c r="AA744" s="329">
        <f>IF(AA585="kw",SUMPRODUCT(N587:N742,O587:O742,AA587:AA742),SUMPRODUCT(D587:D742,AA587:AA742))</f>
        <v>0</v>
      </c>
      <c r="AB744" s="329">
        <f>IF(AB585="kw",SUMPRODUCT(N587:N742,O587:O742,AB587:AB742),SUMPRODUCT(D587:D742,AB587:AB742))</f>
        <v>0</v>
      </c>
      <c r="AC744" s="329">
        <f>IF(AC585="kw",SUMPRODUCT(N587:N742,O587:O742,AC587:AC742),SUMPRODUCT(D587:D742,AC587:AC742))</f>
        <v>0</v>
      </c>
      <c r="AD744" s="329">
        <f>IF(AD585="kw",SUMPRODUCT(N587:N742,O587:O742,AD587:AD742),SUMPRODUCT(D587:D742,AD587:AD742))</f>
        <v>0</v>
      </c>
      <c r="AE744" s="329">
        <f>IF(AE585="kw",SUMPRODUCT(N587:N742,O587:O742,AE587:AE742),SUMPRODUCT(D587:D742,AE587:AE742))</f>
        <v>0</v>
      </c>
      <c r="AF744" s="329">
        <f>IF(AF585="kw",SUMPRODUCT(N587:N742,O587:O742,AF587:AF742),SUMPRODUCT(D587:D742,AF587:AF742))</f>
        <v>0</v>
      </c>
      <c r="AG744" s="329">
        <f>IF(AG585="kw",SUMPRODUCT(N587:N742,O587:O742,AG587:AG742),SUMPRODUCT(D587:D742,AG587:AG742))</f>
        <v>0</v>
      </c>
      <c r="AH744" s="329">
        <f>IF(AH585="kw",SUMPRODUCT(N587:N742,O587:O742,AH587:AH742),SUMPRODUCT(D587:D742,AH587:AH742))</f>
        <v>0</v>
      </c>
      <c r="AI744" s="329">
        <f>IF(AI585="kw",SUMPRODUCT(N587:N742,O587:O742,AI587:AI742),SUMPRODUCT(D587:D742,AI587:AI742))</f>
        <v>0</v>
      </c>
      <c r="AJ744" s="329">
        <f>IF(AJ585="kw",SUMPRODUCT(N587:N742,O587:O742,AJ587:AJ742),SUMPRODUCT(D587:D742,AJ587:AJ742))</f>
        <v>0</v>
      </c>
      <c r="AK744" s="329">
        <f>IF(AK585="kw",SUMPRODUCT(N587:N742,O587:O742,AK587:AK742),SUMPRODUCT(D587:D742,AK587:AK742))</f>
        <v>0</v>
      </c>
      <c r="AL744" s="329">
        <f>IF(AL585="kw",SUMPRODUCT(N587:N742,O587:O742,AL587:AL742),SUMPRODUCT(D587:D742,AL587:AL742))</f>
        <v>0</v>
      </c>
      <c r="AM744" s="330"/>
    </row>
    <row r="745" spans="1:40" ht="15.5">
      <c r="B745" s="391" t="s">
        <v>312</v>
      </c>
      <c r="C745" s="392"/>
      <c r="D745" s="392"/>
      <c r="E745" s="392"/>
      <c r="F745" s="392"/>
      <c r="G745" s="392"/>
      <c r="H745" s="392"/>
      <c r="I745" s="392"/>
      <c r="J745" s="392"/>
      <c r="K745" s="392"/>
      <c r="L745" s="392"/>
      <c r="M745" s="392"/>
      <c r="N745" s="392"/>
      <c r="O745" s="392"/>
      <c r="P745" s="392"/>
      <c r="Q745" s="392"/>
      <c r="R745" s="392"/>
      <c r="S745" s="392"/>
      <c r="T745" s="392"/>
      <c r="U745" s="392"/>
      <c r="V745" s="392"/>
      <c r="W745" s="392"/>
      <c r="X745" s="392"/>
      <c r="Y745" s="392">
        <f>HLOOKUP(Y401,'2. LRAMVA Threshold'!$B$42:$Q$53,10,FALSE)</f>
        <v>0</v>
      </c>
      <c r="Z745" s="392">
        <f>HLOOKUP(Z401,'2. LRAMVA Threshold'!$B$42:$Q$53,10,FALSE)</f>
        <v>0</v>
      </c>
      <c r="AA745" s="392">
        <f>HLOOKUP(AA401,'2. LRAMVA Threshold'!$B$42:$Q$53,10,FALSE)</f>
        <v>0</v>
      </c>
      <c r="AB745" s="392">
        <f>HLOOKUP(AB401,'2. LRAMVA Threshold'!$B$42:$Q$53,10,FALSE)</f>
        <v>0</v>
      </c>
      <c r="AC745" s="392">
        <f>HLOOKUP(AC401,'2. LRAMVA Threshold'!$B$42:$Q$53,10,FALSE)</f>
        <v>0</v>
      </c>
      <c r="AD745" s="392">
        <f>HLOOKUP(AD401,'2. LRAMVA Threshold'!$B$42:$Q$53,10,FALSE)</f>
        <v>0</v>
      </c>
      <c r="AE745" s="392">
        <f>HLOOKUP(AE401,'2. LRAMVA Threshold'!$B$42:$Q$53,10,FALSE)</f>
        <v>0</v>
      </c>
      <c r="AF745" s="392">
        <f>HLOOKUP(AF401,'2. LRAMVA Threshold'!$B$42:$Q$53,10,FALSE)</f>
        <v>0</v>
      </c>
      <c r="AG745" s="392">
        <f>HLOOKUP(AG401,'2. LRAMVA Threshold'!$B$42:$Q$53,10,FALSE)</f>
        <v>0</v>
      </c>
      <c r="AH745" s="392">
        <f>HLOOKUP(AH401,'2. LRAMVA Threshold'!$B$42:$Q$53,10,FALSE)</f>
        <v>0</v>
      </c>
      <c r="AI745" s="392">
        <f>HLOOKUP(AI401,'2. LRAMVA Threshold'!$B$42:$Q$53,10,FALSE)</f>
        <v>0</v>
      </c>
      <c r="AJ745" s="392">
        <f>HLOOKUP(AJ401,'2. LRAMVA Threshold'!$B$42:$Q$53,10,FALSE)</f>
        <v>0</v>
      </c>
      <c r="AK745" s="392">
        <f>HLOOKUP(AK401,'2. LRAMVA Threshold'!$B$42:$Q$53,10,FALSE)</f>
        <v>0</v>
      </c>
      <c r="AL745" s="392">
        <f>HLOOKUP(AL401,'2. LRAMVA Threshold'!$B$42:$Q$53,10,FALSE)</f>
        <v>0</v>
      </c>
      <c r="AM745" s="442"/>
    </row>
    <row r="746" spans="1:40" ht="15.5">
      <c r="B746" s="394"/>
      <c r="C746" s="432"/>
      <c r="D746" s="433"/>
      <c r="E746" s="433"/>
      <c r="F746" s="433"/>
      <c r="G746" s="433"/>
      <c r="H746" s="433"/>
      <c r="I746" s="433"/>
      <c r="J746" s="433"/>
      <c r="K746" s="433"/>
      <c r="L746" s="433"/>
      <c r="M746" s="433"/>
      <c r="N746" s="433"/>
      <c r="O746" s="434"/>
      <c r="P746" s="433"/>
      <c r="Q746" s="433"/>
      <c r="R746" s="433"/>
      <c r="S746" s="435"/>
      <c r="T746" s="435"/>
      <c r="U746" s="435"/>
      <c r="V746" s="435"/>
      <c r="W746" s="433"/>
      <c r="X746" s="433"/>
      <c r="Y746" s="436"/>
      <c r="Z746" s="436"/>
      <c r="AA746" s="436"/>
      <c r="AB746" s="436"/>
      <c r="AC746" s="436"/>
      <c r="AD746" s="436"/>
      <c r="AE746" s="436"/>
      <c r="AF746" s="399"/>
      <c r="AG746" s="399"/>
      <c r="AH746" s="399"/>
      <c r="AI746" s="399"/>
      <c r="AJ746" s="399"/>
      <c r="AK746" s="399"/>
      <c r="AL746" s="399"/>
      <c r="AM746" s="400"/>
    </row>
    <row r="747" spans="1:40" ht="15.5">
      <c r="B747" s="324" t="s">
        <v>313</v>
      </c>
      <c r="C747" s="338"/>
      <c r="D747" s="338"/>
      <c r="E747" s="376"/>
      <c r="F747" s="376"/>
      <c r="G747" s="376"/>
      <c r="H747" s="376"/>
      <c r="I747" s="376"/>
      <c r="J747" s="376"/>
      <c r="K747" s="376"/>
      <c r="L747" s="376"/>
      <c r="M747" s="376"/>
      <c r="N747" s="376"/>
      <c r="O747" s="291"/>
      <c r="P747" s="340"/>
      <c r="Q747" s="340"/>
      <c r="R747" s="340"/>
      <c r="S747" s="339"/>
      <c r="T747" s="339"/>
      <c r="U747" s="339"/>
      <c r="V747" s="339"/>
      <c r="W747" s="340"/>
      <c r="X747" s="340"/>
      <c r="Y747" s="341">
        <f>HLOOKUP(Y$35,'3.  Distribution Rates'!$C$122:$P$133,10,FALSE)</f>
        <v>5.5999999999999999E-3</v>
      </c>
      <c r="Z747" s="341">
        <f>HLOOKUP(Z$35,'3.  Distribution Rates'!$C$122:$P$133,10,FALSE)</f>
        <v>1.4E-2</v>
      </c>
      <c r="AA747" s="341">
        <f>HLOOKUP(AA$35,'3.  Distribution Rates'!$C$122:$P$133,10,FALSE)</f>
        <v>3.0150999999999999</v>
      </c>
      <c r="AB747" s="341">
        <f>HLOOKUP(AB$35,'3.  Distribution Rates'!$C$122:$P$133,10,FALSE)</f>
        <v>1.6299999999999999E-2</v>
      </c>
      <c r="AC747" s="341">
        <f>HLOOKUP(AC$35,'3.  Distribution Rates'!$C$122:$P$133,10,FALSE)</f>
        <v>4.5410000000000004</v>
      </c>
      <c r="AD747" s="341">
        <f>HLOOKUP(AD$35,'3.  Distribution Rates'!$C$122:$P$133,10,FALSE)</f>
        <v>0</v>
      </c>
      <c r="AE747" s="341">
        <f>HLOOKUP(AE$35,'3.  Distribution Rates'!$C$122:$P$133,10,FALSE)</f>
        <v>0</v>
      </c>
      <c r="AF747" s="341">
        <f>HLOOKUP(AF$35,'3.  Distribution Rates'!$C$122:$P$133,10,FALSE)</f>
        <v>0</v>
      </c>
      <c r="AG747" s="341">
        <f>HLOOKUP(AG$35,'3.  Distribution Rates'!$C$122:$P$133,10,FALSE)</f>
        <v>0</v>
      </c>
      <c r="AH747" s="341">
        <f>HLOOKUP(AH$35,'3.  Distribution Rates'!$C$122:$P$133,10,FALSE)</f>
        <v>0</v>
      </c>
      <c r="AI747" s="341">
        <f>HLOOKUP(AI$35,'3.  Distribution Rates'!$C$122:$P$133,10,FALSE)</f>
        <v>0</v>
      </c>
      <c r="AJ747" s="341">
        <f>HLOOKUP(AJ$35,'3.  Distribution Rates'!$C$122:$P$133,10,FALSE)</f>
        <v>0</v>
      </c>
      <c r="AK747" s="341">
        <f>HLOOKUP(AK$35,'3.  Distribution Rates'!$C$122:$P$133,10,FALSE)</f>
        <v>0</v>
      </c>
      <c r="AL747" s="341">
        <f>HLOOKUP(AL$35,'3.  Distribution Rates'!$C$122:$P$133,10,FALSE)</f>
        <v>0</v>
      </c>
      <c r="AM747" s="348"/>
      <c r="AN747" s="443"/>
    </row>
    <row r="748" spans="1:40" ht="15.5">
      <c r="B748" s="324" t="s">
        <v>314</v>
      </c>
      <c r="C748" s="345"/>
      <c r="D748" s="309"/>
      <c r="E748" s="279"/>
      <c r="F748" s="279"/>
      <c r="G748" s="279"/>
      <c r="H748" s="279"/>
      <c r="I748" s="279"/>
      <c r="J748" s="279"/>
      <c r="K748" s="279"/>
      <c r="L748" s="279"/>
      <c r="M748" s="279"/>
      <c r="N748" s="279"/>
      <c r="O748" s="291"/>
      <c r="P748" s="279"/>
      <c r="Q748" s="279"/>
      <c r="R748" s="279"/>
      <c r="S748" s="309"/>
      <c r="T748" s="309"/>
      <c r="U748" s="309"/>
      <c r="V748" s="309"/>
      <c r="W748" s="279"/>
      <c r="X748" s="279"/>
      <c r="Y748" s="888" t="s">
        <v>705</v>
      </c>
      <c r="Z748" s="888"/>
      <c r="AA748" s="888"/>
      <c r="AB748" s="888"/>
      <c r="AC748" s="888"/>
      <c r="AD748" s="378"/>
      <c r="AE748" s="378"/>
      <c r="AF748" s="378"/>
      <c r="AG748" s="378"/>
      <c r="AH748" s="378"/>
      <c r="AI748" s="378"/>
      <c r="AJ748" s="378"/>
      <c r="AK748" s="378"/>
      <c r="AL748" s="378"/>
      <c r="AM748" s="629">
        <f t="shared" ref="AM748:AM755" si="2276">SUM(Y748:AL748)</f>
        <v>0</v>
      </c>
      <c r="AN748" s="443"/>
    </row>
    <row r="749" spans="1:40" ht="15.5">
      <c r="B749" s="324" t="s">
        <v>315</v>
      </c>
      <c r="C749" s="345"/>
      <c r="D749" s="309"/>
      <c r="E749" s="279"/>
      <c r="F749" s="279"/>
      <c r="G749" s="279"/>
      <c r="H749" s="279"/>
      <c r="I749" s="279"/>
      <c r="J749" s="279"/>
      <c r="K749" s="279"/>
      <c r="L749" s="279"/>
      <c r="M749" s="279"/>
      <c r="N749" s="279"/>
      <c r="O749" s="291"/>
      <c r="P749" s="279"/>
      <c r="Q749" s="279"/>
      <c r="R749" s="279"/>
      <c r="S749" s="309"/>
      <c r="T749" s="309"/>
      <c r="U749" s="309"/>
      <c r="V749" s="309"/>
      <c r="W749" s="279"/>
      <c r="X749" s="279"/>
      <c r="Y749" s="888"/>
      <c r="Z749" s="888"/>
      <c r="AA749" s="888"/>
      <c r="AB749" s="888"/>
      <c r="AC749" s="888"/>
      <c r="AD749" s="378"/>
      <c r="AE749" s="378"/>
      <c r="AF749" s="378"/>
      <c r="AG749" s="378"/>
      <c r="AH749" s="378"/>
      <c r="AI749" s="378"/>
      <c r="AJ749" s="378"/>
      <c r="AK749" s="378"/>
      <c r="AL749" s="378"/>
      <c r="AM749" s="629">
        <f t="shared" si="2276"/>
        <v>0</v>
      </c>
      <c r="AN749" s="443"/>
    </row>
    <row r="750" spans="1:40" ht="15.5">
      <c r="B750" s="324" t="s">
        <v>316</v>
      </c>
      <c r="C750" s="345"/>
      <c r="D750" s="309"/>
      <c r="E750" s="279"/>
      <c r="F750" s="279"/>
      <c r="G750" s="279"/>
      <c r="H750" s="279"/>
      <c r="I750" s="279"/>
      <c r="J750" s="279"/>
      <c r="K750" s="279"/>
      <c r="L750" s="279"/>
      <c r="M750" s="279"/>
      <c r="N750" s="279"/>
      <c r="O750" s="291"/>
      <c r="P750" s="279"/>
      <c r="Q750" s="279"/>
      <c r="R750" s="279"/>
      <c r="S750" s="309"/>
      <c r="T750" s="309"/>
      <c r="U750" s="309"/>
      <c r="V750" s="309"/>
      <c r="W750" s="279"/>
      <c r="X750" s="279"/>
      <c r="Y750" s="378">
        <f>'4.  2011-2014 LRAM'!Y399*Y747</f>
        <v>7279.1374912576157</v>
      </c>
      <c r="Z750" s="378">
        <f>'4.  2011-2014 LRAM'!Z399*Z747</f>
        <v>7845.7695092714303</v>
      </c>
      <c r="AA750" s="378">
        <f>'4.  2011-2014 LRAM'!AA399*AA747</f>
        <v>38632.534928579444</v>
      </c>
      <c r="AB750" s="378">
        <f>'4.  2011-2014 LRAM'!AB399*AB747</f>
        <v>0</v>
      </c>
      <c r="AC750" s="378">
        <f>'4.  2011-2014 LRAM'!AC399*AC747</f>
        <v>0</v>
      </c>
      <c r="AD750" s="378">
        <f>'4.  2011-2014 LRAM'!AD399*AD747</f>
        <v>0</v>
      </c>
      <c r="AE750" s="378">
        <f>'4.  2011-2014 LRAM'!AE399*AE747</f>
        <v>0</v>
      </c>
      <c r="AF750" s="378">
        <f>'4.  2011-2014 LRAM'!AF399*AF747</f>
        <v>0</v>
      </c>
      <c r="AG750" s="378">
        <f>'4.  2011-2014 LRAM'!AG399*AG747</f>
        <v>0</v>
      </c>
      <c r="AH750" s="378">
        <f>'4.  2011-2014 LRAM'!AH399*AH747</f>
        <v>0</v>
      </c>
      <c r="AI750" s="378">
        <f>'4.  2011-2014 LRAM'!AI399*AI747</f>
        <v>0</v>
      </c>
      <c r="AJ750" s="378">
        <f>'4.  2011-2014 LRAM'!AJ399*AJ747</f>
        <v>0</v>
      </c>
      <c r="AK750" s="378">
        <f>'4.  2011-2014 LRAM'!AK399*AK747</f>
        <v>0</v>
      </c>
      <c r="AL750" s="378">
        <f>'4.  2011-2014 LRAM'!AL399*AL747</f>
        <v>0</v>
      </c>
      <c r="AM750" s="629">
        <f t="shared" si="2276"/>
        <v>53757.441929108492</v>
      </c>
      <c r="AN750" s="443"/>
    </row>
    <row r="751" spans="1:40" ht="15.5">
      <c r="B751" s="324" t="s">
        <v>317</v>
      </c>
      <c r="C751" s="345"/>
      <c r="D751" s="309"/>
      <c r="E751" s="279"/>
      <c r="F751" s="279"/>
      <c r="G751" s="279"/>
      <c r="H751" s="279"/>
      <c r="I751" s="279"/>
      <c r="J751" s="279"/>
      <c r="K751" s="279"/>
      <c r="L751" s="279"/>
      <c r="M751" s="279"/>
      <c r="N751" s="279"/>
      <c r="O751" s="291"/>
      <c r="P751" s="279"/>
      <c r="Q751" s="279"/>
      <c r="R751" s="279"/>
      <c r="S751" s="309"/>
      <c r="T751" s="309"/>
      <c r="U751" s="309"/>
      <c r="V751" s="309"/>
      <c r="W751" s="279"/>
      <c r="X751" s="279"/>
      <c r="Y751" s="378">
        <f>'4.  2011-2014 LRAM'!Y529*Y747</f>
        <v>16748.706453527342</v>
      </c>
      <c r="Z751" s="378">
        <f>'4.  2011-2014 LRAM'!Z529*Z747</f>
        <v>13792.429430334698</v>
      </c>
      <c r="AA751" s="378">
        <f>'4.  2011-2014 LRAM'!AA529*AA747</f>
        <v>22083.385751929349</v>
      </c>
      <c r="AB751" s="378">
        <f>'4.  2011-2014 LRAM'!AB529*AB747</f>
        <v>0</v>
      </c>
      <c r="AC751" s="378">
        <f>'4.  2011-2014 LRAM'!AC529*AC747</f>
        <v>0</v>
      </c>
      <c r="AD751" s="378">
        <f>'4.  2011-2014 LRAM'!AD529*AD747</f>
        <v>0</v>
      </c>
      <c r="AE751" s="378">
        <f>'4.  2011-2014 LRAM'!AE529*AE747</f>
        <v>0</v>
      </c>
      <c r="AF751" s="378">
        <f>'4.  2011-2014 LRAM'!AF529*AF747</f>
        <v>0</v>
      </c>
      <c r="AG751" s="378">
        <f>'4.  2011-2014 LRAM'!AG529*AG747</f>
        <v>0</v>
      </c>
      <c r="AH751" s="378">
        <f>'4.  2011-2014 LRAM'!AH529*AH747</f>
        <v>0</v>
      </c>
      <c r="AI751" s="378">
        <f>'4.  2011-2014 LRAM'!AI529*AI747</f>
        <v>0</v>
      </c>
      <c r="AJ751" s="378">
        <f>'4.  2011-2014 LRAM'!AJ529*AJ747</f>
        <v>0</v>
      </c>
      <c r="AK751" s="378">
        <f>'4.  2011-2014 LRAM'!AK529*AK747</f>
        <v>0</v>
      </c>
      <c r="AL751" s="378">
        <f>'4.  2011-2014 LRAM'!AL529*AL747</f>
        <v>0</v>
      </c>
      <c r="AM751" s="629">
        <f t="shared" si="2276"/>
        <v>52624.521635791389</v>
      </c>
      <c r="AN751" s="443"/>
    </row>
    <row r="752" spans="1:40" ht="15.5">
      <c r="B752" s="324" t="s">
        <v>318</v>
      </c>
      <c r="C752" s="345"/>
      <c r="D752" s="309"/>
      <c r="E752" s="279"/>
      <c r="F752" s="279"/>
      <c r="G752" s="279"/>
      <c r="H752" s="279"/>
      <c r="I752" s="279"/>
      <c r="J752" s="279"/>
      <c r="K752" s="279"/>
      <c r="L752" s="279"/>
      <c r="M752" s="279"/>
      <c r="N752" s="279"/>
      <c r="O752" s="291"/>
      <c r="P752" s="279"/>
      <c r="Q752" s="279"/>
      <c r="R752" s="279"/>
      <c r="S752" s="309"/>
      <c r="T752" s="309"/>
      <c r="U752" s="309"/>
      <c r="V752" s="309"/>
      <c r="W752" s="279"/>
      <c r="X752" s="279"/>
      <c r="Y752" s="378">
        <f t="shared" ref="Y752:AL752" si="2277">Y210*Y747</f>
        <v>20844.04</v>
      </c>
      <c r="Z752" s="378">
        <f t="shared" si="2277"/>
        <v>54929.968214523564</v>
      </c>
      <c r="AA752" s="378">
        <f t="shared" si="2277"/>
        <v>44100.157931751914</v>
      </c>
      <c r="AB752" s="378">
        <f t="shared" si="2277"/>
        <v>0</v>
      </c>
      <c r="AC752" s="378">
        <f t="shared" si="2277"/>
        <v>0</v>
      </c>
      <c r="AD752" s="378">
        <f t="shared" si="2277"/>
        <v>0</v>
      </c>
      <c r="AE752" s="378">
        <f t="shared" si="2277"/>
        <v>0</v>
      </c>
      <c r="AF752" s="378">
        <f t="shared" si="2277"/>
        <v>0</v>
      </c>
      <c r="AG752" s="378">
        <f t="shared" si="2277"/>
        <v>0</v>
      </c>
      <c r="AH752" s="378">
        <f t="shared" si="2277"/>
        <v>0</v>
      </c>
      <c r="AI752" s="378">
        <f t="shared" si="2277"/>
        <v>0</v>
      </c>
      <c r="AJ752" s="378">
        <f t="shared" si="2277"/>
        <v>0</v>
      </c>
      <c r="AK752" s="378">
        <f t="shared" si="2277"/>
        <v>0</v>
      </c>
      <c r="AL752" s="378">
        <f t="shared" si="2277"/>
        <v>0</v>
      </c>
      <c r="AM752" s="629">
        <f t="shared" si="2276"/>
        <v>119874.16614627547</v>
      </c>
      <c r="AN752" s="443"/>
    </row>
    <row r="753" spans="1:40" ht="15.5">
      <c r="B753" s="324" t="s">
        <v>319</v>
      </c>
      <c r="C753" s="345"/>
      <c r="D753" s="309"/>
      <c r="E753" s="279"/>
      <c r="F753" s="279"/>
      <c r="G753" s="279"/>
      <c r="H753" s="279"/>
      <c r="I753" s="279"/>
      <c r="J753" s="279"/>
      <c r="K753" s="279"/>
      <c r="L753" s="279"/>
      <c r="M753" s="279"/>
      <c r="N753" s="279"/>
      <c r="O753" s="291"/>
      <c r="P753" s="279"/>
      <c r="Q753" s="279"/>
      <c r="R753" s="279"/>
      <c r="S753" s="309"/>
      <c r="T753" s="309"/>
      <c r="U753" s="309"/>
      <c r="V753" s="309"/>
      <c r="W753" s="279"/>
      <c r="X753" s="279"/>
      <c r="Y753" s="378">
        <f t="shared" ref="Y753:AL753" si="2278">Y393*Y747</f>
        <v>43560.140939739671</v>
      </c>
      <c r="Z753" s="378">
        <f t="shared" si="2278"/>
        <v>29197.956826877293</v>
      </c>
      <c r="AA753" s="378">
        <f t="shared" si="2278"/>
        <v>68987.31170352867</v>
      </c>
      <c r="AB753" s="378">
        <f t="shared" si="2278"/>
        <v>0</v>
      </c>
      <c r="AC753" s="378">
        <f t="shared" si="2278"/>
        <v>0</v>
      </c>
      <c r="AD753" s="378">
        <f t="shared" si="2278"/>
        <v>0</v>
      </c>
      <c r="AE753" s="378">
        <f t="shared" si="2278"/>
        <v>0</v>
      </c>
      <c r="AF753" s="378">
        <f t="shared" si="2278"/>
        <v>0</v>
      </c>
      <c r="AG753" s="378">
        <f t="shared" si="2278"/>
        <v>0</v>
      </c>
      <c r="AH753" s="378">
        <f t="shared" si="2278"/>
        <v>0</v>
      </c>
      <c r="AI753" s="378">
        <f t="shared" si="2278"/>
        <v>0</v>
      </c>
      <c r="AJ753" s="378">
        <f t="shared" si="2278"/>
        <v>0</v>
      </c>
      <c r="AK753" s="378">
        <f t="shared" si="2278"/>
        <v>0</v>
      </c>
      <c r="AL753" s="378">
        <f t="shared" si="2278"/>
        <v>0</v>
      </c>
      <c r="AM753" s="629">
        <f t="shared" si="2276"/>
        <v>141745.40947014565</v>
      </c>
      <c r="AN753" s="443"/>
    </row>
    <row r="754" spans="1:40" ht="15.5">
      <c r="B754" s="324" t="s">
        <v>320</v>
      </c>
      <c r="C754" s="345"/>
      <c r="D754" s="309"/>
      <c r="E754" s="279"/>
      <c r="F754" s="279"/>
      <c r="G754" s="279"/>
      <c r="H754" s="279"/>
      <c r="I754" s="279"/>
      <c r="J754" s="279"/>
      <c r="K754" s="279"/>
      <c r="L754" s="279"/>
      <c r="M754" s="279"/>
      <c r="N754" s="279"/>
      <c r="O754" s="291"/>
      <c r="P754" s="279"/>
      <c r="Q754" s="279"/>
      <c r="R754" s="279"/>
      <c r="S754" s="309"/>
      <c r="T754" s="309"/>
      <c r="U754" s="309"/>
      <c r="V754" s="309"/>
      <c r="W754" s="279"/>
      <c r="X754" s="279"/>
      <c r="Y754" s="378">
        <f t="shared" ref="Y754:AL754" si="2279">Y576*Y747</f>
        <v>90532.876000000004</v>
      </c>
      <c r="Z754" s="378">
        <f t="shared" si="2279"/>
        <v>17937.251818469405</v>
      </c>
      <c r="AA754" s="378">
        <f t="shared" si="2279"/>
        <v>37370.978991272968</v>
      </c>
      <c r="AB754" s="378">
        <f t="shared" si="2279"/>
        <v>0</v>
      </c>
      <c r="AC754" s="378">
        <f t="shared" si="2279"/>
        <v>0</v>
      </c>
      <c r="AD754" s="378">
        <f t="shared" si="2279"/>
        <v>0</v>
      </c>
      <c r="AE754" s="378">
        <f t="shared" si="2279"/>
        <v>0</v>
      </c>
      <c r="AF754" s="378">
        <f t="shared" si="2279"/>
        <v>0</v>
      </c>
      <c r="AG754" s="378">
        <f t="shared" si="2279"/>
        <v>0</v>
      </c>
      <c r="AH754" s="378">
        <f t="shared" si="2279"/>
        <v>0</v>
      </c>
      <c r="AI754" s="378">
        <f t="shared" si="2279"/>
        <v>0</v>
      </c>
      <c r="AJ754" s="378">
        <f t="shared" si="2279"/>
        <v>0</v>
      </c>
      <c r="AK754" s="378">
        <f t="shared" si="2279"/>
        <v>0</v>
      </c>
      <c r="AL754" s="378">
        <f t="shared" si="2279"/>
        <v>0</v>
      </c>
      <c r="AM754" s="629">
        <f t="shared" si="2276"/>
        <v>145841.10680974237</v>
      </c>
      <c r="AN754" s="443"/>
    </row>
    <row r="755" spans="1:40" ht="15.5">
      <c r="B755" s="324" t="s">
        <v>321</v>
      </c>
      <c r="C755" s="345"/>
      <c r="D755" s="309"/>
      <c r="E755" s="279"/>
      <c r="F755" s="279"/>
      <c r="G755" s="279"/>
      <c r="H755" s="279"/>
      <c r="I755" s="279"/>
      <c r="J755" s="279"/>
      <c r="K755" s="279"/>
      <c r="L755" s="279"/>
      <c r="M755" s="279"/>
      <c r="N755" s="279"/>
      <c r="O755" s="291"/>
      <c r="P755" s="279"/>
      <c r="Q755" s="279"/>
      <c r="R755" s="279"/>
      <c r="S755" s="309"/>
      <c r="T755" s="309"/>
      <c r="U755" s="309"/>
      <c r="V755" s="309"/>
      <c r="W755" s="279"/>
      <c r="X755" s="279"/>
      <c r="Y755" s="378">
        <f>Y744*Y747</f>
        <v>0</v>
      </c>
      <c r="Z755" s="378">
        <f t="shared" ref="Z755:AL755" si="2280">Z744*Z747</f>
        <v>0</v>
      </c>
      <c r="AA755" s="378">
        <f t="shared" si="2280"/>
        <v>0</v>
      </c>
      <c r="AB755" s="378">
        <f t="shared" si="2280"/>
        <v>0</v>
      </c>
      <c r="AC755" s="378">
        <f t="shared" si="2280"/>
        <v>0</v>
      </c>
      <c r="AD755" s="378">
        <f t="shared" si="2280"/>
        <v>0</v>
      </c>
      <c r="AE755" s="378">
        <f t="shared" si="2280"/>
        <v>0</v>
      </c>
      <c r="AF755" s="378">
        <f t="shared" si="2280"/>
        <v>0</v>
      </c>
      <c r="AG755" s="378">
        <f t="shared" si="2280"/>
        <v>0</v>
      </c>
      <c r="AH755" s="378">
        <f t="shared" si="2280"/>
        <v>0</v>
      </c>
      <c r="AI755" s="378">
        <f t="shared" si="2280"/>
        <v>0</v>
      </c>
      <c r="AJ755" s="378">
        <f t="shared" si="2280"/>
        <v>0</v>
      </c>
      <c r="AK755" s="378">
        <f t="shared" si="2280"/>
        <v>0</v>
      </c>
      <c r="AL755" s="378">
        <f t="shared" si="2280"/>
        <v>0</v>
      </c>
      <c r="AM755" s="629">
        <f t="shared" si="2276"/>
        <v>0</v>
      </c>
      <c r="AN755" s="443"/>
    </row>
    <row r="756" spans="1:40" ht="15.5">
      <c r="B756" s="349" t="s">
        <v>322</v>
      </c>
      <c r="C756" s="345"/>
      <c r="D756" s="336"/>
      <c r="E756" s="334"/>
      <c r="F756" s="334"/>
      <c r="G756" s="334"/>
      <c r="H756" s="334"/>
      <c r="I756" s="334"/>
      <c r="J756" s="334"/>
      <c r="K756" s="334"/>
      <c r="L756" s="334"/>
      <c r="M756" s="334"/>
      <c r="N756" s="334"/>
      <c r="O756" s="300"/>
      <c r="P756" s="334"/>
      <c r="Q756" s="334"/>
      <c r="R756" s="334"/>
      <c r="S756" s="336"/>
      <c r="T756" s="336"/>
      <c r="U756" s="336"/>
      <c r="V756" s="336"/>
      <c r="W756" s="334"/>
      <c r="X756" s="334"/>
      <c r="Y756" s="346">
        <f>SUM(Y748:Y755)</f>
        <v>178964.90088452463</v>
      </c>
      <c r="Z756" s="346">
        <f t="shared" ref="Z756:AE756" si="2281">SUM(Z748:Z755)</f>
        <v>123703.3757994764</v>
      </c>
      <c r="AA756" s="346">
        <f t="shared" si="2281"/>
        <v>211174.36930706236</v>
      </c>
      <c r="AB756" s="346">
        <f t="shared" si="2281"/>
        <v>0</v>
      </c>
      <c r="AC756" s="346">
        <f t="shared" si="2281"/>
        <v>0</v>
      </c>
      <c r="AD756" s="346">
        <f t="shared" si="2281"/>
        <v>0</v>
      </c>
      <c r="AE756" s="346">
        <f t="shared" si="2281"/>
        <v>0</v>
      </c>
      <c r="AF756" s="346">
        <f t="shared" ref="AF756:AL756" si="2282">SUM(AF748:AF755)</f>
        <v>0</v>
      </c>
      <c r="AG756" s="346">
        <f t="shared" si="2282"/>
        <v>0</v>
      </c>
      <c r="AH756" s="346">
        <f t="shared" si="2282"/>
        <v>0</v>
      </c>
      <c r="AI756" s="346">
        <f t="shared" si="2282"/>
        <v>0</v>
      </c>
      <c r="AJ756" s="346">
        <f t="shared" si="2282"/>
        <v>0</v>
      </c>
      <c r="AK756" s="346">
        <f t="shared" si="2282"/>
        <v>0</v>
      </c>
      <c r="AL756" s="346">
        <f t="shared" si="2282"/>
        <v>0</v>
      </c>
      <c r="AM756" s="407">
        <f>SUM(AM748:AM755)</f>
        <v>513842.64599106333</v>
      </c>
      <c r="AN756" s="443"/>
    </row>
    <row r="757" spans="1:40" ht="15.5">
      <c r="B757" s="349" t="s">
        <v>323</v>
      </c>
      <c r="C757" s="345"/>
      <c r="D757" s="350"/>
      <c r="E757" s="334"/>
      <c r="F757" s="334"/>
      <c r="G757" s="334"/>
      <c r="H757" s="334"/>
      <c r="I757" s="334"/>
      <c r="J757" s="334"/>
      <c r="K757" s="334"/>
      <c r="L757" s="334"/>
      <c r="M757" s="334"/>
      <c r="N757" s="334"/>
      <c r="O757" s="300"/>
      <c r="P757" s="334"/>
      <c r="Q757" s="334"/>
      <c r="R757" s="334"/>
      <c r="S757" s="336"/>
      <c r="T757" s="336"/>
      <c r="U757" s="336"/>
      <c r="V757" s="336"/>
      <c r="W757" s="334"/>
      <c r="X757" s="334"/>
      <c r="Y757" s="347">
        <f>Y745*Y747</f>
        <v>0</v>
      </c>
      <c r="Z757" s="347">
        <f t="shared" ref="Z757:AE757" si="2283">Z745*Z747</f>
        <v>0</v>
      </c>
      <c r="AA757" s="347">
        <f t="shared" si="2283"/>
        <v>0</v>
      </c>
      <c r="AB757" s="347">
        <f t="shared" si="2283"/>
        <v>0</v>
      </c>
      <c r="AC757" s="347">
        <f t="shared" si="2283"/>
        <v>0</v>
      </c>
      <c r="AD757" s="347">
        <f t="shared" si="2283"/>
        <v>0</v>
      </c>
      <c r="AE757" s="347">
        <f t="shared" si="2283"/>
        <v>0</v>
      </c>
      <c r="AF757" s="347">
        <f t="shared" ref="AF757:AL757" si="2284">AF745*AF747</f>
        <v>0</v>
      </c>
      <c r="AG757" s="347">
        <f t="shared" si="2284"/>
        <v>0</v>
      </c>
      <c r="AH757" s="347">
        <f t="shared" si="2284"/>
        <v>0</v>
      </c>
      <c r="AI757" s="347">
        <f t="shared" si="2284"/>
        <v>0</v>
      </c>
      <c r="AJ757" s="347">
        <f t="shared" si="2284"/>
        <v>0</v>
      </c>
      <c r="AK757" s="347">
        <f t="shared" si="2284"/>
        <v>0</v>
      </c>
      <c r="AL757" s="347">
        <f t="shared" si="2284"/>
        <v>0</v>
      </c>
      <c r="AM757" s="407">
        <f>SUM(Y757:AL757)</f>
        <v>0</v>
      </c>
      <c r="AN757" s="443"/>
    </row>
    <row r="758" spans="1:40" ht="15.5">
      <c r="B758" s="349" t="s">
        <v>324</v>
      </c>
      <c r="C758" s="345"/>
      <c r="D758" s="350"/>
      <c r="E758" s="334"/>
      <c r="F758" s="334"/>
      <c r="G758" s="334"/>
      <c r="H758" s="334"/>
      <c r="I758" s="334"/>
      <c r="J758" s="334"/>
      <c r="K758" s="334"/>
      <c r="L758" s="334"/>
      <c r="M758" s="334"/>
      <c r="N758" s="334"/>
      <c r="O758" s="300"/>
      <c r="P758" s="334"/>
      <c r="Q758" s="334"/>
      <c r="R758" s="334"/>
      <c r="S758" s="350"/>
      <c r="T758" s="350"/>
      <c r="U758" s="350"/>
      <c r="V758" s="350"/>
      <c r="W758" s="334"/>
      <c r="X758" s="334"/>
      <c r="Y758" s="351"/>
      <c r="Z758" s="351"/>
      <c r="AA758" s="351"/>
      <c r="AB758" s="351"/>
      <c r="AC758" s="351"/>
      <c r="AD758" s="351"/>
      <c r="AE758" s="351"/>
      <c r="AF758" s="351"/>
      <c r="AG758" s="351"/>
      <c r="AH758" s="351"/>
      <c r="AI758" s="351"/>
      <c r="AJ758" s="351"/>
      <c r="AK758" s="351"/>
      <c r="AL758" s="351"/>
      <c r="AM758" s="407">
        <f>AM756-AM757</f>
        <v>513842.64599106333</v>
      </c>
      <c r="AN758" s="443"/>
    </row>
    <row r="759" spans="1:40" ht="15.5">
      <c r="B759" s="324"/>
      <c r="C759" s="350"/>
      <c r="D759" s="350"/>
      <c r="E759" s="334"/>
      <c r="F759" s="334"/>
      <c r="G759" s="334"/>
      <c r="H759" s="334"/>
      <c r="I759" s="334"/>
      <c r="J759" s="334"/>
      <c r="K759" s="334"/>
      <c r="L759" s="334"/>
      <c r="M759" s="334"/>
      <c r="N759" s="334"/>
      <c r="O759" s="300"/>
      <c r="P759" s="334"/>
      <c r="Q759" s="334"/>
      <c r="R759" s="334"/>
      <c r="S759" s="350"/>
      <c r="T759" s="345"/>
      <c r="U759" s="350"/>
      <c r="V759" s="350"/>
      <c r="W759" s="334"/>
      <c r="X759" s="334"/>
      <c r="Y759" s="352"/>
      <c r="Z759" s="352"/>
      <c r="AA759" s="352"/>
      <c r="AB759" s="352"/>
      <c r="AC759" s="352"/>
      <c r="AD759" s="352"/>
      <c r="AE759" s="352"/>
      <c r="AF759" s="352"/>
      <c r="AG759" s="352"/>
      <c r="AH759" s="352"/>
      <c r="AI759" s="352"/>
      <c r="AJ759" s="352"/>
      <c r="AK759" s="352"/>
      <c r="AL759" s="352"/>
      <c r="AM759" s="348"/>
      <c r="AN759" s="443"/>
    </row>
    <row r="760" spans="1:40" ht="15.5">
      <c r="B760" s="439" t="s">
        <v>325</v>
      </c>
      <c r="C760" s="304"/>
      <c r="D760" s="279"/>
      <c r="E760" s="279"/>
      <c r="F760" s="279"/>
      <c r="G760" s="279"/>
      <c r="H760" s="279"/>
      <c r="I760" s="279"/>
      <c r="J760" s="279"/>
      <c r="K760" s="279"/>
      <c r="L760" s="279"/>
      <c r="M760" s="279"/>
      <c r="N760" s="279"/>
      <c r="O760" s="357"/>
      <c r="P760" s="279"/>
      <c r="Q760" s="279"/>
      <c r="R760" s="279"/>
      <c r="S760" s="304"/>
      <c r="T760" s="309"/>
      <c r="U760" s="309"/>
      <c r="V760" s="279"/>
      <c r="W760" s="279"/>
      <c r="X760" s="309"/>
      <c r="Y760" s="291">
        <f>SUMPRODUCT(E587:E742,Y587:Y742)</f>
        <v>0</v>
      </c>
      <c r="Z760" s="291">
        <f>SUMPRODUCT(E587:E742,Z587:Z742)</f>
        <v>0</v>
      </c>
      <c r="AA760" s="291">
        <f t="shared" ref="AA760:AL760" si="2285">IF(AA585="kw",SUMPRODUCT($N$587:$N$742,$P$587:$P$742,AA587:AA742),SUMPRODUCT($E$587:$E$742,AA587:AA742))</f>
        <v>0</v>
      </c>
      <c r="AB760" s="291">
        <f t="shared" si="2285"/>
        <v>0</v>
      </c>
      <c r="AC760" s="291">
        <f t="shared" si="2285"/>
        <v>0</v>
      </c>
      <c r="AD760" s="291">
        <f t="shared" si="2285"/>
        <v>0</v>
      </c>
      <c r="AE760" s="291">
        <f t="shared" si="2285"/>
        <v>0</v>
      </c>
      <c r="AF760" s="291">
        <f t="shared" si="2285"/>
        <v>0</v>
      </c>
      <c r="AG760" s="291">
        <f t="shared" si="2285"/>
        <v>0</v>
      </c>
      <c r="AH760" s="291">
        <f t="shared" si="2285"/>
        <v>0</v>
      </c>
      <c r="AI760" s="291">
        <f t="shared" si="2285"/>
        <v>0</v>
      </c>
      <c r="AJ760" s="291">
        <f t="shared" si="2285"/>
        <v>0</v>
      </c>
      <c r="AK760" s="291">
        <f t="shared" si="2285"/>
        <v>0</v>
      </c>
      <c r="AL760" s="291">
        <f t="shared" si="2285"/>
        <v>0</v>
      </c>
      <c r="AM760" s="337"/>
    </row>
    <row r="761" spans="1:40" ht="15.5">
      <c r="B761" s="440" t="s">
        <v>326</v>
      </c>
      <c r="C761" s="364"/>
      <c r="D761" s="384"/>
      <c r="E761" s="384"/>
      <c r="F761" s="384"/>
      <c r="G761" s="384"/>
      <c r="H761" s="384"/>
      <c r="I761" s="384"/>
      <c r="J761" s="384"/>
      <c r="K761" s="384"/>
      <c r="L761" s="384"/>
      <c r="M761" s="384"/>
      <c r="N761" s="384"/>
      <c r="O761" s="383"/>
      <c r="P761" s="384"/>
      <c r="Q761" s="384"/>
      <c r="R761" s="384"/>
      <c r="S761" s="364"/>
      <c r="T761" s="385"/>
      <c r="U761" s="385"/>
      <c r="V761" s="384"/>
      <c r="W761" s="384"/>
      <c r="X761" s="385"/>
      <c r="Y761" s="326">
        <f>SUMPRODUCT(F587:F742,Y587:Y742)</f>
        <v>0</v>
      </c>
      <c r="Z761" s="326">
        <f>SUMPRODUCT(F587:F742,Z587:Z742)</f>
        <v>0</v>
      </c>
      <c r="AA761" s="326">
        <f t="shared" ref="AA761:AL761" si="2286">IF(AA585="kw",SUMPRODUCT($N$587:$N$742,$Q$587:$Q$742,AA587:AA742),SUMPRODUCT($F$587:$F$742,AA587:AA742))</f>
        <v>0</v>
      </c>
      <c r="AB761" s="326">
        <f t="shared" si="2286"/>
        <v>0</v>
      </c>
      <c r="AC761" s="326">
        <f t="shared" si="2286"/>
        <v>0</v>
      </c>
      <c r="AD761" s="326">
        <f t="shared" si="2286"/>
        <v>0</v>
      </c>
      <c r="AE761" s="326">
        <f t="shared" si="2286"/>
        <v>0</v>
      </c>
      <c r="AF761" s="326">
        <f t="shared" si="2286"/>
        <v>0</v>
      </c>
      <c r="AG761" s="326">
        <f t="shared" si="2286"/>
        <v>0</v>
      </c>
      <c r="AH761" s="326">
        <f t="shared" si="2286"/>
        <v>0</v>
      </c>
      <c r="AI761" s="326">
        <f t="shared" si="2286"/>
        <v>0</v>
      </c>
      <c r="AJ761" s="326">
        <f t="shared" si="2286"/>
        <v>0</v>
      </c>
      <c r="AK761" s="326">
        <f t="shared" si="2286"/>
        <v>0</v>
      </c>
      <c r="AL761" s="326">
        <f t="shared" si="2286"/>
        <v>0</v>
      </c>
      <c r="AM761" s="386"/>
    </row>
    <row r="762" spans="1:40" ht="20.25" customHeight="1">
      <c r="B762" s="368" t="s">
        <v>587</v>
      </c>
      <c r="C762" s="387"/>
      <c r="D762" s="388"/>
      <c r="E762" s="388"/>
      <c r="F762" s="388"/>
      <c r="G762" s="388"/>
      <c r="H762" s="388"/>
      <c r="I762" s="388"/>
      <c r="J762" s="388"/>
      <c r="K762" s="388"/>
      <c r="L762" s="388"/>
      <c r="M762" s="388"/>
      <c r="N762" s="388"/>
      <c r="O762" s="388"/>
      <c r="P762" s="388"/>
      <c r="Q762" s="388"/>
      <c r="R762" s="388"/>
      <c r="S762" s="371"/>
      <c r="T762" s="372"/>
      <c r="U762" s="388"/>
      <c r="V762" s="388"/>
      <c r="W762" s="388"/>
      <c r="X762" s="388"/>
      <c r="Y762" s="409"/>
      <c r="Z762" s="409"/>
      <c r="AA762" s="409"/>
      <c r="AB762" s="409"/>
      <c r="AC762" s="409"/>
      <c r="AD762" s="409"/>
      <c r="AE762" s="409"/>
      <c r="AF762" s="409"/>
      <c r="AG762" s="409"/>
      <c r="AH762" s="409"/>
      <c r="AI762" s="409"/>
      <c r="AJ762" s="409"/>
      <c r="AK762" s="409"/>
      <c r="AL762" s="409"/>
      <c r="AM762" s="389"/>
    </row>
    <row r="765" spans="1:40" ht="15.5">
      <c r="B765" s="280" t="s">
        <v>327</v>
      </c>
      <c r="C765" s="281"/>
      <c r="D765" s="590" t="s">
        <v>527</v>
      </c>
      <c r="E765" s="253"/>
      <c r="F765" s="590"/>
      <c r="G765" s="253"/>
      <c r="H765" s="253"/>
      <c r="I765" s="253"/>
      <c r="J765" s="253"/>
      <c r="K765" s="253"/>
      <c r="L765" s="253"/>
      <c r="M765" s="253"/>
      <c r="N765" s="253"/>
      <c r="O765" s="281"/>
      <c r="P765" s="253"/>
      <c r="Q765" s="253"/>
      <c r="R765" s="253"/>
      <c r="S765" s="253"/>
      <c r="T765" s="253"/>
      <c r="U765" s="253"/>
      <c r="V765" s="253"/>
      <c r="W765" s="253"/>
      <c r="X765" s="253"/>
      <c r="Y765" s="270"/>
      <c r="Z765" s="267"/>
      <c r="AA765" s="267"/>
      <c r="AB765" s="267"/>
      <c r="AC765" s="267"/>
      <c r="AD765" s="267"/>
      <c r="AE765" s="267"/>
      <c r="AF765" s="267"/>
      <c r="AG765" s="267"/>
      <c r="AH765" s="267"/>
      <c r="AI765" s="267"/>
      <c r="AJ765" s="267"/>
      <c r="AK765" s="267"/>
      <c r="AL765" s="267"/>
    </row>
    <row r="766" spans="1:40" ht="33" customHeight="1">
      <c r="B766" s="891" t="s">
        <v>211</v>
      </c>
      <c r="C766" s="893" t="s">
        <v>33</v>
      </c>
      <c r="D766" s="284" t="s">
        <v>422</v>
      </c>
      <c r="E766" s="895" t="s">
        <v>209</v>
      </c>
      <c r="F766" s="896"/>
      <c r="G766" s="896"/>
      <c r="H766" s="896"/>
      <c r="I766" s="896"/>
      <c r="J766" s="896"/>
      <c r="K766" s="896"/>
      <c r="L766" s="896"/>
      <c r="M766" s="897"/>
      <c r="N766" s="901" t="s">
        <v>213</v>
      </c>
      <c r="O766" s="284" t="s">
        <v>423</v>
      </c>
      <c r="P766" s="895" t="s">
        <v>212</v>
      </c>
      <c r="Q766" s="896"/>
      <c r="R766" s="896"/>
      <c r="S766" s="896"/>
      <c r="T766" s="896"/>
      <c r="U766" s="896"/>
      <c r="V766" s="896"/>
      <c r="W766" s="896"/>
      <c r="X766" s="897"/>
      <c r="Y766" s="898" t="s">
        <v>243</v>
      </c>
      <c r="Z766" s="899"/>
      <c r="AA766" s="899"/>
      <c r="AB766" s="899"/>
      <c r="AC766" s="899"/>
      <c r="AD766" s="899"/>
      <c r="AE766" s="899"/>
      <c r="AF766" s="899"/>
      <c r="AG766" s="899"/>
      <c r="AH766" s="899"/>
      <c r="AI766" s="899"/>
      <c r="AJ766" s="899"/>
      <c r="AK766" s="899"/>
      <c r="AL766" s="899"/>
      <c r="AM766" s="900"/>
    </row>
    <row r="767" spans="1:40" ht="65.25" customHeight="1">
      <c r="B767" s="892"/>
      <c r="C767" s="894"/>
      <c r="D767" s="285">
        <v>2019</v>
      </c>
      <c r="E767" s="285">
        <v>2020</v>
      </c>
      <c r="F767" s="285">
        <v>2021</v>
      </c>
      <c r="G767" s="285">
        <v>2022</v>
      </c>
      <c r="H767" s="285">
        <v>2023</v>
      </c>
      <c r="I767" s="285">
        <v>2024</v>
      </c>
      <c r="J767" s="285">
        <v>2025</v>
      </c>
      <c r="K767" s="285">
        <v>2026</v>
      </c>
      <c r="L767" s="285">
        <v>2027</v>
      </c>
      <c r="M767" s="285">
        <v>2028</v>
      </c>
      <c r="N767" s="902"/>
      <c r="O767" s="285">
        <v>2019</v>
      </c>
      <c r="P767" s="285">
        <v>2020</v>
      </c>
      <c r="Q767" s="285">
        <v>2021</v>
      </c>
      <c r="R767" s="285">
        <v>2022</v>
      </c>
      <c r="S767" s="285">
        <v>2023</v>
      </c>
      <c r="T767" s="285">
        <v>2024</v>
      </c>
      <c r="U767" s="285">
        <v>2025</v>
      </c>
      <c r="V767" s="285">
        <v>2026</v>
      </c>
      <c r="W767" s="285">
        <v>2027</v>
      </c>
      <c r="X767" s="285">
        <v>2028</v>
      </c>
      <c r="Y767" s="285" t="str">
        <f>'1.  LRAMVA Summary'!D52</f>
        <v>Residential</v>
      </c>
      <c r="Z767" s="285" t="str">
        <f>'1.  LRAMVA Summary'!E52</f>
        <v>GS&lt;50 kW</v>
      </c>
      <c r="AA767" s="285" t="str">
        <f>'1.  LRAMVA Summary'!F52</f>
        <v>GS&gt;50kW</v>
      </c>
      <c r="AB767" s="285" t="str">
        <f>'1.  LRAMVA Summary'!G52</f>
        <v>Unmetered Scattered Load</v>
      </c>
      <c r="AC767" s="285" t="str">
        <f>'1.  LRAMVA Summary'!H52</f>
        <v>Streetlighting</v>
      </c>
      <c r="AD767" s="285" t="str">
        <f>'1.  LRAMVA Summary'!I52</f>
        <v/>
      </c>
      <c r="AE767" s="285" t="str">
        <f>'1.  LRAMVA Summary'!J52</f>
        <v/>
      </c>
      <c r="AF767" s="285" t="str">
        <f>'1.  LRAMVA Summary'!K52</f>
        <v/>
      </c>
      <c r="AG767" s="285" t="str">
        <f>'1.  LRAMVA Summary'!L52</f>
        <v/>
      </c>
      <c r="AH767" s="285" t="str">
        <f>'1.  LRAMVA Summary'!M52</f>
        <v/>
      </c>
      <c r="AI767" s="285" t="str">
        <f>'1.  LRAMVA Summary'!N52</f>
        <v/>
      </c>
      <c r="AJ767" s="285" t="str">
        <f>'1.  LRAMVA Summary'!O52</f>
        <v/>
      </c>
      <c r="AK767" s="285" t="str">
        <f>'1.  LRAMVA Summary'!P52</f>
        <v/>
      </c>
      <c r="AL767" s="285" t="str">
        <f>'1.  LRAMVA Summary'!Q52</f>
        <v/>
      </c>
      <c r="AM767" s="287" t="str">
        <f>'1.  LRAMVA Summary'!R52</f>
        <v>Total</v>
      </c>
    </row>
    <row r="768" spans="1:40" ht="15.75" customHeight="1">
      <c r="A768" s="532"/>
      <c r="B768" s="518" t="s">
        <v>504</v>
      </c>
      <c r="C768" s="289"/>
      <c r="D768" s="289"/>
      <c r="E768" s="289"/>
      <c r="F768" s="289"/>
      <c r="G768" s="289"/>
      <c r="H768" s="289"/>
      <c r="I768" s="289"/>
      <c r="J768" s="289"/>
      <c r="K768" s="289"/>
      <c r="L768" s="289"/>
      <c r="M768" s="289"/>
      <c r="N768" s="290"/>
      <c r="O768" s="289"/>
      <c r="P768" s="289"/>
      <c r="Q768" s="289"/>
      <c r="R768" s="289"/>
      <c r="S768" s="289"/>
      <c r="T768" s="289"/>
      <c r="U768" s="289"/>
      <c r="V768" s="289"/>
      <c r="W768" s="289"/>
      <c r="X768" s="289"/>
      <c r="Y768" s="291" t="str">
        <f>'1.  LRAMVA Summary'!D53</f>
        <v>kWh</v>
      </c>
      <c r="Z768" s="291" t="str">
        <f>'1.  LRAMVA Summary'!E53</f>
        <v>kWh</v>
      </c>
      <c r="AA768" s="291" t="str">
        <f>'1.  LRAMVA Summary'!F53</f>
        <v>kW</v>
      </c>
      <c r="AB768" s="291" t="str">
        <f>'1.  LRAMVA Summary'!G53</f>
        <v>kWh</v>
      </c>
      <c r="AC768" s="291" t="str">
        <f>'1.  LRAMVA Summary'!H53</f>
        <v>kW</v>
      </c>
      <c r="AD768" s="291">
        <f>'1.  LRAMVA Summary'!I53</f>
        <v>0</v>
      </c>
      <c r="AE768" s="291">
        <f>'1.  LRAMVA Summary'!J53</f>
        <v>0</v>
      </c>
      <c r="AF768" s="291">
        <f>'1.  LRAMVA Summary'!K53</f>
        <v>0</v>
      </c>
      <c r="AG768" s="291">
        <f>'1.  LRAMVA Summary'!L53</f>
        <v>0</v>
      </c>
      <c r="AH768" s="291">
        <f>'1.  LRAMVA Summary'!M53</f>
        <v>0</v>
      </c>
      <c r="AI768" s="291">
        <f>'1.  LRAMVA Summary'!N53</f>
        <v>0</v>
      </c>
      <c r="AJ768" s="291">
        <f>'1.  LRAMVA Summary'!O53</f>
        <v>0</v>
      </c>
      <c r="AK768" s="291">
        <f>'1.  LRAMVA Summary'!P53</f>
        <v>0</v>
      </c>
      <c r="AL768" s="291">
        <f>'1.  LRAMVA Summary'!Q53</f>
        <v>0</v>
      </c>
      <c r="AM768" s="292"/>
    </row>
    <row r="769" spans="1:39" ht="15.5" hidden="1" outlineLevel="1">
      <c r="A769" s="532"/>
      <c r="B769" s="504" t="s">
        <v>497</v>
      </c>
      <c r="C769" s="289"/>
      <c r="D769" s="289"/>
      <c r="E769" s="289"/>
      <c r="F769" s="289"/>
      <c r="G769" s="289"/>
      <c r="H769" s="289"/>
      <c r="I769" s="289"/>
      <c r="J769" s="289"/>
      <c r="K769" s="289"/>
      <c r="L769" s="289"/>
      <c r="M769" s="289"/>
      <c r="N769" s="290"/>
      <c r="O769" s="289"/>
      <c r="P769" s="289"/>
      <c r="Q769" s="289"/>
      <c r="R769" s="289"/>
      <c r="S769" s="289"/>
      <c r="T769" s="289"/>
      <c r="U769" s="289"/>
      <c r="V769" s="289"/>
      <c r="W769" s="289"/>
      <c r="X769" s="289"/>
      <c r="Y769" s="291"/>
      <c r="Z769" s="291"/>
      <c r="AA769" s="291"/>
      <c r="AB769" s="291"/>
      <c r="AC769" s="291"/>
      <c r="AD769" s="291"/>
      <c r="AE769" s="291"/>
      <c r="AF769" s="291"/>
      <c r="AG769" s="291"/>
      <c r="AH769" s="291"/>
      <c r="AI769" s="291"/>
      <c r="AJ769" s="291"/>
      <c r="AK769" s="291"/>
      <c r="AL769" s="291"/>
      <c r="AM769" s="292"/>
    </row>
    <row r="770" spans="1:39" ht="15.5" hidden="1" outlineLevel="1">
      <c r="A770" s="532">
        <v>1</v>
      </c>
      <c r="B770" s="428" t="s">
        <v>95</v>
      </c>
      <c r="C770" s="291" t="s">
        <v>25</v>
      </c>
      <c r="D770" s="295"/>
      <c r="E770" s="295"/>
      <c r="F770" s="295"/>
      <c r="G770" s="295"/>
      <c r="H770" s="295"/>
      <c r="I770" s="295"/>
      <c r="J770" s="295"/>
      <c r="K770" s="295"/>
      <c r="L770" s="295"/>
      <c r="M770" s="295"/>
      <c r="N770" s="291"/>
      <c r="O770" s="295"/>
      <c r="P770" s="295"/>
      <c r="Q770" s="295"/>
      <c r="R770" s="295"/>
      <c r="S770" s="295"/>
      <c r="T770" s="295"/>
      <c r="U770" s="295"/>
      <c r="V770" s="295"/>
      <c r="W770" s="295"/>
      <c r="X770" s="295"/>
      <c r="Y770" s="410"/>
      <c r="Z770" s="410"/>
      <c r="AA770" s="410"/>
      <c r="AB770" s="410"/>
      <c r="AC770" s="410"/>
      <c r="AD770" s="410"/>
      <c r="AE770" s="410"/>
      <c r="AF770" s="410"/>
      <c r="AG770" s="410"/>
      <c r="AH770" s="410"/>
      <c r="AI770" s="410"/>
      <c r="AJ770" s="410"/>
      <c r="AK770" s="410"/>
      <c r="AL770" s="410"/>
      <c r="AM770" s="296">
        <f>SUM(Y770:AL770)</f>
        <v>0</v>
      </c>
    </row>
    <row r="771" spans="1:39" ht="15.5" hidden="1" outlineLevel="1">
      <c r="A771" s="532"/>
      <c r="B771" s="294" t="s">
        <v>342</v>
      </c>
      <c r="C771" s="291" t="s">
        <v>163</v>
      </c>
      <c r="D771" s="295"/>
      <c r="E771" s="295"/>
      <c r="F771" s="295"/>
      <c r="G771" s="295"/>
      <c r="H771" s="295"/>
      <c r="I771" s="295"/>
      <c r="J771" s="295"/>
      <c r="K771" s="295"/>
      <c r="L771" s="295"/>
      <c r="M771" s="295"/>
      <c r="N771" s="468"/>
      <c r="O771" s="295"/>
      <c r="P771" s="295"/>
      <c r="Q771" s="295"/>
      <c r="R771" s="295"/>
      <c r="S771" s="295"/>
      <c r="T771" s="295"/>
      <c r="U771" s="295"/>
      <c r="V771" s="295"/>
      <c r="W771" s="295"/>
      <c r="X771" s="295"/>
      <c r="Y771" s="411">
        <f>Y770</f>
        <v>0</v>
      </c>
      <c r="Z771" s="411">
        <f t="shared" ref="Z771" si="2287">Z770</f>
        <v>0</v>
      </c>
      <c r="AA771" s="411">
        <f t="shared" ref="AA771" si="2288">AA770</f>
        <v>0</v>
      </c>
      <c r="AB771" s="411">
        <f t="shared" ref="AB771" si="2289">AB770</f>
        <v>0</v>
      </c>
      <c r="AC771" s="411">
        <f t="shared" ref="AC771" si="2290">AC770</f>
        <v>0</v>
      </c>
      <c r="AD771" s="411">
        <f t="shared" ref="AD771" si="2291">AD770</f>
        <v>0</v>
      </c>
      <c r="AE771" s="411">
        <f t="shared" ref="AE771" si="2292">AE770</f>
        <v>0</v>
      </c>
      <c r="AF771" s="411">
        <f t="shared" ref="AF771" si="2293">AF770</f>
        <v>0</v>
      </c>
      <c r="AG771" s="411">
        <f t="shared" ref="AG771" si="2294">AG770</f>
        <v>0</v>
      </c>
      <c r="AH771" s="411">
        <f t="shared" ref="AH771" si="2295">AH770</f>
        <v>0</v>
      </c>
      <c r="AI771" s="411">
        <f t="shared" ref="AI771" si="2296">AI770</f>
        <v>0</v>
      </c>
      <c r="AJ771" s="411">
        <f t="shared" ref="AJ771" si="2297">AJ770</f>
        <v>0</v>
      </c>
      <c r="AK771" s="411">
        <f t="shared" ref="AK771" si="2298">AK770</f>
        <v>0</v>
      </c>
      <c r="AL771" s="411">
        <f t="shared" ref="AL771" si="2299">AL770</f>
        <v>0</v>
      </c>
      <c r="AM771" s="297"/>
    </row>
    <row r="772" spans="1:39" ht="15.5" hidden="1" outlineLevel="1">
      <c r="A772" s="532"/>
      <c r="B772" s="298"/>
      <c r="C772" s="299"/>
      <c r="D772" s="299"/>
      <c r="E772" s="299"/>
      <c r="F772" s="299"/>
      <c r="G772" s="299"/>
      <c r="H772" s="299"/>
      <c r="I772" s="299"/>
      <c r="J772" s="299"/>
      <c r="K772" s="299"/>
      <c r="L772" s="299"/>
      <c r="M772" s="299"/>
      <c r="N772" s="300"/>
      <c r="O772" s="299"/>
      <c r="P772" s="299"/>
      <c r="Q772" s="299"/>
      <c r="R772" s="299"/>
      <c r="S772" s="299"/>
      <c r="T772" s="299"/>
      <c r="U772" s="299"/>
      <c r="V772" s="299"/>
      <c r="W772" s="299"/>
      <c r="X772" s="299"/>
      <c r="Y772" s="412"/>
      <c r="Z772" s="413"/>
      <c r="AA772" s="413"/>
      <c r="AB772" s="413"/>
      <c r="AC772" s="413"/>
      <c r="AD772" s="413"/>
      <c r="AE772" s="413"/>
      <c r="AF772" s="413"/>
      <c r="AG772" s="413"/>
      <c r="AH772" s="413"/>
      <c r="AI772" s="413"/>
      <c r="AJ772" s="413"/>
      <c r="AK772" s="413"/>
      <c r="AL772" s="413"/>
      <c r="AM772" s="302"/>
    </row>
    <row r="773" spans="1:39" ht="15.5" hidden="1" outlineLevel="1">
      <c r="A773" s="532">
        <v>2</v>
      </c>
      <c r="B773" s="428" t="s">
        <v>96</v>
      </c>
      <c r="C773" s="291" t="s">
        <v>25</v>
      </c>
      <c r="D773" s="295"/>
      <c r="E773" s="295"/>
      <c r="F773" s="295"/>
      <c r="G773" s="295"/>
      <c r="H773" s="295"/>
      <c r="I773" s="295"/>
      <c r="J773" s="295"/>
      <c r="K773" s="295"/>
      <c r="L773" s="295"/>
      <c r="M773" s="295"/>
      <c r="N773" s="291"/>
      <c r="O773" s="295"/>
      <c r="P773" s="295"/>
      <c r="Q773" s="295"/>
      <c r="R773" s="295"/>
      <c r="S773" s="295"/>
      <c r="T773" s="295"/>
      <c r="U773" s="295"/>
      <c r="V773" s="295"/>
      <c r="W773" s="295"/>
      <c r="X773" s="295"/>
      <c r="Y773" s="410"/>
      <c r="Z773" s="410"/>
      <c r="AA773" s="410"/>
      <c r="AB773" s="410"/>
      <c r="AC773" s="410"/>
      <c r="AD773" s="410"/>
      <c r="AE773" s="410"/>
      <c r="AF773" s="410"/>
      <c r="AG773" s="410"/>
      <c r="AH773" s="410"/>
      <c r="AI773" s="410"/>
      <c r="AJ773" s="410"/>
      <c r="AK773" s="410"/>
      <c r="AL773" s="410"/>
      <c r="AM773" s="296">
        <f>SUM(Y773:AL773)</f>
        <v>0</v>
      </c>
    </row>
    <row r="774" spans="1:39" ht="15.5" hidden="1" outlineLevel="1">
      <c r="A774" s="532"/>
      <c r="B774" s="294" t="s">
        <v>342</v>
      </c>
      <c r="C774" s="291" t="s">
        <v>163</v>
      </c>
      <c r="D774" s="295"/>
      <c r="E774" s="295"/>
      <c r="F774" s="295"/>
      <c r="G774" s="295"/>
      <c r="H774" s="295"/>
      <c r="I774" s="295"/>
      <c r="J774" s="295"/>
      <c r="K774" s="295"/>
      <c r="L774" s="295"/>
      <c r="M774" s="295"/>
      <c r="N774" s="468"/>
      <c r="O774" s="295"/>
      <c r="P774" s="295"/>
      <c r="Q774" s="295"/>
      <c r="R774" s="295"/>
      <c r="S774" s="295"/>
      <c r="T774" s="295"/>
      <c r="U774" s="295"/>
      <c r="V774" s="295"/>
      <c r="W774" s="295"/>
      <c r="X774" s="295"/>
      <c r="Y774" s="411">
        <f>Y773</f>
        <v>0</v>
      </c>
      <c r="Z774" s="411">
        <f t="shared" ref="Z774" si="2300">Z773</f>
        <v>0</v>
      </c>
      <c r="AA774" s="411">
        <f t="shared" ref="AA774" si="2301">AA773</f>
        <v>0</v>
      </c>
      <c r="AB774" s="411">
        <f t="shared" ref="AB774" si="2302">AB773</f>
        <v>0</v>
      </c>
      <c r="AC774" s="411">
        <f t="shared" ref="AC774" si="2303">AC773</f>
        <v>0</v>
      </c>
      <c r="AD774" s="411">
        <f t="shared" ref="AD774" si="2304">AD773</f>
        <v>0</v>
      </c>
      <c r="AE774" s="411">
        <f t="shared" ref="AE774" si="2305">AE773</f>
        <v>0</v>
      </c>
      <c r="AF774" s="411">
        <f t="shared" ref="AF774" si="2306">AF773</f>
        <v>0</v>
      </c>
      <c r="AG774" s="411">
        <f t="shared" ref="AG774" si="2307">AG773</f>
        <v>0</v>
      </c>
      <c r="AH774" s="411">
        <f t="shared" ref="AH774" si="2308">AH773</f>
        <v>0</v>
      </c>
      <c r="AI774" s="411">
        <f t="shared" ref="AI774" si="2309">AI773</f>
        <v>0</v>
      </c>
      <c r="AJ774" s="411">
        <f t="shared" ref="AJ774" si="2310">AJ773</f>
        <v>0</v>
      </c>
      <c r="AK774" s="411">
        <f t="shared" ref="AK774" si="2311">AK773</f>
        <v>0</v>
      </c>
      <c r="AL774" s="411">
        <f t="shared" ref="AL774" si="2312">AL773</f>
        <v>0</v>
      </c>
      <c r="AM774" s="297"/>
    </row>
    <row r="775" spans="1:39" ht="15.5" hidden="1" outlineLevel="1">
      <c r="A775" s="532"/>
      <c r="B775" s="298"/>
      <c r="C775" s="299"/>
      <c r="D775" s="304"/>
      <c r="E775" s="304"/>
      <c r="F775" s="304"/>
      <c r="G775" s="304"/>
      <c r="H775" s="304"/>
      <c r="I775" s="304"/>
      <c r="J775" s="304"/>
      <c r="K775" s="304"/>
      <c r="L775" s="304"/>
      <c r="M775" s="304"/>
      <c r="N775" s="300"/>
      <c r="O775" s="304"/>
      <c r="P775" s="304"/>
      <c r="Q775" s="304"/>
      <c r="R775" s="304"/>
      <c r="S775" s="304"/>
      <c r="T775" s="304"/>
      <c r="U775" s="304"/>
      <c r="V775" s="304"/>
      <c r="W775" s="304"/>
      <c r="X775" s="304"/>
      <c r="Y775" s="412"/>
      <c r="Z775" s="413"/>
      <c r="AA775" s="413"/>
      <c r="AB775" s="413"/>
      <c r="AC775" s="413"/>
      <c r="AD775" s="413"/>
      <c r="AE775" s="413"/>
      <c r="AF775" s="413"/>
      <c r="AG775" s="413"/>
      <c r="AH775" s="413"/>
      <c r="AI775" s="413"/>
      <c r="AJ775" s="413"/>
      <c r="AK775" s="413"/>
      <c r="AL775" s="413"/>
      <c r="AM775" s="302"/>
    </row>
    <row r="776" spans="1:39" ht="15.5" hidden="1" outlineLevel="1">
      <c r="A776" s="532">
        <v>3</v>
      </c>
      <c r="B776" s="428" t="s">
        <v>97</v>
      </c>
      <c r="C776" s="291" t="s">
        <v>25</v>
      </c>
      <c r="D776" s="295"/>
      <c r="E776" s="295"/>
      <c r="F776" s="295"/>
      <c r="G776" s="295"/>
      <c r="H776" s="295"/>
      <c r="I776" s="295"/>
      <c r="J776" s="295"/>
      <c r="K776" s="295"/>
      <c r="L776" s="295"/>
      <c r="M776" s="295"/>
      <c r="N776" s="291"/>
      <c r="O776" s="295"/>
      <c r="P776" s="295"/>
      <c r="Q776" s="295"/>
      <c r="R776" s="295"/>
      <c r="S776" s="295"/>
      <c r="T776" s="295"/>
      <c r="U776" s="295"/>
      <c r="V776" s="295"/>
      <c r="W776" s="295"/>
      <c r="X776" s="295"/>
      <c r="Y776" s="410"/>
      <c r="Z776" s="410"/>
      <c r="AA776" s="410"/>
      <c r="AB776" s="410"/>
      <c r="AC776" s="410"/>
      <c r="AD776" s="410"/>
      <c r="AE776" s="410"/>
      <c r="AF776" s="410"/>
      <c r="AG776" s="410"/>
      <c r="AH776" s="410"/>
      <c r="AI776" s="410"/>
      <c r="AJ776" s="410"/>
      <c r="AK776" s="410"/>
      <c r="AL776" s="410"/>
      <c r="AM776" s="296">
        <f>SUM(Y776:AL776)</f>
        <v>0</v>
      </c>
    </row>
    <row r="777" spans="1:39" ht="15.5" hidden="1" outlineLevel="1">
      <c r="A777" s="532"/>
      <c r="B777" s="294" t="s">
        <v>342</v>
      </c>
      <c r="C777" s="291" t="s">
        <v>163</v>
      </c>
      <c r="D777" s="295"/>
      <c r="E777" s="295"/>
      <c r="F777" s="295"/>
      <c r="G777" s="295"/>
      <c r="H777" s="295"/>
      <c r="I777" s="295"/>
      <c r="J777" s="295"/>
      <c r="K777" s="295"/>
      <c r="L777" s="295"/>
      <c r="M777" s="295"/>
      <c r="N777" s="468"/>
      <c r="O777" s="295"/>
      <c r="P777" s="295"/>
      <c r="Q777" s="295"/>
      <c r="R777" s="295"/>
      <c r="S777" s="295"/>
      <c r="T777" s="295"/>
      <c r="U777" s="295"/>
      <c r="V777" s="295"/>
      <c r="W777" s="295"/>
      <c r="X777" s="295"/>
      <c r="Y777" s="411">
        <f>Y776</f>
        <v>0</v>
      </c>
      <c r="Z777" s="411">
        <f t="shared" ref="Z777" si="2313">Z776</f>
        <v>0</v>
      </c>
      <c r="AA777" s="411">
        <f t="shared" ref="AA777" si="2314">AA776</f>
        <v>0</v>
      </c>
      <c r="AB777" s="411">
        <f t="shared" ref="AB777" si="2315">AB776</f>
        <v>0</v>
      </c>
      <c r="AC777" s="411">
        <f t="shared" ref="AC777" si="2316">AC776</f>
        <v>0</v>
      </c>
      <c r="AD777" s="411">
        <f t="shared" ref="AD777" si="2317">AD776</f>
        <v>0</v>
      </c>
      <c r="AE777" s="411">
        <f t="shared" ref="AE777" si="2318">AE776</f>
        <v>0</v>
      </c>
      <c r="AF777" s="411">
        <f t="shared" ref="AF777" si="2319">AF776</f>
        <v>0</v>
      </c>
      <c r="AG777" s="411">
        <f t="shared" ref="AG777" si="2320">AG776</f>
        <v>0</v>
      </c>
      <c r="AH777" s="411">
        <f t="shared" ref="AH777" si="2321">AH776</f>
        <v>0</v>
      </c>
      <c r="AI777" s="411">
        <f t="shared" ref="AI777" si="2322">AI776</f>
        <v>0</v>
      </c>
      <c r="AJ777" s="411">
        <f t="shared" ref="AJ777" si="2323">AJ776</f>
        <v>0</v>
      </c>
      <c r="AK777" s="411">
        <f t="shared" ref="AK777" si="2324">AK776</f>
        <v>0</v>
      </c>
      <c r="AL777" s="411">
        <f t="shared" ref="AL777" si="2325">AL776</f>
        <v>0</v>
      </c>
      <c r="AM777" s="297"/>
    </row>
    <row r="778" spans="1:39" ht="15.5" hidden="1" outlineLevel="1">
      <c r="A778" s="532"/>
      <c r="B778" s="294"/>
      <c r="C778" s="305"/>
      <c r="D778" s="291"/>
      <c r="E778" s="291"/>
      <c r="F778" s="291"/>
      <c r="G778" s="291"/>
      <c r="H778" s="291"/>
      <c r="I778" s="291"/>
      <c r="J778" s="291"/>
      <c r="K778" s="291"/>
      <c r="L778" s="291"/>
      <c r="M778" s="291"/>
      <c r="N778" s="291"/>
      <c r="O778" s="291"/>
      <c r="P778" s="291"/>
      <c r="Q778" s="291"/>
      <c r="R778" s="291"/>
      <c r="S778" s="291"/>
      <c r="T778" s="291"/>
      <c r="U778" s="291"/>
      <c r="V778" s="291"/>
      <c r="W778" s="291"/>
      <c r="X778" s="291"/>
      <c r="Y778" s="412"/>
      <c r="Z778" s="412"/>
      <c r="AA778" s="412"/>
      <c r="AB778" s="412"/>
      <c r="AC778" s="412"/>
      <c r="AD778" s="412"/>
      <c r="AE778" s="412"/>
      <c r="AF778" s="412"/>
      <c r="AG778" s="412"/>
      <c r="AH778" s="412"/>
      <c r="AI778" s="412"/>
      <c r="AJ778" s="412"/>
      <c r="AK778" s="412"/>
      <c r="AL778" s="412"/>
      <c r="AM778" s="306"/>
    </row>
    <row r="779" spans="1:39" ht="15.5" hidden="1" outlineLevel="1">
      <c r="A779" s="532">
        <v>4</v>
      </c>
      <c r="B779" s="520" t="s">
        <v>680</v>
      </c>
      <c r="C779" s="291" t="s">
        <v>25</v>
      </c>
      <c r="D779" s="295"/>
      <c r="E779" s="295"/>
      <c r="F779" s="295"/>
      <c r="G779" s="295"/>
      <c r="H779" s="295"/>
      <c r="I779" s="295"/>
      <c r="J779" s="295"/>
      <c r="K779" s="295"/>
      <c r="L779" s="295"/>
      <c r="M779" s="295"/>
      <c r="N779" s="291"/>
      <c r="O779" s="295"/>
      <c r="P779" s="295"/>
      <c r="Q779" s="295"/>
      <c r="R779" s="295"/>
      <c r="S779" s="295"/>
      <c r="T779" s="295"/>
      <c r="U779" s="295"/>
      <c r="V779" s="295"/>
      <c r="W779" s="295"/>
      <c r="X779" s="295"/>
      <c r="Y779" s="415"/>
      <c r="Z779" s="415"/>
      <c r="AA779" s="415"/>
      <c r="AB779" s="415"/>
      <c r="AC779" s="415"/>
      <c r="AD779" s="415"/>
      <c r="AE779" s="415"/>
      <c r="AF779" s="410"/>
      <c r="AG779" s="410"/>
      <c r="AH779" s="410"/>
      <c r="AI779" s="410"/>
      <c r="AJ779" s="410"/>
      <c r="AK779" s="410"/>
      <c r="AL779" s="410"/>
      <c r="AM779" s="296">
        <f>SUM(Y779:AL779)</f>
        <v>0</v>
      </c>
    </row>
    <row r="780" spans="1:39" ht="15.5" hidden="1" outlineLevel="1">
      <c r="A780" s="532"/>
      <c r="B780" s="294" t="s">
        <v>342</v>
      </c>
      <c r="C780" s="291" t="s">
        <v>163</v>
      </c>
      <c r="D780" s="295"/>
      <c r="E780" s="295"/>
      <c r="F780" s="295"/>
      <c r="G780" s="295"/>
      <c r="H780" s="295"/>
      <c r="I780" s="295"/>
      <c r="J780" s="295"/>
      <c r="K780" s="295"/>
      <c r="L780" s="295"/>
      <c r="M780" s="295"/>
      <c r="N780" s="468"/>
      <c r="O780" s="295"/>
      <c r="P780" s="295"/>
      <c r="Q780" s="295"/>
      <c r="R780" s="295"/>
      <c r="S780" s="295"/>
      <c r="T780" s="295"/>
      <c r="U780" s="295"/>
      <c r="V780" s="295"/>
      <c r="W780" s="295"/>
      <c r="X780" s="295"/>
      <c r="Y780" s="411">
        <f>Y779</f>
        <v>0</v>
      </c>
      <c r="Z780" s="411">
        <f t="shared" ref="Z780" si="2326">Z779</f>
        <v>0</v>
      </c>
      <c r="AA780" s="411">
        <f t="shared" ref="AA780" si="2327">AA779</f>
        <v>0</v>
      </c>
      <c r="AB780" s="411">
        <f t="shared" ref="AB780" si="2328">AB779</f>
        <v>0</v>
      </c>
      <c r="AC780" s="411">
        <f t="shared" ref="AC780" si="2329">AC779</f>
        <v>0</v>
      </c>
      <c r="AD780" s="411">
        <f t="shared" ref="AD780" si="2330">AD779</f>
        <v>0</v>
      </c>
      <c r="AE780" s="411">
        <f t="shared" ref="AE780" si="2331">AE779</f>
        <v>0</v>
      </c>
      <c r="AF780" s="411">
        <f t="shared" ref="AF780" si="2332">AF779</f>
        <v>0</v>
      </c>
      <c r="AG780" s="411">
        <f t="shared" ref="AG780" si="2333">AG779</f>
        <v>0</v>
      </c>
      <c r="AH780" s="411">
        <f t="shared" ref="AH780" si="2334">AH779</f>
        <v>0</v>
      </c>
      <c r="AI780" s="411">
        <f t="shared" ref="AI780" si="2335">AI779</f>
        <v>0</v>
      </c>
      <c r="AJ780" s="411">
        <f t="shared" ref="AJ780" si="2336">AJ779</f>
        <v>0</v>
      </c>
      <c r="AK780" s="411">
        <f t="shared" ref="AK780" si="2337">AK779</f>
        <v>0</v>
      </c>
      <c r="AL780" s="411">
        <f t="shared" ref="AL780" si="2338">AL779</f>
        <v>0</v>
      </c>
      <c r="AM780" s="297"/>
    </row>
    <row r="781" spans="1:39" ht="15.5" hidden="1" outlineLevel="1">
      <c r="A781" s="532"/>
      <c r="B781" s="294"/>
      <c r="C781" s="305"/>
      <c r="D781" s="304"/>
      <c r="E781" s="304"/>
      <c r="F781" s="304"/>
      <c r="G781" s="304"/>
      <c r="H781" s="304"/>
      <c r="I781" s="304"/>
      <c r="J781" s="304"/>
      <c r="K781" s="304"/>
      <c r="L781" s="304"/>
      <c r="M781" s="304"/>
      <c r="N781" s="291"/>
      <c r="O781" s="304"/>
      <c r="P781" s="304"/>
      <c r="Q781" s="304"/>
      <c r="R781" s="304"/>
      <c r="S781" s="304"/>
      <c r="T781" s="304"/>
      <c r="U781" s="304"/>
      <c r="V781" s="304"/>
      <c r="W781" s="304"/>
      <c r="X781" s="304"/>
      <c r="Y781" s="412"/>
      <c r="Z781" s="412"/>
      <c r="AA781" s="412"/>
      <c r="AB781" s="412"/>
      <c r="AC781" s="412"/>
      <c r="AD781" s="412"/>
      <c r="AE781" s="412"/>
      <c r="AF781" s="412"/>
      <c r="AG781" s="412"/>
      <c r="AH781" s="412"/>
      <c r="AI781" s="412"/>
      <c r="AJ781" s="412"/>
      <c r="AK781" s="412"/>
      <c r="AL781" s="412"/>
      <c r="AM781" s="306"/>
    </row>
    <row r="782" spans="1:39" ht="15.75" hidden="1" customHeight="1" outlineLevel="1">
      <c r="A782" s="532">
        <v>5</v>
      </c>
      <c r="B782" s="428" t="s">
        <v>98</v>
      </c>
      <c r="C782" s="291" t="s">
        <v>25</v>
      </c>
      <c r="D782" s="295"/>
      <c r="E782" s="295"/>
      <c r="F782" s="295"/>
      <c r="G782" s="295"/>
      <c r="H782" s="295"/>
      <c r="I782" s="295"/>
      <c r="J782" s="295"/>
      <c r="K782" s="295"/>
      <c r="L782" s="295"/>
      <c r="M782" s="295"/>
      <c r="N782" s="291"/>
      <c r="O782" s="295"/>
      <c r="P782" s="295"/>
      <c r="Q782" s="295"/>
      <c r="R782" s="295"/>
      <c r="S782" s="295"/>
      <c r="T782" s="295"/>
      <c r="U782" s="295"/>
      <c r="V782" s="295"/>
      <c r="W782" s="295"/>
      <c r="X782" s="295"/>
      <c r="Y782" s="415"/>
      <c r="Z782" s="415"/>
      <c r="AA782" s="415"/>
      <c r="AB782" s="415"/>
      <c r="AC782" s="415"/>
      <c r="AD782" s="415"/>
      <c r="AE782" s="415"/>
      <c r="AF782" s="410"/>
      <c r="AG782" s="410"/>
      <c r="AH782" s="410"/>
      <c r="AI782" s="410"/>
      <c r="AJ782" s="410"/>
      <c r="AK782" s="410"/>
      <c r="AL782" s="410"/>
      <c r="AM782" s="296">
        <f>SUM(Y782:AL782)</f>
        <v>0</v>
      </c>
    </row>
    <row r="783" spans="1:39" ht="20.25" hidden="1" customHeight="1" outlineLevel="1">
      <c r="A783" s="532"/>
      <c r="B783" s="294" t="s">
        <v>342</v>
      </c>
      <c r="C783" s="291" t="s">
        <v>163</v>
      </c>
      <c r="D783" s="295"/>
      <c r="E783" s="295"/>
      <c r="F783" s="295"/>
      <c r="G783" s="295"/>
      <c r="H783" s="295"/>
      <c r="I783" s="295"/>
      <c r="J783" s="295"/>
      <c r="K783" s="295"/>
      <c r="L783" s="295"/>
      <c r="M783" s="295"/>
      <c r="N783" s="468"/>
      <c r="O783" s="295"/>
      <c r="P783" s="295"/>
      <c r="Q783" s="295"/>
      <c r="R783" s="295"/>
      <c r="S783" s="295"/>
      <c r="T783" s="295"/>
      <c r="U783" s="295"/>
      <c r="V783" s="295"/>
      <c r="W783" s="295"/>
      <c r="X783" s="295"/>
      <c r="Y783" s="411">
        <f>Y782</f>
        <v>0</v>
      </c>
      <c r="Z783" s="411">
        <f t="shared" ref="Z783" si="2339">Z782</f>
        <v>0</v>
      </c>
      <c r="AA783" s="411">
        <f t="shared" ref="AA783" si="2340">AA782</f>
        <v>0</v>
      </c>
      <c r="AB783" s="411">
        <f t="shared" ref="AB783" si="2341">AB782</f>
        <v>0</v>
      </c>
      <c r="AC783" s="411">
        <f t="shared" ref="AC783" si="2342">AC782</f>
        <v>0</v>
      </c>
      <c r="AD783" s="411">
        <f t="shared" ref="AD783" si="2343">AD782</f>
        <v>0</v>
      </c>
      <c r="AE783" s="411">
        <f t="shared" ref="AE783" si="2344">AE782</f>
        <v>0</v>
      </c>
      <c r="AF783" s="411">
        <f t="shared" ref="AF783" si="2345">AF782</f>
        <v>0</v>
      </c>
      <c r="AG783" s="411">
        <f t="shared" ref="AG783" si="2346">AG782</f>
        <v>0</v>
      </c>
      <c r="AH783" s="411">
        <f t="shared" ref="AH783" si="2347">AH782</f>
        <v>0</v>
      </c>
      <c r="AI783" s="411">
        <f t="shared" ref="AI783" si="2348">AI782</f>
        <v>0</v>
      </c>
      <c r="AJ783" s="411">
        <f t="shared" ref="AJ783" si="2349">AJ782</f>
        <v>0</v>
      </c>
      <c r="AK783" s="411">
        <f t="shared" ref="AK783" si="2350">AK782</f>
        <v>0</v>
      </c>
      <c r="AL783" s="411">
        <f t="shared" ref="AL783" si="2351">AL782</f>
        <v>0</v>
      </c>
      <c r="AM783" s="297"/>
    </row>
    <row r="784" spans="1:39" ht="15.5" hidden="1" outlineLevel="1">
      <c r="A784" s="532"/>
      <c r="B784" s="294"/>
      <c r="C784" s="291"/>
      <c r="D784" s="291"/>
      <c r="E784" s="291"/>
      <c r="F784" s="291"/>
      <c r="G784" s="291"/>
      <c r="H784" s="291"/>
      <c r="I784" s="291"/>
      <c r="J784" s="291"/>
      <c r="K784" s="291"/>
      <c r="L784" s="291"/>
      <c r="M784" s="291"/>
      <c r="N784" s="291"/>
      <c r="O784" s="291"/>
      <c r="P784" s="291"/>
      <c r="Q784" s="291"/>
      <c r="R784" s="291"/>
      <c r="S784" s="291"/>
      <c r="T784" s="291"/>
      <c r="U784" s="291"/>
      <c r="V784" s="291"/>
      <c r="W784" s="291"/>
      <c r="X784" s="291"/>
      <c r="Y784" s="422"/>
      <c r="Z784" s="423"/>
      <c r="AA784" s="423"/>
      <c r="AB784" s="423"/>
      <c r="AC784" s="423"/>
      <c r="AD784" s="423"/>
      <c r="AE784" s="423"/>
      <c r="AF784" s="423"/>
      <c r="AG784" s="423"/>
      <c r="AH784" s="423"/>
      <c r="AI784" s="423"/>
      <c r="AJ784" s="423"/>
      <c r="AK784" s="423"/>
      <c r="AL784" s="423"/>
      <c r="AM784" s="297"/>
    </row>
    <row r="785" spans="1:39" ht="15.5" hidden="1" outlineLevel="1">
      <c r="A785" s="532"/>
      <c r="B785" s="319" t="s">
        <v>498</v>
      </c>
      <c r="C785" s="289"/>
      <c r="D785" s="289"/>
      <c r="E785" s="289"/>
      <c r="F785" s="289"/>
      <c r="G785" s="289"/>
      <c r="H785" s="289"/>
      <c r="I785" s="289"/>
      <c r="J785" s="289"/>
      <c r="K785" s="289"/>
      <c r="L785" s="289"/>
      <c r="M785" s="289"/>
      <c r="N785" s="290"/>
      <c r="O785" s="289"/>
      <c r="P785" s="289"/>
      <c r="Q785" s="289"/>
      <c r="R785" s="289"/>
      <c r="S785" s="289"/>
      <c r="T785" s="289"/>
      <c r="U785" s="289"/>
      <c r="V785" s="289"/>
      <c r="W785" s="289"/>
      <c r="X785" s="289"/>
      <c r="Y785" s="414"/>
      <c r="Z785" s="414"/>
      <c r="AA785" s="414"/>
      <c r="AB785" s="414"/>
      <c r="AC785" s="414"/>
      <c r="AD785" s="414"/>
      <c r="AE785" s="414"/>
      <c r="AF785" s="414"/>
      <c r="AG785" s="414"/>
      <c r="AH785" s="414"/>
      <c r="AI785" s="414"/>
      <c r="AJ785" s="414"/>
      <c r="AK785" s="414"/>
      <c r="AL785" s="414"/>
      <c r="AM785" s="292"/>
    </row>
    <row r="786" spans="1:39" ht="15.5" hidden="1" outlineLevel="1">
      <c r="A786" s="532">
        <v>6</v>
      </c>
      <c r="B786" s="428" t="s">
        <v>99</v>
      </c>
      <c r="C786" s="291" t="s">
        <v>25</v>
      </c>
      <c r="D786" s="295"/>
      <c r="E786" s="295"/>
      <c r="F786" s="295"/>
      <c r="G786" s="295"/>
      <c r="H786" s="295"/>
      <c r="I786" s="295"/>
      <c r="J786" s="295"/>
      <c r="K786" s="295"/>
      <c r="L786" s="295"/>
      <c r="M786" s="295"/>
      <c r="N786" s="295">
        <v>12</v>
      </c>
      <c r="O786" s="295"/>
      <c r="P786" s="295"/>
      <c r="Q786" s="295"/>
      <c r="R786" s="295"/>
      <c r="S786" s="295"/>
      <c r="T786" s="295"/>
      <c r="U786" s="295"/>
      <c r="V786" s="295"/>
      <c r="W786" s="295"/>
      <c r="X786" s="295"/>
      <c r="Y786" s="415"/>
      <c r="Z786" s="415"/>
      <c r="AA786" s="415"/>
      <c r="AB786" s="415"/>
      <c r="AC786" s="415"/>
      <c r="AD786" s="415"/>
      <c r="AE786" s="415"/>
      <c r="AF786" s="415"/>
      <c r="AG786" s="415"/>
      <c r="AH786" s="415"/>
      <c r="AI786" s="415"/>
      <c r="AJ786" s="415"/>
      <c r="AK786" s="415"/>
      <c r="AL786" s="415"/>
      <c r="AM786" s="296">
        <f>SUM(Y786:AL786)</f>
        <v>0</v>
      </c>
    </row>
    <row r="787" spans="1:39" ht="15.5" hidden="1" outlineLevel="1">
      <c r="A787" s="532"/>
      <c r="B787" s="294" t="s">
        <v>342</v>
      </c>
      <c r="C787" s="291" t="s">
        <v>163</v>
      </c>
      <c r="D787" s="295"/>
      <c r="E787" s="295"/>
      <c r="F787" s="295"/>
      <c r="G787" s="295"/>
      <c r="H787" s="295"/>
      <c r="I787" s="295"/>
      <c r="J787" s="295"/>
      <c r="K787" s="295"/>
      <c r="L787" s="295"/>
      <c r="M787" s="295"/>
      <c r="N787" s="295">
        <f>N786</f>
        <v>12</v>
      </c>
      <c r="O787" s="295"/>
      <c r="P787" s="295"/>
      <c r="Q787" s="295"/>
      <c r="R787" s="295"/>
      <c r="S787" s="295"/>
      <c r="T787" s="295"/>
      <c r="U787" s="295"/>
      <c r="V787" s="295"/>
      <c r="W787" s="295"/>
      <c r="X787" s="295"/>
      <c r="Y787" s="411">
        <f>Y786</f>
        <v>0</v>
      </c>
      <c r="Z787" s="411">
        <f t="shared" ref="Z787" si="2352">Z786</f>
        <v>0</v>
      </c>
      <c r="AA787" s="411">
        <f t="shared" ref="AA787" si="2353">AA786</f>
        <v>0</v>
      </c>
      <c r="AB787" s="411">
        <f t="shared" ref="AB787" si="2354">AB786</f>
        <v>0</v>
      </c>
      <c r="AC787" s="411">
        <f t="shared" ref="AC787" si="2355">AC786</f>
        <v>0</v>
      </c>
      <c r="AD787" s="411">
        <f t="shared" ref="AD787" si="2356">AD786</f>
        <v>0</v>
      </c>
      <c r="AE787" s="411">
        <f t="shared" ref="AE787" si="2357">AE786</f>
        <v>0</v>
      </c>
      <c r="AF787" s="411">
        <f t="shared" ref="AF787" si="2358">AF786</f>
        <v>0</v>
      </c>
      <c r="AG787" s="411">
        <f t="shared" ref="AG787" si="2359">AG786</f>
        <v>0</v>
      </c>
      <c r="AH787" s="411">
        <f t="shared" ref="AH787" si="2360">AH786</f>
        <v>0</v>
      </c>
      <c r="AI787" s="411">
        <f t="shared" ref="AI787" si="2361">AI786</f>
        <v>0</v>
      </c>
      <c r="AJ787" s="411">
        <f t="shared" ref="AJ787" si="2362">AJ786</f>
        <v>0</v>
      </c>
      <c r="AK787" s="411">
        <f t="shared" ref="AK787" si="2363">AK786</f>
        <v>0</v>
      </c>
      <c r="AL787" s="411">
        <f t="shared" ref="AL787" si="2364">AL786</f>
        <v>0</v>
      </c>
      <c r="AM787" s="311"/>
    </row>
    <row r="788" spans="1:39" ht="15.5" hidden="1" outlineLevel="1">
      <c r="A788" s="532"/>
      <c r="B788" s="310"/>
      <c r="C788" s="312"/>
      <c r="D788" s="291"/>
      <c r="E788" s="291"/>
      <c r="F788" s="291"/>
      <c r="G788" s="291"/>
      <c r="H788" s="291"/>
      <c r="I788" s="291"/>
      <c r="J788" s="291"/>
      <c r="K788" s="291"/>
      <c r="L788" s="291"/>
      <c r="M788" s="291"/>
      <c r="N788" s="291"/>
      <c r="O788" s="291"/>
      <c r="P788" s="291"/>
      <c r="Q788" s="291"/>
      <c r="R788" s="291"/>
      <c r="S788" s="291"/>
      <c r="T788" s="291"/>
      <c r="U788" s="291"/>
      <c r="V788" s="291"/>
      <c r="W788" s="291"/>
      <c r="X788" s="291"/>
      <c r="Y788" s="416"/>
      <c r="Z788" s="416"/>
      <c r="AA788" s="416"/>
      <c r="AB788" s="416"/>
      <c r="AC788" s="416"/>
      <c r="AD788" s="416"/>
      <c r="AE788" s="416"/>
      <c r="AF788" s="416"/>
      <c r="AG788" s="416"/>
      <c r="AH788" s="416"/>
      <c r="AI788" s="416"/>
      <c r="AJ788" s="416"/>
      <c r="AK788" s="416"/>
      <c r="AL788" s="416"/>
      <c r="AM788" s="313"/>
    </row>
    <row r="789" spans="1:39" ht="31" hidden="1" outlineLevel="1">
      <c r="A789" s="532">
        <v>7</v>
      </c>
      <c r="B789" s="428" t="s">
        <v>100</v>
      </c>
      <c r="C789" s="291" t="s">
        <v>25</v>
      </c>
      <c r="D789" s="295"/>
      <c r="E789" s="295"/>
      <c r="F789" s="295"/>
      <c r="G789" s="295"/>
      <c r="H789" s="295"/>
      <c r="I789" s="295"/>
      <c r="J789" s="295"/>
      <c r="K789" s="295"/>
      <c r="L789" s="295"/>
      <c r="M789" s="295"/>
      <c r="N789" s="295">
        <v>12</v>
      </c>
      <c r="O789" s="295"/>
      <c r="P789" s="295"/>
      <c r="Q789" s="295"/>
      <c r="R789" s="295"/>
      <c r="S789" s="295"/>
      <c r="T789" s="295"/>
      <c r="U789" s="295"/>
      <c r="V789" s="295"/>
      <c r="W789" s="295"/>
      <c r="X789" s="295"/>
      <c r="Y789" s="415"/>
      <c r="Z789" s="415"/>
      <c r="AA789" s="415"/>
      <c r="AB789" s="415"/>
      <c r="AC789" s="415"/>
      <c r="AD789" s="415"/>
      <c r="AE789" s="415"/>
      <c r="AF789" s="415"/>
      <c r="AG789" s="415"/>
      <c r="AH789" s="415"/>
      <c r="AI789" s="415"/>
      <c r="AJ789" s="415"/>
      <c r="AK789" s="415"/>
      <c r="AL789" s="415"/>
      <c r="AM789" s="296">
        <f>SUM(Y789:AL789)</f>
        <v>0</v>
      </c>
    </row>
    <row r="790" spans="1:39" ht="15.5" hidden="1" outlineLevel="1">
      <c r="A790" s="532"/>
      <c r="B790" s="294" t="s">
        <v>342</v>
      </c>
      <c r="C790" s="291" t="s">
        <v>163</v>
      </c>
      <c r="D790" s="295"/>
      <c r="E790" s="295"/>
      <c r="F790" s="295"/>
      <c r="G790" s="295"/>
      <c r="H790" s="295"/>
      <c r="I790" s="295"/>
      <c r="J790" s="295"/>
      <c r="K790" s="295"/>
      <c r="L790" s="295"/>
      <c r="M790" s="295"/>
      <c r="N790" s="295">
        <f>N789</f>
        <v>12</v>
      </c>
      <c r="O790" s="295"/>
      <c r="P790" s="295"/>
      <c r="Q790" s="295"/>
      <c r="R790" s="295"/>
      <c r="S790" s="295"/>
      <c r="T790" s="295"/>
      <c r="U790" s="295"/>
      <c r="V790" s="295"/>
      <c r="W790" s="295"/>
      <c r="X790" s="295"/>
      <c r="Y790" s="411">
        <f>Y789</f>
        <v>0</v>
      </c>
      <c r="Z790" s="411">
        <f t="shared" ref="Z790" si="2365">Z789</f>
        <v>0</v>
      </c>
      <c r="AA790" s="411">
        <f t="shared" ref="AA790" si="2366">AA789</f>
        <v>0</v>
      </c>
      <c r="AB790" s="411">
        <f t="shared" ref="AB790" si="2367">AB789</f>
        <v>0</v>
      </c>
      <c r="AC790" s="411">
        <f t="shared" ref="AC790" si="2368">AC789</f>
        <v>0</v>
      </c>
      <c r="AD790" s="411">
        <f t="shared" ref="AD790" si="2369">AD789</f>
        <v>0</v>
      </c>
      <c r="AE790" s="411">
        <f t="shared" ref="AE790" si="2370">AE789</f>
        <v>0</v>
      </c>
      <c r="AF790" s="411">
        <f t="shared" ref="AF790" si="2371">AF789</f>
        <v>0</v>
      </c>
      <c r="AG790" s="411">
        <f t="shared" ref="AG790" si="2372">AG789</f>
        <v>0</v>
      </c>
      <c r="AH790" s="411">
        <f t="shared" ref="AH790" si="2373">AH789</f>
        <v>0</v>
      </c>
      <c r="AI790" s="411">
        <f t="shared" ref="AI790" si="2374">AI789</f>
        <v>0</v>
      </c>
      <c r="AJ790" s="411">
        <f t="shared" ref="AJ790" si="2375">AJ789</f>
        <v>0</v>
      </c>
      <c r="AK790" s="411">
        <f t="shared" ref="AK790" si="2376">AK789</f>
        <v>0</v>
      </c>
      <c r="AL790" s="411">
        <f t="shared" ref="AL790" si="2377">AL789</f>
        <v>0</v>
      </c>
      <c r="AM790" s="311"/>
    </row>
    <row r="791" spans="1:39" ht="15.5" hidden="1" outlineLevel="1">
      <c r="A791" s="532"/>
      <c r="B791" s="314"/>
      <c r="C791" s="312"/>
      <c r="D791" s="291"/>
      <c r="E791" s="291"/>
      <c r="F791" s="291"/>
      <c r="G791" s="291"/>
      <c r="H791" s="291"/>
      <c r="I791" s="291"/>
      <c r="J791" s="291"/>
      <c r="K791" s="291"/>
      <c r="L791" s="291"/>
      <c r="M791" s="291"/>
      <c r="N791" s="291"/>
      <c r="O791" s="291"/>
      <c r="P791" s="291"/>
      <c r="Q791" s="291"/>
      <c r="R791" s="291"/>
      <c r="S791" s="291"/>
      <c r="T791" s="291"/>
      <c r="U791" s="291"/>
      <c r="V791" s="291"/>
      <c r="W791" s="291"/>
      <c r="X791" s="291"/>
      <c r="Y791" s="416"/>
      <c r="Z791" s="417"/>
      <c r="AA791" s="416"/>
      <c r="AB791" s="416"/>
      <c r="AC791" s="416"/>
      <c r="AD791" s="416"/>
      <c r="AE791" s="416"/>
      <c r="AF791" s="416"/>
      <c r="AG791" s="416"/>
      <c r="AH791" s="416"/>
      <c r="AI791" s="416"/>
      <c r="AJ791" s="416"/>
      <c r="AK791" s="416"/>
      <c r="AL791" s="416"/>
      <c r="AM791" s="313"/>
    </row>
    <row r="792" spans="1:39" ht="31" hidden="1" outlineLevel="1">
      <c r="A792" s="532">
        <v>8</v>
      </c>
      <c r="B792" s="428" t="s">
        <v>101</v>
      </c>
      <c r="C792" s="291" t="s">
        <v>25</v>
      </c>
      <c r="D792" s="295"/>
      <c r="E792" s="295"/>
      <c r="F792" s="295"/>
      <c r="G792" s="295"/>
      <c r="H792" s="295"/>
      <c r="I792" s="295"/>
      <c r="J792" s="295"/>
      <c r="K792" s="295"/>
      <c r="L792" s="295"/>
      <c r="M792" s="295"/>
      <c r="N792" s="295">
        <v>12</v>
      </c>
      <c r="O792" s="295"/>
      <c r="P792" s="295"/>
      <c r="Q792" s="295"/>
      <c r="R792" s="295"/>
      <c r="S792" s="295"/>
      <c r="T792" s="295"/>
      <c r="U792" s="295"/>
      <c r="V792" s="295"/>
      <c r="W792" s="295"/>
      <c r="X792" s="295"/>
      <c r="Y792" s="415"/>
      <c r="Z792" s="415"/>
      <c r="AA792" s="415"/>
      <c r="AB792" s="415"/>
      <c r="AC792" s="415"/>
      <c r="AD792" s="415"/>
      <c r="AE792" s="415"/>
      <c r="AF792" s="415"/>
      <c r="AG792" s="415"/>
      <c r="AH792" s="415"/>
      <c r="AI792" s="415"/>
      <c r="AJ792" s="415"/>
      <c r="AK792" s="415"/>
      <c r="AL792" s="415"/>
      <c r="AM792" s="296">
        <f>SUM(Y792:AL792)</f>
        <v>0</v>
      </c>
    </row>
    <row r="793" spans="1:39" ht="15.5" hidden="1" outlineLevel="1">
      <c r="A793" s="532"/>
      <c r="B793" s="294" t="s">
        <v>342</v>
      </c>
      <c r="C793" s="291" t="s">
        <v>163</v>
      </c>
      <c r="D793" s="295"/>
      <c r="E793" s="295"/>
      <c r="F793" s="295"/>
      <c r="G793" s="295"/>
      <c r="H793" s="295"/>
      <c r="I793" s="295"/>
      <c r="J793" s="295"/>
      <c r="K793" s="295"/>
      <c r="L793" s="295"/>
      <c r="M793" s="295"/>
      <c r="N793" s="295">
        <f>N792</f>
        <v>12</v>
      </c>
      <c r="O793" s="295"/>
      <c r="P793" s="295"/>
      <c r="Q793" s="295"/>
      <c r="R793" s="295"/>
      <c r="S793" s="295"/>
      <c r="T793" s="295"/>
      <c r="U793" s="295"/>
      <c r="V793" s="295"/>
      <c r="W793" s="295"/>
      <c r="X793" s="295"/>
      <c r="Y793" s="411">
        <f>Y792</f>
        <v>0</v>
      </c>
      <c r="Z793" s="411">
        <f t="shared" ref="Z793" si="2378">Z792</f>
        <v>0</v>
      </c>
      <c r="AA793" s="411">
        <f t="shared" ref="AA793" si="2379">AA792</f>
        <v>0</v>
      </c>
      <c r="AB793" s="411">
        <f t="shared" ref="AB793" si="2380">AB792</f>
        <v>0</v>
      </c>
      <c r="AC793" s="411">
        <f t="shared" ref="AC793" si="2381">AC792</f>
        <v>0</v>
      </c>
      <c r="AD793" s="411">
        <f t="shared" ref="AD793" si="2382">AD792</f>
        <v>0</v>
      </c>
      <c r="AE793" s="411">
        <f t="shared" ref="AE793" si="2383">AE792</f>
        <v>0</v>
      </c>
      <c r="AF793" s="411">
        <f t="shared" ref="AF793" si="2384">AF792</f>
        <v>0</v>
      </c>
      <c r="AG793" s="411">
        <f t="shared" ref="AG793" si="2385">AG792</f>
        <v>0</v>
      </c>
      <c r="AH793" s="411">
        <f t="shared" ref="AH793" si="2386">AH792</f>
        <v>0</v>
      </c>
      <c r="AI793" s="411">
        <f t="shared" ref="AI793" si="2387">AI792</f>
        <v>0</v>
      </c>
      <c r="AJ793" s="411">
        <f t="shared" ref="AJ793" si="2388">AJ792</f>
        <v>0</v>
      </c>
      <c r="AK793" s="411">
        <f t="shared" ref="AK793" si="2389">AK792</f>
        <v>0</v>
      </c>
      <c r="AL793" s="411">
        <f t="shared" ref="AL793" si="2390">AL792</f>
        <v>0</v>
      </c>
      <c r="AM793" s="311"/>
    </row>
    <row r="794" spans="1:39" ht="15.5" hidden="1" outlineLevel="1">
      <c r="A794" s="532"/>
      <c r="B794" s="314"/>
      <c r="C794" s="312"/>
      <c r="D794" s="316"/>
      <c r="E794" s="316"/>
      <c r="F794" s="316"/>
      <c r="G794" s="316"/>
      <c r="H794" s="316"/>
      <c r="I794" s="316"/>
      <c r="J794" s="316"/>
      <c r="K794" s="316"/>
      <c r="L794" s="316"/>
      <c r="M794" s="316"/>
      <c r="N794" s="291"/>
      <c r="O794" s="316"/>
      <c r="P794" s="316"/>
      <c r="Q794" s="316"/>
      <c r="R794" s="316"/>
      <c r="S794" s="316"/>
      <c r="T794" s="316"/>
      <c r="U794" s="316"/>
      <c r="V794" s="316"/>
      <c r="W794" s="316"/>
      <c r="X794" s="316"/>
      <c r="Y794" s="416"/>
      <c r="Z794" s="417"/>
      <c r="AA794" s="416"/>
      <c r="AB794" s="416"/>
      <c r="AC794" s="416"/>
      <c r="AD794" s="416"/>
      <c r="AE794" s="416"/>
      <c r="AF794" s="416"/>
      <c r="AG794" s="416"/>
      <c r="AH794" s="416"/>
      <c r="AI794" s="416"/>
      <c r="AJ794" s="416"/>
      <c r="AK794" s="416"/>
      <c r="AL794" s="416"/>
      <c r="AM794" s="313"/>
    </row>
    <row r="795" spans="1:39" ht="31" hidden="1" outlineLevel="1">
      <c r="A795" s="532">
        <v>9</v>
      </c>
      <c r="B795" s="428" t="s">
        <v>102</v>
      </c>
      <c r="C795" s="291" t="s">
        <v>25</v>
      </c>
      <c r="D795" s="295"/>
      <c r="E795" s="295"/>
      <c r="F795" s="295"/>
      <c r="G795" s="295"/>
      <c r="H795" s="295"/>
      <c r="I795" s="295"/>
      <c r="J795" s="295"/>
      <c r="K795" s="295"/>
      <c r="L795" s="295"/>
      <c r="M795" s="295"/>
      <c r="N795" s="295">
        <v>12</v>
      </c>
      <c r="O795" s="295"/>
      <c r="P795" s="295"/>
      <c r="Q795" s="295"/>
      <c r="R795" s="295"/>
      <c r="S795" s="295"/>
      <c r="T795" s="295"/>
      <c r="U795" s="295"/>
      <c r="V795" s="295"/>
      <c r="W795" s="295"/>
      <c r="X795" s="295"/>
      <c r="Y795" s="415"/>
      <c r="Z795" s="415"/>
      <c r="AA795" s="415"/>
      <c r="AB795" s="415"/>
      <c r="AC795" s="415"/>
      <c r="AD795" s="415"/>
      <c r="AE795" s="415"/>
      <c r="AF795" s="415"/>
      <c r="AG795" s="415"/>
      <c r="AH795" s="415"/>
      <c r="AI795" s="415"/>
      <c r="AJ795" s="415"/>
      <c r="AK795" s="415"/>
      <c r="AL795" s="415"/>
      <c r="AM795" s="296">
        <f>SUM(Y795:AL795)</f>
        <v>0</v>
      </c>
    </row>
    <row r="796" spans="1:39" ht="15.5" hidden="1" outlineLevel="1">
      <c r="A796" s="532"/>
      <c r="B796" s="294" t="s">
        <v>342</v>
      </c>
      <c r="C796" s="291" t="s">
        <v>163</v>
      </c>
      <c r="D796" s="295"/>
      <c r="E796" s="295"/>
      <c r="F796" s="295"/>
      <c r="G796" s="295"/>
      <c r="H796" s="295"/>
      <c r="I796" s="295"/>
      <c r="J796" s="295"/>
      <c r="K796" s="295"/>
      <c r="L796" s="295"/>
      <c r="M796" s="295"/>
      <c r="N796" s="295">
        <f>N795</f>
        <v>12</v>
      </c>
      <c r="O796" s="295"/>
      <c r="P796" s="295"/>
      <c r="Q796" s="295"/>
      <c r="R796" s="295"/>
      <c r="S796" s="295"/>
      <c r="T796" s="295"/>
      <c r="U796" s="295"/>
      <c r="V796" s="295"/>
      <c r="W796" s="295"/>
      <c r="X796" s="295"/>
      <c r="Y796" s="411">
        <f>Y795</f>
        <v>0</v>
      </c>
      <c r="Z796" s="411">
        <f t="shared" ref="Z796" si="2391">Z795</f>
        <v>0</v>
      </c>
      <c r="AA796" s="411">
        <f t="shared" ref="AA796" si="2392">AA795</f>
        <v>0</v>
      </c>
      <c r="AB796" s="411">
        <f t="shared" ref="AB796" si="2393">AB795</f>
        <v>0</v>
      </c>
      <c r="AC796" s="411">
        <f t="shared" ref="AC796" si="2394">AC795</f>
        <v>0</v>
      </c>
      <c r="AD796" s="411">
        <f t="shared" ref="AD796" si="2395">AD795</f>
        <v>0</v>
      </c>
      <c r="AE796" s="411">
        <f t="shared" ref="AE796" si="2396">AE795</f>
        <v>0</v>
      </c>
      <c r="AF796" s="411">
        <f t="shared" ref="AF796" si="2397">AF795</f>
        <v>0</v>
      </c>
      <c r="AG796" s="411">
        <f t="shared" ref="AG796" si="2398">AG795</f>
        <v>0</v>
      </c>
      <c r="AH796" s="411">
        <f t="shared" ref="AH796" si="2399">AH795</f>
        <v>0</v>
      </c>
      <c r="AI796" s="411">
        <f t="shared" ref="AI796" si="2400">AI795</f>
        <v>0</v>
      </c>
      <c r="AJ796" s="411">
        <f t="shared" ref="AJ796" si="2401">AJ795</f>
        <v>0</v>
      </c>
      <c r="AK796" s="411">
        <f t="shared" ref="AK796" si="2402">AK795</f>
        <v>0</v>
      </c>
      <c r="AL796" s="411">
        <f t="shared" ref="AL796" si="2403">AL795</f>
        <v>0</v>
      </c>
      <c r="AM796" s="311"/>
    </row>
    <row r="797" spans="1:39" ht="15.5" hidden="1" outlineLevel="1">
      <c r="A797" s="532"/>
      <c r="B797" s="314"/>
      <c r="C797" s="312"/>
      <c r="D797" s="316"/>
      <c r="E797" s="316"/>
      <c r="F797" s="316"/>
      <c r="G797" s="316"/>
      <c r="H797" s="316"/>
      <c r="I797" s="316"/>
      <c r="J797" s="316"/>
      <c r="K797" s="316"/>
      <c r="L797" s="316"/>
      <c r="M797" s="316"/>
      <c r="N797" s="291"/>
      <c r="O797" s="316"/>
      <c r="P797" s="316"/>
      <c r="Q797" s="316"/>
      <c r="R797" s="316"/>
      <c r="S797" s="316"/>
      <c r="T797" s="316"/>
      <c r="U797" s="316"/>
      <c r="V797" s="316"/>
      <c r="W797" s="316"/>
      <c r="X797" s="316"/>
      <c r="Y797" s="416"/>
      <c r="Z797" s="416"/>
      <c r="AA797" s="416"/>
      <c r="AB797" s="416"/>
      <c r="AC797" s="416"/>
      <c r="AD797" s="416"/>
      <c r="AE797" s="416"/>
      <c r="AF797" s="416"/>
      <c r="AG797" s="416"/>
      <c r="AH797" s="416"/>
      <c r="AI797" s="416"/>
      <c r="AJ797" s="416"/>
      <c r="AK797" s="416"/>
      <c r="AL797" s="416"/>
      <c r="AM797" s="313"/>
    </row>
    <row r="798" spans="1:39" ht="31" hidden="1" outlineLevel="1">
      <c r="A798" s="532">
        <v>10</v>
      </c>
      <c r="B798" s="428" t="s">
        <v>103</v>
      </c>
      <c r="C798" s="291" t="s">
        <v>25</v>
      </c>
      <c r="D798" s="295"/>
      <c r="E798" s="295"/>
      <c r="F798" s="295"/>
      <c r="G798" s="295"/>
      <c r="H798" s="295"/>
      <c r="I798" s="295"/>
      <c r="J798" s="295"/>
      <c r="K798" s="295"/>
      <c r="L798" s="295"/>
      <c r="M798" s="295"/>
      <c r="N798" s="295">
        <v>3</v>
      </c>
      <c r="O798" s="295"/>
      <c r="P798" s="295"/>
      <c r="Q798" s="295"/>
      <c r="R798" s="295"/>
      <c r="S798" s="295"/>
      <c r="T798" s="295"/>
      <c r="U798" s="295"/>
      <c r="V798" s="295"/>
      <c r="W798" s="295"/>
      <c r="X798" s="295"/>
      <c r="Y798" s="415"/>
      <c r="Z798" s="415"/>
      <c r="AA798" s="415"/>
      <c r="AB798" s="415"/>
      <c r="AC798" s="415"/>
      <c r="AD798" s="415"/>
      <c r="AE798" s="415"/>
      <c r="AF798" s="415"/>
      <c r="AG798" s="415"/>
      <c r="AH798" s="415"/>
      <c r="AI798" s="415"/>
      <c r="AJ798" s="415"/>
      <c r="AK798" s="415"/>
      <c r="AL798" s="415"/>
      <c r="AM798" s="296">
        <f>SUM(Y798:AL798)</f>
        <v>0</v>
      </c>
    </row>
    <row r="799" spans="1:39" ht="15.5" hidden="1" outlineLevel="1">
      <c r="A799" s="532"/>
      <c r="B799" s="294" t="s">
        <v>342</v>
      </c>
      <c r="C799" s="291" t="s">
        <v>163</v>
      </c>
      <c r="D799" s="295"/>
      <c r="E799" s="295"/>
      <c r="F799" s="295"/>
      <c r="G799" s="295"/>
      <c r="H799" s="295"/>
      <c r="I799" s="295"/>
      <c r="J799" s="295"/>
      <c r="K799" s="295"/>
      <c r="L799" s="295"/>
      <c r="M799" s="295"/>
      <c r="N799" s="295">
        <f>N798</f>
        <v>3</v>
      </c>
      <c r="O799" s="295"/>
      <c r="P799" s="295"/>
      <c r="Q799" s="295"/>
      <c r="R799" s="295"/>
      <c r="S799" s="295"/>
      <c r="T799" s="295"/>
      <c r="U799" s="295"/>
      <c r="V799" s="295"/>
      <c r="W799" s="295"/>
      <c r="X799" s="295"/>
      <c r="Y799" s="411">
        <f>Y798</f>
        <v>0</v>
      </c>
      <c r="Z799" s="411">
        <f t="shared" ref="Z799" si="2404">Z798</f>
        <v>0</v>
      </c>
      <c r="AA799" s="411">
        <f t="shared" ref="AA799" si="2405">AA798</f>
        <v>0</v>
      </c>
      <c r="AB799" s="411">
        <f t="shared" ref="AB799" si="2406">AB798</f>
        <v>0</v>
      </c>
      <c r="AC799" s="411">
        <f t="shared" ref="AC799" si="2407">AC798</f>
        <v>0</v>
      </c>
      <c r="AD799" s="411">
        <f t="shared" ref="AD799" si="2408">AD798</f>
        <v>0</v>
      </c>
      <c r="AE799" s="411">
        <f t="shared" ref="AE799" si="2409">AE798</f>
        <v>0</v>
      </c>
      <c r="AF799" s="411">
        <f t="shared" ref="AF799" si="2410">AF798</f>
        <v>0</v>
      </c>
      <c r="AG799" s="411">
        <f t="shared" ref="AG799" si="2411">AG798</f>
        <v>0</v>
      </c>
      <c r="AH799" s="411">
        <f t="shared" ref="AH799" si="2412">AH798</f>
        <v>0</v>
      </c>
      <c r="AI799" s="411">
        <f t="shared" ref="AI799" si="2413">AI798</f>
        <v>0</v>
      </c>
      <c r="AJ799" s="411">
        <f t="shared" ref="AJ799" si="2414">AJ798</f>
        <v>0</v>
      </c>
      <c r="AK799" s="411">
        <f t="shared" ref="AK799" si="2415">AK798</f>
        <v>0</v>
      </c>
      <c r="AL799" s="411">
        <f t="shared" ref="AL799" si="2416">AL798</f>
        <v>0</v>
      </c>
      <c r="AM799" s="311"/>
    </row>
    <row r="800" spans="1:39" ht="15.5" hidden="1" outlineLevel="1">
      <c r="A800" s="532"/>
      <c r="B800" s="314"/>
      <c r="C800" s="312"/>
      <c r="D800" s="316"/>
      <c r="E800" s="316"/>
      <c r="F800" s="316"/>
      <c r="G800" s="316"/>
      <c r="H800" s="316"/>
      <c r="I800" s="316"/>
      <c r="J800" s="316"/>
      <c r="K800" s="316"/>
      <c r="L800" s="316"/>
      <c r="M800" s="316"/>
      <c r="N800" s="291"/>
      <c r="O800" s="316"/>
      <c r="P800" s="316"/>
      <c r="Q800" s="316"/>
      <c r="R800" s="316"/>
      <c r="S800" s="316"/>
      <c r="T800" s="316"/>
      <c r="U800" s="316"/>
      <c r="V800" s="316"/>
      <c r="W800" s="316"/>
      <c r="X800" s="316"/>
      <c r="Y800" s="416"/>
      <c r="Z800" s="417"/>
      <c r="AA800" s="416"/>
      <c r="AB800" s="416"/>
      <c r="AC800" s="416"/>
      <c r="AD800" s="416"/>
      <c r="AE800" s="416"/>
      <c r="AF800" s="416"/>
      <c r="AG800" s="416"/>
      <c r="AH800" s="416"/>
      <c r="AI800" s="416"/>
      <c r="AJ800" s="416"/>
      <c r="AK800" s="416"/>
      <c r="AL800" s="416"/>
      <c r="AM800" s="313"/>
    </row>
    <row r="801" spans="1:39" ht="15.5" hidden="1" outlineLevel="1">
      <c r="A801" s="532"/>
      <c r="B801" s="288" t="s">
        <v>10</v>
      </c>
      <c r="C801" s="289"/>
      <c r="D801" s="289"/>
      <c r="E801" s="289"/>
      <c r="F801" s="289"/>
      <c r="G801" s="289"/>
      <c r="H801" s="289"/>
      <c r="I801" s="289"/>
      <c r="J801" s="289"/>
      <c r="K801" s="289"/>
      <c r="L801" s="289"/>
      <c r="M801" s="289"/>
      <c r="N801" s="290"/>
      <c r="O801" s="289"/>
      <c r="P801" s="289"/>
      <c r="Q801" s="289"/>
      <c r="R801" s="289"/>
      <c r="S801" s="289"/>
      <c r="T801" s="289"/>
      <c r="U801" s="289"/>
      <c r="V801" s="289"/>
      <c r="W801" s="289"/>
      <c r="X801" s="289"/>
      <c r="Y801" s="414"/>
      <c r="Z801" s="414"/>
      <c r="AA801" s="414"/>
      <c r="AB801" s="414"/>
      <c r="AC801" s="414"/>
      <c r="AD801" s="414"/>
      <c r="AE801" s="414"/>
      <c r="AF801" s="414"/>
      <c r="AG801" s="414"/>
      <c r="AH801" s="414"/>
      <c r="AI801" s="414"/>
      <c r="AJ801" s="414"/>
      <c r="AK801" s="414"/>
      <c r="AL801" s="414"/>
      <c r="AM801" s="292"/>
    </row>
    <row r="802" spans="1:39" ht="31" hidden="1" outlineLevel="1">
      <c r="A802" s="532">
        <v>11</v>
      </c>
      <c r="B802" s="428" t="s">
        <v>104</v>
      </c>
      <c r="C802" s="291" t="s">
        <v>25</v>
      </c>
      <c r="D802" s="295"/>
      <c r="E802" s="295"/>
      <c r="F802" s="295"/>
      <c r="G802" s="295"/>
      <c r="H802" s="295"/>
      <c r="I802" s="295"/>
      <c r="J802" s="295"/>
      <c r="K802" s="295"/>
      <c r="L802" s="295"/>
      <c r="M802" s="295"/>
      <c r="N802" s="295">
        <v>12</v>
      </c>
      <c r="O802" s="295"/>
      <c r="P802" s="295"/>
      <c r="Q802" s="295"/>
      <c r="R802" s="295"/>
      <c r="S802" s="295"/>
      <c r="T802" s="295"/>
      <c r="U802" s="295"/>
      <c r="V802" s="295"/>
      <c r="W802" s="295"/>
      <c r="X802" s="295"/>
      <c r="Y802" s="426"/>
      <c r="Z802" s="415"/>
      <c r="AA802" s="415"/>
      <c r="AB802" s="415"/>
      <c r="AC802" s="415"/>
      <c r="AD802" s="415"/>
      <c r="AE802" s="415"/>
      <c r="AF802" s="415"/>
      <c r="AG802" s="415"/>
      <c r="AH802" s="415"/>
      <c r="AI802" s="415"/>
      <c r="AJ802" s="415"/>
      <c r="AK802" s="415"/>
      <c r="AL802" s="415"/>
      <c r="AM802" s="296">
        <f>SUM(Y802:AL802)</f>
        <v>0</v>
      </c>
    </row>
    <row r="803" spans="1:39" ht="15.5" hidden="1" outlineLevel="1">
      <c r="A803" s="532"/>
      <c r="B803" s="294" t="s">
        <v>342</v>
      </c>
      <c r="C803" s="291" t="s">
        <v>163</v>
      </c>
      <c r="D803" s="295"/>
      <c r="E803" s="295"/>
      <c r="F803" s="295"/>
      <c r="G803" s="295"/>
      <c r="H803" s="295"/>
      <c r="I803" s="295"/>
      <c r="J803" s="295"/>
      <c r="K803" s="295"/>
      <c r="L803" s="295"/>
      <c r="M803" s="295"/>
      <c r="N803" s="295">
        <f>N802</f>
        <v>12</v>
      </c>
      <c r="O803" s="295"/>
      <c r="P803" s="295"/>
      <c r="Q803" s="295"/>
      <c r="R803" s="295"/>
      <c r="S803" s="295"/>
      <c r="T803" s="295"/>
      <c r="U803" s="295"/>
      <c r="V803" s="295"/>
      <c r="W803" s="295"/>
      <c r="X803" s="295"/>
      <c r="Y803" s="411">
        <f>Y802</f>
        <v>0</v>
      </c>
      <c r="Z803" s="411">
        <f t="shared" ref="Z803" si="2417">Z802</f>
        <v>0</v>
      </c>
      <c r="AA803" s="411">
        <f t="shared" ref="AA803" si="2418">AA802</f>
        <v>0</v>
      </c>
      <c r="AB803" s="411">
        <f t="shared" ref="AB803" si="2419">AB802</f>
        <v>0</v>
      </c>
      <c r="AC803" s="411">
        <f t="shared" ref="AC803" si="2420">AC802</f>
        <v>0</v>
      </c>
      <c r="AD803" s="411">
        <f t="shared" ref="AD803" si="2421">AD802</f>
        <v>0</v>
      </c>
      <c r="AE803" s="411">
        <f t="shared" ref="AE803" si="2422">AE802</f>
        <v>0</v>
      </c>
      <c r="AF803" s="411">
        <f t="shared" ref="AF803" si="2423">AF802</f>
        <v>0</v>
      </c>
      <c r="AG803" s="411">
        <f t="shared" ref="AG803" si="2424">AG802</f>
        <v>0</v>
      </c>
      <c r="AH803" s="411">
        <f t="shared" ref="AH803" si="2425">AH802</f>
        <v>0</v>
      </c>
      <c r="AI803" s="411">
        <f t="shared" ref="AI803" si="2426">AI802</f>
        <v>0</v>
      </c>
      <c r="AJ803" s="411">
        <f t="shared" ref="AJ803" si="2427">AJ802</f>
        <v>0</v>
      </c>
      <c r="AK803" s="411">
        <f t="shared" ref="AK803" si="2428">AK802</f>
        <v>0</v>
      </c>
      <c r="AL803" s="411">
        <f t="shared" ref="AL803" si="2429">AL802</f>
        <v>0</v>
      </c>
      <c r="AM803" s="297"/>
    </row>
    <row r="804" spans="1:39" ht="15.5" hidden="1" outlineLevel="1">
      <c r="A804" s="532"/>
      <c r="B804" s="315"/>
      <c r="C804" s="305"/>
      <c r="D804" s="291"/>
      <c r="E804" s="291"/>
      <c r="F804" s="291"/>
      <c r="G804" s="291"/>
      <c r="H804" s="291"/>
      <c r="I804" s="291"/>
      <c r="J804" s="291"/>
      <c r="K804" s="291"/>
      <c r="L804" s="291"/>
      <c r="M804" s="291"/>
      <c r="N804" s="291"/>
      <c r="O804" s="291"/>
      <c r="P804" s="291"/>
      <c r="Q804" s="291"/>
      <c r="R804" s="291"/>
      <c r="S804" s="291"/>
      <c r="T804" s="291"/>
      <c r="U804" s="291"/>
      <c r="V804" s="291"/>
      <c r="W804" s="291"/>
      <c r="X804" s="291"/>
      <c r="Y804" s="412"/>
      <c r="Z804" s="421"/>
      <c r="AA804" s="421"/>
      <c r="AB804" s="421"/>
      <c r="AC804" s="421"/>
      <c r="AD804" s="421"/>
      <c r="AE804" s="421"/>
      <c r="AF804" s="421"/>
      <c r="AG804" s="421"/>
      <c r="AH804" s="421"/>
      <c r="AI804" s="421"/>
      <c r="AJ804" s="421"/>
      <c r="AK804" s="421"/>
      <c r="AL804" s="421"/>
      <c r="AM804" s="306"/>
    </row>
    <row r="805" spans="1:39" ht="31" hidden="1" outlineLevel="1">
      <c r="A805" s="532">
        <v>12</v>
      </c>
      <c r="B805" s="428" t="s">
        <v>105</v>
      </c>
      <c r="C805" s="291" t="s">
        <v>25</v>
      </c>
      <c r="D805" s="295"/>
      <c r="E805" s="295"/>
      <c r="F805" s="295"/>
      <c r="G805" s="295"/>
      <c r="H805" s="295"/>
      <c r="I805" s="295"/>
      <c r="J805" s="295"/>
      <c r="K805" s="295"/>
      <c r="L805" s="295"/>
      <c r="M805" s="295"/>
      <c r="N805" s="295">
        <v>12</v>
      </c>
      <c r="O805" s="295"/>
      <c r="P805" s="295"/>
      <c r="Q805" s="295"/>
      <c r="R805" s="295"/>
      <c r="S805" s="295"/>
      <c r="T805" s="295"/>
      <c r="U805" s="295"/>
      <c r="V805" s="295"/>
      <c r="W805" s="295"/>
      <c r="X805" s="295"/>
      <c r="Y805" s="410"/>
      <c r="Z805" s="415"/>
      <c r="AA805" s="415"/>
      <c r="AB805" s="415"/>
      <c r="AC805" s="415"/>
      <c r="AD805" s="415"/>
      <c r="AE805" s="415"/>
      <c r="AF805" s="415"/>
      <c r="AG805" s="415"/>
      <c r="AH805" s="415"/>
      <c r="AI805" s="415"/>
      <c r="AJ805" s="415"/>
      <c r="AK805" s="415"/>
      <c r="AL805" s="415"/>
      <c r="AM805" s="296">
        <f>SUM(Y805:AL805)</f>
        <v>0</v>
      </c>
    </row>
    <row r="806" spans="1:39" ht="15.5" hidden="1" outlineLevel="1">
      <c r="A806" s="532"/>
      <c r="B806" s="294" t="s">
        <v>342</v>
      </c>
      <c r="C806" s="291" t="s">
        <v>163</v>
      </c>
      <c r="D806" s="295"/>
      <c r="E806" s="295"/>
      <c r="F806" s="295"/>
      <c r="G806" s="295"/>
      <c r="H806" s="295"/>
      <c r="I806" s="295"/>
      <c r="J806" s="295"/>
      <c r="K806" s="295"/>
      <c r="L806" s="295"/>
      <c r="M806" s="295"/>
      <c r="N806" s="295">
        <f>N805</f>
        <v>12</v>
      </c>
      <c r="O806" s="295"/>
      <c r="P806" s="295"/>
      <c r="Q806" s="295"/>
      <c r="R806" s="295"/>
      <c r="S806" s="295"/>
      <c r="T806" s="295"/>
      <c r="U806" s="295"/>
      <c r="V806" s="295"/>
      <c r="W806" s="295"/>
      <c r="X806" s="295"/>
      <c r="Y806" s="411">
        <f>Y805</f>
        <v>0</v>
      </c>
      <c r="Z806" s="411">
        <f t="shared" ref="Z806" si="2430">Z805</f>
        <v>0</v>
      </c>
      <c r="AA806" s="411">
        <f t="shared" ref="AA806" si="2431">AA805</f>
        <v>0</v>
      </c>
      <c r="AB806" s="411">
        <f t="shared" ref="AB806" si="2432">AB805</f>
        <v>0</v>
      </c>
      <c r="AC806" s="411">
        <f t="shared" ref="AC806" si="2433">AC805</f>
        <v>0</v>
      </c>
      <c r="AD806" s="411">
        <f t="shared" ref="AD806" si="2434">AD805</f>
        <v>0</v>
      </c>
      <c r="AE806" s="411">
        <f t="shared" ref="AE806" si="2435">AE805</f>
        <v>0</v>
      </c>
      <c r="AF806" s="411">
        <f t="shared" ref="AF806" si="2436">AF805</f>
        <v>0</v>
      </c>
      <c r="AG806" s="411">
        <f t="shared" ref="AG806" si="2437">AG805</f>
        <v>0</v>
      </c>
      <c r="AH806" s="411">
        <f t="shared" ref="AH806" si="2438">AH805</f>
        <v>0</v>
      </c>
      <c r="AI806" s="411">
        <f t="shared" ref="AI806" si="2439">AI805</f>
        <v>0</v>
      </c>
      <c r="AJ806" s="411">
        <f t="shared" ref="AJ806" si="2440">AJ805</f>
        <v>0</v>
      </c>
      <c r="AK806" s="411">
        <f t="shared" ref="AK806" si="2441">AK805</f>
        <v>0</v>
      </c>
      <c r="AL806" s="411">
        <f t="shared" ref="AL806" si="2442">AL805</f>
        <v>0</v>
      </c>
      <c r="AM806" s="297"/>
    </row>
    <row r="807" spans="1:39" ht="15.5" hidden="1" outlineLevel="1">
      <c r="A807" s="532"/>
      <c r="B807" s="315"/>
      <c r="C807" s="305"/>
      <c r="D807" s="291"/>
      <c r="E807" s="291"/>
      <c r="F807" s="291"/>
      <c r="G807" s="291"/>
      <c r="H807" s="291"/>
      <c r="I807" s="291"/>
      <c r="J807" s="291"/>
      <c r="K807" s="291"/>
      <c r="L807" s="291"/>
      <c r="M807" s="291"/>
      <c r="N807" s="291"/>
      <c r="O807" s="291"/>
      <c r="P807" s="291"/>
      <c r="Q807" s="291"/>
      <c r="R807" s="291"/>
      <c r="S807" s="291"/>
      <c r="T807" s="291"/>
      <c r="U807" s="291"/>
      <c r="V807" s="291"/>
      <c r="W807" s="291"/>
      <c r="X807" s="291"/>
      <c r="Y807" s="422"/>
      <c r="Z807" s="422"/>
      <c r="AA807" s="412"/>
      <c r="AB807" s="412"/>
      <c r="AC807" s="412"/>
      <c r="AD807" s="412"/>
      <c r="AE807" s="412"/>
      <c r="AF807" s="412"/>
      <c r="AG807" s="412"/>
      <c r="AH807" s="412"/>
      <c r="AI807" s="412"/>
      <c r="AJ807" s="412"/>
      <c r="AK807" s="412"/>
      <c r="AL807" s="412"/>
      <c r="AM807" s="306"/>
    </row>
    <row r="808" spans="1:39" ht="31" hidden="1" outlineLevel="1">
      <c r="A808" s="532">
        <v>13</v>
      </c>
      <c r="B808" s="428" t="s">
        <v>106</v>
      </c>
      <c r="C808" s="291" t="s">
        <v>25</v>
      </c>
      <c r="D808" s="295"/>
      <c r="E808" s="295"/>
      <c r="F808" s="295"/>
      <c r="G808" s="295"/>
      <c r="H808" s="295"/>
      <c r="I808" s="295"/>
      <c r="J808" s="295"/>
      <c r="K808" s="295"/>
      <c r="L808" s="295"/>
      <c r="M808" s="295"/>
      <c r="N808" s="295">
        <v>12</v>
      </c>
      <c r="O808" s="295"/>
      <c r="P808" s="295"/>
      <c r="Q808" s="295"/>
      <c r="R808" s="295"/>
      <c r="S808" s="295"/>
      <c r="T808" s="295"/>
      <c r="U808" s="295"/>
      <c r="V808" s="295"/>
      <c r="W808" s="295"/>
      <c r="X808" s="295"/>
      <c r="Y808" s="410"/>
      <c r="Z808" s="415"/>
      <c r="AA808" s="415"/>
      <c r="AB808" s="415"/>
      <c r="AC808" s="415"/>
      <c r="AD808" s="415"/>
      <c r="AE808" s="415"/>
      <c r="AF808" s="415"/>
      <c r="AG808" s="415"/>
      <c r="AH808" s="415"/>
      <c r="AI808" s="415"/>
      <c r="AJ808" s="415"/>
      <c r="AK808" s="415"/>
      <c r="AL808" s="415"/>
      <c r="AM808" s="296">
        <f>SUM(Y808:AL808)</f>
        <v>0</v>
      </c>
    </row>
    <row r="809" spans="1:39" ht="15.5" hidden="1" outlineLevel="1">
      <c r="A809" s="532"/>
      <c r="B809" s="294" t="s">
        <v>342</v>
      </c>
      <c r="C809" s="291" t="s">
        <v>163</v>
      </c>
      <c r="D809" s="295"/>
      <c r="E809" s="295"/>
      <c r="F809" s="295"/>
      <c r="G809" s="295"/>
      <c r="H809" s="295"/>
      <c r="I809" s="295"/>
      <c r="J809" s="295"/>
      <c r="K809" s="295"/>
      <c r="L809" s="295"/>
      <c r="M809" s="295"/>
      <c r="N809" s="295">
        <f>N808</f>
        <v>12</v>
      </c>
      <c r="O809" s="295"/>
      <c r="P809" s="295"/>
      <c r="Q809" s="295"/>
      <c r="R809" s="295"/>
      <c r="S809" s="295"/>
      <c r="T809" s="295"/>
      <c r="U809" s="295"/>
      <c r="V809" s="295"/>
      <c r="W809" s="295"/>
      <c r="X809" s="295"/>
      <c r="Y809" s="411">
        <f>Y808</f>
        <v>0</v>
      </c>
      <c r="Z809" s="411">
        <f t="shared" ref="Z809" si="2443">Z808</f>
        <v>0</v>
      </c>
      <c r="AA809" s="411">
        <f t="shared" ref="AA809" si="2444">AA808</f>
        <v>0</v>
      </c>
      <c r="AB809" s="411">
        <f t="shared" ref="AB809" si="2445">AB808</f>
        <v>0</v>
      </c>
      <c r="AC809" s="411">
        <f t="shared" ref="AC809" si="2446">AC808</f>
        <v>0</v>
      </c>
      <c r="AD809" s="411">
        <f t="shared" ref="AD809" si="2447">AD808</f>
        <v>0</v>
      </c>
      <c r="AE809" s="411">
        <f t="shared" ref="AE809" si="2448">AE808</f>
        <v>0</v>
      </c>
      <c r="AF809" s="411">
        <f t="shared" ref="AF809" si="2449">AF808</f>
        <v>0</v>
      </c>
      <c r="AG809" s="411">
        <f t="shared" ref="AG809" si="2450">AG808</f>
        <v>0</v>
      </c>
      <c r="AH809" s="411">
        <f t="shared" ref="AH809" si="2451">AH808</f>
        <v>0</v>
      </c>
      <c r="AI809" s="411">
        <f t="shared" ref="AI809" si="2452">AI808</f>
        <v>0</v>
      </c>
      <c r="AJ809" s="411">
        <f t="shared" ref="AJ809" si="2453">AJ808</f>
        <v>0</v>
      </c>
      <c r="AK809" s="411">
        <f t="shared" ref="AK809" si="2454">AK808</f>
        <v>0</v>
      </c>
      <c r="AL809" s="411">
        <f t="shared" ref="AL809" si="2455">AL808</f>
        <v>0</v>
      </c>
      <c r="AM809" s="306"/>
    </row>
    <row r="810" spans="1:39" ht="15.5" hidden="1" outlineLevel="1">
      <c r="A810" s="532"/>
      <c r="B810" s="315"/>
      <c r="C810" s="305"/>
      <c r="D810" s="291"/>
      <c r="E810" s="291"/>
      <c r="F810" s="291"/>
      <c r="G810" s="291"/>
      <c r="H810" s="291"/>
      <c r="I810" s="291"/>
      <c r="J810" s="291"/>
      <c r="K810" s="291"/>
      <c r="L810" s="291"/>
      <c r="M810" s="291"/>
      <c r="N810" s="291"/>
      <c r="O810" s="291"/>
      <c r="P810" s="291"/>
      <c r="Q810" s="291"/>
      <c r="R810" s="291"/>
      <c r="S810" s="291"/>
      <c r="T810" s="291"/>
      <c r="U810" s="291"/>
      <c r="V810" s="291"/>
      <c r="W810" s="291"/>
      <c r="X810" s="291"/>
      <c r="Y810" s="412"/>
      <c r="Z810" s="412"/>
      <c r="AA810" s="412"/>
      <c r="AB810" s="412"/>
      <c r="AC810" s="412"/>
      <c r="AD810" s="412"/>
      <c r="AE810" s="412"/>
      <c r="AF810" s="412"/>
      <c r="AG810" s="412"/>
      <c r="AH810" s="412"/>
      <c r="AI810" s="412"/>
      <c r="AJ810" s="412"/>
      <c r="AK810" s="412"/>
      <c r="AL810" s="412"/>
      <c r="AM810" s="306"/>
    </row>
    <row r="811" spans="1:39" ht="15.5" hidden="1" outlineLevel="1">
      <c r="A811" s="532"/>
      <c r="B811" s="288" t="s">
        <v>107</v>
      </c>
      <c r="C811" s="289"/>
      <c r="D811" s="290"/>
      <c r="E811" s="290"/>
      <c r="F811" s="290"/>
      <c r="G811" s="290"/>
      <c r="H811" s="290"/>
      <c r="I811" s="290"/>
      <c r="J811" s="290"/>
      <c r="K811" s="290"/>
      <c r="L811" s="290"/>
      <c r="M811" s="290"/>
      <c r="N811" s="290"/>
      <c r="O811" s="290"/>
      <c r="P811" s="289"/>
      <c r="Q811" s="289"/>
      <c r="R811" s="289"/>
      <c r="S811" s="289"/>
      <c r="T811" s="289"/>
      <c r="U811" s="289"/>
      <c r="V811" s="289"/>
      <c r="W811" s="289"/>
      <c r="X811" s="289"/>
      <c r="Y811" s="414"/>
      <c r="Z811" s="414"/>
      <c r="AA811" s="414"/>
      <c r="AB811" s="414"/>
      <c r="AC811" s="414"/>
      <c r="AD811" s="414"/>
      <c r="AE811" s="414"/>
      <c r="AF811" s="414"/>
      <c r="AG811" s="414"/>
      <c r="AH811" s="414"/>
      <c r="AI811" s="414"/>
      <c r="AJ811" s="414"/>
      <c r="AK811" s="414"/>
      <c r="AL811" s="414"/>
      <c r="AM811" s="292"/>
    </row>
    <row r="812" spans="1:39" ht="15.5" hidden="1" outlineLevel="1">
      <c r="A812" s="532">
        <v>14</v>
      </c>
      <c r="B812" s="315" t="s">
        <v>108</v>
      </c>
      <c r="C812" s="291" t="s">
        <v>25</v>
      </c>
      <c r="D812" s="295"/>
      <c r="E812" s="295"/>
      <c r="F812" s="295"/>
      <c r="G812" s="295"/>
      <c r="H812" s="295"/>
      <c r="I812" s="295"/>
      <c r="J812" s="295"/>
      <c r="K812" s="295"/>
      <c r="L812" s="295"/>
      <c r="M812" s="295"/>
      <c r="N812" s="295">
        <v>12</v>
      </c>
      <c r="O812" s="295"/>
      <c r="P812" s="295"/>
      <c r="Q812" s="295"/>
      <c r="R812" s="295"/>
      <c r="S812" s="295"/>
      <c r="T812" s="295"/>
      <c r="U812" s="295"/>
      <c r="V812" s="295"/>
      <c r="W812" s="295"/>
      <c r="X812" s="295"/>
      <c r="Y812" s="415"/>
      <c r="Z812" s="415"/>
      <c r="AA812" s="415"/>
      <c r="AB812" s="415"/>
      <c r="AC812" s="415"/>
      <c r="AD812" s="415"/>
      <c r="AE812" s="415"/>
      <c r="AF812" s="410"/>
      <c r="AG812" s="410"/>
      <c r="AH812" s="410"/>
      <c r="AI812" s="410"/>
      <c r="AJ812" s="410"/>
      <c r="AK812" s="410"/>
      <c r="AL812" s="410"/>
      <c r="AM812" s="296">
        <f>SUM(Y812:AL812)</f>
        <v>0</v>
      </c>
    </row>
    <row r="813" spans="1:39" ht="15.5" hidden="1" outlineLevel="1">
      <c r="A813" s="532"/>
      <c r="B813" s="294" t="s">
        <v>342</v>
      </c>
      <c r="C813" s="291" t="s">
        <v>163</v>
      </c>
      <c r="D813" s="295"/>
      <c r="E813" s="295"/>
      <c r="F813" s="295"/>
      <c r="G813" s="295"/>
      <c r="H813" s="295"/>
      <c r="I813" s="295"/>
      <c r="J813" s="295"/>
      <c r="K813" s="295"/>
      <c r="L813" s="295"/>
      <c r="M813" s="295"/>
      <c r="N813" s="295">
        <f>N812</f>
        <v>12</v>
      </c>
      <c r="O813" s="295"/>
      <c r="P813" s="295"/>
      <c r="Q813" s="295"/>
      <c r="R813" s="295"/>
      <c r="S813" s="295"/>
      <c r="T813" s="295"/>
      <c r="U813" s="295"/>
      <c r="V813" s="295"/>
      <c r="W813" s="295"/>
      <c r="X813" s="295"/>
      <c r="Y813" s="411">
        <f>Y812</f>
        <v>0</v>
      </c>
      <c r="Z813" s="411">
        <f t="shared" ref="Z813" si="2456">Z812</f>
        <v>0</v>
      </c>
      <c r="AA813" s="411">
        <f t="shared" ref="AA813" si="2457">AA812</f>
        <v>0</v>
      </c>
      <c r="AB813" s="411">
        <f t="shared" ref="AB813" si="2458">AB812</f>
        <v>0</v>
      </c>
      <c r="AC813" s="411">
        <f t="shared" ref="AC813" si="2459">AC812</f>
        <v>0</v>
      </c>
      <c r="AD813" s="411">
        <f t="shared" ref="AD813" si="2460">AD812</f>
        <v>0</v>
      </c>
      <c r="AE813" s="411">
        <f t="shared" ref="AE813" si="2461">AE812</f>
        <v>0</v>
      </c>
      <c r="AF813" s="411">
        <f t="shared" ref="AF813" si="2462">AF812</f>
        <v>0</v>
      </c>
      <c r="AG813" s="411">
        <f t="shared" ref="AG813" si="2463">AG812</f>
        <v>0</v>
      </c>
      <c r="AH813" s="411">
        <f t="shared" ref="AH813" si="2464">AH812</f>
        <v>0</v>
      </c>
      <c r="AI813" s="411">
        <f t="shared" ref="AI813" si="2465">AI812</f>
        <v>0</v>
      </c>
      <c r="AJ813" s="411">
        <f t="shared" ref="AJ813" si="2466">AJ812</f>
        <v>0</v>
      </c>
      <c r="AK813" s="411">
        <f t="shared" ref="AK813" si="2467">AK812</f>
        <v>0</v>
      </c>
      <c r="AL813" s="411">
        <f t="shared" ref="AL813" si="2468">AL812</f>
        <v>0</v>
      </c>
      <c r="AM813" s="297"/>
    </row>
    <row r="814" spans="1:39" ht="15.5" hidden="1" outlineLevel="1">
      <c r="A814" s="532"/>
      <c r="B814" s="315"/>
      <c r="C814" s="305"/>
      <c r="D814" s="291"/>
      <c r="E814" s="291"/>
      <c r="F814" s="291"/>
      <c r="G814" s="291"/>
      <c r="H814" s="291"/>
      <c r="I814" s="291"/>
      <c r="J814" s="291"/>
      <c r="K814" s="291"/>
      <c r="L814" s="291"/>
      <c r="M814" s="291"/>
      <c r="N814" s="468"/>
      <c r="O814" s="291"/>
      <c r="P814" s="291"/>
      <c r="Q814" s="291"/>
      <c r="R814" s="291"/>
      <c r="S814" s="291"/>
      <c r="T814" s="291"/>
      <c r="U814" s="291"/>
      <c r="V814" s="291"/>
      <c r="W814" s="291"/>
      <c r="X814" s="291"/>
      <c r="Y814" s="412"/>
      <c r="Z814" s="412"/>
      <c r="AA814" s="412"/>
      <c r="AB814" s="412"/>
      <c r="AC814" s="412"/>
      <c r="AD814" s="412"/>
      <c r="AE814" s="412"/>
      <c r="AF814" s="412"/>
      <c r="AG814" s="412"/>
      <c r="AH814" s="412"/>
      <c r="AI814" s="412"/>
      <c r="AJ814" s="412"/>
      <c r="AK814" s="412"/>
      <c r="AL814" s="412"/>
      <c r="AM814" s="306"/>
    </row>
    <row r="815" spans="1:39" s="309" customFormat="1" ht="15.5" hidden="1" outlineLevel="1">
      <c r="A815" s="532"/>
      <c r="B815" s="288" t="s">
        <v>490</v>
      </c>
      <c r="C815" s="291"/>
      <c r="D815" s="291"/>
      <c r="E815" s="291"/>
      <c r="F815" s="291"/>
      <c r="G815" s="291"/>
      <c r="H815" s="291"/>
      <c r="I815" s="291"/>
      <c r="J815" s="291"/>
      <c r="K815" s="291"/>
      <c r="L815" s="291"/>
      <c r="M815" s="291"/>
      <c r="N815" s="291"/>
      <c r="O815" s="291"/>
      <c r="P815" s="291"/>
      <c r="Q815" s="291"/>
      <c r="R815" s="291"/>
      <c r="S815" s="291"/>
      <c r="T815" s="291"/>
      <c r="U815" s="291"/>
      <c r="V815" s="291"/>
      <c r="W815" s="291"/>
      <c r="X815" s="291"/>
      <c r="Y815" s="412"/>
      <c r="Z815" s="412"/>
      <c r="AA815" s="412"/>
      <c r="AB815" s="412"/>
      <c r="AC815" s="412"/>
      <c r="AD815" s="412"/>
      <c r="AE815" s="416"/>
      <c r="AF815" s="416"/>
      <c r="AG815" s="416"/>
      <c r="AH815" s="416"/>
      <c r="AI815" s="416"/>
      <c r="AJ815" s="416"/>
      <c r="AK815" s="416"/>
      <c r="AL815" s="416"/>
      <c r="AM815" s="517"/>
    </row>
    <row r="816" spans="1:39" ht="15.5" hidden="1" outlineLevel="1">
      <c r="A816" s="532">
        <v>15</v>
      </c>
      <c r="B816" s="294" t="s">
        <v>495</v>
      </c>
      <c r="C816" s="291" t="s">
        <v>25</v>
      </c>
      <c r="D816" s="295"/>
      <c r="E816" s="295"/>
      <c r="F816" s="295"/>
      <c r="G816" s="295"/>
      <c r="H816" s="295"/>
      <c r="I816" s="295"/>
      <c r="J816" s="295"/>
      <c r="K816" s="295"/>
      <c r="L816" s="295"/>
      <c r="M816" s="295"/>
      <c r="N816" s="295">
        <v>0</v>
      </c>
      <c r="O816" s="295"/>
      <c r="P816" s="295"/>
      <c r="Q816" s="295"/>
      <c r="R816" s="295"/>
      <c r="S816" s="295"/>
      <c r="T816" s="295"/>
      <c r="U816" s="295"/>
      <c r="V816" s="295"/>
      <c r="W816" s="295"/>
      <c r="X816" s="295"/>
      <c r="Y816" s="415"/>
      <c r="Z816" s="415"/>
      <c r="AA816" s="415"/>
      <c r="AB816" s="415"/>
      <c r="AC816" s="415"/>
      <c r="AD816" s="415"/>
      <c r="AE816" s="415"/>
      <c r="AF816" s="410"/>
      <c r="AG816" s="410"/>
      <c r="AH816" s="410"/>
      <c r="AI816" s="410"/>
      <c r="AJ816" s="410"/>
      <c r="AK816" s="410"/>
      <c r="AL816" s="410"/>
      <c r="AM816" s="296">
        <f>SUM(Y816:AL816)</f>
        <v>0</v>
      </c>
    </row>
    <row r="817" spans="1:39" ht="15.5" hidden="1" outlineLevel="1">
      <c r="A817" s="532"/>
      <c r="B817" s="294" t="s">
        <v>342</v>
      </c>
      <c r="C817" s="291" t="s">
        <v>163</v>
      </c>
      <c r="D817" s="295"/>
      <c r="E817" s="295"/>
      <c r="F817" s="295"/>
      <c r="G817" s="295"/>
      <c r="H817" s="295"/>
      <c r="I817" s="295"/>
      <c r="J817" s="295"/>
      <c r="K817" s="295"/>
      <c r="L817" s="295"/>
      <c r="M817" s="295"/>
      <c r="N817" s="295">
        <f>N816</f>
        <v>0</v>
      </c>
      <c r="O817" s="295"/>
      <c r="P817" s="295"/>
      <c r="Q817" s="295"/>
      <c r="R817" s="295"/>
      <c r="S817" s="295"/>
      <c r="T817" s="295"/>
      <c r="U817" s="295"/>
      <c r="V817" s="295"/>
      <c r="W817" s="295"/>
      <c r="X817" s="295"/>
      <c r="Y817" s="411">
        <f>Y816</f>
        <v>0</v>
      </c>
      <c r="Z817" s="411">
        <f t="shared" ref="Z817:AL817" si="2469">Z816</f>
        <v>0</v>
      </c>
      <c r="AA817" s="411">
        <f t="shared" si="2469"/>
        <v>0</v>
      </c>
      <c r="AB817" s="411">
        <f t="shared" si="2469"/>
        <v>0</v>
      </c>
      <c r="AC817" s="411">
        <f t="shared" si="2469"/>
        <v>0</v>
      </c>
      <c r="AD817" s="411">
        <f t="shared" si="2469"/>
        <v>0</v>
      </c>
      <c r="AE817" s="411">
        <f t="shared" si="2469"/>
        <v>0</v>
      </c>
      <c r="AF817" s="411">
        <f t="shared" si="2469"/>
        <v>0</v>
      </c>
      <c r="AG817" s="411">
        <f t="shared" si="2469"/>
        <v>0</v>
      </c>
      <c r="AH817" s="411">
        <f t="shared" si="2469"/>
        <v>0</v>
      </c>
      <c r="AI817" s="411">
        <f t="shared" si="2469"/>
        <v>0</v>
      </c>
      <c r="AJ817" s="411">
        <f t="shared" si="2469"/>
        <v>0</v>
      </c>
      <c r="AK817" s="411">
        <f t="shared" si="2469"/>
        <v>0</v>
      </c>
      <c r="AL817" s="411">
        <f t="shared" si="2469"/>
        <v>0</v>
      </c>
      <c r="AM817" s="297"/>
    </row>
    <row r="818" spans="1:39" ht="15.5" hidden="1" outlineLevel="1">
      <c r="A818" s="532"/>
      <c r="B818" s="315"/>
      <c r="C818" s="305"/>
      <c r="D818" s="291"/>
      <c r="E818" s="291"/>
      <c r="F818" s="291"/>
      <c r="G818" s="291"/>
      <c r="H818" s="291"/>
      <c r="I818" s="291"/>
      <c r="J818" s="291"/>
      <c r="K818" s="291"/>
      <c r="L818" s="291"/>
      <c r="M818" s="291"/>
      <c r="N818" s="291"/>
      <c r="O818" s="291"/>
      <c r="P818" s="291"/>
      <c r="Q818" s="291"/>
      <c r="R818" s="291"/>
      <c r="S818" s="291"/>
      <c r="T818" s="291"/>
      <c r="U818" s="291"/>
      <c r="V818" s="291"/>
      <c r="W818" s="291"/>
      <c r="X818" s="291"/>
      <c r="Y818" s="412"/>
      <c r="Z818" s="412"/>
      <c r="AA818" s="412"/>
      <c r="AB818" s="412"/>
      <c r="AC818" s="412"/>
      <c r="AD818" s="412"/>
      <c r="AE818" s="412"/>
      <c r="AF818" s="412"/>
      <c r="AG818" s="412"/>
      <c r="AH818" s="412"/>
      <c r="AI818" s="412"/>
      <c r="AJ818" s="412"/>
      <c r="AK818" s="412"/>
      <c r="AL818" s="412"/>
      <c r="AM818" s="306"/>
    </row>
    <row r="819" spans="1:39" s="283" customFormat="1" ht="15.5" hidden="1" outlineLevel="1">
      <c r="A819" s="532">
        <v>16</v>
      </c>
      <c r="B819" s="324" t="s">
        <v>491</v>
      </c>
      <c r="C819" s="291" t="s">
        <v>25</v>
      </c>
      <c r="D819" s="295"/>
      <c r="E819" s="295"/>
      <c r="F819" s="295"/>
      <c r="G819" s="295"/>
      <c r="H819" s="295"/>
      <c r="I819" s="295"/>
      <c r="J819" s="295"/>
      <c r="K819" s="295"/>
      <c r="L819" s="295"/>
      <c r="M819" s="295"/>
      <c r="N819" s="295">
        <v>0</v>
      </c>
      <c r="O819" s="295"/>
      <c r="P819" s="295"/>
      <c r="Q819" s="295"/>
      <c r="R819" s="295"/>
      <c r="S819" s="295"/>
      <c r="T819" s="295"/>
      <c r="U819" s="295"/>
      <c r="V819" s="295"/>
      <c r="W819" s="295"/>
      <c r="X819" s="295"/>
      <c r="Y819" s="415"/>
      <c r="Z819" s="415"/>
      <c r="AA819" s="415"/>
      <c r="AB819" s="415"/>
      <c r="AC819" s="415"/>
      <c r="AD819" s="415"/>
      <c r="AE819" s="415"/>
      <c r="AF819" s="410"/>
      <c r="AG819" s="410"/>
      <c r="AH819" s="410"/>
      <c r="AI819" s="410"/>
      <c r="AJ819" s="410"/>
      <c r="AK819" s="410"/>
      <c r="AL819" s="410"/>
      <c r="AM819" s="296">
        <f>SUM(Y819:AL819)</f>
        <v>0</v>
      </c>
    </row>
    <row r="820" spans="1:39" s="283" customFormat="1" ht="15.5" hidden="1" outlineLevel="1">
      <c r="A820" s="532"/>
      <c r="B820" s="294" t="s">
        <v>342</v>
      </c>
      <c r="C820" s="291" t="s">
        <v>163</v>
      </c>
      <c r="D820" s="295"/>
      <c r="E820" s="295"/>
      <c r="F820" s="295"/>
      <c r="G820" s="295"/>
      <c r="H820" s="295"/>
      <c r="I820" s="295"/>
      <c r="J820" s="295"/>
      <c r="K820" s="295"/>
      <c r="L820" s="295"/>
      <c r="M820" s="295"/>
      <c r="N820" s="295">
        <f>N819</f>
        <v>0</v>
      </c>
      <c r="O820" s="295"/>
      <c r="P820" s="295"/>
      <c r="Q820" s="295"/>
      <c r="R820" s="295"/>
      <c r="S820" s="295"/>
      <c r="T820" s="295"/>
      <c r="U820" s="295"/>
      <c r="V820" s="295"/>
      <c r="W820" s="295"/>
      <c r="X820" s="295"/>
      <c r="Y820" s="411">
        <f>Y819</f>
        <v>0</v>
      </c>
      <c r="Z820" s="411">
        <f t="shared" ref="Z820:AL820" si="2470">Z819</f>
        <v>0</v>
      </c>
      <c r="AA820" s="411">
        <f t="shared" si="2470"/>
        <v>0</v>
      </c>
      <c r="AB820" s="411">
        <f t="shared" si="2470"/>
        <v>0</v>
      </c>
      <c r="AC820" s="411">
        <f t="shared" si="2470"/>
        <v>0</v>
      </c>
      <c r="AD820" s="411">
        <f t="shared" si="2470"/>
        <v>0</v>
      </c>
      <c r="AE820" s="411">
        <f t="shared" si="2470"/>
        <v>0</v>
      </c>
      <c r="AF820" s="411">
        <f t="shared" si="2470"/>
        <v>0</v>
      </c>
      <c r="AG820" s="411">
        <f t="shared" si="2470"/>
        <v>0</v>
      </c>
      <c r="AH820" s="411">
        <f t="shared" si="2470"/>
        <v>0</v>
      </c>
      <c r="AI820" s="411">
        <f t="shared" si="2470"/>
        <v>0</v>
      </c>
      <c r="AJ820" s="411">
        <f t="shared" si="2470"/>
        <v>0</v>
      </c>
      <c r="AK820" s="411">
        <f t="shared" si="2470"/>
        <v>0</v>
      </c>
      <c r="AL820" s="411">
        <f t="shared" si="2470"/>
        <v>0</v>
      </c>
      <c r="AM820" s="297"/>
    </row>
    <row r="821" spans="1:39" s="283" customFormat="1" ht="15.5" hidden="1" outlineLevel="1">
      <c r="A821" s="532"/>
      <c r="B821" s="324"/>
      <c r="C821" s="291"/>
      <c r="D821" s="291"/>
      <c r="E821" s="291"/>
      <c r="F821" s="291"/>
      <c r="G821" s="291"/>
      <c r="H821" s="291"/>
      <c r="I821" s="291"/>
      <c r="J821" s="291"/>
      <c r="K821" s="291"/>
      <c r="L821" s="291"/>
      <c r="M821" s="291"/>
      <c r="N821" s="291"/>
      <c r="O821" s="291"/>
      <c r="P821" s="291"/>
      <c r="Q821" s="291"/>
      <c r="R821" s="291"/>
      <c r="S821" s="291"/>
      <c r="T821" s="291"/>
      <c r="U821" s="291"/>
      <c r="V821" s="291"/>
      <c r="W821" s="291"/>
      <c r="X821" s="291"/>
      <c r="Y821" s="412"/>
      <c r="Z821" s="412"/>
      <c r="AA821" s="412"/>
      <c r="AB821" s="412"/>
      <c r="AC821" s="412"/>
      <c r="AD821" s="412"/>
      <c r="AE821" s="416"/>
      <c r="AF821" s="416"/>
      <c r="AG821" s="416"/>
      <c r="AH821" s="416"/>
      <c r="AI821" s="416"/>
      <c r="AJ821" s="416"/>
      <c r="AK821" s="416"/>
      <c r="AL821" s="416"/>
      <c r="AM821" s="313"/>
    </row>
    <row r="822" spans="1:39" ht="15.5" hidden="1" outlineLevel="1">
      <c r="A822" s="532"/>
      <c r="B822" s="519" t="s">
        <v>496</v>
      </c>
      <c r="C822" s="320"/>
      <c r="D822" s="290"/>
      <c r="E822" s="289"/>
      <c r="F822" s="289"/>
      <c r="G822" s="289"/>
      <c r="H822" s="289"/>
      <c r="I822" s="289"/>
      <c r="J822" s="289"/>
      <c r="K822" s="289"/>
      <c r="L822" s="289"/>
      <c r="M822" s="289"/>
      <c r="N822" s="290"/>
      <c r="O822" s="289"/>
      <c r="P822" s="289"/>
      <c r="Q822" s="289"/>
      <c r="R822" s="289"/>
      <c r="S822" s="289"/>
      <c r="T822" s="289"/>
      <c r="U822" s="289"/>
      <c r="V822" s="289"/>
      <c r="W822" s="289"/>
      <c r="X822" s="289"/>
      <c r="Y822" s="414"/>
      <c r="Z822" s="414"/>
      <c r="AA822" s="414"/>
      <c r="AB822" s="414"/>
      <c r="AC822" s="414"/>
      <c r="AD822" s="414"/>
      <c r="AE822" s="414"/>
      <c r="AF822" s="414"/>
      <c r="AG822" s="414"/>
      <c r="AH822" s="414"/>
      <c r="AI822" s="414"/>
      <c r="AJ822" s="414"/>
      <c r="AK822" s="414"/>
      <c r="AL822" s="414"/>
      <c r="AM822" s="292"/>
    </row>
    <row r="823" spans="1:39" ht="15.5" hidden="1" outlineLevel="1">
      <c r="A823" s="532">
        <v>17</v>
      </c>
      <c r="B823" s="428" t="s">
        <v>112</v>
      </c>
      <c r="C823" s="291" t="s">
        <v>25</v>
      </c>
      <c r="D823" s="295"/>
      <c r="E823" s="295"/>
      <c r="F823" s="295"/>
      <c r="G823" s="295"/>
      <c r="H823" s="295"/>
      <c r="I823" s="295"/>
      <c r="J823" s="295"/>
      <c r="K823" s="295"/>
      <c r="L823" s="295"/>
      <c r="M823" s="295"/>
      <c r="N823" s="295">
        <v>12</v>
      </c>
      <c r="O823" s="295"/>
      <c r="P823" s="295"/>
      <c r="Q823" s="295"/>
      <c r="R823" s="295"/>
      <c r="S823" s="295"/>
      <c r="T823" s="295"/>
      <c r="U823" s="295"/>
      <c r="V823" s="295"/>
      <c r="W823" s="295"/>
      <c r="X823" s="295"/>
      <c r="Y823" s="426"/>
      <c r="Z823" s="410"/>
      <c r="AA823" s="410"/>
      <c r="AB823" s="410"/>
      <c r="AC823" s="410"/>
      <c r="AD823" s="410"/>
      <c r="AE823" s="410"/>
      <c r="AF823" s="415"/>
      <c r="AG823" s="415"/>
      <c r="AH823" s="415"/>
      <c r="AI823" s="415"/>
      <c r="AJ823" s="415"/>
      <c r="AK823" s="415"/>
      <c r="AL823" s="415"/>
      <c r="AM823" s="296">
        <f>SUM(Y823:AL823)</f>
        <v>0</v>
      </c>
    </row>
    <row r="824" spans="1:39" ht="15.5" hidden="1" outlineLevel="1">
      <c r="A824" s="532"/>
      <c r="B824" s="294" t="s">
        <v>342</v>
      </c>
      <c r="C824" s="291" t="s">
        <v>163</v>
      </c>
      <c r="D824" s="295"/>
      <c r="E824" s="295"/>
      <c r="F824" s="295"/>
      <c r="G824" s="295"/>
      <c r="H824" s="295"/>
      <c r="I824" s="295"/>
      <c r="J824" s="295"/>
      <c r="K824" s="295"/>
      <c r="L824" s="295"/>
      <c r="M824" s="295"/>
      <c r="N824" s="295">
        <f>N823</f>
        <v>12</v>
      </c>
      <c r="O824" s="295"/>
      <c r="P824" s="295"/>
      <c r="Q824" s="295"/>
      <c r="R824" s="295"/>
      <c r="S824" s="295"/>
      <c r="T824" s="295"/>
      <c r="U824" s="295"/>
      <c r="V824" s="295"/>
      <c r="W824" s="295"/>
      <c r="X824" s="295"/>
      <c r="Y824" s="411">
        <f>Y823</f>
        <v>0</v>
      </c>
      <c r="Z824" s="411">
        <f t="shared" ref="Z824:AL824" si="2471">Z823</f>
        <v>0</v>
      </c>
      <c r="AA824" s="411">
        <f t="shared" si="2471"/>
        <v>0</v>
      </c>
      <c r="AB824" s="411">
        <f t="shared" si="2471"/>
        <v>0</v>
      </c>
      <c r="AC824" s="411">
        <f t="shared" si="2471"/>
        <v>0</v>
      </c>
      <c r="AD824" s="411">
        <f t="shared" si="2471"/>
        <v>0</v>
      </c>
      <c r="AE824" s="411">
        <f t="shared" si="2471"/>
        <v>0</v>
      </c>
      <c r="AF824" s="411">
        <f t="shared" si="2471"/>
        <v>0</v>
      </c>
      <c r="AG824" s="411">
        <f t="shared" si="2471"/>
        <v>0</v>
      </c>
      <c r="AH824" s="411">
        <f t="shared" si="2471"/>
        <v>0</v>
      </c>
      <c r="AI824" s="411">
        <f t="shared" si="2471"/>
        <v>0</v>
      </c>
      <c r="AJ824" s="411">
        <f t="shared" si="2471"/>
        <v>0</v>
      </c>
      <c r="AK824" s="411">
        <f t="shared" si="2471"/>
        <v>0</v>
      </c>
      <c r="AL824" s="411">
        <f t="shared" si="2471"/>
        <v>0</v>
      </c>
      <c r="AM824" s="306"/>
    </row>
    <row r="825" spans="1:39" ht="15.5" hidden="1" outlineLevel="1">
      <c r="A825" s="532"/>
      <c r="B825" s="294"/>
      <c r="C825" s="291"/>
      <c r="D825" s="291"/>
      <c r="E825" s="291"/>
      <c r="F825" s="291"/>
      <c r="G825" s="291"/>
      <c r="H825" s="291"/>
      <c r="I825" s="291"/>
      <c r="J825" s="291"/>
      <c r="K825" s="291"/>
      <c r="L825" s="291"/>
      <c r="M825" s="291"/>
      <c r="N825" s="291"/>
      <c r="O825" s="291"/>
      <c r="P825" s="291"/>
      <c r="Q825" s="291"/>
      <c r="R825" s="291"/>
      <c r="S825" s="291"/>
      <c r="T825" s="291"/>
      <c r="U825" s="291"/>
      <c r="V825" s="291"/>
      <c r="W825" s="291"/>
      <c r="X825" s="291"/>
      <c r="Y825" s="422"/>
      <c r="Z825" s="425"/>
      <c r="AA825" s="425"/>
      <c r="AB825" s="425"/>
      <c r="AC825" s="425"/>
      <c r="AD825" s="425"/>
      <c r="AE825" s="425"/>
      <c r="AF825" s="425"/>
      <c r="AG825" s="425"/>
      <c r="AH825" s="425"/>
      <c r="AI825" s="425"/>
      <c r="AJ825" s="425"/>
      <c r="AK825" s="425"/>
      <c r="AL825" s="425"/>
      <c r="AM825" s="306"/>
    </row>
    <row r="826" spans="1:39" ht="15.5" hidden="1" outlineLevel="1">
      <c r="A826" s="532">
        <v>18</v>
      </c>
      <c r="B826" s="428" t="s">
        <v>109</v>
      </c>
      <c r="C826" s="291" t="s">
        <v>25</v>
      </c>
      <c r="D826" s="295"/>
      <c r="E826" s="295"/>
      <c r="F826" s="295"/>
      <c r="G826" s="295"/>
      <c r="H826" s="295"/>
      <c r="I826" s="295"/>
      <c r="J826" s="295"/>
      <c r="K826" s="295"/>
      <c r="L826" s="295"/>
      <c r="M826" s="295"/>
      <c r="N826" s="295">
        <v>12</v>
      </c>
      <c r="O826" s="295"/>
      <c r="P826" s="295"/>
      <c r="Q826" s="295"/>
      <c r="R826" s="295"/>
      <c r="S826" s="295"/>
      <c r="T826" s="295"/>
      <c r="U826" s="295"/>
      <c r="V826" s="295"/>
      <c r="W826" s="295"/>
      <c r="X826" s="295"/>
      <c r="Y826" s="426"/>
      <c r="Z826" s="410"/>
      <c r="AA826" s="410"/>
      <c r="AB826" s="410"/>
      <c r="AC826" s="410"/>
      <c r="AD826" s="410"/>
      <c r="AE826" s="410"/>
      <c r="AF826" s="415"/>
      <c r="AG826" s="415"/>
      <c r="AH826" s="415"/>
      <c r="AI826" s="415"/>
      <c r="AJ826" s="415"/>
      <c r="AK826" s="415"/>
      <c r="AL826" s="415"/>
      <c r="AM826" s="296">
        <f>SUM(Y826:AL826)</f>
        <v>0</v>
      </c>
    </row>
    <row r="827" spans="1:39" ht="15.5" hidden="1" outlineLevel="1">
      <c r="A827" s="532"/>
      <c r="B827" s="294" t="s">
        <v>342</v>
      </c>
      <c r="C827" s="291" t="s">
        <v>163</v>
      </c>
      <c r="D827" s="295"/>
      <c r="E827" s="295"/>
      <c r="F827" s="295"/>
      <c r="G827" s="295"/>
      <c r="H827" s="295"/>
      <c r="I827" s="295"/>
      <c r="J827" s="295"/>
      <c r="K827" s="295"/>
      <c r="L827" s="295"/>
      <c r="M827" s="295"/>
      <c r="N827" s="295">
        <f>N826</f>
        <v>12</v>
      </c>
      <c r="O827" s="295"/>
      <c r="P827" s="295"/>
      <c r="Q827" s="295"/>
      <c r="R827" s="295"/>
      <c r="S827" s="295"/>
      <c r="T827" s="295"/>
      <c r="U827" s="295"/>
      <c r="V827" s="295"/>
      <c r="W827" s="295"/>
      <c r="X827" s="295"/>
      <c r="Y827" s="411">
        <f>Y826</f>
        <v>0</v>
      </c>
      <c r="Z827" s="411">
        <f t="shared" ref="Z827:AL827" si="2472">Z826</f>
        <v>0</v>
      </c>
      <c r="AA827" s="411">
        <f t="shared" si="2472"/>
        <v>0</v>
      </c>
      <c r="AB827" s="411">
        <f t="shared" si="2472"/>
        <v>0</v>
      </c>
      <c r="AC827" s="411">
        <f t="shared" si="2472"/>
        <v>0</v>
      </c>
      <c r="AD827" s="411">
        <f t="shared" si="2472"/>
        <v>0</v>
      </c>
      <c r="AE827" s="411">
        <f t="shared" si="2472"/>
        <v>0</v>
      </c>
      <c r="AF827" s="411">
        <f t="shared" si="2472"/>
        <v>0</v>
      </c>
      <c r="AG827" s="411">
        <f t="shared" si="2472"/>
        <v>0</v>
      </c>
      <c r="AH827" s="411">
        <f t="shared" si="2472"/>
        <v>0</v>
      </c>
      <c r="AI827" s="411">
        <f t="shared" si="2472"/>
        <v>0</v>
      </c>
      <c r="AJ827" s="411">
        <f t="shared" si="2472"/>
        <v>0</v>
      </c>
      <c r="AK827" s="411">
        <f t="shared" si="2472"/>
        <v>0</v>
      </c>
      <c r="AL827" s="411">
        <f t="shared" si="2472"/>
        <v>0</v>
      </c>
      <c r="AM827" s="306"/>
    </row>
    <row r="828" spans="1:39" ht="15.5" hidden="1" outlineLevel="1">
      <c r="A828" s="532"/>
      <c r="B828" s="322"/>
      <c r="C828" s="291"/>
      <c r="D828" s="291"/>
      <c r="E828" s="291"/>
      <c r="F828" s="291"/>
      <c r="G828" s="291"/>
      <c r="H828" s="291"/>
      <c r="I828" s="291"/>
      <c r="J828" s="291"/>
      <c r="K828" s="291"/>
      <c r="L828" s="291"/>
      <c r="M828" s="291"/>
      <c r="N828" s="291"/>
      <c r="O828" s="291"/>
      <c r="P828" s="291"/>
      <c r="Q828" s="291"/>
      <c r="R828" s="291"/>
      <c r="S828" s="291"/>
      <c r="T828" s="291"/>
      <c r="U828" s="291"/>
      <c r="V828" s="291"/>
      <c r="W828" s="291"/>
      <c r="X828" s="291"/>
      <c r="Y828" s="423"/>
      <c r="Z828" s="424"/>
      <c r="AA828" s="424"/>
      <c r="AB828" s="424"/>
      <c r="AC828" s="424"/>
      <c r="AD828" s="424"/>
      <c r="AE828" s="424"/>
      <c r="AF828" s="424"/>
      <c r="AG828" s="424"/>
      <c r="AH828" s="424"/>
      <c r="AI828" s="424"/>
      <c r="AJ828" s="424"/>
      <c r="AK828" s="424"/>
      <c r="AL828" s="424"/>
      <c r="AM828" s="297"/>
    </row>
    <row r="829" spans="1:39" ht="15.5" hidden="1" outlineLevel="1">
      <c r="A829" s="532">
        <v>19</v>
      </c>
      <c r="B829" s="428" t="s">
        <v>111</v>
      </c>
      <c r="C829" s="291" t="s">
        <v>25</v>
      </c>
      <c r="D829" s="295"/>
      <c r="E829" s="295"/>
      <c r="F829" s="295"/>
      <c r="G829" s="295"/>
      <c r="H829" s="295"/>
      <c r="I829" s="295"/>
      <c r="J829" s="295"/>
      <c r="K829" s="295"/>
      <c r="L829" s="295"/>
      <c r="M829" s="295"/>
      <c r="N829" s="295">
        <v>12</v>
      </c>
      <c r="O829" s="295"/>
      <c r="P829" s="295"/>
      <c r="Q829" s="295"/>
      <c r="R829" s="295"/>
      <c r="S829" s="295"/>
      <c r="T829" s="295"/>
      <c r="U829" s="295"/>
      <c r="V829" s="295"/>
      <c r="W829" s="295"/>
      <c r="X829" s="295"/>
      <c r="Y829" s="426"/>
      <c r="Z829" s="410"/>
      <c r="AA829" s="410"/>
      <c r="AB829" s="410"/>
      <c r="AC829" s="410"/>
      <c r="AD829" s="410"/>
      <c r="AE829" s="410"/>
      <c r="AF829" s="415"/>
      <c r="AG829" s="415"/>
      <c r="AH829" s="415"/>
      <c r="AI829" s="415"/>
      <c r="AJ829" s="415"/>
      <c r="AK829" s="415"/>
      <c r="AL829" s="415"/>
      <c r="AM829" s="296">
        <f>SUM(Y829:AL829)</f>
        <v>0</v>
      </c>
    </row>
    <row r="830" spans="1:39" ht="15.5" hidden="1" outlineLevel="1">
      <c r="A830" s="532"/>
      <c r="B830" s="294" t="s">
        <v>342</v>
      </c>
      <c r="C830" s="291" t="s">
        <v>163</v>
      </c>
      <c r="D830" s="295"/>
      <c r="E830" s="295"/>
      <c r="F830" s="295"/>
      <c r="G830" s="295"/>
      <c r="H830" s="295"/>
      <c r="I830" s="295"/>
      <c r="J830" s="295"/>
      <c r="K830" s="295"/>
      <c r="L830" s="295"/>
      <c r="M830" s="295"/>
      <c r="N830" s="295">
        <f>N829</f>
        <v>12</v>
      </c>
      <c r="O830" s="295"/>
      <c r="P830" s="295"/>
      <c r="Q830" s="295"/>
      <c r="R830" s="295"/>
      <c r="S830" s="295"/>
      <c r="T830" s="295"/>
      <c r="U830" s="295"/>
      <c r="V830" s="295"/>
      <c r="W830" s="295"/>
      <c r="X830" s="295"/>
      <c r="Y830" s="411">
        <f>Y829</f>
        <v>0</v>
      </c>
      <c r="Z830" s="411">
        <f t="shared" ref="Z830:AL830" si="2473">Z829</f>
        <v>0</v>
      </c>
      <c r="AA830" s="411">
        <f t="shared" si="2473"/>
        <v>0</v>
      </c>
      <c r="AB830" s="411">
        <f t="shared" si="2473"/>
        <v>0</v>
      </c>
      <c r="AC830" s="411">
        <f t="shared" si="2473"/>
        <v>0</v>
      </c>
      <c r="AD830" s="411">
        <f t="shared" si="2473"/>
        <v>0</v>
      </c>
      <c r="AE830" s="411">
        <f t="shared" si="2473"/>
        <v>0</v>
      </c>
      <c r="AF830" s="411">
        <f t="shared" si="2473"/>
        <v>0</v>
      </c>
      <c r="AG830" s="411">
        <f t="shared" si="2473"/>
        <v>0</v>
      </c>
      <c r="AH830" s="411">
        <f t="shared" si="2473"/>
        <v>0</v>
      </c>
      <c r="AI830" s="411">
        <f t="shared" si="2473"/>
        <v>0</v>
      </c>
      <c r="AJ830" s="411">
        <f t="shared" si="2473"/>
        <v>0</v>
      </c>
      <c r="AK830" s="411">
        <f t="shared" si="2473"/>
        <v>0</v>
      </c>
      <c r="AL830" s="411">
        <f t="shared" si="2473"/>
        <v>0</v>
      </c>
      <c r="AM830" s="297"/>
    </row>
    <row r="831" spans="1:39" ht="15.5" hidden="1" outlineLevel="1">
      <c r="A831" s="532"/>
      <c r="B831" s="322"/>
      <c r="C831" s="291"/>
      <c r="D831" s="291"/>
      <c r="E831" s="291"/>
      <c r="F831" s="291"/>
      <c r="G831" s="291"/>
      <c r="H831" s="291"/>
      <c r="I831" s="291"/>
      <c r="J831" s="291"/>
      <c r="K831" s="291"/>
      <c r="L831" s="291"/>
      <c r="M831" s="291"/>
      <c r="N831" s="291"/>
      <c r="O831" s="291"/>
      <c r="P831" s="291"/>
      <c r="Q831" s="291"/>
      <c r="R831" s="291"/>
      <c r="S831" s="291"/>
      <c r="T831" s="291"/>
      <c r="U831" s="291"/>
      <c r="V831" s="291"/>
      <c r="W831" s="291"/>
      <c r="X831" s="291"/>
      <c r="Y831" s="412"/>
      <c r="Z831" s="412"/>
      <c r="AA831" s="412"/>
      <c r="AB831" s="412"/>
      <c r="AC831" s="412"/>
      <c r="AD831" s="412"/>
      <c r="AE831" s="412"/>
      <c r="AF831" s="412"/>
      <c r="AG831" s="412"/>
      <c r="AH831" s="412"/>
      <c r="AI831" s="412"/>
      <c r="AJ831" s="412"/>
      <c r="AK831" s="412"/>
      <c r="AL831" s="412"/>
      <c r="AM831" s="306"/>
    </row>
    <row r="832" spans="1:39" ht="15.5" hidden="1" outlineLevel="1">
      <c r="A832" s="532">
        <v>20</v>
      </c>
      <c r="B832" s="428" t="s">
        <v>110</v>
      </c>
      <c r="C832" s="291" t="s">
        <v>25</v>
      </c>
      <c r="D832" s="295"/>
      <c r="E832" s="295"/>
      <c r="F832" s="295"/>
      <c r="G832" s="295"/>
      <c r="H832" s="295"/>
      <c r="I832" s="295"/>
      <c r="J832" s="295"/>
      <c r="K832" s="295"/>
      <c r="L832" s="295"/>
      <c r="M832" s="295"/>
      <c r="N832" s="295">
        <v>12</v>
      </c>
      <c r="O832" s="295"/>
      <c r="P832" s="295"/>
      <c r="Q832" s="295"/>
      <c r="R832" s="295"/>
      <c r="S832" s="295"/>
      <c r="T832" s="295"/>
      <c r="U832" s="295"/>
      <c r="V832" s="295"/>
      <c r="W832" s="295"/>
      <c r="X832" s="295"/>
      <c r="Y832" s="426"/>
      <c r="Z832" s="410"/>
      <c r="AA832" s="410"/>
      <c r="AB832" s="410"/>
      <c r="AC832" s="410"/>
      <c r="AD832" s="410"/>
      <c r="AE832" s="410"/>
      <c r="AF832" s="415"/>
      <c r="AG832" s="415"/>
      <c r="AH832" s="415"/>
      <c r="AI832" s="415"/>
      <c r="AJ832" s="415"/>
      <c r="AK832" s="415"/>
      <c r="AL832" s="415"/>
      <c r="AM832" s="296">
        <f>SUM(Y832:AL832)</f>
        <v>0</v>
      </c>
    </row>
    <row r="833" spans="1:39" ht="15.5" hidden="1" outlineLevel="1">
      <c r="A833" s="532"/>
      <c r="B833" s="294" t="s">
        <v>342</v>
      </c>
      <c r="C833" s="291" t="s">
        <v>163</v>
      </c>
      <c r="D833" s="295"/>
      <c r="E833" s="295"/>
      <c r="F833" s="295"/>
      <c r="G833" s="295"/>
      <c r="H833" s="295"/>
      <c r="I833" s="295"/>
      <c r="J833" s="295"/>
      <c r="K833" s="295"/>
      <c r="L833" s="295"/>
      <c r="M833" s="295"/>
      <c r="N833" s="295">
        <f>N832</f>
        <v>12</v>
      </c>
      <c r="O833" s="295"/>
      <c r="P833" s="295"/>
      <c r="Q833" s="295"/>
      <c r="R833" s="295"/>
      <c r="S833" s="295"/>
      <c r="T833" s="295"/>
      <c r="U833" s="295"/>
      <c r="V833" s="295"/>
      <c r="W833" s="295"/>
      <c r="X833" s="295"/>
      <c r="Y833" s="411">
        <f>Y832</f>
        <v>0</v>
      </c>
      <c r="Z833" s="411">
        <f t="shared" ref="Z833:AL833" si="2474">Z832</f>
        <v>0</v>
      </c>
      <c r="AA833" s="411">
        <f t="shared" si="2474"/>
        <v>0</v>
      </c>
      <c r="AB833" s="411">
        <f t="shared" si="2474"/>
        <v>0</v>
      </c>
      <c r="AC833" s="411">
        <f t="shared" si="2474"/>
        <v>0</v>
      </c>
      <c r="AD833" s="411">
        <f t="shared" si="2474"/>
        <v>0</v>
      </c>
      <c r="AE833" s="411">
        <f t="shared" si="2474"/>
        <v>0</v>
      </c>
      <c r="AF833" s="411">
        <f t="shared" si="2474"/>
        <v>0</v>
      </c>
      <c r="AG833" s="411">
        <f t="shared" si="2474"/>
        <v>0</v>
      </c>
      <c r="AH833" s="411">
        <f t="shared" si="2474"/>
        <v>0</v>
      </c>
      <c r="AI833" s="411">
        <f t="shared" si="2474"/>
        <v>0</v>
      </c>
      <c r="AJ833" s="411">
        <f t="shared" si="2474"/>
        <v>0</v>
      </c>
      <c r="AK833" s="411">
        <f t="shared" si="2474"/>
        <v>0</v>
      </c>
      <c r="AL833" s="411">
        <f t="shared" si="2474"/>
        <v>0</v>
      </c>
      <c r="AM833" s="306"/>
    </row>
    <row r="834" spans="1:39" ht="15.5" hidden="1" outlineLevel="1">
      <c r="A834" s="532"/>
      <c r="B834" s="323"/>
      <c r="C834" s="300"/>
      <c r="D834" s="291"/>
      <c r="E834" s="291"/>
      <c r="F834" s="291"/>
      <c r="G834" s="291"/>
      <c r="H834" s="291"/>
      <c r="I834" s="291"/>
      <c r="J834" s="291"/>
      <c r="K834" s="291"/>
      <c r="L834" s="291"/>
      <c r="M834" s="291"/>
      <c r="N834" s="300"/>
      <c r="O834" s="291"/>
      <c r="P834" s="291"/>
      <c r="Q834" s="291"/>
      <c r="R834" s="291"/>
      <c r="S834" s="291"/>
      <c r="T834" s="291"/>
      <c r="U834" s="291"/>
      <c r="V834" s="291"/>
      <c r="W834" s="291"/>
      <c r="X834" s="291"/>
      <c r="Y834" s="412"/>
      <c r="Z834" s="412"/>
      <c r="AA834" s="412"/>
      <c r="AB834" s="412"/>
      <c r="AC834" s="412"/>
      <c r="AD834" s="412"/>
      <c r="AE834" s="412"/>
      <c r="AF834" s="412"/>
      <c r="AG834" s="412"/>
      <c r="AH834" s="412"/>
      <c r="AI834" s="412"/>
      <c r="AJ834" s="412"/>
      <c r="AK834" s="412"/>
      <c r="AL834" s="412"/>
      <c r="AM834" s="306"/>
    </row>
    <row r="835" spans="1:39" ht="15.5" hidden="1" outlineLevel="1">
      <c r="A835" s="532"/>
      <c r="B835" s="518" t="s">
        <v>503</v>
      </c>
      <c r="C835" s="291"/>
      <c r="D835" s="291"/>
      <c r="E835" s="291"/>
      <c r="F835" s="291"/>
      <c r="G835" s="291"/>
      <c r="H835" s="291"/>
      <c r="I835" s="291"/>
      <c r="J835" s="291"/>
      <c r="K835" s="291"/>
      <c r="L835" s="291"/>
      <c r="M835" s="291"/>
      <c r="N835" s="291"/>
      <c r="O835" s="291"/>
      <c r="P835" s="291"/>
      <c r="Q835" s="291"/>
      <c r="R835" s="291"/>
      <c r="S835" s="291"/>
      <c r="T835" s="291"/>
      <c r="U835" s="291"/>
      <c r="V835" s="291"/>
      <c r="W835" s="291"/>
      <c r="X835" s="291"/>
      <c r="Y835" s="422"/>
      <c r="Z835" s="425"/>
      <c r="AA835" s="425"/>
      <c r="AB835" s="425"/>
      <c r="AC835" s="425"/>
      <c r="AD835" s="425"/>
      <c r="AE835" s="425"/>
      <c r="AF835" s="425"/>
      <c r="AG835" s="425"/>
      <c r="AH835" s="425"/>
      <c r="AI835" s="425"/>
      <c r="AJ835" s="425"/>
      <c r="AK835" s="425"/>
      <c r="AL835" s="425"/>
      <c r="AM835" s="306"/>
    </row>
    <row r="836" spans="1:39" ht="15.5" hidden="1" outlineLevel="1">
      <c r="A836" s="532"/>
      <c r="B836" s="504" t="s">
        <v>499</v>
      </c>
      <c r="C836" s="291"/>
      <c r="D836" s="291"/>
      <c r="E836" s="291"/>
      <c r="F836" s="291"/>
      <c r="G836" s="291"/>
      <c r="H836" s="291"/>
      <c r="I836" s="291"/>
      <c r="J836" s="291"/>
      <c r="K836" s="291"/>
      <c r="L836" s="291"/>
      <c r="M836" s="291"/>
      <c r="N836" s="291"/>
      <c r="O836" s="291"/>
      <c r="P836" s="291"/>
      <c r="Q836" s="291"/>
      <c r="R836" s="291"/>
      <c r="S836" s="291"/>
      <c r="T836" s="291"/>
      <c r="U836" s="291"/>
      <c r="V836" s="291"/>
      <c r="W836" s="291"/>
      <c r="X836" s="291"/>
      <c r="Y836" s="422"/>
      <c r="Z836" s="425"/>
      <c r="AA836" s="425"/>
      <c r="AB836" s="425"/>
      <c r="AC836" s="425"/>
      <c r="AD836" s="425"/>
      <c r="AE836" s="425"/>
      <c r="AF836" s="425"/>
      <c r="AG836" s="425"/>
      <c r="AH836" s="425"/>
      <c r="AI836" s="425"/>
      <c r="AJ836" s="425"/>
      <c r="AK836" s="425"/>
      <c r="AL836" s="425"/>
      <c r="AM836" s="306"/>
    </row>
    <row r="837" spans="1:39" ht="15.5" hidden="1" outlineLevel="1">
      <c r="A837" s="532">
        <v>21</v>
      </c>
      <c r="B837" s="428" t="s">
        <v>113</v>
      </c>
      <c r="C837" s="291" t="s">
        <v>25</v>
      </c>
      <c r="D837" s="295"/>
      <c r="E837" s="295"/>
      <c r="F837" s="295"/>
      <c r="G837" s="295"/>
      <c r="H837" s="295"/>
      <c r="I837" s="295"/>
      <c r="J837" s="295"/>
      <c r="K837" s="295"/>
      <c r="L837" s="295"/>
      <c r="M837" s="295"/>
      <c r="N837" s="291"/>
      <c r="O837" s="295"/>
      <c r="P837" s="295"/>
      <c r="Q837" s="295"/>
      <c r="R837" s="295"/>
      <c r="S837" s="295"/>
      <c r="T837" s="295"/>
      <c r="U837" s="295"/>
      <c r="V837" s="295"/>
      <c r="W837" s="295"/>
      <c r="X837" s="295"/>
      <c r="Y837" s="415"/>
      <c r="Z837" s="415"/>
      <c r="AA837" s="415"/>
      <c r="AB837" s="415"/>
      <c r="AC837" s="415"/>
      <c r="AD837" s="415"/>
      <c r="AE837" s="415"/>
      <c r="AF837" s="410"/>
      <c r="AG837" s="410"/>
      <c r="AH837" s="410"/>
      <c r="AI837" s="410"/>
      <c r="AJ837" s="410"/>
      <c r="AK837" s="410"/>
      <c r="AL837" s="410"/>
      <c r="AM837" s="296">
        <f>SUM(Y837:AL837)</f>
        <v>0</v>
      </c>
    </row>
    <row r="838" spans="1:39" ht="15.5" hidden="1" outlineLevel="1">
      <c r="A838" s="532"/>
      <c r="B838" s="294" t="s">
        <v>342</v>
      </c>
      <c r="C838" s="291" t="s">
        <v>163</v>
      </c>
      <c r="D838" s="295"/>
      <c r="E838" s="295"/>
      <c r="F838" s="295"/>
      <c r="G838" s="295"/>
      <c r="H838" s="295"/>
      <c r="I838" s="295"/>
      <c r="J838" s="295"/>
      <c r="K838" s="295"/>
      <c r="L838" s="295"/>
      <c r="M838" s="295"/>
      <c r="N838" s="291"/>
      <c r="O838" s="295"/>
      <c r="P838" s="295"/>
      <c r="Q838" s="295"/>
      <c r="R838" s="295"/>
      <c r="S838" s="295"/>
      <c r="T838" s="295"/>
      <c r="U838" s="295"/>
      <c r="V838" s="295"/>
      <c r="W838" s="295"/>
      <c r="X838" s="295"/>
      <c r="Y838" s="411">
        <f>Y837</f>
        <v>0</v>
      </c>
      <c r="Z838" s="411">
        <f t="shared" ref="Z838" si="2475">Z837</f>
        <v>0</v>
      </c>
      <c r="AA838" s="411">
        <f t="shared" ref="AA838" si="2476">AA837</f>
        <v>0</v>
      </c>
      <c r="AB838" s="411">
        <f t="shared" ref="AB838" si="2477">AB837</f>
        <v>0</v>
      </c>
      <c r="AC838" s="411">
        <f t="shared" ref="AC838" si="2478">AC837</f>
        <v>0</v>
      </c>
      <c r="AD838" s="411">
        <f t="shared" ref="AD838" si="2479">AD837</f>
        <v>0</v>
      </c>
      <c r="AE838" s="411">
        <f t="shared" ref="AE838" si="2480">AE837</f>
        <v>0</v>
      </c>
      <c r="AF838" s="411">
        <f t="shared" ref="AF838" si="2481">AF837</f>
        <v>0</v>
      </c>
      <c r="AG838" s="411">
        <f t="shared" ref="AG838" si="2482">AG837</f>
        <v>0</v>
      </c>
      <c r="AH838" s="411">
        <f t="shared" ref="AH838" si="2483">AH837</f>
        <v>0</v>
      </c>
      <c r="AI838" s="411">
        <f t="shared" ref="AI838" si="2484">AI837</f>
        <v>0</v>
      </c>
      <c r="AJ838" s="411">
        <f t="shared" ref="AJ838" si="2485">AJ837</f>
        <v>0</v>
      </c>
      <c r="AK838" s="411">
        <f t="shared" ref="AK838" si="2486">AK837</f>
        <v>0</v>
      </c>
      <c r="AL838" s="411">
        <f t="shared" ref="AL838" si="2487">AL837</f>
        <v>0</v>
      </c>
      <c r="AM838" s="306"/>
    </row>
    <row r="839" spans="1:39" ht="15.5" hidden="1" outlineLevel="1">
      <c r="A839" s="532"/>
      <c r="B839" s="294"/>
      <c r="C839" s="291"/>
      <c r="D839" s="291"/>
      <c r="E839" s="291"/>
      <c r="F839" s="291"/>
      <c r="G839" s="291"/>
      <c r="H839" s="291"/>
      <c r="I839" s="291"/>
      <c r="J839" s="291"/>
      <c r="K839" s="291"/>
      <c r="L839" s="291"/>
      <c r="M839" s="291"/>
      <c r="N839" s="291"/>
      <c r="O839" s="291"/>
      <c r="P839" s="291"/>
      <c r="Q839" s="291"/>
      <c r="R839" s="291"/>
      <c r="S839" s="291"/>
      <c r="T839" s="291"/>
      <c r="U839" s="291"/>
      <c r="V839" s="291"/>
      <c r="W839" s="291"/>
      <c r="X839" s="291"/>
      <c r="Y839" s="422"/>
      <c r="Z839" s="425"/>
      <c r="AA839" s="425"/>
      <c r="AB839" s="425"/>
      <c r="AC839" s="425"/>
      <c r="AD839" s="425"/>
      <c r="AE839" s="425"/>
      <c r="AF839" s="425"/>
      <c r="AG839" s="425"/>
      <c r="AH839" s="425"/>
      <c r="AI839" s="425"/>
      <c r="AJ839" s="425"/>
      <c r="AK839" s="425"/>
      <c r="AL839" s="425"/>
      <c r="AM839" s="306"/>
    </row>
    <row r="840" spans="1:39" ht="31" hidden="1" outlineLevel="1">
      <c r="A840" s="532">
        <v>22</v>
      </c>
      <c r="B840" s="428" t="s">
        <v>114</v>
      </c>
      <c r="C840" s="291" t="s">
        <v>25</v>
      </c>
      <c r="D840" s="295"/>
      <c r="E840" s="295"/>
      <c r="F840" s="295"/>
      <c r="G840" s="295"/>
      <c r="H840" s="295"/>
      <c r="I840" s="295"/>
      <c r="J840" s="295"/>
      <c r="K840" s="295"/>
      <c r="L840" s="295"/>
      <c r="M840" s="295"/>
      <c r="N840" s="291"/>
      <c r="O840" s="295"/>
      <c r="P840" s="295"/>
      <c r="Q840" s="295"/>
      <c r="R840" s="295"/>
      <c r="S840" s="295"/>
      <c r="T840" s="295"/>
      <c r="U840" s="295"/>
      <c r="V840" s="295"/>
      <c r="W840" s="295"/>
      <c r="X840" s="295"/>
      <c r="Y840" s="415"/>
      <c r="Z840" s="415"/>
      <c r="AA840" s="415"/>
      <c r="AB840" s="415"/>
      <c r="AC840" s="415"/>
      <c r="AD840" s="415"/>
      <c r="AE840" s="415"/>
      <c r="AF840" s="410"/>
      <c r="AG840" s="410"/>
      <c r="AH840" s="410"/>
      <c r="AI840" s="410"/>
      <c r="AJ840" s="410"/>
      <c r="AK840" s="410"/>
      <c r="AL840" s="410"/>
      <c r="AM840" s="296">
        <f>SUM(Y840:AL840)</f>
        <v>0</v>
      </c>
    </row>
    <row r="841" spans="1:39" ht="15.5" hidden="1" outlineLevel="1">
      <c r="A841" s="532"/>
      <c r="B841" s="294" t="s">
        <v>342</v>
      </c>
      <c r="C841" s="291" t="s">
        <v>163</v>
      </c>
      <c r="D841" s="295"/>
      <c r="E841" s="295"/>
      <c r="F841" s="295"/>
      <c r="G841" s="295"/>
      <c r="H841" s="295"/>
      <c r="I841" s="295"/>
      <c r="J841" s="295"/>
      <c r="K841" s="295"/>
      <c r="L841" s="295"/>
      <c r="M841" s="295"/>
      <c r="N841" s="291"/>
      <c r="O841" s="295"/>
      <c r="P841" s="295"/>
      <c r="Q841" s="295"/>
      <c r="R841" s="295"/>
      <c r="S841" s="295"/>
      <c r="T841" s="295"/>
      <c r="U841" s="295"/>
      <c r="V841" s="295"/>
      <c r="W841" s="295"/>
      <c r="X841" s="295"/>
      <c r="Y841" s="411">
        <f>Y840</f>
        <v>0</v>
      </c>
      <c r="Z841" s="411">
        <f t="shared" ref="Z841" si="2488">Z840</f>
        <v>0</v>
      </c>
      <c r="AA841" s="411">
        <f t="shared" ref="AA841" si="2489">AA840</f>
        <v>0</v>
      </c>
      <c r="AB841" s="411">
        <f t="shared" ref="AB841" si="2490">AB840</f>
        <v>0</v>
      </c>
      <c r="AC841" s="411">
        <f t="shared" ref="AC841" si="2491">AC840</f>
        <v>0</v>
      </c>
      <c r="AD841" s="411">
        <f t="shared" ref="AD841" si="2492">AD840</f>
        <v>0</v>
      </c>
      <c r="AE841" s="411">
        <f t="shared" ref="AE841" si="2493">AE840</f>
        <v>0</v>
      </c>
      <c r="AF841" s="411">
        <f t="shared" ref="AF841" si="2494">AF840</f>
        <v>0</v>
      </c>
      <c r="AG841" s="411">
        <f t="shared" ref="AG841" si="2495">AG840</f>
        <v>0</v>
      </c>
      <c r="AH841" s="411">
        <f t="shared" ref="AH841" si="2496">AH840</f>
        <v>0</v>
      </c>
      <c r="AI841" s="411">
        <f t="shared" ref="AI841" si="2497">AI840</f>
        <v>0</v>
      </c>
      <c r="AJ841" s="411">
        <f t="shared" ref="AJ841" si="2498">AJ840</f>
        <v>0</v>
      </c>
      <c r="AK841" s="411">
        <f t="shared" ref="AK841" si="2499">AK840</f>
        <v>0</v>
      </c>
      <c r="AL841" s="411">
        <f t="shared" ref="AL841" si="2500">AL840</f>
        <v>0</v>
      </c>
      <c r="AM841" s="306"/>
    </row>
    <row r="842" spans="1:39" ht="15.5" hidden="1" outlineLevel="1">
      <c r="A842" s="532"/>
      <c r="B842" s="294"/>
      <c r="C842" s="291"/>
      <c r="D842" s="291"/>
      <c r="E842" s="291"/>
      <c r="F842" s="291"/>
      <c r="G842" s="291"/>
      <c r="H842" s="291"/>
      <c r="I842" s="291"/>
      <c r="J842" s="291"/>
      <c r="K842" s="291"/>
      <c r="L842" s="291"/>
      <c r="M842" s="291"/>
      <c r="N842" s="291"/>
      <c r="O842" s="291"/>
      <c r="P842" s="291"/>
      <c r="Q842" s="291"/>
      <c r="R842" s="291"/>
      <c r="S842" s="291"/>
      <c r="T842" s="291"/>
      <c r="U842" s="291"/>
      <c r="V842" s="291"/>
      <c r="W842" s="291"/>
      <c r="X842" s="291"/>
      <c r="Y842" s="422"/>
      <c r="Z842" s="425"/>
      <c r="AA842" s="425"/>
      <c r="AB842" s="425"/>
      <c r="AC842" s="425"/>
      <c r="AD842" s="425"/>
      <c r="AE842" s="425"/>
      <c r="AF842" s="425"/>
      <c r="AG842" s="425"/>
      <c r="AH842" s="425"/>
      <c r="AI842" s="425"/>
      <c r="AJ842" s="425"/>
      <c r="AK842" s="425"/>
      <c r="AL842" s="425"/>
      <c r="AM842" s="306"/>
    </row>
    <row r="843" spans="1:39" ht="15.5" hidden="1" outlineLevel="1">
      <c r="A843" s="532">
        <v>23</v>
      </c>
      <c r="B843" s="428" t="s">
        <v>115</v>
      </c>
      <c r="C843" s="291" t="s">
        <v>25</v>
      </c>
      <c r="D843" s="295"/>
      <c r="E843" s="295"/>
      <c r="F843" s="295"/>
      <c r="G843" s="295"/>
      <c r="H843" s="295"/>
      <c r="I843" s="295"/>
      <c r="J843" s="295"/>
      <c r="K843" s="295"/>
      <c r="L843" s="295"/>
      <c r="M843" s="295"/>
      <c r="N843" s="291"/>
      <c r="O843" s="295"/>
      <c r="P843" s="295"/>
      <c r="Q843" s="295"/>
      <c r="R843" s="295"/>
      <c r="S843" s="295"/>
      <c r="T843" s="295"/>
      <c r="U843" s="295"/>
      <c r="V843" s="295"/>
      <c r="W843" s="295"/>
      <c r="X843" s="295"/>
      <c r="Y843" s="415"/>
      <c r="Z843" s="415"/>
      <c r="AA843" s="415"/>
      <c r="AB843" s="415"/>
      <c r="AC843" s="415"/>
      <c r="AD843" s="415"/>
      <c r="AE843" s="415"/>
      <c r="AF843" s="410"/>
      <c r="AG843" s="410"/>
      <c r="AH843" s="410"/>
      <c r="AI843" s="410"/>
      <c r="AJ843" s="410"/>
      <c r="AK843" s="410"/>
      <c r="AL843" s="410"/>
      <c r="AM843" s="296">
        <f>SUM(Y843:AL843)</f>
        <v>0</v>
      </c>
    </row>
    <row r="844" spans="1:39" ht="15.5" hidden="1" outlineLevel="1">
      <c r="A844" s="532"/>
      <c r="B844" s="294" t="s">
        <v>342</v>
      </c>
      <c r="C844" s="291" t="s">
        <v>163</v>
      </c>
      <c r="D844" s="295"/>
      <c r="E844" s="295"/>
      <c r="F844" s="295"/>
      <c r="G844" s="295"/>
      <c r="H844" s="295"/>
      <c r="I844" s="295"/>
      <c r="J844" s="295"/>
      <c r="K844" s="295"/>
      <c r="L844" s="295"/>
      <c r="M844" s="295"/>
      <c r="N844" s="291"/>
      <c r="O844" s="295"/>
      <c r="P844" s="295"/>
      <c r="Q844" s="295"/>
      <c r="R844" s="295"/>
      <c r="S844" s="295"/>
      <c r="T844" s="295"/>
      <c r="U844" s="295"/>
      <c r="V844" s="295"/>
      <c r="W844" s="295"/>
      <c r="X844" s="295"/>
      <c r="Y844" s="411">
        <f>Y843</f>
        <v>0</v>
      </c>
      <c r="Z844" s="411">
        <f t="shared" ref="Z844" si="2501">Z843</f>
        <v>0</v>
      </c>
      <c r="AA844" s="411">
        <f t="shared" ref="AA844" si="2502">AA843</f>
        <v>0</v>
      </c>
      <c r="AB844" s="411">
        <f t="shared" ref="AB844" si="2503">AB843</f>
        <v>0</v>
      </c>
      <c r="AC844" s="411">
        <f t="shared" ref="AC844" si="2504">AC843</f>
        <v>0</v>
      </c>
      <c r="AD844" s="411">
        <f t="shared" ref="AD844" si="2505">AD843</f>
        <v>0</v>
      </c>
      <c r="AE844" s="411">
        <f t="shared" ref="AE844" si="2506">AE843</f>
        <v>0</v>
      </c>
      <c r="AF844" s="411">
        <f t="shared" ref="AF844" si="2507">AF843</f>
        <v>0</v>
      </c>
      <c r="AG844" s="411">
        <f t="shared" ref="AG844" si="2508">AG843</f>
        <v>0</v>
      </c>
      <c r="AH844" s="411">
        <f t="shared" ref="AH844" si="2509">AH843</f>
        <v>0</v>
      </c>
      <c r="AI844" s="411">
        <f t="shared" ref="AI844" si="2510">AI843</f>
        <v>0</v>
      </c>
      <c r="AJ844" s="411">
        <f t="shared" ref="AJ844" si="2511">AJ843</f>
        <v>0</v>
      </c>
      <c r="AK844" s="411">
        <f t="shared" ref="AK844" si="2512">AK843</f>
        <v>0</v>
      </c>
      <c r="AL844" s="411">
        <f t="shared" ref="AL844" si="2513">AL843</f>
        <v>0</v>
      </c>
      <c r="AM844" s="306"/>
    </row>
    <row r="845" spans="1:39" ht="15.5" hidden="1" outlineLevel="1">
      <c r="A845" s="532"/>
      <c r="B845" s="430"/>
      <c r="C845" s="291"/>
      <c r="D845" s="291"/>
      <c r="E845" s="291"/>
      <c r="F845" s="291"/>
      <c r="G845" s="291"/>
      <c r="H845" s="291"/>
      <c r="I845" s="291"/>
      <c r="J845" s="291"/>
      <c r="K845" s="291"/>
      <c r="L845" s="291"/>
      <c r="M845" s="291"/>
      <c r="N845" s="291"/>
      <c r="O845" s="291"/>
      <c r="P845" s="291"/>
      <c r="Q845" s="291"/>
      <c r="R845" s="291"/>
      <c r="S845" s="291"/>
      <c r="T845" s="291"/>
      <c r="U845" s="291"/>
      <c r="V845" s="291"/>
      <c r="W845" s="291"/>
      <c r="X845" s="291"/>
      <c r="Y845" s="422"/>
      <c r="Z845" s="425"/>
      <c r="AA845" s="425"/>
      <c r="AB845" s="425"/>
      <c r="AC845" s="425"/>
      <c r="AD845" s="425"/>
      <c r="AE845" s="425"/>
      <c r="AF845" s="425"/>
      <c r="AG845" s="425"/>
      <c r="AH845" s="425"/>
      <c r="AI845" s="425"/>
      <c r="AJ845" s="425"/>
      <c r="AK845" s="425"/>
      <c r="AL845" s="425"/>
      <c r="AM845" s="306"/>
    </row>
    <row r="846" spans="1:39" ht="15.5" hidden="1" outlineLevel="1">
      <c r="A846" s="532">
        <v>24</v>
      </c>
      <c r="B846" s="428" t="s">
        <v>116</v>
      </c>
      <c r="C846" s="291" t="s">
        <v>25</v>
      </c>
      <c r="D846" s="295"/>
      <c r="E846" s="295"/>
      <c r="F846" s="295"/>
      <c r="G846" s="295"/>
      <c r="H846" s="295"/>
      <c r="I846" s="295"/>
      <c r="J846" s="295"/>
      <c r="K846" s="295"/>
      <c r="L846" s="295"/>
      <c r="M846" s="295"/>
      <c r="N846" s="291"/>
      <c r="O846" s="295"/>
      <c r="P846" s="295"/>
      <c r="Q846" s="295"/>
      <c r="R846" s="295"/>
      <c r="S846" s="295"/>
      <c r="T846" s="295"/>
      <c r="U846" s="295"/>
      <c r="V846" s="295"/>
      <c r="W846" s="295"/>
      <c r="X846" s="295"/>
      <c r="Y846" s="415"/>
      <c r="Z846" s="415"/>
      <c r="AA846" s="415"/>
      <c r="AB846" s="415"/>
      <c r="AC846" s="415"/>
      <c r="AD846" s="415"/>
      <c r="AE846" s="415"/>
      <c r="AF846" s="410"/>
      <c r="AG846" s="410"/>
      <c r="AH846" s="410"/>
      <c r="AI846" s="410"/>
      <c r="AJ846" s="410"/>
      <c r="AK846" s="410"/>
      <c r="AL846" s="410"/>
      <c r="AM846" s="296">
        <f>SUM(Y846:AL846)</f>
        <v>0</v>
      </c>
    </row>
    <row r="847" spans="1:39" ht="15.5" hidden="1" outlineLevel="1">
      <c r="A847" s="532"/>
      <c r="B847" s="294" t="s">
        <v>342</v>
      </c>
      <c r="C847" s="291" t="s">
        <v>163</v>
      </c>
      <c r="D847" s="295"/>
      <c r="E847" s="295"/>
      <c r="F847" s="295"/>
      <c r="G847" s="295"/>
      <c r="H847" s="295"/>
      <c r="I847" s="295"/>
      <c r="J847" s="295"/>
      <c r="K847" s="295"/>
      <c r="L847" s="295"/>
      <c r="M847" s="295"/>
      <c r="N847" s="291"/>
      <c r="O847" s="295"/>
      <c r="P847" s="295"/>
      <c r="Q847" s="295"/>
      <c r="R847" s="295"/>
      <c r="S847" s="295"/>
      <c r="T847" s="295"/>
      <c r="U847" s="295"/>
      <c r="V847" s="295"/>
      <c r="W847" s="295"/>
      <c r="X847" s="295"/>
      <c r="Y847" s="411">
        <f>Y846</f>
        <v>0</v>
      </c>
      <c r="Z847" s="411">
        <f t="shared" ref="Z847" si="2514">Z846</f>
        <v>0</v>
      </c>
      <c r="AA847" s="411">
        <f t="shared" ref="AA847" si="2515">AA846</f>
        <v>0</v>
      </c>
      <c r="AB847" s="411">
        <f t="shared" ref="AB847" si="2516">AB846</f>
        <v>0</v>
      </c>
      <c r="AC847" s="411">
        <f t="shared" ref="AC847" si="2517">AC846</f>
        <v>0</v>
      </c>
      <c r="AD847" s="411">
        <f t="shared" ref="AD847" si="2518">AD846</f>
        <v>0</v>
      </c>
      <c r="AE847" s="411">
        <f t="shared" ref="AE847" si="2519">AE846</f>
        <v>0</v>
      </c>
      <c r="AF847" s="411">
        <f t="shared" ref="AF847" si="2520">AF846</f>
        <v>0</v>
      </c>
      <c r="AG847" s="411">
        <f t="shared" ref="AG847" si="2521">AG846</f>
        <v>0</v>
      </c>
      <c r="AH847" s="411">
        <f t="shared" ref="AH847" si="2522">AH846</f>
        <v>0</v>
      </c>
      <c r="AI847" s="411">
        <f t="shared" ref="AI847" si="2523">AI846</f>
        <v>0</v>
      </c>
      <c r="AJ847" s="411">
        <f t="shared" ref="AJ847" si="2524">AJ846</f>
        <v>0</v>
      </c>
      <c r="AK847" s="411">
        <f t="shared" ref="AK847" si="2525">AK846</f>
        <v>0</v>
      </c>
      <c r="AL847" s="411">
        <f t="shared" ref="AL847" si="2526">AL846</f>
        <v>0</v>
      </c>
      <c r="AM847" s="306"/>
    </row>
    <row r="848" spans="1:39" ht="15.5" hidden="1" outlineLevel="1">
      <c r="A848" s="532"/>
      <c r="B848" s="294"/>
      <c r="C848" s="291"/>
      <c r="D848" s="291"/>
      <c r="E848" s="291"/>
      <c r="F848" s="291"/>
      <c r="G848" s="291"/>
      <c r="H848" s="291"/>
      <c r="I848" s="291"/>
      <c r="J848" s="291"/>
      <c r="K848" s="291"/>
      <c r="L848" s="291"/>
      <c r="M848" s="291"/>
      <c r="N848" s="291"/>
      <c r="O848" s="291"/>
      <c r="P848" s="291"/>
      <c r="Q848" s="291"/>
      <c r="R848" s="291"/>
      <c r="S848" s="291"/>
      <c r="T848" s="291"/>
      <c r="U848" s="291"/>
      <c r="V848" s="291"/>
      <c r="W848" s="291"/>
      <c r="X848" s="291"/>
      <c r="Y848" s="412"/>
      <c r="Z848" s="425"/>
      <c r="AA848" s="425"/>
      <c r="AB848" s="425"/>
      <c r="AC848" s="425"/>
      <c r="AD848" s="425"/>
      <c r="AE848" s="425"/>
      <c r="AF848" s="425"/>
      <c r="AG848" s="425"/>
      <c r="AH848" s="425"/>
      <c r="AI848" s="425"/>
      <c r="AJ848" s="425"/>
      <c r="AK848" s="425"/>
      <c r="AL848" s="425"/>
      <c r="AM848" s="306"/>
    </row>
    <row r="849" spans="1:39" ht="15.5" hidden="1" outlineLevel="1">
      <c r="A849" s="532"/>
      <c r="B849" s="288" t="s">
        <v>500</v>
      </c>
      <c r="C849" s="291"/>
      <c r="D849" s="291"/>
      <c r="E849" s="291"/>
      <c r="F849" s="291"/>
      <c r="G849" s="291"/>
      <c r="H849" s="291"/>
      <c r="I849" s="291"/>
      <c r="J849" s="291"/>
      <c r="K849" s="291"/>
      <c r="L849" s="291"/>
      <c r="M849" s="291"/>
      <c r="N849" s="291"/>
      <c r="O849" s="291"/>
      <c r="P849" s="291"/>
      <c r="Q849" s="291"/>
      <c r="R849" s="291"/>
      <c r="S849" s="291"/>
      <c r="T849" s="291"/>
      <c r="U849" s="291"/>
      <c r="V849" s="291"/>
      <c r="W849" s="291"/>
      <c r="X849" s="291"/>
      <c r="Y849" s="412"/>
      <c r="Z849" s="425"/>
      <c r="AA849" s="425"/>
      <c r="AB849" s="425"/>
      <c r="AC849" s="425"/>
      <c r="AD849" s="425"/>
      <c r="AE849" s="425"/>
      <c r="AF849" s="425"/>
      <c r="AG849" s="425"/>
      <c r="AH849" s="425"/>
      <c r="AI849" s="425"/>
      <c r="AJ849" s="425"/>
      <c r="AK849" s="425"/>
      <c r="AL849" s="425"/>
      <c r="AM849" s="306"/>
    </row>
    <row r="850" spans="1:39" ht="15.5" hidden="1" outlineLevel="1">
      <c r="A850" s="532">
        <v>25</v>
      </c>
      <c r="B850" s="428" t="s">
        <v>117</v>
      </c>
      <c r="C850" s="291" t="s">
        <v>25</v>
      </c>
      <c r="D850" s="295"/>
      <c r="E850" s="295"/>
      <c r="F850" s="295"/>
      <c r="G850" s="295"/>
      <c r="H850" s="295"/>
      <c r="I850" s="295"/>
      <c r="J850" s="295"/>
      <c r="K850" s="295"/>
      <c r="L850" s="295"/>
      <c r="M850" s="295"/>
      <c r="N850" s="295">
        <v>12</v>
      </c>
      <c r="O850" s="295"/>
      <c r="P850" s="295"/>
      <c r="Q850" s="295"/>
      <c r="R850" s="295"/>
      <c r="S850" s="295"/>
      <c r="T850" s="295"/>
      <c r="U850" s="295"/>
      <c r="V850" s="295"/>
      <c r="W850" s="295"/>
      <c r="X850" s="295"/>
      <c r="Y850" s="426"/>
      <c r="Z850" s="415"/>
      <c r="AA850" s="415"/>
      <c r="AB850" s="415"/>
      <c r="AC850" s="415"/>
      <c r="AD850" s="415"/>
      <c r="AE850" s="415"/>
      <c r="AF850" s="415"/>
      <c r="AG850" s="415"/>
      <c r="AH850" s="415"/>
      <c r="AI850" s="415"/>
      <c r="AJ850" s="415"/>
      <c r="AK850" s="415"/>
      <c r="AL850" s="415"/>
      <c r="AM850" s="296">
        <f>SUM(Y850:AL850)</f>
        <v>0</v>
      </c>
    </row>
    <row r="851" spans="1:39" ht="15.5" hidden="1" outlineLevel="1">
      <c r="A851" s="532"/>
      <c r="B851" s="294" t="s">
        <v>342</v>
      </c>
      <c r="C851" s="291" t="s">
        <v>163</v>
      </c>
      <c r="D851" s="295"/>
      <c r="E851" s="295"/>
      <c r="F851" s="295"/>
      <c r="G851" s="295"/>
      <c r="H851" s="295"/>
      <c r="I851" s="295"/>
      <c r="J851" s="295"/>
      <c r="K851" s="295"/>
      <c r="L851" s="295"/>
      <c r="M851" s="295"/>
      <c r="N851" s="295">
        <f>N850</f>
        <v>12</v>
      </c>
      <c r="O851" s="295"/>
      <c r="P851" s="295"/>
      <c r="Q851" s="295"/>
      <c r="R851" s="295"/>
      <c r="S851" s="295"/>
      <c r="T851" s="295"/>
      <c r="U851" s="295"/>
      <c r="V851" s="295"/>
      <c r="W851" s="295"/>
      <c r="X851" s="295"/>
      <c r="Y851" s="411">
        <f>Y850</f>
        <v>0</v>
      </c>
      <c r="Z851" s="411">
        <f t="shared" ref="Z851" si="2527">Z850</f>
        <v>0</v>
      </c>
      <c r="AA851" s="411">
        <f t="shared" ref="AA851" si="2528">AA850</f>
        <v>0</v>
      </c>
      <c r="AB851" s="411">
        <f t="shared" ref="AB851" si="2529">AB850</f>
        <v>0</v>
      </c>
      <c r="AC851" s="411">
        <f t="shared" ref="AC851" si="2530">AC850</f>
        <v>0</v>
      </c>
      <c r="AD851" s="411">
        <f t="shared" ref="AD851" si="2531">AD850</f>
        <v>0</v>
      </c>
      <c r="AE851" s="411">
        <f t="shared" ref="AE851" si="2532">AE850</f>
        <v>0</v>
      </c>
      <c r="AF851" s="411">
        <f t="shared" ref="AF851" si="2533">AF850</f>
        <v>0</v>
      </c>
      <c r="AG851" s="411">
        <f t="shared" ref="AG851" si="2534">AG850</f>
        <v>0</v>
      </c>
      <c r="AH851" s="411">
        <f t="shared" ref="AH851" si="2535">AH850</f>
        <v>0</v>
      </c>
      <c r="AI851" s="411">
        <f t="shared" ref="AI851" si="2536">AI850</f>
        <v>0</v>
      </c>
      <c r="AJ851" s="411">
        <f t="shared" ref="AJ851" si="2537">AJ850</f>
        <v>0</v>
      </c>
      <c r="AK851" s="411">
        <f t="shared" ref="AK851" si="2538">AK850</f>
        <v>0</v>
      </c>
      <c r="AL851" s="411">
        <f t="shared" ref="AL851" si="2539">AL850</f>
        <v>0</v>
      </c>
      <c r="AM851" s="306"/>
    </row>
    <row r="852" spans="1:39" ht="15.5" hidden="1" outlineLevel="1">
      <c r="A852" s="532"/>
      <c r="B852" s="294"/>
      <c r="C852" s="291"/>
      <c r="D852" s="291"/>
      <c r="E852" s="291"/>
      <c r="F852" s="291"/>
      <c r="G852" s="291"/>
      <c r="H852" s="291"/>
      <c r="I852" s="291"/>
      <c r="J852" s="291"/>
      <c r="K852" s="291"/>
      <c r="L852" s="291"/>
      <c r="M852" s="291"/>
      <c r="N852" s="291"/>
      <c r="O852" s="291"/>
      <c r="P852" s="291"/>
      <c r="Q852" s="291"/>
      <c r="R852" s="291"/>
      <c r="S852" s="291"/>
      <c r="T852" s="291"/>
      <c r="U852" s="291"/>
      <c r="V852" s="291"/>
      <c r="W852" s="291"/>
      <c r="X852" s="291"/>
      <c r="Y852" s="412"/>
      <c r="Z852" s="425"/>
      <c r="AA852" s="425"/>
      <c r="AB852" s="425"/>
      <c r="AC852" s="425"/>
      <c r="AD852" s="425"/>
      <c r="AE852" s="425"/>
      <c r="AF852" s="425"/>
      <c r="AG852" s="425"/>
      <c r="AH852" s="425"/>
      <c r="AI852" s="425"/>
      <c r="AJ852" s="425"/>
      <c r="AK852" s="425"/>
      <c r="AL852" s="425"/>
      <c r="AM852" s="306"/>
    </row>
    <row r="853" spans="1:39" ht="15.5" hidden="1" outlineLevel="1">
      <c r="A853" s="532">
        <v>26</v>
      </c>
      <c r="B853" s="428" t="s">
        <v>118</v>
      </c>
      <c r="C853" s="291" t="s">
        <v>25</v>
      </c>
      <c r="D853" s="295"/>
      <c r="E853" s="295"/>
      <c r="F853" s="295"/>
      <c r="G853" s="295"/>
      <c r="H853" s="295"/>
      <c r="I853" s="295"/>
      <c r="J853" s="295"/>
      <c r="K853" s="295"/>
      <c r="L853" s="295"/>
      <c r="M853" s="295"/>
      <c r="N853" s="295">
        <v>12</v>
      </c>
      <c r="O853" s="295"/>
      <c r="P853" s="295"/>
      <c r="Q853" s="295"/>
      <c r="R853" s="295"/>
      <c r="S853" s="295"/>
      <c r="T853" s="295"/>
      <c r="U853" s="295"/>
      <c r="V853" s="295"/>
      <c r="W853" s="295"/>
      <c r="X853" s="295"/>
      <c r="Y853" s="426"/>
      <c r="Z853" s="415"/>
      <c r="AA853" s="415"/>
      <c r="AB853" s="415"/>
      <c r="AC853" s="415"/>
      <c r="AD853" s="415"/>
      <c r="AE853" s="415"/>
      <c r="AF853" s="415"/>
      <c r="AG853" s="415"/>
      <c r="AH853" s="415"/>
      <c r="AI853" s="415"/>
      <c r="AJ853" s="415"/>
      <c r="AK853" s="415"/>
      <c r="AL853" s="415"/>
      <c r="AM853" s="296">
        <f>SUM(Y853:AL853)</f>
        <v>0</v>
      </c>
    </row>
    <row r="854" spans="1:39" ht="15.5" hidden="1" outlineLevel="1">
      <c r="A854" s="532"/>
      <c r="B854" s="294" t="s">
        <v>342</v>
      </c>
      <c r="C854" s="291" t="s">
        <v>163</v>
      </c>
      <c r="D854" s="295"/>
      <c r="E854" s="295"/>
      <c r="F854" s="295"/>
      <c r="G854" s="295"/>
      <c r="H854" s="295"/>
      <c r="I854" s="295"/>
      <c r="J854" s="295"/>
      <c r="K854" s="295"/>
      <c r="L854" s="295"/>
      <c r="M854" s="295"/>
      <c r="N854" s="295">
        <f>N853</f>
        <v>12</v>
      </c>
      <c r="O854" s="295"/>
      <c r="P854" s="295"/>
      <c r="Q854" s="295"/>
      <c r="R854" s="295"/>
      <c r="S854" s="295"/>
      <c r="T854" s="295"/>
      <c r="U854" s="295"/>
      <c r="V854" s="295"/>
      <c r="W854" s="295"/>
      <c r="X854" s="295"/>
      <c r="Y854" s="411">
        <f>Y853</f>
        <v>0</v>
      </c>
      <c r="Z854" s="411">
        <f t="shared" ref="Z854" si="2540">Z853</f>
        <v>0</v>
      </c>
      <c r="AA854" s="411">
        <f t="shared" ref="AA854" si="2541">AA853</f>
        <v>0</v>
      </c>
      <c r="AB854" s="411">
        <f t="shared" ref="AB854" si="2542">AB853</f>
        <v>0</v>
      </c>
      <c r="AC854" s="411">
        <f t="shared" ref="AC854" si="2543">AC853</f>
        <v>0</v>
      </c>
      <c r="AD854" s="411">
        <f t="shared" ref="AD854" si="2544">AD853</f>
        <v>0</v>
      </c>
      <c r="AE854" s="411">
        <f t="shared" ref="AE854" si="2545">AE853</f>
        <v>0</v>
      </c>
      <c r="AF854" s="411">
        <f t="shared" ref="AF854" si="2546">AF853</f>
        <v>0</v>
      </c>
      <c r="AG854" s="411">
        <f t="shared" ref="AG854" si="2547">AG853</f>
        <v>0</v>
      </c>
      <c r="AH854" s="411">
        <f t="shared" ref="AH854" si="2548">AH853</f>
        <v>0</v>
      </c>
      <c r="AI854" s="411">
        <f t="shared" ref="AI854" si="2549">AI853</f>
        <v>0</v>
      </c>
      <c r="AJ854" s="411">
        <f t="shared" ref="AJ854" si="2550">AJ853</f>
        <v>0</v>
      </c>
      <c r="AK854" s="411">
        <f t="shared" ref="AK854" si="2551">AK853</f>
        <v>0</v>
      </c>
      <c r="AL854" s="411">
        <f t="shared" ref="AL854" si="2552">AL853</f>
        <v>0</v>
      </c>
      <c r="AM854" s="306"/>
    </row>
    <row r="855" spans="1:39" ht="15.5" hidden="1" outlineLevel="1">
      <c r="A855" s="532"/>
      <c r="B855" s="294"/>
      <c r="C855" s="291"/>
      <c r="D855" s="291"/>
      <c r="E855" s="291"/>
      <c r="F855" s="291"/>
      <c r="G855" s="291"/>
      <c r="H855" s="291"/>
      <c r="I855" s="291"/>
      <c r="J855" s="291"/>
      <c r="K855" s="291"/>
      <c r="L855" s="291"/>
      <c r="M855" s="291"/>
      <c r="N855" s="291"/>
      <c r="O855" s="291"/>
      <c r="P855" s="291"/>
      <c r="Q855" s="291"/>
      <c r="R855" s="291"/>
      <c r="S855" s="291"/>
      <c r="T855" s="291"/>
      <c r="U855" s="291"/>
      <c r="V855" s="291"/>
      <c r="W855" s="291"/>
      <c r="X855" s="291"/>
      <c r="Y855" s="412"/>
      <c r="Z855" s="425"/>
      <c r="AA855" s="425"/>
      <c r="AB855" s="425"/>
      <c r="AC855" s="425"/>
      <c r="AD855" s="425"/>
      <c r="AE855" s="425"/>
      <c r="AF855" s="425"/>
      <c r="AG855" s="425"/>
      <c r="AH855" s="425"/>
      <c r="AI855" s="425"/>
      <c r="AJ855" s="425"/>
      <c r="AK855" s="425"/>
      <c r="AL855" s="425"/>
      <c r="AM855" s="306"/>
    </row>
    <row r="856" spans="1:39" ht="31" hidden="1" outlineLevel="1">
      <c r="A856" s="532">
        <v>27</v>
      </c>
      <c r="B856" s="428" t="s">
        <v>119</v>
      </c>
      <c r="C856" s="291" t="s">
        <v>25</v>
      </c>
      <c r="D856" s="295"/>
      <c r="E856" s="295"/>
      <c r="F856" s="295"/>
      <c r="G856" s="295"/>
      <c r="H856" s="295"/>
      <c r="I856" s="295"/>
      <c r="J856" s="295"/>
      <c r="K856" s="295"/>
      <c r="L856" s="295"/>
      <c r="M856" s="295"/>
      <c r="N856" s="295">
        <v>12</v>
      </c>
      <c r="O856" s="295"/>
      <c r="P856" s="295"/>
      <c r="Q856" s="295"/>
      <c r="R856" s="295"/>
      <c r="S856" s="295"/>
      <c r="T856" s="295"/>
      <c r="U856" s="295"/>
      <c r="V856" s="295"/>
      <c r="W856" s="295"/>
      <c r="X856" s="295"/>
      <c r="Y856" s="426"/>
      <c r="Z856" s="415"/>
      <c r="AA856" s="415"/>
      <c r="AB856" s="415"/>
      <c r="AC856" s="415"/>
      <c r="AD856" s="415"/>
      <c r="AE856" s="415"/>
      <c r="AF856" s="415"/>
      <c r="AG856" s="415"/>
      <c r="AH856" s="415"/>
      <c r="AI856" s="415"/>
      <c r="AJ856" s="415"/>
      <c r="AK856" s="415"/>
      <c r="AL856" s="415"/>
      <c r="AM856" s="296">
        <f>SUM(Y856:AL856)</f>
        <v>0</v>
      </c>
    </row>
    <row r="857" spans="1:39" ht="15.5" hidden="1" outlineLevel="1">
      <c r="A857" s="532"/>
      <c r="B857" s="294" t="s">
        <v>342</v>
      </c>
      <c r="C857" s="291" t="s">
        <v>163</v>
      </c>
      <c r="D857" s="295"/>
      <c r="E857" s="295"/>
      <c r="F857" s="295"/>
      <c r="G857" s="295"/>
      <c r="H857" s="295"/>
      <c r="I857" s="295"/>
      <c r="J857" s="295"/>
      <c r="K857" s="295"/>
      <c r="L857" s="295"/>
      <c r="M857" s="295"/>
      <c r="N857" s="295">
        <f>N856</f>
        <v>12</v>
      </c>
      <c r="O857" s="295"/>
      <c r="P857" s="295"/>
      <c r="Q857" s="295"/>
      <c r="R857" s="295"/>
      <c r="S857" s="295"/>
      <c r="T857" s="295"/>
      <c r="U857" s="295"/>
      <c r="V857" s="295"/>
      <c r="W857" s="295"/>
      <c r="X857" s="295"/>
      <c r="Y857" s="411">
        <f>Y856</f>
        <v>0</v>
      </c>
      <c r="Z857" s="411">
        <f t="shared" ref="Z857" si="2553">Z856</f>
        <v>0</v>
      </c>
      <c r="AA857" s="411">
        <f t="shared" ref="AA857" si="2554">AA856</f>
        <v>0</v>
      </c>
      <c r="AB857" s="411">
        <f t="shared" ref="AB857" si="2555">AB856</f>
        <v>0</v>
      </c>
      <c r="AC857" s="411">
        <f t="shared" ref="AC857" si="2556">AC856</f>
        <v>0</v>
      </c>
      <c r="AD857" s="411">
        <f t="shared" ref="AD857" si="2557">AD856</f>
        <v>0</v>
      </c>
      <c r="AE857" s="411">
        <f t="shared" ref="AE857" si="2558">AE856</f>
        <v>0</v>
      </c>
      <c r="AF857" s="411">
        <f t="shared" ref="AF857" si="2559">AF856</f>
        <v>0</v>
      </c>
      <c r="AG857" s="411">
        <f t="shared" ref="AG857" si="2560">AG856</f>
        <v>0</v>
      </c>
      <c r="AH857" s="411">
        <f t="shared" ref="AH857" si="2561">AH856</f>
        <v>0</v>
      </c>
      <c r="AI857" s="411">
        <f t="shared" ref="AI857" si="2562">AI856</f>
        <v>0</v>
      </c>
      <c r="AJ857" s="411">
        <f t="shared" ref="AJ857" si="2563">AJ856</f>
        <v>0</v>
      </c>
      <c r="AK857" s="411">
        <f t="shared" ref="AK857" si="2564">AK856</f>
        <v>0</v>
      </c>
      <c r="AL857" s="411">
        <f t="shared" ref="AL857" si="2565">AL856</f>
        <v>0</v>
      </c>
      <c r="AM857" s="306"/>
    </row>
    <row r="858" spans="1:39" ht="15.5" hidden="1" outlineLevel="1">
      <c r="A858" s="532"/>
      <c r="B858" s="294"/>
      <c r="C858" s="291"/>
      <c r="D858" s="291"/>
      <c r="E858" s="291"/>
      <c r="F858" s="291"/>
      <c r="G858" s="291"/>
      <c r="H858" s="291"/>
      <c r="I858" s="291"/>
      <c r="J858" s="291"/>
      <c r="K858" s="291"/>
      <c r="L858" s="291"/>
      <c r="M858" s="291"/>
      <c r="N858" s="291"/>
      <c r="O858" s="291"/>
      <c r="P858" s="291"/>
      <c r="Q858" s="291"/>
      <c r="R858" s="291"/>
      <c r="S858" s="291"/>
      <c r="T858" s="291"/>
      <c r="U858" s="291"/>
      <c r="V858" s="291"/>
      <c r="W858" s="291"/>
      <c r="X858" s="291"/>
      <c r="Y858" s="412"/>
      <c r="Z858" s="425"/>
      <c r="AA858" s="425"/>
      <c r="AB858" s="425"/>
      <c r="AC858" s="425"/>
      <c r="AD858" s="425"/>
      <c r="AE858" s="425"/>
      <c r="AF858" s="425"/>
      <c r="AG858" s="425"/>
      <c r="AH858" s="425"/>
      <c r="AI858" s="425"/>
      <c r="AJ858" s="425"/>
      <c r="AK858" s="425"/>
      <c r="AL858" s="425"/>
      <c r="AM858" s="306"/>
    </row>
    <row r="859" spans="1:39" ht="31" hidden="1" outlineLevel="1">
      <c r="A859" s="532">
        <v>28</v>
      </c>
      <c r="B859" s="428" t="s">
        <v>120</v>
      </c>
      <c r="C859" s="291" t="s">
        <v>25</v>
      </c>
      <c r="D859" s="295"/>
      <c r="E859" s="295"/>
      <c r="F859" s="295"/>
      <c r="G859" s="295"/>
      <c r="H859" s="295"/>
      <c r="I859" s="295"/>
      <c r="J859" s="295"/>
      <c r="K859" s="295"/>
      <c r="L859" s="295"/>
      <c r="M859" s="295"/>
      <c r="N859" s="295">
        <v>12</v>
      </c>
      <c r="O859" s="295"/>
      <c r="P859" s="295"/>
      <c r="Q859" s="295"/>
      <c r="R859" s="295"/>
      <c r="S859" s="295"/>
      <c r="T859" s="295"/>
      <c r="U859" s="295"/>
      <c r="V859" s="295"/>
      <c r="W859" s="295"/>
      <c r="X859" s="295"/>
      <c r="Y859" s="426"/>
      <c r="Z859" s="415"/>
      <c r="AA859" s="415"/>
      <c r="AB859" s="415"/>
      <c r="AC859" s="415"/>
      <c r="AD859" s="415"/>
      <c r="AE859" s="415"/>
      <c r="AF859" s="415"/>
      <c r="AG859" s="415"/>
      <c r="AH859" s="415"/>
      <c r="AI859" s="415"/>
      <c r="AJ859" s="415"/>
      <c r="AK859" s="415"/>
      <c r="AL859" s="415"/>
      <c r="AM859" s="296">
        <f>SUM(Y859:AL859)</f>
        <v>0</v>
      </c>
    </row>
    <row r="860" spans="1:39" ht="15.5" hidden="1" outlineLevel="1">
      <c r="A860" s="532"/>
      <c r="B860" s="294" t="s">
        <v>342</v>
      </c>
      <c r="C860" s="291" t="s">
        <v>163</v>
      </c>
      <c r="D860" s="295"/>
      <c r="E860" s="295"/>
      <c r="F860" s="295"/>
      <c r="G860" s="295"/>
      <c r="H860" s="295"/>
      <c r="I860" s="295"/>
      <c r="J860" s="295"/>
      <c r="K860" s="295"/>
      <c r="L860" s="295"/>
      <c r="M860" s="295"/>
      <c r="N860" s="295">
        <f>N859</f>
        <v>12</v>
      </c>
      <c r="O860" s="295"/>
      <c r="P860" s="295"/>
      <c r="Q860" s="295"/>
      <c r="R860" s="295"/>
      <c r="S860" s="295"/>
      <c r="T860" s="295"/>
      <c r="U860" s="295"/>
      <c r="V860" s="295"/>
      <c r="W860" s="295"/>
      <c r="X860" s="295"/>
      <c r="Y860" s="411">
        <f>Y859</f>
        <v>0</v>
      </c>
      <c r="Z860" s="411">
        <f t="shared" ref="Z860" si="2566">Z859</f>
        <v>0</v>
      </c>
      <c r="AA860" s="411">
        <f t="shared" ref="AA860" si="2567">AA859</f>
        <v>0</v>
      </c>
      <c r="AB860" s="411">
        <f t="shared" ref="AB860" si="2568">AB859</f>
        <v>0</v>
      </c>
      <c r="AC860" s="411">
        <f t="shared" ref="AC860" si="2569">AC859</f>
        <v>0</v>
      </c>
      <c r="AD860" s="411">
        <f t="shared" ref="AD860" si="2570">AD859</f>
        <v>0</v>
      </c>
      <c r="AE860" s="411">
        <f t="shared" ref="AE860" si="2571">AE859</f>
        <v>0</v>
      </c>
      <c r="AF860" s="411">
        <f t="shared" ref="AF860" si="2572">AF859</f>
        <v>0</v>
      </c>
      <c r="AG860" s="411">
        <f t="shared" ref="AG860" si="2573">AG859</f>
        <v>0</v>
      </c>
      <c r="AH860" s="411">
        <f t="shared" ref="AH860" si="2574">AH859</f>
        <v>0</v>
      </c>
      <c r="AI860" s="411">
        <f t="shared" ref="AI860" si="2575">AI859</f>
        <v>0</v>
      </c>
      <c r="AJ860" s="411">
        <f t="shared" ref="AJ860" si="2576">AJ859</f>
        <v>0</v>
      </c>
      <c r="AK860" s="411">
        <f t="shared" ref="AK860" si="2577">AK859</f>
        <v>0</v>
      </c>
      <c r="AL860" s="411">
        <f t="shared" ref="AL860" si="2578">AL859</f>
        <v>0</v>
      </c>
      <c r="AM860" s="306"/>
    </row>
    <row r="861" spans="1:39" ht="15.5" hidden="1" outlineLevel="1">
      <c r="A861" s="532"/>
      <c r="B861" s="294"/>
      <c r="C861" s="291"/>
      <c r="D861" s="291"/>
      <c r="E861" s="291"/>
      <c r="F861" s="291"/>
      <c r="G861" s="291"/>
      <c r="H861" s="291"/>
      <c r="I861" s="291"/>
      <c r="J861" s="291"/>
      <c r="K861" s="291"/>
      <c r="L861" s="291"/>
      <c r="M861" s="291"/>
      <c r="N861" s="291"/>
      <c r="O861" s="291"/>
      <c r="P861" s="291"/>
      <c r="Q861" s="291"/>
      <c r="R861" s="291"/>
      <c r="S861" s="291"/>
      <c r="T861" s="291"/>
      <c r="U861" s="291"/>
      <c r="V861" s="291"/>
      <c r="W861" s="291"/>
      <c r="X861" s="291"/>
      <c r="Y861" s="412"/>
      <c r="Z861" s="425"/>
      <c r="AA861" s="425"/>
      <c r="AB861" s="425"/>
      <c r="AC861" s="425"/>
      <c r="AD861" s="425"/>
      <c r="AE861" s="425"/>
      <c r="AF861" s="425"/>
      <c r="AG861" s="425"/>
      <c r="AH861" s="425"/>
      <c r="AI861" s="425"/>
      <c r="AJ861" s="425"/>
      <c r="AK861" s="425"/>
      <c r="AL861" s="425"/>
      <c r="AM861" s="306"/>
    </row>
    <row r="862" spans="1:39" ht="31" hidden="1" outlineLevel="1">
      <c r="A862" s="532">
        <v>29</v>
      </c>
      <c r="B862" s="428" t="s">
        <v>121</v>
      </c>
      <c r="C862" s="291" t="s">
        <v>25</v>
      </c>
      <c r="D862" s="295"/>
      <c r="E862" s="295"/>
      <c r="F862" s="295"/>
      <c r="G862" s="295"/>
      <c r="H862" s="295"/>
      <c r="I862" s="295"/>
      <c r="J862" s="295"/>
      <c r="K862" s="295"/>
      <c r="L862" s="295"/>
      <c r="M862" s="295"/>
      <c r="N862" s="295">
        <v>3</v>
      </c>
      <c r="O862" s="295"/>
      <c r="P862" s="295"/>
      <c r="Q862" s="295"/>
      <c r="R862" s="295"/>
      <c r="S862" s="295"/>
      <c r="T862" s="295"/>
      <c r="U862" s="295"/>
      <c r="V862" s="295"/>
      <c r="W862" s="295"/>
      <c r="X862" s="295"/>
      <c r="Y862" s="426"/>
      <c r="Z862" s="415"/>
      <c r="AA862" s="415"/>
      <c r="AB862" s="415"/>
      <c r="AC862" s="415"/>
      <c r="AD862" s="415"/>
      <c r="AE862" s="415"/>
      <c r="AF862" s="415"/>
      <c r="AG862" s="415"/>
      <c r="AH862" s="415"/>
      <c r="AI862" s="415"/>
      <c r="AJ862" s="415"/>
      <c r="AK862" s="415"/>
      <c r="AL862" s="415"/>
      <c r="AM862" s="296">
        <f>SUM(Y862:AL862)</f>
        <v>0</v>
      </c>
    </row>
    <row r="863" spans="1:39" ht="15.5" hidden="1" outlineLevel="1">
      <c r="A863" s="532"/>
      <c r="B863" s="294" t="s">
        <v>342</v>
      </c>
      <c r="C863" s="291" t="s">
        <v>163</v>
      </c>
      <c r="D863" s="295"/>
      <c r="E863" s="295"/>
      <c r="F863" s="295"/>
      <c r="G863" s="295"/>
      <c r="H863" s="295"/>
      <c r="I863" s="295"/>
      <c r="J863" s="295"/>
      <c r="K863" s="295"/>
      <c r="L863" s="295"/>
      <c r="M863" s="295"/>
      <c r="N863" s="295">
        <f>N862</f>
        <v>3</v>
      </c>
      <c r="O863" s="295"/>
      <c r="P863" s="295"/>
      <c r="Q863" s="295"/>
      <c r="R863" s="295"/>
      <c r="S863" s="295"/>
      <c r="T863" s="295"/>
      <c r="U863" s="295"/>
      <c r="V863" s="295"/>
      <c r="W863" s="295"/>
      <c r="X863" s="295"/>
      <c r="Y863" s="411">
        <f>Y862</f>
        <v>0</v>
      </c>
      <c r="Z863" s="411">
        <f t="shared" ref="Z863" si="2579">Z862</f>
        <v>0</v>
      </c>
      <c r="AA863" s="411">
        <f t="shared" ref="AA863" si="2580">AA862</f>
        <v>0</v>
      </c>
      <c r="AB863" s="411">
        <f t="shared" ref="AB863" si="2581">AB862</f>
        <v>0</v>
      </c>
      <c r="AC863" s="411">
        <f t="shared" ref="AC863" si="2582">AC862</f>
        <v>0</v>
      </c>
      <c r="AD863" s="411">
        <f t="shared" ref="AD863" si="2583">AD862</f>
        <v>0</v>
      </c>
      <c r="AE863" s="411">
        <f t="shared" ref="AE863" si="2584">AE862</f>
        <v>0</v>
      </c>
      <c r="AF863" s="411">
        <f t="shared" ref="AF863" si="2585">AF862</f>
        <v>0</v>
      </c>
      <c r="AG863" s="411">
        <f t="shared" ref="AG863" si="2586">AG862</f>
        <v>0</v>
      </c>
      <c r="AH863" s="411">
        <f t="shared" ref="AH863" si="2587">AH862</f>
        <v>0</v>
      </c>
      <c r="AI863" s="411">
        <f t="shared" ref="AI863" si="2588">AI862</f>
        <v>0</v>
      </c>
      <c r="AJ863" s="411">
        <f t="shared" ref="AJ863" si="2589">AJ862</f>
        <v>0</v>
      </c>
      <c r="AK863" s="411">
        <f t="shared" ref="AK863" si="2590">AK862</f>
        <v>0</v>
      </c>
      <c r="AL863" s="411">
        <f t="shared" ref="AL863" si="2591">AL862</f>
        <v>0</v>
      </c>
      <c r="AM863" s="306"/>
    </row>
    <row r="864" spans="1:39" ht="15.5" hidden="1" outlineLevel="1">
      <c r="A864" s="532"/>
      <c r="B864" s="294"/>
      <c r="C864" s="291"/>
      <c r="D864" s="291"/>
      <c r="E864" s="291"/>
      <c r="F864" s="291"/>
      <c r="G864" s="291"/>
      <c r="H864" s="291"/>
      <c r="I864" s="291"/>
      <c r="J864" s="291"/>
      <c r="K864" s="291"/>
      <c r="L864" s="291"/>
      <c r="M864" s="291"/>
      <c r="N864" s="291"/>
      <c r="O864" s="291"/>
      <c r="P864" s="291"/>
      <c r="Q864" s="291"/>
      <c r="R864" s="291"/>
      <c r="S864" s="291"/>
      <c r="T864" s="291"/>
      <c r="U864" s="291"/>
      <c r="V864" s="291"/>
      <c r="W864" s="291"/>
      <c r="X864" s="291"/>
      <c r="Y864" s="412"/>
      <c r="Z864" s="425"/>
      <c r="AA864" s="425"/>
      <c r="AB864" s="425"/>
      <c r="AC864" s="425"/>
      <c r="AD864" s="425"/>
      <c r="AE864" s="425"/>
      <c r="AF864" s="425"/>
      <c r="AG864" s="425"/>
      <c r="AH864" s="425"/>
      <c r="AI864" s="425"/>
      <c r="AJ864" s="425"/>
      <c r="AK864" s="425"/>
      <c r="AL864" s="425"/>
      <c r="AM864" s="306"/>
    </row>
    <row r="865" spans="1:39" ht="31" hidden="1" outlineLevel="1">
      <c r="A865" s="532">
        <v>30</v>
      </c>
      <c r="B865" s="428" t="s">
        <v>122</v>
      </c>
      <c r="C865" s="291" t="s">
        <v>25</v>
      </c>
      <c r="D865" s="295"/>
      <c r="E865" s="295"/>
      <c r="F865" s="295"/>
      <c r="G865" s="295"/>
      <c r="H865" s="295"/>
      <c r="I865" s="295"/>
      <c r="J865" s="295"/>
      <c r="K865" s="295"/>
      <c r="L865" s="295"/>
      <c r="M865" s="295"/>
      <c r="N865" s="295">
        <v>12</v>
      </c>
      <c r="O865" s="295"/>
      <c r="P865" s="295"/>
      <c r="Q865" s="295"/>
      <c r="R865" s="295"/>
      <c r="S865" s="295"/>
      <c r="T865" s="295"/>
      <c r="U865" s="295"/>
      <c r="V865" s="295"/>
      <c r="W865" s="295"/>
      <c r="X865" s="295"/>
      <c r="Y865" s="426"/>
      <c r="Z865" s="415"/>
      <c r="AA865" s="415"/>
      <c r="AB865" s="415"/>
      <c r="AC865" s="415"/>
      <c r="AD865" s="415"/>
      <c r="AE865" s="415"/>
      <c r="AF865" s="415"/>
      <c r="AG865" s="415"/>
      <c r="AH865" s="415"/>
      <c r="AI865" s="415"/>
      <c r="AJ865" s="415"/>
      <c r="AK865" s="415"/>
      <c r="AL865" s="415"/>
      <c r="AM865" s="296">
        <f>SUM(Y865:AL865)</f>
        <v>0</v>
      </c>
    </row>
    <row r="866" spans="1:39" ht="15.5" hidden="1" outlineLevel="1">
      <c r="A866" s="532"/>
      <c r="B866" s="294" t="s">
        <v>342</v>
      </c>
      <c r="C866" s="291" t="s">
        <v>163</v>
      </c>
      <c r="D866" s="295"/>
      <c r="E866" s="295"/>
      <c r="F866" s="295"/>
      <c r="G866" s="295"/>
      <c r="H866" s="295"/>
      <c r="I866" s="295"/>
      <c r="J866" s="295"/>
      <c r="K866" s="295"/>
      <c r="L866" s="295"/>
      <c r="M866" s="295"/>
      <c r="N866" s="295">
        <f>N865</f>
        <v>12</v>
      </c>
      <c r="O866" s="295"/>
      <c r="P866" s="295"/>
      <c r="Q866" s="295"/>
      <c r="R866" s="295"/>
      <c r="S866" s="295"/>
      <c r="T866" s="295"/>
      <c r="U866" s="295"/>
      <c r="V866" s="295"/>
      <c r="W866" s="295"/>
      <c r="X866" s="295"/>
      <c r="Y866" s="411">
        <f>Y865</f>
        <v>0</v>
      </c>
      <c r="Z866" s="411">
        <f t="shared" ref="Z866" si="2592">Z865</f>
        <v>0</v>
      </c>
      <c r="AA866" s="411">
        <f t="shared" ref="AA866" si="2593">AA865</f>
        <v>0</v>
      </c>
      <c r="AB866" s="411">
        <f t="shared" ref="AB866" si="2594">AB865</f>
        <v>0</v>
      </c>
      <c r="AC866" s="411">
        <f t="shared" ref="AC866" si="2595">AC865</f>
        <v>0</v>
      </c>
      <c r="AD866" s="411">
        <f t="shared" ref="AD866" si="2596">AD865</f>
        <v>0</v>
      </c>
      <c r="AE866" s="411">
        <f t="shared" ref="AE866" si="2597">AE865</f>
        <v>0</v>
      </c>
      <c r="AF866" s="411">
        <f t="shared" ref="AF866" si="2598">AF865</f>
        <v>0</v>
      </c>
      <c r="AG866" s="411">
        <f t="shared" ref="AG866" si="2599">AG865</f>
        <v>0</v>
      </c>
      <c r="AH866" s="411">
        <f t="shared" ref="AH866" si="2600">AH865</f>
        <v>0</v>
      </c>
      <c r="AI866" s="411">
        <f t="shared" ref="AI866" si="2601">AI865</f>
        <v>0</v>
      </c>
      <c r="AJ866" s="411">
        <f t="shared" ref="AJ866" si="2602">AJ865</f>
        <v>0</v>
      </c>
      <c r="AK866" s="411">
        <f t="shared" ref="AK866" si="2603">AK865</f>
        <v>0</v>
      </c>
      <c r="AL866" s="411">
        <f t="shared" ref="AL866" si="2604">AL865</f>
        <v>0</v>
      </c>
      <c r="AM866" s="306"/>
    </row>
    <row r="867" spans="1:39" ht="15.5" hidden="1" outlineLevel="1">
      <c r="A867" s="532"/>
      <c r="B867" s="294"/>
      <c r="C867" s="291"/>
      <c r="D867" s="291"/>
      <c r="E867" s="291"/>
      <c r="F867" s="291"/>
      <c r="G867" s="291"/>
      <c r="H867" s="291"/>
      <c r="I867" s="291"/>
      <c r="J867" s="291"/>
      <c r="K867" s="291"/>
      <c r="L867" s="291"/>
      <c r="M867" s="291"/>
      <c r="N867" s="291"/>
      <c r="O867" s="291"/>
      <c r="P867" s="291"/>
      <c r="Q867" s="291"/>
      <c r="R867" s="291"/>
      <c r="S867" s="291"/>
      <c r="T867" s="291"/>
      <c r="U867" s="291"/>
      <c r="V867" s="291"/>
      <c r="W867" s="291"/>
      <c r="X867" s="291"/>
      <c r="Y867" s="412"/>
      <c r="Z867" s="425"/>
      <c r="AA867" s="425"/>
      <c r="AB867" s="425"/>
      <c r="AC867" s="425"/>
      <c r="AD867" s="425"/>
      <c r="AE867" s="425"/>
      <c r="AF867" s="425"/>
      <c r="AG867" s="425"/>
      <c r="AH867" s="425"/>
      <c r="AI867" s="425"/>
      <c r="AJ867" s="425"/>
      <c r="AK867" s="425"/>
      <c r="AL867" s="425"/>
      <c r="AM867" s="306"/>
    </row>
    <row r="868" spans="1:39" ht="31" hidden="1" outlineLevel="1">
      <c r="A868" s="532">
        <v>31</v>
      </c>
      <c r="B868" s="428" t="s">
        <v>123</v>
      </c>
      <c r="C868" s="291" t="s">
        <v>25</v>
      </c>
      <c r="D868" s="295"/>
      <c r="E868" s="295"/>
      <c r="F868" s="295"/>
      <c r="G868" s="295"/>
      <c r="H868" s="295"/>
      <c r="I868" s="295"/>
      <c r="J868" s="295"/>
      <c r="K868" s="295"/>
      <c r="L868" s="295"/>
      <c r="M868" s="295"/>
      <c r="N868" s="295">
        <v>12</v>
      </c>
      <c r="O868" s="295"/>
      <c r="P868" s="295"/>
      <c r="Q868" s="295"/>
      <c r="R868" s="295"/>
      <c r="S868" s="295"/>
      <c r="T868" s="295"/>
      <c r="U868" s="295"/>
      <c r="V868" s="295"/>
      <c r="W868" s="295"/>
      <c r="X868" s="295"/>
      <c r="Y868" s="426"/>
      <c r="Z868" s="415"/>
      <c r="AA868" s="415"/>
      <c r="AB868" s="415"/>
      <c r="AC868" s="415"/>
      <c r="AD868" s="415"/>
      <c r="AE868" s="415"/>
      <c r="AF868" s="415"/>
      <c r="AG868" s="415"/>
      <c r="AH868" s="415"/>
      <c r="AI868" s="415"/>
      <c r="AJ868" s="415"/>
      <c r="AK868" s="415"/>
      <c r="AL868" s="415"/>
      <c r="AM868" s="296">
        <f>SUM(Y868:AL868)</f>
        <v>0</v>
      </c>
    </row>
    <row r="869" spans="1:39" ht="15.5" hidden="1" outlineLevel="1">
      <c r="A869" s="532"/>
      <c r="B869" s="294" t="s">
        <v>342</v>
      </c>
      <c r="C869" s="291" t="s">
        <v>163</v>
      </c>
      <c r="D869" s="295"/>
      <c r="E869" s="295"/>
      <c r="F869" s="295"/>
      <c r="G869" s="295"/>
      <c r="H869" s="295"/>
      <c r="I869" s="295"/>
      <c r="J869" s="295"/>
      <c r="K869" s="295"/>
      <c r="L869" s="295"/>
      <c r="M869" s="295"/>
      <c r="N869" s="295">
        <f>N868</f>
        <v>12</v>
      </c>
      <c r="O869" s="295"/>
      <c r="P869" s="295"/>
      <c r="Q869" s="295"/>
      <c r="R869" s="295"/>
      <c r="S869" s="295"/>
      <c r="T869" s="295"/>
      <c r="U869" s="295"/>
      <c r="V869" s="295"/>
      <c r="W869" s="295"/>
      <c r="X869" s="295"/>
      <c r="Y869" s="411">
        <f>Y868</f>
        <v>0</v>
      </c>
      <c r="Z869" s="411">
        <f t="shared" ref="Z869" si="2605">Z868</f>
        <v>0</v>
      </c>
      <c r="AA869" s="411">
        <f t="shared" ref="AA869" si="2606">AA868</f>
        <v>0</v>
      </c>
      <c r="AB869" s="411">
        <f t="shared" ref="AB869" si="2607">AB868</f>
        <v>0</v>
      </c>
      <c r="AC869" s="411">
        <f t="shared" ref="AC869" si="2608">AC868</f>
        <v>0</v>
      </c>
      <c r="AD869" s="411">
        <f t="shared" ref="AD869" si="2609">AD868</f>
        <v>0</v>
      </c>
      <c r="AE869" s="411">
        <f t="shared" ref="AE869" si="2610">AE868</f>
        <v>0</v>
      </c>
      <c r="AF869" s="411">
        <f t="shared" ref="AF869" si="2611">AF868</f>
        <v>0</v>
      </c>
      <c r="AG869" s="411">
        <f t="shared" ref="AG869" si="2612">AG868</f>
        <v>0</v>
      </c>
      <c r="AH869" s="411">
        <f t="shared" ref="AH869" si="2613">AH868</f>
        <v>0</v>
      </c>
      <c r="AI869" s="411">
        <f t="shared" ref="AI869" si="2614">AI868</f>
        <v>0</v>
      </c>
      <c r="AJ869" s="411">
        <f t="shared" ref="AJ869" si="2615">AJ868</f>
        <v>0</v>
      </c>
      <c r="AK869" s="411">
        <f t="shared" ref="AK869" si="2616">AK868</f>
        <v>0</v>
      </c>
      <c r="AL869" s="411">
        <f t="shared" ref="AL869" si="2617">AL868</f>
        <v>0</v>
      </c>
      <c r="AM869" s="306"/>
    </row>
    <row r="870" spans="1:39" ht="15.5" hidden="1" outlineLevel="1">
      <c r="A870" s="532"/>
      <c r="B870" s="428"/>
      <c r="C870" s="291"/>
      <c r="D870" s="291"/>
      <c r="E870" s="291"/>
      <c r="F870" s="291"/>
      <c r="G870" s="291"/>
      <c r="H870" s="291"/>
      <c r="I870" s="291"/>
      <c r="J870" s="291"/>
      <c r="K870" s="291"/>
      <c r="L870" s="291"/>
      <c r="M870" s="291"/>
      <c r="N870" s="291"/>
      <c r="O870" s="291"/>
      <c r="P870" s="291"/>
      <c r="Q870" s="291"/>
      <c r="R870" s="291"/>
      <c r="S870" s="291"/>
      <c r="T870" s="291"/>
      <c r="U870" s="291"/>
      <c r="V870" s="291"/>
      <c r="W870" s="291"/>
      <c r="X870" s="291"/>
      <c r="Y870" s="412"/>
      <c r="Z870" s="425"/>
      <c r="AA870" s="425"/>
      <c r="AB870" s="425"/>
      <c r="AC870" s="425"/>
      <c r="AD870" s="425"/>
      <c r="AE870" s="425"/>
      <c r="AF870" s="425"/>
      <c r="AG870" s="425"/>
      <c r="AH870" s="425"/>
      <c r="AI870" s="425"/>
      <c r="AJ870" s="425"/>
      <c r="AK870" s="425"/>
      <c r="AL870" s="425"/>
      <c r="AM870" s="306"/>
    </row>
    <row r="871" spans="1:39" ht="15.5" hidden="1" outlineLevel="1">
      <c r="A871" s="532">
        <v>32</v>
      </c>
      <c r="B871" s="428" t="s">
        <v>124</v>
      </c>
      <c r="C871" s="291" t="s">
        <v>25</v>
      </c>
      <c r="D871" s="295"/>
      <c r="E871" s="295"/>
      <c r="F871" s="295"/>
      <c r="G871" s="295"/>
      <c r="H871" s="295"/>
      <c r="I871" s="295"/>
      <c r="J871" s="295"/>
      <c r="K871" s="295"/>
      <c r="L871" s="295"/>
      <c r="M871" s="295"/>
      <c r="N871" s="295">
        <v>12</v>
      </c>
      <c r="O871" s="295"/>
      <c r="P871" s="295"/>
      <c r="Q871" s="295"/>
      <c r="R871" s="295"/>
      <c r="S871" s="295"/>
      <c r="T871" s="295"/>
      <c r="U871" s="295"/>
      <c r="V871" s="295"/>
      <c r="W871" s="295"/>
      <c r="X871" s="295"/>
      <c r="Y871" s="426"/>
      <c r="Z871" s="415"/>
      <c r="AA871" s="415"/>
      <c r="AB871" s="415"/>
      <c r="AC871" s="415"/>
      <c r="AD871" s="415"/>
      <c r="AE871" s="415"/>
      <c r="AF871" s="415"/>
      <c r="AG871" s="415"/>
      <c r="AH871" s="415"/>
      <c r="AI871" s="415"/>
      <c r="AJ871" s="415"/>
      <c r="AK871" s="415"/>
      <c r="AL871" s="415"/>
      <c r="AM871" s="296">
        <f>SUM(Y871:AL871)</f>
        <v>0</v>
      </c>
    </row>
    <row r="872" spans="1:39" ht="15.5" hidden="1" outlineLevel="1">
      <c r="A872" s="532"/>
      <c r="B872" s="294" t="s">
        <v>342</v>
      </c>
      <c r="C872" s="291" t="s">
        <v>163</v>
      </c>
      <c r="D872" s="295"/>
      <c r="E872" s="295"/>
      <c r="F872" s="295"/>
      <c r="G872" s="295"/>
      <c r="H872" s="295"/>
      <c r="I872" s="295"/>
      <c r="J872" s="295"/>
      <c r="K872" s="295"/>
      <c r="L872" s="295"/>
      <c r="M872" s="295"/>
      <c r="N872" s="295">
        <f>N871</f>
        <v>12</v>
      </c>
      <c r="O872" s="295"/>
      <c r="P872" s="295"/>
      <c r="Q872" s="295"/>
      <c r="R872" s="295"/>
      <c r="S872" s="295"/>
      <c r="T872" s="295"/>
      <c r="U872" s="295"/>
      <c r="V872" s="295"/>
      <c r="W872" s="295"/>
      <c r="X872" s="295"/>
      <c r="Y872" s="411">
        <f>Y871</f>
        <v>0</v>
      </c>
      <c r="Z872" s="411">
        <f t="shared" ref="Z872" si="2618">Z871</f>
        <v>0</v>
      </c>
      <c r="AA872" s="411">
        <f t="shared" ref="AA872" si="2619">AA871</f>
        <v>0</v>
      </c>
      <c r="AB872" s="411">
        <f t="shared" ref="AB872" si="2620">AB871</f>
        <v>0</v>
      </c>
      <c r="AC872" s="411">
        <f t="shared" ref="AC872" si="2621">AC871</f>
        <v>0</v>
      </c>
      <c r="AD872" s="411">
        <f t="shared" ref="AD872" si="2622">AD871</f>
        <v>0</v>
      </c>
      <c r="AE872" s="411">
        <f t="shared" ref="AE872" si="2623">AE871</f>
        <v>0</v>
      </c>
      <c r="AF872" s="411">
        <f t="shared" ref="AF872" si="2624">AF871</f>
        <v>0</v>
      </c>
      <c r="AG872" s="411">
        <f t="shared" ref="AG872" si="2625">AG871</f>
        <v>0</v>
      </c>
      <c r="AH872" s="411">
        <f t="shared" ref="AH872" si="2626">AH871</f>
        <v>0</v>
      </c>
      <c r="AI872" s="411">
        <f t="shared" ref="AI872" si="2627">AI871</f>
        <v>0</v>
      </c>
      <c r="AJ872" s="411">
        <f t="shared" ref="AJ872" si="2628">AJ871</f>
        <v>0</v>
      </c>
      <c r="AK872" s="411">
        <f t="shared" ref="AK872" si="2629">AK871</f>
        <v>0</v>
      </c>
      <c r="AL872" s="411">
        <f>AL871</f>
        <v>0</v>
      </c>
      <c r="AM872" s="306"/>
    </row>
    <row r="873" spans="1:39" ht="15.5" hidden="1" outlineLevel="1">
      <c r="A873" s="532"/>
      <c r="B873" s="428"/>
      <c r="C873" s="291"/>
      <c r="D873" s="291"/>
      <c r="E873" s="291"/>
      <c r="F873" s="291"/>
      <c r="G873" s="291"/>
      <c r="H873" s="291"/>
      <c r="I873" s="291"/>
      <c r="J873" s="291"/>
      <c r="K873" s="291"/>
      <c r="L873" s="291"/>
      <c r="M873" s="291"/>
      <c r="N873" s="291"/>
      <c r="O873" s="291"/>
      <c r="P873" s="291"/>
      <c r="Q873" s="291"/>
      <c r="R873" s="291"/>
      <c r="S873" s="291"/>
      <c r="T873" s="291"/>
      <c r="U873" s="291"/>
      <c r="V873" s="291"/>
      <c r="W873" s="291"/>
      <c r="X873" s="291"/>
      <c r="Y873" s="412"/>
      <c r="Z873" s="425"/>
      <c r="AA873" s="425"/>
      <c r="AB873" s="425"/>
      <c r="AC873" s="425"/>
      <c r="AD873" s="425"/>
      <c r="AE873" s="425"/>
      <c r="AF873" s="425"/>
      <c r="AG873" s="425"/>
      <c r="AH873" s="425"/>
      <c r="AI873" s="425"/>
      <c r="AJ873" s="425"/>
      <c r="AK873" s="425"/>
      <c r="AL873" s="425"/>
      <c r="AM873" s="306"/>
    </row>
    <row r="874" spans="1:39" ht="15.5" hidden="1" outlineLevel="1">
      <c r="A874" s="532"/>
      <c r="B874" s="288" t="s">
        <v>501</v>
      </c>
      <c r="C874" s="291"/>
      <c r="D874" s="291"/>
      <c r="E874" s="291"/>
      <c r="F874" s="291"/>
      <c r="G874" s="291"/>
      <c r="H874" s="291"/>
      <c r="I874" s="291"/>
      <c r="J874" s="291"/>
      <c r="K874" s="291"/>
      <c r="L874" s="291"/>
      <c r="M874" s="291"/>
      <c r="N874" s="291"/>
      <c r="O874" s="291"/>
      <c r="P874" s="291"/>
      <c r="Q874" s="291"/>
      <c r="R874" s="291"/>
      <c r="S874" s="291"/>
      <c r="T874" s="291"/>
      <c r="U874" s="291"/>
      <c r="V874" s="291"/>
      <c r="W874" s="291"/>
      <c r="X874" s="291"/>
      <c r="Y874" s="412"/>
      <c r="Z874" s="425"/>
      <c r="AA874" s="425"/>
      <c r="AB874" s="425"/>
      <c r="AC874" s="425"/>
      <c r="AD874" s="425"/>
      <c r="AE874" s="425"/>
      <c r="AF874" s="425"/>
      <c r="AG874" s="425"/>
      <c r="AH874" s="425"/>
      <c r="AI874" s="425"/>
      <c r="AJ874" s="425"/>
      <c r="AK874" s="425"/>
      <c r="AL874" s="425"/>
      <c r="AM874" s="306"/>
    </row>
    <row r="875" spans="1:39" ht="15.5" hidden="1" outlineLevel="1">
      <c r="A875" s="532">
        <v>33</v>
      </c>
      <c r="B875" s="428" t="s">
        <v>125</v>
      </c>
      <c r="C875" s="291" t="s">
        <v>25</v>
      </c>
      <c r="D875" s="295"/>
      <c r="E875" s="295"/>
      <c r="F875" s="295"/>
      <c r="G875" s="295"/>
      <c r="H875" s="295"/>
      <c r="I875" s="295"/>
      <c r="J875" s="295"/>
      <c r="K875" s="295"/>
      <c r="L875" s="295"/>
      <c r="M875" s="295"/>
      <c r="N875" s="295">
        <v>0</v>
      </c>
      <c r="O875" s="295"/>
      <c r="P875" s="295"/>
      <c r="Q875" s="295"/>
      <c r="R875" s="295"/>
      <c r="S875" s="295"/>
      <c r="T875" s="295"/>
      <c r="U875" s="295"/>
      <c r="V875" s="295"/>
      <c r="W875" s="295"/>
      <c r="X875" s="295"/>
      <c r="Y875" s="426"/>
      <c r="Z875" s="415"/>
      <c r="AA875" s="415"/>
      <c r="AB875" s="415"/>
      <c r="AC875" s="415"/>
      <c r="AD875" s="415"/>
      <c r="AE875" s="415"/>
      <c r="AF875" s="415"/>
      <c r="AG875" s="415"/>
      <c r="AH875" s="415"/>
      <c r="AI875" s="415"/>
      <c r="AJ875" s="415"/>
      <c r="AK875" s="415"/>
      <c r="AL875" s="415"/>
      <c r="AM875" s="296">
        <f>SUM(Y875:AL875)</f>
        <v>0</v>
      </c>
    </row>
    <row r="876" spans="1:39" ht="15.5" hidden="1" outlineLevel="1">
      <c r="A876" s="532"/>
      <c r="B876" s="294" t="s">
        <v>342</v>
      </c>
      <c r="C876" s="291" t="s">
        <v>163</v>
      </c>
      <c r="D876" s="295"/>
      <c r="E876" s="295"/>
      <c r="F876" s="295"/>
      <c r="G876" s="295"/>
      <c r="H876" s="295"/>
      <c r="I876" s="295"/>
      <c r="J876" s="295"/>
      <c r="K876" s="295"/>
      <c r="L876" s="295"/>
      <c r="M876" s="295"/>
      <c r="N876" s="295">
        <f>N875</f>
        <v>0</v>
      </c>
      <c r="O876" s="295"/>
      <c r="P876" s="295"/>
      <c r="Q876" s="295"/>
      <c r="R876" s="295"/>
      <c r="S876" s="295"/>
      <c r="T876" s="295"/>
      <c r="U876" s="295"/>
      <c r="V876" s="295"/>
      <c r="W876" s="295"/>
      <c r="X876" s="295"/>
      <c r="Y876" s="411">
        <f>Y875</f>
        <v>0</v>
      </c>
      <c r="Z876" s="411">
        <f t="shared" ref="Z876" si="2630">Z875</f>
        <v>0</v>
      </c>
      <c r="AA876" s="411">
        <f t="shared" ref="AA876" si="2631">AA875</f>
        <v>0</v>
      </c>
      <c r="AB876" s="411">
        <f t="shared" ref="AB876" si="2632">AB875</f>
        <v>0</v>
      </c>
      <c r="AC876" s="411">
        <f t="shared" ref="AC876" si="2633">AC875</f>
        <v>0</v>
      </c>
      <c r="AD876" s="411">
        <f t="shared" ref="AD876" si="2634">AD875</f>
        <v>0</v>
      </c>
      <c r="AE876" s="411">
        <f t="shared" ref="AE876" si="2635">AE875</f>
        <v>0</v>
      </c>
      <c r="AF876" s="411">
        <f t="shared" ref="AF876" si="2636">AF875</f>
        <v>0</v>
      </c>
      <c r="AG876" s="411">
        <f t="shared" ref="AG876" si="2637">AG875</f>
        <v>0</v>
      </c>
      <c r="AH876" s="411">
        <f t="shared" ref="AH876" si="2638">AH875</f>
        <v>0</v>
      </c>
      <c r="AI876" s="411">
        <f t="shared" ref="AI876" si="2639">AI875</f>
        <v>0</v>
      </c>
      <c r="AJ876" s="411">
        <f t="shared" ref="AJ876" si="2640">AJ875</f>
        <v>0</v>
      </c>
      <c r="AK876" s="411">
        <f t="shared" ref="AK876" si="2641">AK875</f>
        <v>0</v>
      </c>
      <c r="AL876" s="411">
        <f t="shared" ref="AL876" si="2642">AL875</f>
        <v>0</v>
      </c>
      <c r="AM876" s="306"/>
    </row>
    <row r="877" spans="1:39" ht="15.5" hidden="1" outlineLevel="1">
      <c r="A877" s="532"/>
      <c r="B877" s="428"/>
      <c r="C877" s="291"/>
      <c r="D877" s="291"/>
      <c r="E877" s="291"/>
      <c r="F877" s="291"/>
      <c r="G877" s="291"/>
      <c r="H877" s="291"/>
      <c r="I877" s="291"/>
      <c r="J877" s="291"/>
      <c r="K877" s="291"/>
      <c r="L877" s="291"/>
      <c r="M877" s="291"/>
      <c r="N877" s="291"/>
      <c r="O877" s="291"/>
      <c r="P877" s="291"/>
      <c r="Q877" s="291"/>
      <c r="R877" s="291"/>
      <c r="S877" s="291"/>
      <c r="T877" s="291"/>
      <c r="U877" s="291"/>
      <c r="V877" s="291"/>
      <c r="W877" s="291"/>
      <c r="X877" s="291"/>
      <c r="Y877" s="412"/>
      <c r="Z877" s="425"/>
      <c r="AA877" s="425"/>
      <c r="AB877" s="425"/>
      <c r="AC877" s="425"/>
      <c r="AD877" s="425"/>
      <c r="AE877" s="425"/>
      <c r="AF877" s="425"/>
      <c r="AG877" s="425"/>
      <c r="AH877" s="425"/>
      <c r="AI877" s="425"/>
      <c r="AJ877" s="425"/>
      <c r="AK877" s="425"/>
      <c r="AL877" s="425"/>
      <c r="AM877" s="306"/>
    </row>
    <row r="878" spans="1:39" ht="15.5" hidden="1" outlineLevel="1">
      <c r="A878" s="532">
        <v>34</v>
      </c>
      <c r="B878" s="428" t="s">
        <v>126</v>
      </c>
      <c r="C878" s="291" t="s">
        <v>25</v>
      </c>
      <c r="D878" s="295"/>
      <c r="E878" s="295"/>
      <c r="F878" s="295"/>
      <c r="G878" s="295"/>
      <c r="H878" s="295"/>
      <c r="I878" s="295"/>
      <c r="J878" s="295"/>
      <c r="K878" s="295"/>
      <c r="L878" s="295"/>
      <c r="M878" s="295"/>
      <c r="N878" s="295">
        <v>0</v>
      </c>
      <c r="O878" s="295"/>
      <c r="P878" s="295"/>
      <c r="Q878" s="295"/>
      <c r="R878" s="295"/>
      <c r="S878" s="295"/>
      <c r="T878" s="295"/>
      <c r="U878" s="295"/>
      <c r="V878" s="295"/>
      <c r="W878" s="295"/>
      <c r="X878" s="295"/>
      <c r="Y878" s="426"/>
      <c r="Z878" s="415"/>
      <c r="AA878" s="415"/>
      <c r="AB878" s="415"/>
      <c r="AC878" s="415"/>
      <c r="AD878" s="415"/>
      <c r="AE878" s="415"/>
      <c r="AF878" s="415"/>
      <c r="AG878" s="415"/>
      <c r="AH878" s="415"/>
      <c r="AI878" s="415"/>
      <c r="AJ878" s="415"/>
      <c r="AK878" s="415"/>
      <c r="AL878" s="415"/>
      <c r="AM878" s="296">
        <f>SUM(Y878:AL878)</f>
        <v>0</v>
      </c>
    </row>
    <row r="879" spans="1:39" ht="15.5" hidden="1" outlineLevel="1">
      <c r="A879" s="532"/>
      <c r="B879" s="294" t="s">
        <v>342</v>
      </c>
      <c r="C879" s="291" t="s">
        <v>163</v>
      </c>
      <c r="D879" s="295"/>
      <c r="E879" s="295"/>
      <c r="F879" s="295"/>
      <c r="G879" s="295"/>
      <c r="H879" s="295"/>
      <c r="I879" s="295"/>
      <c r="J879" s="295"/>
      <c r="K879" s="295"/>
      <c r="L879" s="295"/>
      <c r="M879" s="295"/>
      <c r="N879" s="295">
        <f>N878</f>
        <v>0</v>
      </c>
      <c r="O879" s="295"/>
      <c r="P879" s="295"/>
      <c r="Q879" s="295"/>
      <c r="R879" s="295"/>
      <c r="S879" s="295"/>
      <c r="T879" s="295"/>
      <c r="U879" s="295"/>
      <c r="V879" s="295"/>
      <c r="W879" s="295"/>
      <c r="X879" s="295"/>
      <c r="Y879" s="411">
        <f>Y878</f>
        <v>0</v>
      </c>
      <c r="Z879" s="411">
        <f t="shared" ref="Z879" si="2643">Z878</f>
        <v>0</v>
      </c>
      <c r="AA879" s="411">
        <f t="shared" ref="AA879" si="2644">AA878</f>
        <v>0</v>
      </c>
      <c r="AB879" s="411">
        <f t="shared" ref="AB879" si="2645">AB878</f>
        <v>0</v>
      </c>
      <c r="AC879" s="411">
        <f t="shared" ref="AC879" si="2646">AC878</f>
        <v>0</v>
      </c>
      <c r="AD879" s="411">
        <f t="shared" ref="AD879" si="2647">AD878</f>
        <v>0</v>
      </c>
      <c r="AE879" s="411">
        <f t="shared" ref="AE879" si="2648">AE878</f>
        <v>0</v>
      </c>
      <c r="AF879" s="411">
        <f t="shared" ref="AF879" si="2649">AF878</f>
        <v>0</v>
      </c>
      <c r="AG879" s="411">
        <f t="shared" ref="AG879" si="2650">AG878</f>
        <v>0</v>
      </c>
      <c r="AH879" s="411">
        <f t="shared" ref="AH879" si="2651">AH878</f>
        <v>0</v>
      </c>
      <c r="AI879" s="411">
        <f t="shared" ref="AI879" si="2652">AI878</f>
        <v>0</v>
      </c>
      <c r="AJ879" s="411">
        <f t="shared" ref="AJ879" si="2653">AJ878</f>
        <v>0</v>
      </c>
      <c r="AK879" s="411">
        <f t="shared" ref="AK879" si="2654">AK878</f>
        <v>0</v>
      </c>
      <c r="AL879" s="411">
        <f t="shared" ref="AL879" si="2655">AL878</f>
        <v>0</v>
      </c>
      <c r="AM879" s="306"/>
    </row>
    <row r="880" spans="1:39" ht="15.5" hidden="1" outlineLevel="1">
      <c r="A880" s="532"/>
      <c r="B880" s="428"/>
      <c r="C880" s="291"/>
      <c r="D880" s="291"/>
      <c r="E880" s="291"/>
      <c r="F880" s="291"/>
      <c r="G880" s="291"/>
      <c r="H880" s="291"/>
      <c r="I880" s="291"/>
      <c r="J880" s="291"/>
      <c r="K880" s="291"/>
      <c r="L880" s="291"/>
      <c r="M880" s="291"/>
      <c r="N880" s="291"/>
      <c r="O880" s="291"/>
      <c r="P880" s="291"/>
      <c r="Q880" s="291"/>
      <c r="R880" s="291"/>
      <c r="S880" s="291"/>
      <c r="T880" s="291"/>
      <c r="U880" s="291"/>
      <c r="V880" s="291"/>
      <c r="W880" s="291"/>
      <c r="X880" s="291"/>
      <c r="Y880" s="412"/>
      <c r="Z880" s="425"/>
      <c r="AA880" s="425"/>
      <c r="AB880" s="425"/>
      <c r="AC880" s="425"/>
      <c r="AD880" s="425"/>
      <c r="AE880" s="425"/>
      <c r="AF880" s="425"/>
      <c r="AG880" s="425"/>
      <c r="AH880" s="425"/>
      <c r="AI880" s="425"/>
      <c r="AJ880" s="425"/>
      <c r="AK880" s="425"/>
      <c r="AL880" s="425"/>
      <c r="AM880" s="306"/>
    </row>
    <row r="881" spans="1:39" ht="15.5" hidden="1" outlineLevel="1">
      <c r="A881" s="532">
        <v>35</v>
      </c>
      <c r="B881" s="428" t="s">
        <v>127</v>
      </c>
      <c r="C881" s="291" t="s">
        <v>25</v>
      </c>
      <c r="D881" s="295"/>
      <c r="E881" s="295"/>
      <c r="F881" s="295"/>
      <c r="G881" s="295"/>
      <c r="H881" s="295"/>
      <c r="I881" s="295"/>
      <c r="J881" s="295"/>
      <c r="K881" s="295"/>
      <c r="L881" s="295"/>
      <c r="M881" s="295"/>
      <c r="N881" s="295">
        <v>0</v>
      </c>
      <c r="O881" s="295"/>
      <c r="P881" s="295"/>
      <c r="Q881" s="295"/>
      <c r="R881" s="295"/>
      <c r="S881" s="295"/>
      <c r="T881" s="295"/>
      <c r="U881" s="295"/>
      <c r="V881" s="295"/>
      <c r="W881" s="295"/>
      <c r="X881" s="295"/>
      <c r="Y881" s="426"/>
      <c r="Z881" s="415"/>
      <c r="AA881" s="415"/>
      <c r="AB881" s="415"/>
      <c r="AC881" s="415"/>
      <c r="AD881" s="415"/>
      <c r="AE881" s="415"/>
      <c r="AF881" s="415"/>
      <c r="AG881" s="415"/>
      <c r="AH881" s="415"/>
      <c r="AI881" s="415"/>
      <c r="AJ881" s="415"/>
      <c r="AK881" s="415"/>
      <c r="AL881" s="415"/>
      <c r="AM881" s="296">
        <f>SUM(Y881:AL881)</f>
        <v>0</v>
      </c>
    </row>
    <row r="882" spans="1:39" ht="15.5" hidden="1" outlineLevel="1">
      <c r="A882" s="532"/>
      <c r="B882" s="294" t="s">
        <v>342</v>
      </c>
      <c r="C882" s="291" t="s">
        <v>163</v>
      </c>
      <c r="D882" s="295"/>
      <c r="E882" s="295"/>
      <c r="F882" s="295"/>
      <c r="G882" s="295"/>
      <c r="H882" s="295"/>
      <c r="I882" s="295"/>
      <c r="J882" s="295"/>
      <c r="K882" s="295"/>
      <c r="L882" s="295"/>
      <c r="M882" s="295"/>
      <c r="N882" s="295">
        <f>N881</f>
        <v>0</v>
      </c>
      <c r="O882" s="295"/>
      <c r="P882" s="295"/>
      <c r="Q882" s="295"/>
      <c r="R882" s="295"/>
      <c r="S882" s="295"/>
      <c r="T882" s="295"/>
      <c r="U882" s="295"/>
      <c r="V882" s="295"/>
      <c r="W882" s="295"/>
      <c r="X882" s="295"/>
      <c r="Y882" s="411">
        <f>Y881</f>
        <v>0</v>
      </c>
      <c r="Z882" s="411">
        <f t="shared" ref="Z882" si="2656">Z881</f>
        <v>0</v>
      </c>
      <c r="AA882" s="411">
        <f t="shared" ref="AA882" si="2657">AA881</f>
        <v>0</v>
      </c>
      <c r="AB882" s="411">
        <f t="shared" ref="AB882" si="2658">AB881</f>
        <v>0</v>
      </c>
      <c r="AC882" s="411">
        <f t="shared" ref="AC882" si="2659">AC881</f>
        <v>0</v>
      </c>
      <c r="AD882" s="411">
        <f t="shared" ref="AD882" si="2660">AD881</f>
        <v>0</v>
      </c>
      <c r="AE882" s="411">
        <f t="shared" ref="AE882" si="2661">AE881</f>
        <v>0</v>
      </c>
      <c r="AF882" s="411">
        <f t="shared" ref="AF882" si="2662">AF881</f>
        <v>0</v>
      </c>
      <c r="AG882" s="411">
        <f t="shared" ref="AG882" si="2663">AG881</f>
        <v>0</v>
      </c>
      <c r="AH882" s="411">
        <f t="shared" ref="AH882" si="2664">AH881</f>
        <v>0</v>
      </c>
      <c r="AI882" s="411">
        <f t="shared" ref="AI882" si="2665">AI881</f>
        <v>0</v>
      </c>
      <c r="AJ882" s="411">
        <f t="shared" ref="AJ882" si="2666">AJ881</f>
        <v>0</v>
      </c>
      <c r="AK882" s="411">
        <f t="shared" ref="AK882" si="2667">AK881</f>
        <v>0</v>
      </c>
      <c r="AL882" s="411">
        <f t="shared" ref="AL882" si="2668">AL881</f>
        <v>0</v>
      </c>
      <c r="AM882" s="306"/>
    </row>
    <row r="883" spans="1:39" ht="15.5" hidden="1" outlineLevel="1">
      <c r="A883" s="532"/>
      <c r="B883" s="431"/>
      <c r="C883" s="291"/>
      <c r="D883" s="291"/>
      <c r="E883" s="291"/>
      <c r="F883" s="291"/>
      <c r="G883" s="291"/>
      <c r="H883" s="291"/>
      <c r="I883" s="291"/>
      <c r="J883" s="291"/>
      <c r="K883" s="291"/>
      <c r="L883" s="291"/>
      <c r="M883" s="291"/>
      <c r="N883" s="291"/>
      <c r="O883" s="291"/>
      <c r="P883" s="291"/>
      <c r="Q883" s="291"/>
      <c r="R883" s="291"/>
      <c r="S883" s="291"/>
      <c r="T883" s="291"/>
      <c r="U883" s="291"/>
      <c r="V883" s="291"/>
      <c r="W883" s="291"/>
      <c r="X883" s="291"/>
      <c r="Y883" s="412"/>
      <c r="Z883" s="425"/>
      <c r="AA883" s="425"/>
      <c r="AB883" s="425"/>
      <c r="AC883" s="425"/>
      <c r="AD883" s="425"/>
      <c r="AE883" s="425"/>
      <c r="AF883" s="425"/>
      <c r="AG883" s="425"/>
      <c r="AH883" s="425"/>
      <c r="AI883" s="425"/>
      <c r="AJ883" s="425"/>
      <c r="AK883" s="425"/>
      <c r="AL883" s="425"/>
      <c r="AM883" s="306"/>
    </row>
    <row r="884" spans="1:39" ht="15.5" hidden="1" outlineLevel="1">
      <c r="A884" s="532"/>
      <c r="B884" s="288" t="s">
        <v>502</v>
      </c>
      <c r="C884" s="291"/>
      <c r="D884" s="291"/>
      <c r="E884" s="291"/>
      <c r="F884" s="291"/>
      <c r="G884" s="291"/>
      <c r="H884" s="291"/>
      <c r="I884" s="291"/>
      <c r="J884" s="291"/>
      <c r="K884" s="291"/>
      <c r="L884" s="291"/>
      <c r="M884" s="291"/>
      <c r="N884" s="291"/>
      <c r="O884" s="291"/>
      <c r="P884" s="291"/>
      <c r="Q884" s="291"/>
      <c r="R884" s="291"/>
      <c r="S884" s="291"/>
      <c r="T884" s="291"/>
      <c r="U884" s="291"/>
      <c r="V884" s="291"/>
      <c r="W884" s="291"/>
      <c r="X884" s="291"/>
      <c r="Y884" s="412"/>
      <c r="Z884" s="425"/>
      <c r="AA884" s="425"/>
      <c r="AB884" s="425"/>
      <c r="AC884" s="425"/>
      <c r="AD884" s="425"/>
      <c r="AE884" s="425"/>
      <c r="AF884" s="425"/>
      <c r="AG884" s="425"/>
      <c r="AH884" s="425"/>
      <c r="AI884" s="425"/>
      <c r="AJ884" s="425"/>
      <c r="AK884" s="425"/>
      <c r="AL884" s="425"/>
      <c r="AM884" s="306"/>
    </row>
    <row r="885" spans="1:39" ht="46.5" hidden="1" outlineLevel="1">
      <c r="A885" s="532">
        <v>36</v>
      </c>
      <c r="B885" s="428" t="s">
        <v>128</v>
      </c>
      <c r="C885" s="291" t="s">
        <v>25</v>
      </c>
      <c r="D885" s="295"/>
      <c r="E885" s="295"/>
      <c r="F885" s="295"/>
      <c r="G885" s="295"/>
      <c r="H885" s="295"/>
      <c r="I885" s="295"/>
      <c r="J885" s="295"/>
      <c r="K885" s="295"/>
      <c r="L885" s="295"/>
      <c r="M885" s="295"/>
      <c r="N885" s="295">
        <v>12</v>
      </c>
      <c r="O885" s="295"/>
      <c r="P885" s="295"/>
      <c r="Q885" s="295"/>
      <c r="R885" s="295"/>
      <c r="S885" s="295"/>
      <c r="T885" s="295"/>
      <c r="U885" s="295"/>
      <c r="V885" s="295"/>
      <c r="W885" s="295"/>
      <c r="X885" s="295"/>
      <c r="Y885" s="426"/>
      <c r="Z885" s="415"/>
      <c r="AA885" s="415"/>
      <c r="AB885" s="415"/>
      <c r="AC885" s="415"/>
      <c r="AD885" s="415"/>
      <c r="AE885" s="415"/>
      <c r="AF885" s="415"/>
      <c r="AG885" s="415"/>
      <c r="AH885" s="415"/>
      <c r="AI885" s="415"/>
      <c r="AJ885" s="415"/>
      <c r="AK885" s="415"/>
      <c r="AL885" s="415"/>
      <c r="AM885" s="296">
        <f>SUM(Y885:AL885)</f>
        <v>0</v>
      </c>
    </row>
    <row r="886" spans="1:39" ht="15.5" hidden="1" outlineLevel="1">
      <c r="A886" s="532"/>
      <c r="B886" s="294" t="s">
        <v>342</v>
      </c>
      <c r="C886" s="291" t="s">
        <v>163</v>
      </c>
      <c r="D886" s="295"/>
      <c r="E886" s="295"/>
      <c r="F886" s="295"/>
      <c r="G886" s="295"/>
      <c r="H886" s="295"/>
      <c r="I886" s="295"/>
      <c r="J886" s="295"/>
      <c r="K886" s="295"/>
      <c r="L886" s="295"/>
      <c r="M886" s="295"/>
      <c r="N886" s="295">
        <f>N885</f>
        <v>12</v>
      </c>
      <c r="O886" s="295"/>
      <c r="P886" s="295"/>
      <c r="Q886" s="295"/>
      <c r="R886" s="295"/>
      <c r="S886" s="295"/>
      <c r="T886" s="295"/>
      <c r="U886" s="295"/>
      <c r="V886" s="295"/>
      <c r="W886" s="295"/>
      <c r="X886" s="295"/>
      <c r="Y886" s="411">
        <f>Y885</f>
        <v>0</v>
      </c>
      <c r="Z886" s="411">
        <f t="shared" ref="Z886" si="2669">Z885</f>
        <v>0</v>
      </c>
      <c r="AA886" s="411">
        <f t="shared" ref="AA886" si="2670">AA885</f>
        <v>0</v>
      </c>
      <c r="AB886" s="411">
        <f t="shared" ref="AB886" si="2671">AB885</f>
        <v>0</v>
      </c>
      <c r="AC886" s="411">
        <f t="shared" ref="AC886" si="2672">AC885</f>
        <v>0</v>
      </c>
      <c r="AD886" s="411">
        <f t="shared" ref="AD886" si="2673">AD885</f>
        <v>0</v>
      </c>
      <c r="AE886" s="411">
        <f t="shared" ref="AE886" si="2674">AE885</f>
        <v>0</v>
      </c>
      <c r="AF886" s="411">
        <f t="shared" ref="AF886" si="2675">AF885</f>
        <v>0</v>
      </c>
      <c r="AG886" s="411">
        <f t="shared" ref="AG886" si="2676">AG885</f>
        <v>0</v>
      </c>
      <c r="AH886" s="411">
        <f t="shared" ref="AH886" si="2677">AH885</f>
        <v>0</v>
      </c>
      <c r="AI886" s="411">
        <f t="shared" ref="AI886" si="2678">AI885</f>
        <v>0</v>
      </c>
      <c r="AJ886" s="411">
        <f t="shared" ref="AJ886" si="2679">AJ885</f>
        <v>0</v>
      </c>
      <c r="AK886" s="411">
        <f t="shared" ref="AK886" si="2680">AK885</f>
        <v>0</v>
      </c>
      <c r="AL886" s="411">
        <f t="shared" ref="AL886" si="2681">AL885</f>
        <v>0</v>
      </c>
      <c r="AM886" s="306"/>
    </row>
    <row r="887" spans="1:39" ht="15.5" hidden="1" outlineLevel="1">
      <c r="A887" s="532"/>
      <c r="B887" s="428"/>
      <c r="C887" s="291"/>
      <c r="D887" s="291"/>
      <c r="E887" s="291"/>
      <c r="F887" s="291"/>
      <c r="G887" s="291"/>
      <c r="H887" s="291"/>
      <c r="I887" s="291"/>
      <c r="J887" s="291"/>
      <c r="K887" s="291"/>
      <c r="L887" s="291"/>
      <c r="M887" s="291"/>
      <c r="N887" s="291"/>
      <c r="O887" s="291"/>
      <c r="P887" s="291"/>
      <c r="Q887" s="291"/>
      <c r="R887" s="291"/>
      <c r="S887" s="291"/>
      <c r="T887" s="291"/>
      <c r="U887" s="291"/>
      <c r="V887" s="291"/>
      <c r="W887" s="291"/>
      <c r="X887" s="291"/>
      <c r="Y887" s="412"/>
      <c r="Z887" s="425"/>
      <c r="AA887" s="425"/>
      <c r="AB887" s="425"/>
      <c r="AC887" s="425"/>
      <c r="AD887" s="425"/>
      <c r="AE887" s="425"/>
      <c r="AF887" s="425"/>
      <c r="AG887" s="425"/>
      <c r="AH887" s="425"/>
      <c r="AI887" s="425"/>
      <c r="AJ887" s="425"/>
      <c r="AK887" s="425"/>
      <c r="AL887" s="425"/>
      <c r="AM887" s="306"/>
    </row>
    <row r="888" spans="1:39" ht="31" hidden="1" outlineLevel="1">
      <c r="A888" s="532">
        <v>37</v>
      </c>
      <c r="B888" s="428" t="s">
        <v>129</v>
      </c>
      <c r="C888" s="291" t="s">
        <v>25</v>
      </c>
      <c r="D888" s="295"/>
      <c r="E888" s="295"/>
      <c r="F888" s="295"/>
      <c r="G888" s="295"/>
      <c r="H888" s="295"/>
      <c r="I888" s="295"/>
      <c r="J888" s="295"/>
      <c r="K888" s="295"/>
      <c r="L888" s="295"/>
      <c r="M888" s="295"/>
      <c r="N888" s="295">
        <v>12</v>
      </c>
      <c r="O888" s="295"/>
      <c r="P888" s="295"/>
      <c r="Q888" s="295"/>
      <c r="R888" s="295"/>
      <c r="S888" s="295"/>
      <c r="T888" s="295"/>
      <c r="U888" s="295"/>
      <c r="V888" s="295"/>
      <c r="W888" s="295"/>
      <c r="X888" s="295"/>
      <c r="Y888" s="426"/>
      <c r="Z888" s="415"/>
      <c r="AA888" s="415"/>
      <c r="AB888" s="415"/>
      <c r="AC888" s="415"/>
      <c r="AD888" s="415"/>
      <c r="AE888" s="415"/>
      <c r="AF888" s="415"/>
      <c r="AG888" s="415"/>
      <c r="AH888" s="415"/>
      <c r="AI888" s="415"/>
      <c r="AJ888" s="415"/>
      <c r="AK888" s="415"/>
      <c r="AL888" s="415"/>
      <c r="AM888" s="296">
        <f>SUM(Y888:AL888)</f>
        <v>0</v>
      </c>
    </row>
    <row r="889" spans="1:39" ht="15.5" hidden="1" outlineLevel="1">
      <c r="A889" s="532"/>
      <c r="B889" s="294" t="s">
        <v>342</v>
      </c>
      <c r="C889" s="291" t="s">
        <v>163</v>
      </c>
      <c r="D889" s="295"/>
      <c r="E889" s="295"/>
      <c r="F889" s="295"/>
      <c r="G889" s="295"/>
      <c r="H889" s="295"/>
      <c r="I889" s="295"/>
      <c r="J889" s="295"/>
      <c r="K889" s="295"/>
      <c r="L889" s="295"/>
      <c r="M889" s="295"/>
      <c r="N889" s="295">
        <f>N888</f>
        <v>12</v>
      </c>
      <c r="O889" s="295"/>
      <c r="P889" s="295"/>
      <c r="Q889" s="295"/>
      <c r="R889" s="295"/>
      <c r="S889" s="295"/>
      <c r="T889" s="295"/>
      <c r="U889" s="295"/>
      <c r="V889" s="295"/>
      <c r="W889" s="295"/>
      <c r="X889" s="295"/>
      <c r="Y889" s="411">
        <f>Y888</f>
        <v>0</v>
      </c>
      <c r="Z889" s="411">
        <f t="shared" ref="Z889" si="2682">Z888</f>
        <v>0</v>
      </c>
      <c r="AA889" s="411">
        <f t="shared" ref="AA889" si="2683">AA888</f>
        <v>0</v>
      </c>
      <c r="AB889" s="411">
        <f t="shared" ref="AB889" si="2684">AB888</f>
        <v>0</v>
      </c>
      <c r="AC889" s="411">
        <f t="shared" ref="AC889" si="2685">AC888</f>
        <v>0</v>
      </c>
      <c r="AD889" s="411">
        <f t="shared" ref="AD889" si="2686">AD888</f>
        <v>0</v>
      </c>
      <c r="AE889" s="411">
        <f t="shared" ref="AE889" si="2687">AE888</f>
        <v>0</v>
      </c>
      <c r="AF889" s="411">
        <f t="shared" ref="AF889" si="2688">AF888</f>
        <v>0</v>
      </c>
      <c r="AG889" s="411">
        <f t="shared" ref="AG889" si="2689">AG888</f>
        <v>0</v>
      </c>
      <c r="AH889" s="411">
        <f t="shared" ref="AH889" si="2690">AH888</f>
        <v>0</v>
      </c>
      <c r="AI889" s="411">
        <f t="shared" ref="AI889" si="2691">AI888</f>
        <v>0</v>
      </c>
      <c r="AJ889" s="411">
        <f t="shared" ref="AJ889" si="2692">AJ888</f>
        <v>0</v>
      </c>
      <c r="AK889" s="411">
        <f t="shared" ref="AK889" si="2693">AK888</f>
        <v>0</v>
      </c>
      <c r="AL889" s="411">
        <f t="shared" ref="AL889" si="2694">AL888</f>
        <v>0</v>
      </c>
      <c r="AM889" s="306"/>
    </row>
    <row r="890" spans="1:39" ht="15.5" hidden="1" outlineLevel="1">
      <c r="A890" s="532"/>
      <c r="B890" s="428"/>
      <c r="C890" s="291"/>
      <c r="D890" s="291"/>
      <c r="E890" s="291"/>
      <c r="F890" s="291"/>
      <c r="G890" s="291"/>
      <c r="H890" s="291"/>
      <c r="I890" s="291"/>
      <c r="J890" s="291"/>
      <c r="K890" s="291"/>
      <c r="L890" s="291"/>
      <c r="M890" s="291"/>
      <c r="N890" s="291"/>
      <c r="O890" s="291"/>
      <c r="P890" s="291"/>
      <c r="Q890" s="291"/>
      <c r="R890" s="291"/>
      <c r="S890" s="291"/>
      <c r="T890" s="291"/>
      <c r="U890" s="291"/>
      <c r="V890" s="291"/>
      <c r="W890" s="291"/>
      <c r="X890" s="291"/>
      <c r="Y890" s="412"/>
      <c r="Z890" s="425"/>
      <c r="AA890" s="425"/>
      <c r="AB890" s="425"/>
      <c r="AC890" s="425"/>
      <c r="AD890" s="425"/>
      <c r="AE890" s="425"/>
      <c r="AF890" s="425"/>
      <c r="AG890" s="425"/>
      <c r="AH890" s="425"/>
      <c r="AI890" s="425"/>
      <c r="AJ890" s="425"/>
      <c r="AK890" s="425"/>
      <c r="AL890" s="425"/>
      <c r="AM890" s="306"/>
    </row>
    <row r="891" spans="1:39" ht="15.5" hidden="1" outlineLevel="1">
      <c r="A891" s="532">
        <v>38</v>
      </c>
      <c r="B891" s="428" t="s">
        <v>130</v>
      </c>
      <c r="C891" s="291" t="s">
        <v>25</v>
      </c>
      <c r="D891" s="295"/>
      <c r="E891" s="295"/>
      <c r="F891" s="295"/>
      <c r="G891" s="295"/>
      <c r="H891" s="295"/>
      <c r="I891" s="295"/>
      <c r="J891" s="295"/>
      <c r="K891" s="295"/>
      <c r="L891" s="295"/>
      <c r="M891" s="295"/>
      <c r="N891" s="295">
        <v>12</v>
      </c>
      <c r="O891" s="295"/>
      <c r="P891" s="295"/>
      <c r="Q891" s="295"/>
      <c r="R891" s="295"/>
      <c r="S891" s="295"/>
      <c r="T891" s="295"/>
      <c r="U891" s="295"/>
      <c r="V891" s="295"/>
      <c r="W891" s="295"/>
      <c r="X891" s="295"/>
      <c r="Y891" s="426"/>
      <c r="Z891" s="415"/>
      <c r="AA891" s="415"/>
      <c r="AB891" s="415"/>
      <c r="AC891" s="415"/>
      <c r="AD891" s="415"/>
      <c r="AE891" s="415"/>
      <c r="AF891" s="415"/>
      <c r="AG891" s="415"/>
      <c r="AH891" s="415"/>
      <c r="AI891" s="415"/>
      <c r="AJ891" s="415"/>
      <c r="AK891" s="415"/>
      <c r="AL891" s="415"/>
      <c r="AM891" s="296">
        <f>SUM(Y891:AL891)</f>
        <v>0</v>
      </c>
    </row>
    <row r="892" spans="1:39" ht="15.5" hidden="1" outlineLevel="1">
      <c r="A892" s="532"/>
      <c r="B892" s="294" t="s">
        <v>342</v>
      </c>
      <c r="C892" s="291" t="s">
        <v>163</v>
      </c>
      <c r="D892" s="295"/>
      <c r="E892" s="295"/>
      <c r="F892" s="295"/>
      <c r="G892" s="295"/>
      <c r="H892" s="295"/>
      <c r="I892" s="295"/>
      <c r="J892" s="295"/>
      <c r="K892" s="295"/>
      <c r="L892" s="295"/>
      <c r="M892" s="295"/>
      <c r="N892" s="295">
        <f>N891</f>
        <v>12</v>
      </c>
      <c r="O892" s="295"/>
      <c r="P892" s="295"/>
      <c r="Q892" s="295"/>
      <c r="R892" s="295"/>
      <c r="S892" s="295"/>
      <c r="T892" s="295"/>
      <c r="U892" s="295"/>
      <c r="V892" s="295"/>
      <c r="W892" s="295"/>
      <c r="X892" s="295"/>
      <c r="Y892" s="411">
        <f>Y891</f>
        <v>0</v>
      </c>
      <c r="Z892" s="411">
        <f t="shared" ref="Z892" si="2695">Z891</f>
        <v>0</v>
      </c>
      <c r="AA892" s="411">
        <f t="shared" ref="AA892" si="2696">AA891</f>
        <v>0</v>
      </c>
      <c r="AB892" s="411">
        <f t="shared" ref="AB892" si="2697">AB891</f>
        <v>0</v>
      </c>
      <c r="AC892" s="411">
        <f t="shared" ref="AC892" si="2698">AC891</f>
        <v>0</v>
      </c>
      <c r="AD892" s="411">
        <f t="shared" ref="AD892" si="2699">AD891</f>
        <v>0</v>
      </c>
      <c r="AE892" s="411">
        <f t="shared" ref="AE892" si="2700">AE891</f>
        <v>0</v>
      </c>
      <c r="AF892" s="411">
        <f t="shared" ref="AF892" si="2701">AF891</f>
        <v>0</v>
      </c>
      <c r="AG892" s="411">
        <f t="shared" ref="AG892" si="2702">AG891</f>
        <v>0</v>
      </c>
      <c r="AH892" s="411">
        <f t="shared" ref="AH892" si="2703">AH891</f>
        <v>0</v>
      </c>
      <c r="AI892" s="411">
        <f t="shared" ref="AI892" si="2704">AI891</f>
        <v>0</v>
      </c>
      <c r="AJ892" s="411">
        <f t="shared" ref="AJ892" si="2705">AJ891</f>
        <v>0</v>
      </c>
      <c r="AK892" s="411">
        <f t="shared" ref="AK892" si="2706">AK891</f>
        <v>0</v>
      </c>
      <c r="AL892" s="411">
        <f t="shared" ref="AL892" si="2707">AL891</f>
        <v>0</v>
      </c>
      <c r="AM892" s="306"/>
    </row>
    <row r="893" spans="1:39" ht="15.5" hidden="1" outlineLevel="1">
      <c r="A893" s="532"/>
      <c r="B893" s="428"/>
      <c r="C893" s="291"/>
      <c r="D893" s="291"/>
      <c r="E893" s="291"/>
      <c r="F893" s="291"/>
      <c r="G893" s="291"/>
      <c r="H893" s="291"/>
      <c r="I893" s="291"/>
      <c r="J893" s="291"/>
      <c r="K893" s="291"/>
      <c r="L893" s="291"/>
      <c r="M893" s="291"/>
      <c r="N893" s="291"/>
      <c r="O893" s="291"/>
      <c r="P893" s="291"/>
      <c r="Q893" s="291"/>
      <c r="R893" s="291"/>
      <c r="S893" s="291"/>
      <c r="T893" s="291"/>
      <c r="U893" s="291"/>
      <c r="V893" s="291"/>
      <c r="W893" s="291"/>
      <c r="X893" s="291"/>
      <c r="Y893" s="412"/>
      <c r="Z893" s="425"/>
      <c r="AA893" s="425"/>
      <c r="AB893" s="425"/>
      <c r="AC893" s="425"/>
      <c r="AD893" s="425"/>
      <c r="AE893" s="425"/>
      <c r="AF893" s="425"/>
      <c r="AG893" s="425"/>
      <c r="AH893" s="425"/>
      <c r="AI893" s="425"/>
      <c r="AJ893" s="425"/>
      <c r="AK893" s="425"/>
      <c r="AL893" s="425"/>
      <c r="AM893" s="306"/>
    </row>
    <row r="894" spans="1:39" ht="31" hidden="1" outlineLevel="1">
      <c r="A894" s="532">
        <v>39</v>
      </c>
      <c r="B894" s="428" t="s">
        <v>131</v>
      </c>
      <c r="C894" s="291" t="s">
        <v>25</v>
      </c>
      <c r="D894" s="295"/>
      <c r="E894" s="295"/>
      <c r="F894" s="295"/>
      <c r="G894" s="295"/>
      <c r="H894" s="295"/>
      <c r="I894" s="295"/>
      <c r="J894" s="295"/>
      <c r="K894" s="295"/>
      <c r="L894" s="295"/>
      <c r="M894" s="295"/>
      <c r="N894" s="295">
        <v>12</v>
      </c>
      <c r="O894" s="295"/>
      <c r="P894" s="295"/>
      <c r="Q894" s="295"/>
      <c r="R894" s="295"/>
      <c r="S894" s="295"/>
      <c r="T894" s="295"/>
      <c r="U894" s="295"/>
      <c r="V894" s="295"/>
      <c r="W894" s="295"/>
      <c r="X894" s="295"/>
      <c r="Y894" s="426"/>
      <c r="Z894" s="415"/>
      <c r="AA894" s="415"/>
      <c r="AB894" s="415"/>
      <c r="AC894" s="415"/>
      <c r="AD894" s="415"/>
      <c r="AE894" s="415"/>
      <c r="AF894" s="415"/>
      <c r="AG894" s="415"/>
      <c r="AH894" s="415"/>
      <c r="AI894" s="415"/>
      <c r="AJ894" s="415"/>
      <c r="AK894" s="415"/>
      <c r="AL894" s="415"/>
      <c r="AM894" s="296">
        <f>SUM(Y894:AL894)</f>
        <v>0</v>
      </c>
    </row>
    <row r="895" spans="1:39" ht="15.5" hidden="1" outlineLevel="1">
      <c r="A895" s="532"/>
      <c r="B895" s="294" t="s">
        <v>342</v>
      </c>
      <c r="C895" s="291" t="s">
        <v>163</v>
      </c>
      <c r="D895" s="295"/>
      <c r="E895" s="295"/>
      <c r="F895" s="295"/>
      <c r="G895" s="295"/>
      <c r="H895" s="295"/>
      <c r="I895" s="295"/>
      <c r="J895" s="295"/>
      <c r="K895" s="295"/>
      <c r="L895" s="295"/>
      <c r="M895" s="295"/>
      <c r="N895" s="295">
        <f>N894</f>
        <v>12</v>
      </c>
      <c r="O895" s="295"/>
      <c r="P895" s="295"/>
      <c r="Q895" s="295"/>
      <c r="R895" s="295"/>
      <c r="S895" s="295"/>
      <c r="T895" s="295"/>
      <c r="U895" s="295"/>
      <c r="V895" s="295"/>
      <c r="W895" s="295"/>
      <c r="X895" s="295"/>
      <c r="Y895" s="411">
        <f>Y894</f>
        <v>0</v>
      </c>
      <c r="Z895" s="411">
        <f t="shared" ref="Z895" si="2708">Z894</f>
        <v>0</v>
      </c>
      <c r="AA895" s="411">
        <f t="shared" ref="AA895" si="2709">AA894</f>
        <v>0</v>
      </c>
      <c r="AB895" s="411">
        <f t="shared" ref="AB895" si="2710">AB894</f>
        <v>0</v>
      </c>
      <c r="AC895" s="411">
        <f t="shared" ref="AC895" si="2711">AC894</f>
        <v>0</v>
      </c>
      <c r="AD895" s="411">
        <f t="shared" ref="AD895" si="2712">AD894</f>
        <v>0</v>
      </c>
      <c r="AE895" s="411">
        <f t="shared" ref="AE895" si="2713">AE894</f>
        <v>0</v>
      </c>
      <c r="AF895" s="411">
        <f t="shared" ref="AF895" si="2714">AF894</f>
        <v>0</v>
      </c>
      <c r="AG895" s="411">
        <f t="shared" ref="AG895" si="2715">AG894</f>
        <v>0</v>
      </c>
      <c r="AH895" s="411">
        <f t="shared" ref="AH895" si="2716">AH894</f>
        <v>0</v>
      </c>
      <c r="AI895" s="411">
        <f t="shared" ref="AI895" si="2717">AI894</f>
        <v>0</v>
      </c>
      <c r="AJ895" s="411">
        <f t="shared" ref="AJ895" si="2718">AJ894</f>
        <v>0</v>
      </c>
      <c r="AK895" s="411">
        <f t="shared" ref="AK895" si="2719">AK894</f>
        <v>0</v>
      </c>
      <c r="AL895" s="411">
        <f t="shared" ref="AL895" si="2720">AL894</f>
        <v>0</v>
      </c>
      <c r="AM895" s="306"/>
    </row>
    <row r="896" spans="1:39" ht="15.5" hidden="1" outlineLevel="1">
      <c r="A896" s="532"/>
      <c r="B896" s="428"/>
      <c r="C896" s="291"/>
      <c r="D896" s="291"/>
      <c r="E896" s="291"/>
      <c r="F896" s="291"/>
      <c r="G896" s="291"/>
      <c r="H896" s="291"/>
      <c r="I896" s="291"/>
      <c r="J896" s="291"/>
      <c r="K896" s="291"/>
      <c r="L896" s="291"/>
      <c r="M896" s="291"/>
      <c r="N896" s="291"/>
      <c r="O896" s="291"/>
      <c r="P896" s="291"/>
      <c r="Q896" s="291"/>
      <c r="R896" s="291"/>
      <c r="S896" s="291"/>
      <c r="T896" s="291"/>
      <c r="U896" s="291"/>
      <c r="V896" s="291"/>
      <c r="W896" s="291"/>
      <c r="X896" s="291"/>
      <c r="Y896" s="412"/>
      <c r="Z896" s="425"/>
      <c r="AA896" s="425"/>
      <c r="AB896" s="425"/>
      <c r="AC896" s="425"/>
      <c r="AD896" s="425"/>
      <c r="AE896" s="425"/>
      <c r="AF896" s="425"/>
      <c r="AG896" s="425"/>
      <c r="AH896" s="425"/>
      <c r="AI896" s="425"/>
      <c r="AJ896" s="425"/>
      <c r="AK896" s="425"/>
      <c r="AL896" s="425"/>
      <c r="AM896" s="306"/>
    </row>
    <row r="897" spans="1:39" ht="31" hidden="1" outlineLevel="1">
      <c r="A897" s="532">
        <v>40</v>
      </c>
      <c r="B897" s="428" t="s">
        <v>132</v>
      </c>
      <c r="C897" s="291" t="s">
        <v>25</v>
      </c>
      <c r="D897" s="295"/>
      <c r="E897" s="295"/>
      <c r="F897" s="295"/>
      <c r="G897" s="295"/>
      <c r="H897" s="295"/>
      <c r="I897" s="295"/>
      <c r="J897" s="295"/>
      <c r="K897" s="295"/>
      <c r="L897" s="295"/>
      <c r="M897" s="295"/>
      <c r="N897" s="295">
        <v>12</v>
      </c>
      <c r="O897" s="295"/>
      <c r="P897" s="295"/>
      <c r="Q897" s="295"/>
      <c r="R897" s="295"/>
      <c r="S897" s="295"/>
      <c r="T897" s="295"/>
      <c r="U897" s="295"/>
      <c r="V897" s="295"/>
      <c r="W897" s="295"/>
      <c r="X897" s="295"/>
      <c r="Y897" s="426"/>
      <c r="Z897" s="415"/>
      <c r="AA897" s="415"/>
      <c r="AB897" s="415"/>
      <c r="AC897" s="415"/>
      <c r="AD897" s="415"/>
      <c r="AE897" s="415"/>
      <c r="AF897" s="415"/>
      <c r="AG897" s="415"/>
      <c r="AH897" s="415"/>
      <c r="AI897" s="415"/>
      <c r="AJ897" s="415"/>
      <c r="AK897" s="415"/>
      <c r="AL897" s="415"/>
      <c r="AM897" s="296">
        <f>SUM(Y897:AL897)</f>
        <v>0</v>
      </c>
    </row>
    <row r="898" spans="1:39" ht="15.5" hidden="1" outlineLevel="1">
      <c r="A898" s="532"/>
      <c r="B898" s="294" t="s">
        <v>342</v>
      </c>
      <c r="C898" s="291" t="s">
        <v>163</v>
      </c>
      <c r="D898" s="295"/>
      <c r="E898" s="295"/>
      <c r="F898" s="295"/>
      <c r="G898" s="295"/>
      <c r="H898" s="295"/>
      <c r="I898" s="295"/>
      <c r="J898" s="295"/>
      <c r="K898" s="295"/>
      <c r="L898" s="295"/>
      <c r="M898" s="295"/>
      <c r="N898" s="295">
        <f>N897</f>
        <v>12</v>
      </c>
      <c r="O898" s="295"/>
      <c r="P898" s="295"/>
      <c r="Q898" s="295"/>
      <c r="R898" s="295"/>
      <c r="S898" s="295"/>
      <c r="T898" s="295"/>
      <c r="U898" s="295"/>
      <c r="V898" s="295"/>
      <c r="W898" s="295"/>
      <c r="X898" s="295"/>
      <c r="Y898" s="411">
        <f>Y897</f>
        <v>0</v>
      </c>
      <c r="Z898" s="411">
        <f t="shared" ref="Z898" si="2721">Z897</f>
        <v>0</v>
      </c>
      <c r="AA898" s="411">
        <f t="shared" ref="AA898" si="2722">AA897</f>
        <v>0</v>
      </c>
      <c r="AB898" s="411">
        <f t="shared" ref="AB898" si="2723">AB897</f>
        <v>0</v>
      </c>
      <c r="AC898" s="411">
        <f t="shared" ref="AC898" si="2724">AC897</f>
        <v>0</v>
      </c>
      <c r="AD898" s="411">
        <f t="shared" ref="AD898" si="2725">AD897</f>
        <v>0</v>
      </c>
      <c r="AE898" s="411">
        <f t="shared" ref="AE898" si="2726">AE897</f>
        <v>0</v>
      </c>
      <c r="AF898" s="411">
        <f t="shared" ref="AF898" si="2727">AF897</f>
        <v>0</v>
      </c>
      <c r="AG898" s="411">
        <f t="shared" ref="AG898" si="2728">AG897</f>
        <v>0</v>
      </c>
      <c r="AH898" s="411">
        <f t="shared" ref="AH898" si="2729">AH897</f>
        <v>0</v>
      </c>
      <c r="AI898" s="411">
        <f t="shared" ref="AI898" si="2730">AI897</f>
        <v>0</v>
      </c>
      <c r="AJ898" s="411">
        <f t="shared" ref="AJ898" si="2731">AJ897</f>
        <v>0</v>
      </c>
      <c r="AK898" s="411">
        <f t="shared" ref="AK898" si="2732">AK897</f>
        <v>0</v>
      </c>
      <c r="AL898" s="411">
        <f t="shared" ref="AL898" si="2733">AL897</f>
        <v>0</v>
      </c>
      <c r="AM898" s="306"/>
    </row>
    <row r="899" spans="1:39" ht="15.5" hidden="1" outlineLevel="1">
      <c r="A899" s="532"/>
      <c r="B899" s="428"/>
      <c r="C899" s="291"/>
      <c r="D899" s="291"/>
      <c r="E899" s="291"/>
      <c r="F899" s="291"/>
      <c r="G899" s="291"/>
      <c r="H899" s="291"/>
      <c r="I899" s="291"/>
      <c r="J899" s="291"/>
      <c r="K899" s="291"/>
      <c r="L899" s="291"/>
      <c r="M899" s="291"/>
      <c r="N899" s="291"/>
      <c r="O899" s="291"/>
      <c r="P899" s="291"/>
      <c r="Q899" s="291"/>
      <c r="R899" s="291"/>
      <c r="S899" s="291"/>
      <c r="T899" s="291"/>
      <c r="U899" s="291"/>
      <c r="V899" s="291"/>
      <c r="W899" s="291"/>
      <c r="X899" s="291"/>
      <c r="Y899" s="412"/>
      <c r="Z899" s="425"/>
      <c r="AA899" s="425"/>
      <c r="AB899" s="425"/>
      <c r="AC899" s="425"/>
      <c r="AD899" s="425"/>
      <c r="AE899" s="425"/>
      <c r="AF899" s="425"/>
      <c r="AG899" s="425"/>
      <c r="AH899" s="425"/>
      <c r="AI899" s="425"/>
      <c r="AJ899" s="425"/>
      <c r="AK899" s="425"/>
      <c r="AL899" s="425"/>
      <c r="AM899" s="306"/>
    </row>
    <row r="900" spans="1:39" ht="46.5" hidden="1" outlineLevel="1">
      <c r="A900" s="532">
        <v>41</v>
      </c>
      <c r="B900" s="428" t="s">
        <v>133</v>
      </c>
      <c r="C900" s="291" t="s">
        <v>25</v>
      </c>
      <c r="D900" s="295"/>
      <c r="E900" s="295"/>
      <c r="F900" s="295"/>
      <c r="G900" s="295"/>
      <c r="H900" s="295"/>
      <c r="I900" s="295"/>
      <c r="J900" s="295"/>
      <c r="K900" s="295"/>
      <c r="L900" s="295"/>
      <c r="M900" s="295"/>
      <c r="N900" s="295">
        <v>12</v>
      </c>
      <c r="O900" s="295"/>
      <c r="P900" s="295"/>
      <c r="Q900" s="295"/>
      <c r="R900" s="295"/>
      <c r="S900" s="295"/>
      <c r="T900" s="295"/>
      <c r="U900" s="295"/>
      <c r="V900" s="295"/>
      <c r="W900" s="295"/>
      <c r="X900" s="295"/>
      <c r="Y900" s="426"/>
      <c r="Z900" s="415"/>
      <c r="AA900" s="415"/>
      <c r="AB900" s="415"/>
      <c r="AC900" s="415"/>
      <c r="AD900" s="415"/>
      <c r="AE900" s="415"/>
      <c r="AF900" s="415"/>
      <c r="AG900" s="415"/>
      <c r="AH900" s="415"/>
      <c r="AI900" s="415"/>
      <c r="AJ900" s="415"/>
      <c r="AK900" s="415"/>
      <c r="AL900" s="415"/>
      <c r="AM900" s="296">
        <f>SUM(Y900:AL900)</f>
        <v>0</v>
      </c>
    </row>
    <row r="901" spans="1:39" ht="15.5" hidden="1" outlineLevel="1">
      <c r="A901" s="532"/>
      <c r="B901" s="294" t="s">
        <v>342</v>
      </c>
      <c r="C901" s="291" t="s">
        <v>163</v>
      </c>
      <c r="D901" s="295"/>
      <c r="E901" s="295"/>
      <c r="F901" s="295"/>
      <c r="G901" s="295"/>
      <c r="H901" s="295"/>
      <c r="I901" s="295"/>
      <c r="J901" s="295"/>
      <c r="K901" s="295"/>
      <c r="L901" s="295"/>
      <c r="M901" s="295"/>
      <c r="N901" s="295">
        <f>N900</f>
        <v>12</v>
      </c>
      <c r="O901" s="295"/>
      <c r="P901" s="295"/>
      <c r="Q901" s="295"/>
      <c r="R901" s="295"/>
      <c r="S901" s="295"/>
      <c r="T901" s="295"/>
      <c r="U901" s="295"/>
      <c r="V901" s="295"/>
      <c r="W901" s="295"/>
      <c r="X901" s="295"/>
      <c r="Y901" s="411">
        <f>Y900</f>
        <v>0</v>
      </c>
      <c r="Z901" s="411">
        <f t="shared" ref="Z901" si="2734">Z900</f>
        <v>0</v>
      </c>
      <c r="AA901" s="411">
        <f t="shared" ref="AA901" si="2735">AA900</f>
        <v>0</v>
      </c>
      <c r="AB901" s="411">
        <f t="shared" ref="AB901" si="2736">AB900</f>
        <v>0</v>
      </c>
      <c r="AC901" s="411">
        <f t="shared" ref="AC901" si="2737">AC900</f>
        <v>0</v>
      </c>
      <c r="AD901" s="411">
        <f t="shared" ref="AD901" si="2738">AD900</f>
        <v>0</v>
      </c>
      <c r="AE901" s="411">
        <f t="shared" ref="AE901" si="2739">AE900</f>
        <v>0</v>
      </c>
      <c r="AF901" s="411">
        <f t="shared" ref="AF901" si="2740">AF900</f>
        <v>0</v>
      </c>
      <c r="AG901" s="411">
        <f t="shared" ref="AG901" si="2741">AG900</f>
        <v>0</v>
      </c>
      <c r="AH901" s="411">
        <f t="shared" ref="AH901" si="2742">AH900</f>
        <v>0</v>
      </c>
      <c r="AI901" s="411">
        <f t="shared" ref="AI901" si="2743">AI900</f>
        <v>0</v>
      </c>
      <c r="AJ901" s="411">
        <f t="shared" ref="AJ901" si="2744">AJ900</f>
        <v>0</v>
      </c>
      <c r="AK901" s="411">
        <f t="shared" ref="AK901" si="2745">AK900</f>
        <v>0</v>
      </c>
      <c r="AL901" s="411">
        <f t="shared" ref="AL901" si="2746">AL900</f>
        <v>0</v>
      </c>
      <c r="AM901" s="306"/>
    </row>
    <row r="902" spans="1:39" ht="15.5" hidden="1" outlineLevel="1">
      <c r="A902" s="532"/>
      <c r="B902" s="428"/>
      <c r="C902" s="291"/>
      <c r="D902" s="291"/>
      <c r="E902" s="291"/>
      <c r="F902" s="291"/>
      <c r="G902" s="291"/>
      <c r="H902" s="291"/>
      <c r="I902" s="291"/>
      <c r="J902" s="291"/>
      <c r="K902" s="291"/>
      <c r="L902" s="291"/>
      <c r="M902" s="291"/>
      <c r="N902" s="291"/>
      <c r="O902" s="291"/>
      <c r="P902" s="291"/>
      <c r="Q902" s="291"/>
      <c r="R902" s="291"/>
      <c r="S902" s="291"/>
      <c r="T902" s="291"/>
      <c r="U902" s="291"/>
      <c r="V902" s="291"/>
      <c r="W902" s="291"/>
      <c r="X902" s="291"/>
      <c r="Y902" s="412"/>
      <c r="Z902" s="425"/>
      <c r="AA902" s="425"/>
      <c r="AB902" s="425"/>
      <c r="AC902" s="425"/>
      <c r="AD902" s="425"/>
      <c r="AE902" s="425"/>
      <c r="AF902" s="425"/>
      <c r="AG902" s="425"/>
      <c r="AH902" s="425"/>
      <c r="AI902" s="425"/>
      <c r="AJ902" s="425"/>
      <c r="AK902" s="425"/>
      <c r="AL902" s="425"/>
      <c r="AM902" s="306"/>
    </row>
    <row r="903" spans="1:39" ht="31" hidden="1" outlineLevel="1">
      <c r="A903" s="532">
        <v>42</v>
      </c>
      <c r="B903" s="428" t="s">
        <v>134</v>
      </c>
      <c r="C903" s="291" t="s">
        <v>25</v>
      </c>
      <c r="D903" s="295"/>
      <c r="E903" s="295"/>
      <c r="F903" s="295"/>
      <c r="G903" s="295"/>
      <c r="H903" s="295"/>
      <c r="I903" s="295"/>
      <c r="J903" s="295"/>
      <c r="K903" s="295"/>
      <c r="L903" s="295"/>
      <c r="M903" s="295"/>
      <c r="N903" s="291"/>
      <c r="O903" s="295"/>
      <c r="P903" s="295"/>
      <c r="Q903" s="295"/>
      <c r="R903" s="295"/>
      <c r="S903" s="295"/>
      <c r="T903" s="295"/>
      <c r="U903" s="295"/>
      <c r="V903" s="295"/>
      <c r="W903" s="295"/>
      <c r="X903" s="295"/>
      <c r="Y903" s="426"/>
      <c r="Z903" s="415"/>
      <c r="AA903" s="415"/>
      <c r="AB903" s="415"/>
      <c r="AC903" s="415"/>
      <c r="AD903" s="415"/>
      <c r="AE903" s="415"/>
      <c r="AF903" s="415"/>
      <c r="AG903" s="415"/>
      <c r="AH903" s="415"/>
      <c r="AI903" s="415"/>
      <c r="AJ903" s="415"/>
      <c r="AK903" s="415"/>
      <c r="AL903" s="415"/>
      <c r="AM903" s="296">
        <f>SUM(Y903:AL903)</f>
        <v>0</v>
      </c>
    </row>
    <row r="904" spans="1:39" ht="15.5" hidden="1" outlineLevel="1">
      <c r="A904" s="532"/>
      <c r="B904" s="294" t="s">
        <v>342</v>
      </c>
      <c r="C904" s="291" t="s">
        <v>163</v>
      </c>
      <c r="D904" s="295"/>
      <c r="E904" s="295"/>
      <c r="F904" s="295"/>
      <c r="G904" s="295"/>
      <c r="H904" s="295"/>
      <c r="I904" s="295"/>
      <c r="J904" s="295"/>
      <c r="K904" s="295"/>
      <c r="L904" s="295"/>
      <c r="M904" s="295"/>
      <c r="N904" s="468"/>
      <c r="O904" s="295"/>
      <c r="P904" s="295"/>
      <c r="Q904" s="295"/>
      <c r="R904" s="295"/>
      <c r="S904" s="295"/>
      <c r="T904" s="295"/>
      <c r="U904" s="295"/>
      <c r="V904" s="295"/>
      <c r="W904" s="295"/>
      <c r="X904" s="295"/>
      <c r="Y904" s="411">
        <f>Y903</f>
        <v>0</v>
      </c>
      <c r="Z904" s="411">
        <f t="shared" ref="Z904" si="2747">Z903</f>
        <v>0</v>
      </c>
      <c r="AA904" s="411">
        <f t="shared" ref="AA904" si="2748">AA903</f>
        <v>0</v>
      </c>
      <c r="AB904" s="411">
        <f t="shared" ref="AB904" si="2749">AB903</f>
        <v>0</v>
      </c>
      <c r="AC904" s="411">
        <f t="shared" ref="AC904" si="2750">AC903</f>
        <v>0</v>
      </c>
      <c r="AD904" s="411">
        <f t="shared" ref="AD904" si="2751">AD903</f>
        <v>0</v>
      </c>
      <c r="AE904" s="411">
        <f t="shared" ref="AE904" si="2752">AE903</f>
        <v>0</v>
      </c>
      <c r="AF904" s="411">
        <f t="shared" ref="AF904" si="2753">AF903</f>
        <v>0</v>
      </c>
      <c r="AG904" s="411">
        <f t="shared" ref="AG904" si="2754">AG903</f>
        <v>0</v>
      </c>
      <c r="AH904" s="411">
        <f t="shared" ref="AH904" si="2755">AH903</f>
        <v>0</v>
      </c>
      <c r="AI904" s="411">
        <f t="shared" ref="AI904" si="2756">AI903</f>
        <v>0</v>
      </c>
      <c r="AJ904" s="411">
        <f t="shared" ref="AJ904" si="2757">AJ903</f>
        <v>0</v>
      </c>
      <c r="AK904" s="411">
        <f t="shared" ref="AK904" si="2758">AK903</f>
        <v>0</v>
      </c>
      <c r="AL904" s="411">
        <f t="shared" ref="AL904" si="2759">AL903</f>
        <v>0</v>
      </c>
      <c r="AM904" s="306"/>
    </row>
    <row r="905" spans="1:39" ht="15.5" hidden="1" outlineLevel="1">
      <c r="A905" s="532"/>
      <c r="B905" s="428"/>
      <c r="C905" s="291"/>
      <c r="D905" s="291"/>
      <c r="E905" s="291"/>
      <c r="F905" s="291"/>
      <c r="G905" s="291"/>
      <c r="H905" s="291"/>
      <c r="I905" s="291"/>
      <c r="J905" s="291"/>
      <c r="K905" s="291"/>
      <c r="L905" s="291"/>
      <c r="M905" s="291"/>
      <c r="N905" s="291"/>
      <c r="O905" s="291"/>
      <c r="P905" s="291"/>
      <c r="Q905" s="291"/>
      <c r="R905" s="291"/>
      <c r="S905" s="291"/>
      <c r="T905" s="291"/>
      <c r="U905" s="291"/>
      <c r="V905" s="291"/>
      <c r="W905" s="291"/>
      <c r="X905" s="291"/>
      <c r="Y905" s="412"/>
      <c r="Z905" s="425"/>
      <c r="AA905" s="425"/>
      <c r="AB905" s="425"/>
      <c r="AC905" s="425"/>
      <c r="AD905" s="425"/>
      <c r="AE905" s="425"/>
      <c r="AF905" s="425"/>
      <c r="AG905" s="425"/>
      <c r="AH905" s="425"/>
      <c r="AI905" s="425"/>
      <c r="AJ905" s="425"/>
      <c r="AK905" s="425"/>
      <c r="AL905" s="425"/>
      <c r="AM905" s="306"/>
    </row>
    <row r="906" spans="1:39" ht="15.5" hidden="1" outlineLevel="1">
      <c r="A906" s="532">
        <v>43</v>
      </c>
      <c r="B906" s="428" t="s">
        <v>135</v>
      </c>
      <c r="C906" s="291" t="s">
        <v>25</v>
      </c>
      <c r="D906" s="295"/>
      <c r="E906" s="295"/>
      <c r="F906" s="295"/>
      <c r="G906" s="295"/>
      <c r="H906" s="295"/>
      <c r="I906" s="295"/>
      <c r="J906" s="295"/>
      <c r="K906" s="295"/>
      <c r="L906" s="295"/>
      <c r="M906" s="295"/>
      <c r="N906" s="295">
        <v>12</v>
      </c>
      <c r="O906" s="295"/>
      <c r="P906" s="295"/>
      <c r="Q906" s="295"/>
      <c r="R906" s="295"/>
      <c r="S906" s="295"/>
      <c r="T906" s="295"/>
      <c r="U906" s="295"/>
      <c r="V906" s="295"/>
      <c r="W906" s="295"/>
      <c r="X906" s="295"/>
      <c r="Y906" s="426"/>
      <c r="Z906" s="415"/>
      <c r="AA906" s="415"/>
      <c r="AB906" s="415"/>
      <c r="AC906" s="415"/>
      <c r="AD906" s="415"/>
      <c r="AE906" s="415"/>
      <c r="AF906" s="415"/>
      <c r="AG906" s="415"/>
      <c r="AH906" s="415"/>
      <c r="AI906" s="415"/>
      <c r="AJ906" s="415"/>
      <c r="AK906" s="415"/>
      <c r="AL906" s="415"/>
      <c r="AM906" s="296">
        <f>SUM(Y906:AL906)</f>
        <v>0</v>
      </c>
    </row>
    <row r="907" spans="1:39" ht="15.5" hidden="1" outlineLevel="1">
      <c r="A907" s="532"/>
      <c r="B907" s="294" t="s">
        <v>342</v>
      </c>
      <c r="C907" s="291" t="s">
        <v>163</v>
      </c>
      <c r="D907" s="295"/>
      <c r="E907" s="295"/>
      <c r="F907" s="295"/>
      <c r="G907" s="295"/>
      <c r="H907" s="295"/>
      <c r="I907" s="295"/>
      <c r="J907" s="295"/>
      <c r="K907" s="295"/>
      <c r="L907" s="295"/>
      <c r="M907" s="295"/>
      <c r="N907" s="295">
        <f>N906</f>
        <v>12</v>
      </c>
      <c r="O907" s="295"/>
      <c r="P907" s="295"/>
      <c r="Q907" s="295"/>
      <c r="R907" s="295"/>
      <c r="S907" s="295"/>
      <c r="T907" s="295"/>
      <c r="U907" s="295"/>
      <c r="V907" s="295"/>
      <c r="W907" s="295"/>
      <c r="X907" s="295"/>
      <c r="Y907" s="411">
        <f>Y906</f>
        <v>0</v>
      </c>
      <c r="Z907" s="411">
        <f t="shared" ref="Z907" si="2760">Z906</f>
        <v>0</v>
      </c>
      <c r="AA907" s="411">
        <f t="shared" ref="AA907" si="2761">AA906</f>
        <v>0</v>
      </c>
      <c r="AB907" s="411">
        <f t="shared" ref="AB907" si="2762">AB906</f>
        <v>0</v>
      </c>
      <c r="AC907" s="411">
        <f t="shared" ref="AC907" si="2763">AC906</f>
        <v>0</v>
      </c>
      <c r="AD907" s="411">
        <f t="shared" ref="AD907" si="2764">AD906</f>
        <v>0</v>
      </c>
      <c r="AE907" s="411">
        <f t="shared" ref="AE907" si="2765">AE906</f>
        <v>0</v>
      </c>
      <c r="AF907" s="411">
        <f t="shared" ref="AF907" si="2766">AF906</f>
        <v>0</v>
      </c>
      <c r="AG907" s="411">
        <f t="shared" ref="AG907" si="2767">AG906</f>
        <v>0</v>
      </c>
      <c r="AH907" s="411">
        <f t="shared" ref="AH907" si="2768">AH906</f>
        <v>0</v>
      </c>
      <c r="AI907" s="411">
        <f t="shared" ref="AI907" si="2769">AI906</f>
        <v>0</v>
      </c>
      <c r="AJ907" s="411">
        <f t="shared" ref="AJ907" si="2770">AJ906</f>
        <v>0</v>
      </c>
      <c r="AK907" s="411">
        <f t="shared" ref="AK907" si="2771">AK906</f>
        <v>0</v>
      </c>
      <c r="AL907" s="411">
        <f t="shared" ref="AL907" si="2772">AL906</f>
        <v>0</v>
      </c>
      <c r="AM907" s="306"/>
    </row>
    <row r="908" spans="1:39" ht="15.5" hidden="1" outlineLevel="1">
      <c r="A908" s="532"/>
      <c r="B908" s="428"/>
      <c r="C908" s="291"/>
      <c r="D908" s="291"/>
      <c r="E908" s="291"/>
      <c r="F908" s="291"/>
      <c r="G908" s="291"/>
      <c r="H908" s="291"/>
      <c r="I908" s="291"/>
      <c r="J908" s="291"/>
      <c r="K908" s="291"/>
      <c r="L908" s="291"/>
      <c r="M908" s="291"/>
      <c r="N908" s="291"/>
      <c r="O908" s="291"/>
      <c r="P908" s="291"/>
      <c r="Q908" s="291"/>
      <c r="R908" s="291"/>
      <c r="S908" s="291"/>
      <c r="T908" s="291"/>
      <c r="U908" s="291"/>
      <c r="V908" s="291"/>
      <c r="W908" s="291"/>
      <c r="X908" s="291"/>
      <c r="Y908" s="412"/>
      <c r="Z908" s="425"/>
      <c r="AA908" s="425"/>
      <c r="AB908" s="425"/>
      <c r="AC908" s="425"/>
      <c r="AD908" s="425"/>
      <c r="AE908" s="425"/>
      <c r="AF908" s="425"/>
      <c r="AG908" s="425"/>
      <c r="AH908" s="425"/>
      <c r="AI908" s="425"/>
      <c r="AJ908" s="425"/>
      <c r="AK908" s="425"/>
      <c r="AL908" s="425"/>
      <c r="AM908" s="306"/>
    </row>
    <row r="909" spans="1:39" ht="46.5" hidden="1" outlineLevel="1">
      <c r="A909" s="532">
        <v>44</v>
      </c>
      <c r="B909" s="428" t="s">
        <v>136</v>
      </c>
      <c r="C909" s="291" t="s">
        <v>25</v>
      </c>
      <c r="D909" s="295"/>
      <c r="E909" s="295"/>
      <c r="F909" s="295"/>
      <c r="G909" s="295"/>
      <c r="H909" s="295"/>
      <c r="I909" s="295"/>
      <c r="J909" s="295"/>
      <c r="K909" s="295"/>
      <c r="L909" s="295"/>
      <c r="M909" s="295"/>
      <c r="N909" s="295">
        <v>12</v>
      </c>
      <c r="O909" s="295"/>
      <c r="P909" s="295"/>
      <c r="Q909" s="295"/>
      <c r="R909" s="295"/>
      <c r="S909" s="295"/>
      <c r="T909" s="295"/>
      <c r="U909" s="295"/>
      <c r="V909" s="295"/>
      <c r="W909" s="295"/>
      <c r="X909" s="295"/>
      <c r="Y909" s="426"/>
      <c r="Z909" s="415"/>
      <c r="AA909" s="415"/>
      <c r="AB909" s="415"/>
      <c r="AC909" s="415"/>
      <c r="AD909" s="415"/>
      <c r="AE909" s="415"/>
      <c r="AF909" s="415"/>
      <c r="AG909" s="415"/>
      <c r="AH909" s="415"/>
      <c r="AI909" s="415"/>
      <c r="AJ909" s="415"/>
      <c r="AK909" s="415"/>
      <c r="AL909" s="415"/>
      <c r="AM909" s="296">
        <f>SUM(Y909:AL909)</f>
        <v>0</v>
      </c>
    </row>
    <row r="910" spans="1:39" ht="15.5" hidden="1" outlineLevel="1">
      <c r="A910" s="532"/>
      <c r="B910" s="294" t="s">
        <v>342</v>
      </c>
      <c r="C910" s="291" t="s">
        <v>163</v>
      </c>
      <c r="D910" s="295"/>
      <c r="E910" s="295"/>
      <c r="F910" s="295"/>
      <c r="G910" s="295"/>
      <c r="H910" s="295"/>
      <c r="I910" s="295"/>
      <c r="J910" s="295"/>
      <c r="K910" s="295"/>
      <c r="L910" s="295"/>
      <c r="M910" s="295"/>
      <c r="N910" s="295">
        <f>N909</f>
        <v>12</v>
      </c>
      <c r="O910" s="295"/>
      <c r="P910" s="295"/>
      <c r="Q910" s="295"/>
      <c r="R910" s="295"/>
      <c r="S910" s="295"/>
      <c r="T910" s="295"/>
      <c r="U910" s="295"/>
      <c r="V910" s="295"/>
      <c r="W910" s="295"/>
      <c r="X910" s="295"/>
      <c r="Y910" s="411">
        <f>Y909</f>
        <v>0</v>
      </c>
      <c r="Z910" s="411">
        <f t="shared" ref="Z910" si="2773">Z909</f>
        <v>0</v>
      </c>
      <c r="AA910" s="411">
        <f t="shared" ref="AA910" si="2774">AA909</f>
        <v>0</v>
      </c>
      <c r="AB910" s="411">
        <f t="shared" ref="AB910" si="2775">AB909</f>
        <v>0</v>
      </c>
      <c r="AC910" s="411">
        <f t="shared" ref="AC910" si="2776">AC909</f>
        <v>0</v>
      </c>
      <c r="AD910" s="411">
        <f t="shared" ref="AD910" si="2777">AD909</f>
        <v>0</v>
      </c>
      <c r="AE910" s="411">
        <f t="shared" ref="AE910" si="2778">AE909</f>
        <v>0</v>
      </c>
      <c r="AF910" s="411">
        <f t="shared" ref="AF910" si="2779">AF909</f>
        <v>0</v>
      </c>
      <c r="AG910" s="411">
        <f t="shared" ref="AG910" si="2780">AG909</f>
        <v>0</v>
      </c>
      <c r="AH910" s="411">
        <f t="shared" ref="AH910" si="2781">AH909</f>
        <v>0</v>
      </c>
      <c r="AI910" s="411">
        <f t="shared" ref="AI910" si="2782">AI909</f>
        <v>0</v>
      </c>
      <c r="AJ910" s="411">
        <f t="shared" ref="AJ910" si="2783">AJ909</f>
        <v>0</v>
      </c>
      <c r="AK910" s="411">
        <f t="shared" ref="AK910" si="2784">AK909</f>
        <v>0</v>
      </c>
      <c r="AL910" s="411">
        <f t="shared" ref="AL910" si="2785">AL909</f>
        <v>0</v>
      </c>
      <c r="AM910" s="306"/>
    </row>
    <row r="911" spans="1:39" ht="15.5" hidden="1" outlineLevel="1">
      <c r="A911" s="532"/>
      <c r="B911" s="428"/>
      <c r="C911" s="291"/>
      <c r="D911" s="291"/>
      <c r="E911" s="291"/>
      <c r="F911" s="291"/>
      <c r="G911" s="291"/>
      <c r="H911" s="291"/>
      <c r="I911" s="291"/>
      <c r="J911" s="291"/>
      <c r="K911" s="291"/>
      <c r="L911" s="291"/>
      <c r="M911" s="291"/>
      <c r="N911" s="291"/>
      <c r="O911" s="291"/>
      <c r="P911" s="291"/>
      <c r="Q911" s="291"/>
      <c r="R911" s="291"/>
      <c r="S911" s="291"/>
      <c r="T911" s="291"/>
      <c r="U911" s="291"/>
      <c r="V911" s="291"/>
      <c r="W911" s="291"/>
      <c r="X911" s="291"/>
      <c r="Y911" s="412"/>
      <c r="Z911" s="425"/>
      <c r="AA911" s="425"/>
      <c r="AB911" s="425"/>
      <c r="AC911" s="425"/>
      <c r="AD911" s="425"/>
      <c r="AE911" s="425"/>
      <c r="AF911" s="425"/>
      <c r="AG911" s="425"/>
      <c r="AH911" s="425"/>
      <c r="AI911" s="425"/>
      <c r="AJ911" s="425"/>
      <c r="AK911" s="425"/>
      <c r="AL911" s="425"/>
      <c r="AM911" s="306"/>
    </row>
    <row r="912" spans="1:39" ht="31" hidden="1" outlineLevel="1">
      <c r="A912" s="532">
        <v>45</v>
      </c>
      <c r="B912" s="428" t="s">
        <v>137</v>
      </c>
      <c r="C912" s="291" t="s">
        <v>25</v>
      </c>
      <c r="D912" s="295"/>
      <c r="E912" s="295"/>
      <c r="F912" s="295"/>
      <c r="G912" s="295"/>
      <c r="H912" s="295"/>
      <c r="I912" s="295"/>
      <c r="J912" s="295"/>
      <c r="K912" s="295"/>
      <c r="L912" s="295"/>
      <c r="M912" s="295"/>
      <c r="N912" s="295">
        <v>12</v>
      </c>
      <c r="O912" s="295"/>
      <c r="P912" s="295"/>
      <c r="Q912" s="295"/>
      <c r="R912" s="295"/>
      <c r="S912" s="295"/>
      <c r="T912" s="295"/>
      <c r="U912" s="295"/>
      <c r="V912" s="295"/>
      <c r="W912" s="295"/>
      <c r="X912" s="295"/>
      <c r="Y912" s="426"/>
      <c r="Z912" s="415"/>
      <c r="AA912" s="415"/>
      <c r="AB912" s="415"/>
      <c r="AC912" s="415"/>
      <c r="AD912" s="415"/>
      <c r="AE912" s="415"/>
      <c r="AF912" s="415"/>
      <c r="AG912" s="415"/>
      <c r="AH912" s="415"/>
      <c r="AI912" s="415"/>
      <c r="AJ912" s="415"/>
      <c r="AK912" s="415"/>
      <c r="AL912" s="415"/>
      <c r="AM912" s="296">
        <f>SUM(Y912:AL912)</f>
        <v>0</v>
      </c>
    </row>
    <row r="913" spans="1:39" ht="15.5" hidden="1" outlineLevel="1">
      <c r="A913" s="532"/>
      <c r="B913" s="294" t="s">
        <v>342</v>
      </c>
      <c r="C913" s="291" t="s">
        <v>163</v>
      </c>
      <c r="D913" s="295"/>
      <c r="E913" s="295"/>
      <c r="F913" s="295"/>
      <c r="G913" s="295"/>
      <c r="H913" s="295"/>
      <c r="I913" s="295"/>
      <c r="J913" s="295"/>
      <c r="K913" s="295"/>
      <c r="L913" s="295"/>
      <c r="M913" s="295"/>
      <c r="N913" s="295">
        <f>N912</f>
        <v>12</v>
      </c>
      <c r="O913" s="295"/>
      <c r="P913" s="295"/>
      <c r="Q913" s="295"/>
      <c r="R913" s="295"/>
      <c r="S913" s="295"/>
      <c r="T913" s="295"/>
      <c r="U913" s="295"/>
      <c r="V913" s="295"/>
      <c r="W913" s="295"/>
      <c r="X913" s="295"/>
      <c r="Y913" s="411">
        <f>Y912</f>
        <v>0</v>
      </c>
      <c r="Z913" s="411">
        <f t="shared" ref="Z913" si="2786">Z912</f>
        <v>0</v>
      </c>
      <c r="AA913" s="411">
        <f t="shared" ref="AA913" si="2787">AA912</f>
        <v>0</v>
      </c>
      <c r="AB913" s="411">
        <f t="shared" ref="AB913" si="2788">AB912</f>
        <v>0</v>
      </c>
      <c r="AC913" s="411">
        <f t="shared" ref="AC913" si="2789">AC912</f>
        <v>0</v>
      </c>
      <c r="AD913" s="411">
        <f t="shared" ref="AD913" si="2790">AD912</f>
        <v>0</v>
      </c>
      <c r="AE913" s="411">
        <f t="shared" ref="AE913" si="2791">AE912</f>
        <v>0</v>
      </c>
      <c r="AF913" s="411">
        <f t="shared" ref="AF913" si="2792">AF912</f>
        <v>0</v>
      </c>
      <c r="AG913" s="411">
        <f t="shared" ref="AG913" si="2793">AG912</f>
        <v>0</v>
      </c>
      <c r="AH913" s="411">
        <f t="shared" ref="AH913" si="2794">AH912</f>
        <v>0</v>
      </c>
      <c r="AI913" s="411">
        <f t="shared" ref="AI913" si="2795">AI912</f>
        <v>0</v>
      </c>
      <c r="AJ913" s="411">
        <f t="shared" ref="AJ913" si="2796">AJ912</f>
        <v>0</v>
      </c>
      <c r="AK913" s="411">
        <f t="shared" ref="AK913" si="2797">AK912</f>
        <v>0</v>
      </c>
      <c r="AL913" s="411">
        <f t="shared" ref="AL913" si="2798">AL912</f>
        <v>0</v>
      </c>
      <c r="AM913" s="306"/>
    </row>
    <row r="914" spans="1:39" ht="15.5" hidden="1" outlineLevel="1">
      <c r="A914" s="532"/>
      <c r="B914" s="428"/>
      <c r="C914" s="291"/>
      <c r="D914" s="291"/>
      <c r="E914" s="291"/>
      <c r="F914" s="291"/>
      <c r="G914" s="291"/>
      <c r="H914" s="291"/>
      <c r="I914" s="291"/>
      <c r="J914" s="291"/>
      <c r="K914" s="291"/>
      <c r="L914" s="291"/>
      <c r="M914" s="291"/>
      <c r="N914" s="291"/>
      <c r="O914" s="291"/>
      <c r="P914" s="291"/>
      <c r="Q914" s="291"/>
      <c r="R914" s="291"/>
      <c r="S914" s="291"/>
      <c r="T914" s="291"/>
      <c r="U914" s="291"/>
      <c r="V914" s="291"/>
      <c r="W914" s="291"/>
      <c r="X914" s="291"/>
      <c r="Y914" s="412"/>
      <c r="Z914" s="425"/>
      <c r="AA914" s="425"/>
      <c r="AB914" s="425"/>
      <c r="AC914" s="425"/>
      <c r="AD914" s="425"/>
      <c r="AE914" s="425"/>
      <c r="AF914" s="425"/>
      <c r="AG914" s="425"/>
      <c r="AH914" s="425"/>
      <c r="AI914" s="425"/>
      <c r="AJ914" s="425"/>
      <c r="AK914" s="425"/>
      <c r="AL914" s="425"/>
      <c r="AM914" s="306"/>
    </row>
    <row r="915" spans="1:39" ht="31" hidden="1" outlineLevel="1">
      <c r="A915" s="532">
        <v>46</v>
      </c>
      <c r="B915" s="428" t="s">
        <v>138</v>
      </c>
      <c r="C915" s="291" t="s">
        <v>25</v>
      </c>
      <c r="D915" s="295"/>
      <c r="E915" s="295"/>
      <c r="F915" s="295"/>
      <c r="G915" s="295"/>
      <c r="H915" s="295"/>
      <c r="I915" s="295"/>
      <c r="J915" s="295"/>
      <c r="K915" s="295"/>
      <c r="L915" s="295"/>
      <c r="M915" s="295"/>
      <c r="N915" s="295">
        <v>12</v>
      </c>
      <c r="O915" s="295"/>
      <c r="P915" s="295"/>
      <c r="Q915" s="295"/>
      <c r="R915" s="295"/>
      <c r="S915" s="295"/>
      <c r="T915" s="295"/>
      <c r="U915" s="295"/>
      <c r="V915" s="295"/>
      <c r="W915" s="295"/>
      <c r="X915" s="295"/>
      <c r="Y915" s="426"/>
      <c r="Z915" s="415"/>
      <c r="AA915" s="415"/>
      <c r="AB915" s="415"/>
      <c r="AC915" s="415"/>
      <c r="AD915" s="415"/>
      <c r="AE915" s="415"/>
      <c r="AF915" s="415"/>
      <c r="AG915" s="415"/>
      <c r="AH915" s="415"/>
      <c r="AI915" s="415"/>
      <c r="AJ915" s="415"/>
      <c r="AK915" s="415"/>
      <c r="AL915" s="415"/>
      <c r="AM915" s="296">
        <f>SUM(Y915:AL915)</f>
        <v>0</v>
      </c>
    </row>
    <row r="916" spans="1:39" ht="15.5" hidden="1" outlineLevel="1">
      <c r="A916" s="532"/>
      <c r="B916" s="294" t="s">
        <v>342</v>
      </c>
      <c r="C916" s="291" t="s">
        <v>163</v>
      </c>
      <c r="D916" s="295"/>
      <c r="E916" s="295"/>
      <c r="F916" s="295"/>
      <c r="G916" s="295"/>
      <c r="H916" s="295"/>
      <c r="I916" s="295"/>
      <c r="J916" s="295"/>
      <c r="K916" s="295"/>
      <c r="L916" s="295"/>
      <c r="M916" s="295"/>
      <c r="N916" s="295">
        <f>N915</f>
        <v>12</v>
      </c>
      <c r="O916" s="295"/>
      <c r="P916" s="295"/>
      <c r="Q916" s="295"/>
      <c r="R916" s="295"/>
      <c r="S916" s="295"/>
      <c r="T916" s="295"/>
      <c r="U916" s="295"/>
      <c r="V916" s="295"/>
      <c r="W916" s="295"/>
      <c r="X916" s="295"/>
      <c r="Y916" s="411">
        <f>Y915</f>
        <v>0</v>
      </c>
      <c r="Z916" s="411">
        <f t="shared" ref="Z916" si="2799">Z915</f>
        <v>0</v>
      </c>
      <c r="AA916" s="411">
        <f t="shared" ref="AA916" si="2800">AA915</f>
        <v>0</v>
      </c>
      <c r="AB916" s="411">
        <f t="shared" ref="AB916" si="2801">AB915</f>
        <v>0</v>
      </c>
      <c r="AC916" s="411">
        <f t="shared" ref="AC916" si="2802">AC915</f>
        <v>0</v>
      </c>
      <c r="AD916" s="411">
        <f t="shared" ref="AD916" si="2803">AD915</f>
        <v>0</v>
      </c>
      <c r="AE916" s="411">
        <f t="shared" ref="AE916" si="2804">AE915</f>
        <v>0</v>
      </c>
      <c r="AF916" s="411">
        <f t="shared" ref="AF916" si="2805">AF915</f>
        <v>0</v>
      </c>
      <c r="AG916" s="411">
        <f t="shared" ref="AG916" si="2806">AG915</f>
        <v>0</v>
      </c>
      <c r="AH916" s="411">
        <f t="shared" ref="AH916" si="2807">AH915</f>
        <v>0</v>
      </c>
      <c r="AI916" s="411">
        <f t="shared" ref="AI916" si="2808">AI915</f>
        <v>0</v>
      </c>
      <c r="AJ916" s="411">
        <f t="shared" ref="AJ916" si="2809">AJ915</f>
        <v>0</v>
      </c>
      <c r="AK916" s="411">
        <f t="shared" ref="AK916" si="2810">AK915</f>
        <v>0</v>
      </c>
      <c r="AL916" s="411">
        <f t="shared" ref="AL916" si="2811">AL915</f>
        <v>0</v>
      </c>
      <c r="AM916" s="306"/>
    </row>
    <row r="917" spans="1:39" ht="15.5" hidden="1" outlineLevel="1">
      <c r="A917" s="532"/>
      <c r="B917" s="428"/>
      <c r="C917" s="291"/>
      <c r="D917" s="291"/>
      <c r="E917" s="291"/>
      <c r="F917" s="291"/>
      <c r="G917" s="291"/>
      <c r="H917" s="291"/>
      <c r="I917" s="291"/>
      <c r="J917" s="291"/>
      <c r="K917" s="291"/>
      <c r="L917" s="291"/>
      <c r="M917" s="291"/>
      <c r="N917" s="291"/>
      <c r="O917" s="291"/>
      <c r="P917" s="291"/>
      <c r="Q917" s="291"/>
      <c r="R917" s="291"/>
      <c r="S917" s="291"/>
      <c r="T917" s="291"/>
      <c r="U917" s="291"/>
      <c r="V917" s="291"/>
      <c r="W917" s="291"/>
      <c r="X917" s="291"/>
      <c r="Y917" s="412"/>
      <c r="Z917" s="425"/>
      <c r="AA917" s="425"/>
      <c r="AB917" s="425"/>
      <c r="AC917" s="425"/>
      <c r="AD917" s="425"/>
      <c r="AE917" s="425"/>
      <c r="AF917" s="425"/>
      <c r="AG917" s="425"/>
      <c r="AH917" s="425"/>
      <c r="AI917" s="425"/>
      <c r="AJ917" s="425"/>
      <c r="AK917" s="425"/>
      <c r="AL917" s="425"/>
      <c r="AM917" s="306"/>
    </row>
    <row r="918" spans="1:39" ht="31" hidden="1" outlineLevel="1">
      <c r="A918" s="532">
        <v>47</v>
      </c>
      <c r="B918" s="428" t="s">
        <v>139</v>
      </c>
      <c r="C918" s="291" t="s">
        <v>25</v>
      </c>
      <c r="D918" s="295"/>
      <c r="E918" s="295"/>
      <c r="F918" s="295"/>
      <c r="G918" s="295"/>
      <c r="H918" s="295"/>
      <c r="I918" s="295"/>
      <c r="J918" s="295"/>
      <c r="K918" s="295"/>
      <c r="L918" s="295"/>
      <c r="M918" s="295"/>
      <c r="N918" s="295">
        <v>12</v>
      </c>
      <c r="O918" s="295"/>
      <c r="P918" s="295"/>
      <c r="Q918" s="295"/>
      <c r="R918" s="295"/>
      <c r="S918" s="295"/>
      <c r="T918" s="295"/>
      <c r="U918" s="295"/>
      <c r="V918" s="295"/>
      <c r="W918" s="295"/>
      <c r="X918" s="295"/>
      <c r="Y918" s="426"/>
      <c r="Z918" s="415"/>
      <c r="AA918" s="415"/>
      <c r="AB918" s="415"/>
      <c r="AC918" s="415"/>
      <c r="AD918" s="415"/>
      <c r="AE918" s="415"/>
      <c r="AF918" s="415"/>
      <c r="AG918" s="415"/>
      <c r="AH918" s="415"/>
      <c r="AI918" s="415"/>
      <c r="AJ918" s="415"/>
      <c r="AK918" s="415"/>
      <c r="AL918" s="415"/>
      <c r="AM918" s="296">
        <f>SUM(Y918:AL918)</f>
        <v>0</v>
      </c>
    </row>
    <row r="919" spans="1:39" ht="15.5" hidden="1" outlineLevel="1">
      <c r="A919" s="532"/>
      <c r="B919" s="294" t="s">
        <v>342</v>
      </c>
      <c r="C919" s="291" t="s">
        <v>163</v>
      </c>
      <c r="D919" s="295"/>
      <c r="E919" s="295"/>
      <c r="F919" s="295"/>
      <c r="G919" s="295"/>
      <c r="H919" s="295"/>
      <c r="I919" s="295"/>
      <c r="J919" s="295"/>
      <c r="K919" s="295"/>
      <c r="L919" s="295"/>
      <c r="M919" s="295"/>
      <c r="N919" s="295">
        <f>N918</f>
        <v>12</v>
      </c>
      <c r="O919" s="295"/>
      <c r="P919" s="295"/>
      <c r="Q919" s="295"/>
      <c r="R919" s="295"/>
      <c r="S919" s="295"/>
      <c r="T919" s="295"/>
      <c r="U919" s="295"/>
      <c r="V919" s="295"/>
      <c r="W919" s="295"/>
      <c r="X919" s="295"/>
      <c r="Y919" s="411">
        <f>Y918</f>
        <v>0</v>
      </c>
      <c r="Z919" s="411">
        <f t="shared" ref="Z919" si="2812">Z918</f>
        <v>0</v>
      </c>
      <c r="AA919" s="411">
        <f t="shared" ref="AA919" si="2813">AA918</f>
        <v>0</v>
      </c>
      <c r="AB919" s="411">
        <f t="shared" ref="AB919" si="2814">AB918</f>
        <v>0</v>
      </c>
      <c r="AC919" s="411">
        <f t="shared" ref="AC919" si="2815">AC918</f>
        <v>0</v>
      </c>
      <c r="AD919" s="411">
        <f t="shared" ref="AD919" si="2816">AD918</f>
        <v>0</v>
      </c>
      <c r="AE919" s="411">
        <f t="shared" ref="AE919" si="2817">AE918</f>
        <v>0</v>
      </c>
      <c r="AF919" s="411">
        <f t="shared" ref="AF919" si="2818">AF918</f>
        <v>0</v>
      </c>
      <c r="AG919" s="411">
        <f t="shared" ref="AG919" si="2819">AG918</f>
        <v>0</v>
      </c>
      <c r="AH919" s="411">
        <f t="shared" ref="AH919" si="2820">AH918</f>
        <v>0</v>
      </c>
      <c r="AI919" s="411">
        <f t="shared" ref="AI919" si="2821">AI918</f>
        <v>0</v>
      </c>
      <c r="AJ919" s="411">
        <f t="shared" ref="AJ919" si="2822">AJ918</f>
        <v>0</v>
      </c>
      <c r="AK919" s="411">
        <f t="shared" ref="AK919" si="2823">AK918</f>
        <v>0</v>
      </c>
      <c r="AL919" s="411">
        <f t="shared" ref="AL919" si="2824">AL918</f>
        <v>0</v>
      </c>
      <c r="AM919" s="306"/>
    </row>
    <row r="920" spans="1:39" ht="15.5" hidden="1" outlineLevel="1">
      <c r="A920" s="532"/>
      <c r="B920" s="428"/>
      <c r="C920" s="291"/>
      <c r="D920" s="291"/>
      <c r="E920" s="291"/>
      <c r="F920" s="291"/>
      <c r="G920" s="291"/>
      <c r="H920" s="291"/>
      <c r="I920" s="291"/>
      <c r="J920" s="291"/>
      <c r="K920" s="291"/>
      <c r="L920" s="291"/>
      <c r="M920" s="291"/>
      <c r="N920" s="291"/>
      <c r="O920" s="291"/>
      <c r="P920" s="291"/>
      <c r="Q920" s="291"/>
      <c r="R920" s="291"/>
      <c r="S920" s="291"/>
      <c r="T920" s="291"/>
      <c r="U920" s="291"/>
      <c r="V920" s="291"/>
      <c r="W920" s="291"/>
      <c r="X920" s="291"/>
      <c r="Y920" s="412"/>
      <c r="Z920" s="425"/>
      <c r="AA920" s="425"/>
      <c r="AB920" s="425"/>
      <c r="AC920" s="425"/>
      <c r="AD920" s="425"/>
      <c r="AE920" s="425"/>
      <c r="AF920" s="425"/>
      <c r="AG920" s="425"/>
      <c r="AH920" s="425"/>
      <c r="AI920" s="425"/>
      <c r="AJ920" s="425"/>
      <c r="AK920" s="425"/>
      <c r="AL920" s="425"/>
      <c r="AM920" s="306"/>
    </row>
    <row r="921" spans="1:39" ht="31" hidden="1" outlineLevel="1">
      <c r="A921" s="532">
        <v>48</v>
      </c>
      <c r="B921" s="428" t="s">
        <v>140</v>
      </c>
      <c r="C921" s="291" t="s">
        <v>25</v>
      </c>
      <c r="D921" s="295"/>
      <c r="E921" s="295"/>
      <c r="F921" s="295"/>
      <c r="G921" s="295"/>
      <c r="H921" s="295"/>
      <c r="I921" s="295"/>
      <c r="J921" s="295"/>
      <c r="K921" s="295"/>
      <c r="L921" s="295"/>
      <c r="M921" s="295"/>
      <c r="N921" s="295">
        <v>12</v>
      </c>
      <c r="O921" s="295"/>
      <c r="P921" s="295"/>
      <c r="Q921" s="295"/>
      <c r="R921" s="295"/>
      <c r="S921" s="295"/>
      <c r="T921" s="295"/>
      <c r="U921" s="295"/>
      <c r="V921" s="295"/>
      <c r="W921" s="295"/>
      <c r="X921" s="295"/>
      <c r="Y921" s="426"/>
      <c r="Z921" s="415"/>
      <c r="AA921" s="415"/>
      <c r="AB921" s="415"/>
      <c r="AC921" s="415"/>
      <c r="AD921" s="415"/>
      <c r="AE921" s="415"/>
      <c r="AF921" s="415"/>
      <c r="AG921" s="415"/>
      <c r="AH921" s="415"/>
      <c r="AI921" s="415"/>
      <c r="AJ921" s="415"/>
      <c r="AK921" s="415"/>
      <c r="AL921" s="415"/>
      <c r="AM921" s="296">
        <f>SUM(Y921:AL921)</f>
        <v>0</v>
      </c>
    </row>
    <row r="922" spans="1:39" ht="15.5" hidden="1" outlineLevel="1">
      <c r="A922" s="532"/>
      <c r="B922" s="294" t="s">
        <v>342</v>
      </c>
      <c r="C922" s="291" t="s">
        <v>163</v>
      </c>
      <c r="D922" s="295"/>
      <c r="E922" s="295"/>
      <c r="F922" s="295"/>
      <c r="G922" s="295"/>
      <c r="H922" s="295"/>
      <c r="I922" s="295"/>
      <c r="J922" s="295"/>
      <c r="K922" s="295"/>
      <c r="L922" s="295"/>
      <c r="M922" s="295"/>
      <c r="N922" s="295">
        <f>N921</f>
        <v>12</v>
      </c>
      <c r="O922" s="295"/>
      <c r="P922" s="295"/>
      <c r="Q922" s="295"/>
      <c r="R922" s="295"/>
      <c r="S922" s="295"/>
      <c r="T922" s="295"/>
      <c r="U922" s="295"/>
      <c r="V922" s="295"/>
      <c r="W922" s="295"/>
      <c r="X922" s="295"/>
      <c r="Y922" s="411">
        <f>Y921</f>
        <v>0</v>
      </c>
      <c r="Z922" s="411">
        <f t="shared" ref="Z922" si="2825">Z921</f>
        <v>0</v>
      </c>
      <c r="AA922" s="411">
        <f t="shared" ref="AA922" si="2826">AA921</f>
        <v>0</v>
      </c>
      <c r="AB922" s="411">
        <f t="shared" ref="AB922" si="2827">AB921</f>
        <v>0</v>
      </c>
      <c r="AC922" s="411">
        <f t="shared" ref="AC922" si="2828">AC921</f>
        <v>0</v>
      </c>
      <c r="AD922" s="411">
        <f t="shared" ref="AD922" si="2829">AD921</f>
        <v>0</v>
      </c>
      <c r="AE922" s="411">
        <f t="shared" ref="AE922" si="2830">AE921</f>
        <v>0</v>
      </c>
      <c r="AF922" s="411">
        <f t="shared" ref="AF922" si="2831">AF921</f>
        <v>0</v>
      </c>
      <c r="AG922" s="411">
        <f t="shared" ref="AG922" si="2832">AG921</f>
        <v>0</v>
      </c>
      <c r="AH922" s="411">
        <f t="shared" ref="AH922" si="2833">AH921</f>
        <v>0</v>
      </c>
      <c r="AI922" s="411">
        <f t="shared" ref="AI922" si="2834">AI921</f>
        <v>0</v>
      </c>
      <c r="AJ922" s="411">
        <f t="shared" ref="AJ922" si="2835">AJ921</f>
        <v>0</v>
      </c>
      <c r="AK922" s="411">
        <f t="shared" ref="AK922" si="2836">AK921</f>
        <v>0</v>
      </c>
      <c r="AL922" s="411">
        <f t="shared" ref="AL922" si="2837">AL921</f>
        <v>0</v>
      </c>
      <c r="AM922" s="306"/>
    </row>
    <row r="923" spans="1:39" ht="15.5" hidden="1" outlineLevel="1">
      <c r="A923" s="532"/>
      <c r="B923" s="428"/>
      <c r="C923" s="291"/>
      <c r="D923" s="291"/>
      <c r="E923" s="291"/>
      <c r="F923" s="291"/>
      <c r="G923" s="291"/>
      <c r="H923" s="291"/>
      <c r="I923" s="291"/>
      <c r="J923" s="291"/>
      <c r="K923" s="291"/>
      <c r="L923" s="291"/>
      <c r="M923" s="291"/>
      <c r="N923" s="291"/>
      <c r="O923" s="291"/>
      <c r="P923" s="291"/>
      <c r="Q923" s="291"/>
      <c r="R923" s="291"/>
      <c r="S923" s="291"/>
      <c r="T923" s="291"/>
      <c r="U923" s="291"/>
      <c r="V923" s="291"/>
      <c r="W923" s="291"/>
      <c r="X923" s="291"/>
      <c r="Y923" s="412"/>
      <c r="Z923" s="425"/>
      <c r="AA923" s="425"/>
      <c r="AB923" s="425"/>
      <c r="AC923" s="425"/>
      <c r="AD923" s="425"/>
      <c r="AE923" s="425"/>
      <c r="AF923" s="425"/>
      <c r="AG923" s="425"/>
      <c r="AH923" s="425"/>
      <c r="AI923" s="425"/>
      <c r="AJ923" s="425"/>
      <c r="AK923" s="425"/>
      <c r="AL923" s="425"/>
      <c r="AM923" s="306"/>
    </row>
    <row r="924" spans="1:39" ht="31" hidden="1" outlineLevel="1">
      <c r="A924" s="532">
        <v>49</v>
      </c>
      <c r="B924" s="428" t="s">
        <v>141</v>
      </c>
      <c r="C924" s="291" t="s">
        <v>25</v>
      </c>
      <c r="D924" s="295"/>
      <c r="E924" s="295"/>
      <c r="F924" s="295"/>
      <c r="G924" s="295"/>
      <c r="H924" s="295"/>
      <c r="I924" s="295"/>
      <c r="J924" s="295"/>
      <c r="K924" s="295"/>
      <c r="L924" s="295"/>
      <c r="M924" s="295"/>
      <c r="N924" s="295">
        <v>12</v>
      </c>
      <c r="O924" s="295"/>
      <c r="P924" s="295"/>
      <c r="Q924" s="295"/>
      <c r="R924" s="295"/>
      <c r="S924" s="295"/>
      <c r="T924" s="295"/>
      <c r="U924" s="295"/>
      <c r="V924" s="295"/>
      <c r="W924" s="295"/>
      <c r="X924" s="295"/>
      <c r="Y924" s="426"/>
      <c r="Z924" s="415"/>
      <c r="AA924" s="415"/>
      <c r="AB924" s="415"/>
      <c r="AC924" s="415"/>
      <c r="AD924" s="415"/>
      <c r="AE924" s="415"/>
      <c r="AF924" s="415"/>
      <c r="AG924" s="415"/>
      <c r="AH924" s="415"/>
      <c r="AI924" s="415"/>
      <c r="AJ924" s="415"/>
      <c r="AK924" s="415"/>
      <c r="AL924" s="415"/>
      <c r="AM924" s="296">
        <f>SUM(Y924:AL924)</f>
        <v>0</v>
      </c>
    </row>
    <row r="925" spans="1:39" ht="15.5" hidden="1" outlineLevel="1">
      <c r="A925" s="532"/>
      <c r="B925" s="294" t="s">
        <v>342</v>
      </c>
      <c r="C925" s="291" t="s">
        <v>163</v>
      </c>
      <c r="D925" s="295"/>
      <c r="E925" s="295"/>
      <c r="F925" s="295"/>
      <c r="G925" s="295"/>
      <c r="H925" s="295"/>
      <c r="I925" s="295"/>
      <c r="J925" s="295"/>
      <c r="K925" s="295"/>
      <c r="L925" s="295"/>
      <c r="M925" s="295"/>
      <c r="N925" s="295">
        <f>N924</f>
        <v>12</v>
      </c>
      <c r="O925" s="295"/>
      <c r="P925" s="295"/>
      <c r="Q925" s="295"/>
      <c r="R925" s="295"/>
      <c r="S925" s="295"/>
      <c r="T925" s="295"/>
      <c r="U925" s="295"/>
      <c r="V925" s="295"/>
      <c r="W925" s="295"/>
      <c r="X925" s="295"/>
      <c r="Y925" s="411">
        <f>Y924</f>
        <v>0</v>
      </c>
      <c r="Z925" s="411">
        <f t="shared" ref="Z925" si="2838">Z924</f>
        <v>0</v>
      </c>
      <c r="AA925" s="411">
        <f t="shared" ref="AA925" si="2839">AA924</f>
        <v>0</v>
      </c>
      <c r="AB925" s="411">
        <f t="shared" ref="AB925" si="2840">AB924</f>
        <v>0</v>
      </c>
      <c r="AC925" s="411">
        <f t="shared" ref="AC925" si="2841">AC924</f>
        <v>0</v>
      </c>
      <c r="AD925" s="411">
        <f t="shared" ref="AD925" si="2842">AD924</f>
        <v>0</v>
      </c>
      <c r="AE925" s="411">
        <f t="shared" ref="AE925" si="2843">AE924</f>
        <v>0</v>
      </c>
      <c r="AF925" s="411">
        <f t="shared" ref="AF925" si="2844">AF924</f>
        <v>0</v>
      </c>
      <c r="AG925" s="411">
        <f t="shared" ref="AG925" si="2845">AG924</f>
        <v>0</v>
      </c>
      <c r="AH925" s="411">
        <f t="shared" ref="AH925" si="2846">AH924</f>
        <v>0</v>
      </c>
      <c r="AI925" s="411">
        <f t="shared" ref="AI925" si="2847">AI924</f>
        <v>0</v>
      </c>
      <c r="AJ925" s="411">
        <f t="shared" ref="AJ925" si="2848">AJ924</f>
        <v>0</v>
      </c>
      <c r="AK925" s="411">
        <f t="shared" ref="AK925" si="2849">AK924</f>
        <v>0</v>
      </c>
      <c r="AL925" s="411">
        <f t="shared" ref="AL925" si="2850">AL924</f>
        <v>0</v>
      </c>
      <c r="AM925" s="306"/>
    </row>
    <row r="926" spans="1:39" ht="15.5" hidden="1" outlineLevel="1">
      <c r="A926" s="532"/>
      <c r="B926" s="294"/>
      <c r="C926" s="305"/>
      <c r="D926" s="291"/>
      <c r="E926" s="291"/>
      <c r="F926" s="291"/>
      <c r="G926" s="291"/>
      <c r="H926" s="291"/>
      <c r="I926" s="291"/>
      <c r="J926" s="291"/>
      <c r="K926" s="291"/>
      <c r="L926" s="291"/>
      <c r="M926" s="291"/>
      <c r="N926" s="291"/>
      <c r="O926" s="291"/>
      <c r="P926" s="291"/>
      <c r="Q926" s="291"/>
      <c r="R926" s="291"/>
      <c r="S926" s="291"/>
      <c r="T926" s="291"/>
      <c r="U926" s="291"/>
      <c r="V926" s="291"/>
      <c r="W926" s="291"/>
      <c r="X926" s="291"/>
      <c r="Y926" s="301"/>
      <c r="Z926" s="301"/>
      <c r="AA926" s="301"/>
      <c r="AB926" s="301"/>
      <c r="AC926" s="301"/>
      <c r="AD926" s="301"/>
      <c r="AE926" s="301"/>
      <c r="AF926" s="301"/>
      <c r="AG926" s="301"/>
      <c r="AH926" s="301"/>
      <c r="AI926" s="301"/>
      <c r="AJ926" s="301"/>
      <c r="AK926" s="301"/>
      <c r="AL926" s="301"/>
      <c r="AM926" s="306"/>
    </row>
    <row r="927" spans="1:39" ht="15.5" collapsed="1">
      <c r="B927" s="327" t="s">
        <v>328</v>
      </c>
      <c r="C927" s="329"/>
      <c r="D927" s="329">
        <f>SUM(D770:D925)</f>
        <v>0</v>
      </c>
      <c r="E927" s="329"/>
      <c r="F927" s="329"/>
      <c r="G927" s="329"/>
      <c r="H927" s="329"/>
      <c r="I927" s="329"/>
      <c r="J927" s="329"/>
      <c r="K927" s="329"/>
      <c r="L927" s="329"/>
      <c r="M927" s="329"/>
      <c r="N927" s="329"/>
      <c r="O927" s="329">
        <f>SUM(O770:O925)</f>
        <v>0</v>
      </c>
      <c r="P927" s="329"/>
      <c r="Q927" s="329"/>
      <c r="R927" s="329"/>
      <c r="S927" s="329"/>
      <c r="T927" s="329"/>
      <c r="U927" s="329"/>
      <c r="V927" s="329"/>
      <c r="W927" s="329"/>
      <c r="X927" s="329"/>
      <c r="Y927" s="329">
        <f>IF(Y768="kWh",SUMPRODUCT(D770:D925,Y770:Y925))</f>
        <v>0</v>
      </c>
      <c r="Z927" s="329">
        <f>IF(Z768="kWh",SUMPRODUCT(D770:D925,Z770:Z925))</f>
        <v>0</v>
      </c>
      <c r="AA927" s="329">
        <f>IF(AA768="kw",SUMPRODUCT(N770:N925,O770:O925,AA770:AA925),SUMPRODUCT(D770:D925,AA770:AA925))</f>
        <v>0</v>
      </c>
      <c r="AB927" s="329">
        <f>IF(AB768="kw",SUMPRODUCT(N770:N925,O770:O925,AB770:AB925),SUMPRODUCT(D770:D925,AB770:AB925))</f>
        <v>0</v>
      </c>
      <c r="AC927" s="329">
        <f>IF(AC768="kw",SUMPRODUCT(N770:N925,O770:O925,AC770:AC925),SUMPRODUCT(D770:D925,AC770:AC925))</f>
        <v>0</v>
      </c>
      <c r="AD927" s="329">
        <f>IF(AD768="kw",SUMPRODUCT(N770:N925,O770:O925,AD770:AD925),SUMPRODUCT(D770:D925,AD770:AD925))</f>
        <v>0</v>
      </c>
      <c r="AE927" s="329">
        <f>IF(AE768="kw",SUMPRODUCT(N770:N925,O770:O925,AE770:AE925),SUMPRODUCT(D770:D925,AE770:AE925))</f>
        <v>0</v>
      </c>
      <c r="AF927" s="329">
        <f>IF(AF768="kw",SUMPRODUCT(N770:N925,O770:O925,AF770:AF925),SUMPRODUCT(D770:D925,AF770:AF925))</f>
        <v>0</v>
      </c>
      <c r="AG927" s="329">
        <f>IF(AG768="kw",SUMPRODUCT(N770:N925,O770:O925,AG770:AG925),SUMPRODUCT(D770:D925,AG770:AG925))</f>
        <v>0</v>
      </c>
      <c r="AH927" s="329">
        <f>IF(AH768="kw",SUMPRODUCT(N770:N925,O770:O925,AH770:AH925),SUMPRODUCT(D770:D925,AH770:AH925))</f>
        <v>0</v>
      </c>
      <c r="AI927" s="329">
        <f>IF(AI768="kw",SUMPRODUCT(N770:N925,O770:O925,AI770:AI925),SUMPRODUCT(D770:D925,AI770:AI925))</f>
        <v>0</v>
      </c>
      <c r="AJ927" s="329">
        <f>IF(AJ768="kw",SUMPRODUCT(N770:N925,O770:O925,AJ770:AJ925),SUMPRODUCT(D770:D925,AJ770:AJ925))</f>
        <v>0</v>
      </c>
      <c r="AK927" s="329">
        <f>IF(AK768="kw",SUMPRODUCT(N770:N925,O770:O925,AK770:AK925),SUMPRODUCT(D770:D925,AK770:AK925))</f>
        <v>0</v>
      </c>
      <c r="AL927" s="329">
        <f>IF(AL768="kw",SUMPRODUCT(N770:N925,O770:O925,AL770:AL925),SUMPRODUCT(D770:D925,AL770:AL925))</f>
        <v>0</v>
      </c>
      <c r="AM927" s="330"/>
    </row>
    <row r="928" spans="1:39" ht="15.5">
      <c r="B928" s="391" t="s">
        <v>329</v>
      </c>
      <c r="C928" s="392"/>
      <c r="D928" s="392"/>
      <c r="E928" s="392"/>
      <c r="F928" s="392"/>
      <c r="G928" s="392"/>
      <c r="H928" s="392"/>
      <c r="I928" s="392"/>
      <c r="J928" s="392"/>
      <c r="K928" s="392"/>
      <c r="L928" s="392"/>
      <c r="M928" s="392"/>
      <c r="N928" s="392"/>
      <c r="O928" s="392"/>
      <c r="P928" s="392"/>
      <c r="Q928" s="392"/>
      <c r="R928" s="392"/>
      <c r="S928" s="392"/>
      <c r="T928" s="392"/>
      <c r="U928" s="392"/>
      <c r="V928" s="392"/>
      <c r="W928" s="392"/>
      <c r="X928" s="392"/>
      <c r="Y928" s="392">
        <f>HLOOKUP(Y584,'2. LRAMVA Threshold'!$B$42:$Q$53,11,FALSE)</f>
        <v>0</v>
      </c>
      <c r="Z928" s="392">
        <f>HLOOKUP(Z584,'2. LRAMVA Threshold'!$B$42:$Q$53,11,FALSE)</f>
        <v>0</v>
      </c>
      <c r="AA928" s="392">
        <f>HLOOKUP(AA584,'2. LRAMVA Threshold'!$B$42:$Q$53,11,FALSE)</f>
        <v>0</v>
      </c>
      <c r="AB928" s="392">
        <f>HLOOKUP(AB584,'2. LRAMVA Threshold'!$B$42:$Q$53,11,FALSE)</f>
        <v>0</v>
      </c>
      <c r="AC928" s="392">
        <f>HLOOKUP(AC584,'2. LRAMVA Threshold'!$B$42:$Q$53,11,FALSE)</f>
        <v>0</v>
      </c>
      <c r="AD928" s="392">
        <f>HLOOKUP(AD584,'2. LRAMVA Threshold'!$B$42:$Q$53,11,FALSE)</f>
        <v>0</v>
      </c>
      <c r="AE928" s="392">
        <f>HLOOKUP(AE584,'2. LRAMVA Threshold'!$B$42:$Q$53,11,FALSE)</f>
        <v>0</v>
      </c>
      <c r="AF928" s="392">
        <f>HLOOKUP(AF584,'2. LRAMVA Threshold'!$B$42:$Q$53,11,FALSE)</f>
        <v>0</v>
      </c>
      <c r="AG928" s="392">
        <f>HLOOKUP(AG584,'2. LRAMVA Threshold'!$B$42:$Q$53,11,FALSE)</f>
        <v>0</v>
      </c>
      <c r="AH928" s="392">
        <f>HLOOKUP(AH584,'2. LRAMVA Threshold'!$B$42:$Q$53,11,FALSE)</f>
        <v>0</v>
      </c>
      <c r="AI928" s="392">
        <f>HLOOKUP(AI584,'2. LRAMVA Threshold'!$B$42:$Q$53,11,FALSE)</f>
        <v>0</v>
      </c>
      <c r="AJ928" s="392">
        <f>HLOOKUP(AJ584,'2. LRAMVA Threshold'!$B$42:$Q$53,11,FALSE)</f>
        <v>0</v>
      </c>
      <c r="AK928" s="392">
        <f>HLOOKUP(AK584,'2. LRAMVA Threshold'!$B$42:$Q$53,11,FALSE)</f>
        <v>0</v>
      </c>
      <c r="AL928" s="392">
        <f>HLOOKUP(AL584,'2. LRAMVA Threshold'!$B$42:$Q$53,11,FALSE)</f>
        <v>0</v>
      </c>
      <c r="AM928" s="442"/>
    </row>
    <row r="929" spans="2:39" ht="15.5">
      <c r="B929" s="394"/>
      <c r="C929" s="432"/>
      <c r="D929" s="433"/>
      <c r="E929" s="433"/>
      <c r="F929" s="433"/>
      <c r="G929" s="433"/>
      <c r="H929" s="433"/>
      <c r="I929" s="433"/>
      <c r="J929" s="433"/>
      <c r="K929" s="433"/>
      <c r="L929" s="433"/>
      <c r="M929" s="433"/>
      <c r="N929" s="433"/>
      <c r="O929" s="434"/>
      <c r="P929" s="433"/>
      <c r="Q929" s="433"/>
      <c r="R929" s="433"/>
      <c r="S929" s="435"/>
      <c r="T929" s="435"/>
      <c r="U929" s="435"/>
      <c r="V929" s="435"/>
      <c r="W929" s="433"/>
      <c r="X929" s="433"/>
      <c r="Y929" s="436"/>
      <c r="Z929" s="436"/>
      <c r="AA929" s="436"/>
      <c r="AB929" s="436"/>
      <c r="AC929" s="436"/>
      <c r="AD929" s="436"/>
      <c r="AE929" s="436"/>
      <c r="AF929" s="399"/>
      <c r="AG929" s="399"/>
      <c r="AH929" s="399"/>
      <c r="AI929" s="399"/>
      <c r="AJ929" s="399"/>
      <c r="AK929" s="399"/>
      <c r="AL929" s="399"/>
      <c r="AM929" s="400"/>
    </row>
    <row r="930" spans="2:39" ht="15.5">
      <c r="B930" s="324" t="s">
        <v>330</v>
      </c>
      <c r="C930" s="338"/>
      <c r="D930" s="338"/>
      <c r="E930" s="376"/>
      <c r="F930" s="376"/>
      <c r="G930" s="376"/>
      <c r="H930" s="376"/>
      <c r="I930" s="376"/>
      <c r="J930" s="376"/>
      <c r="K930" s="376"/>
      <c r="L930" s="376"/>
      <c r="M930" s="376"/>
      <c r="N930" s="376"/>
      <c r="O930" s="291"/>
      <c r="P930" s="340"/>
      <c r="Q930" s="340"/>
      <c r="R930" s="340"/>
      <c r="S930" s="339"/>
      <c r="T930" s="339"/>
      <c r="U930" s="339"/>
      <c r="V930" s="339"/>
      <c r="W930" s="340"/>
      <c r="X930" s="340"/>
      <c r="Y930" s="341">
        <f>HLOOKUP(Y$35,'3.  Distribution Rates'!$C$122:$P$133,11,FALSE)</f>
        <v>1.4E-3</v>
      </c>
      <c r="Z930" s="341">
        <f>HLOOKUP(Z$35,'3.  Distribution Rates'!$C$122:$P$133,11,FALSE)</f>
        <v>4.7000000000000002E-3</v>
      </c>
      <c r="AA930" s="341">
        <f>HLOOKUP(AA$35,'3.  Distribution Rates'!$C$122:$P$133,11,FALSE)</f>
        <v>1.0085</v>
      </c>
      <c r="AB930" s="341">
        <f>HLOOKUP(AB$35,'3.  Distribution Rates'!$C$122:$P$133,11,FALSE)</f>
        <v>5.4999999999999997E-3</v>
      </c>
      <c r="AC930" s="341">
        <f>HLOOKUP(AC$35,'3.  Distribution Rates'!$C$122:$P$133,11,FALSE)</f>
        <v>1.5188999999999999</v>
      </c>
      <c r="AD930" s="341">
        <f>HLOOKUP(AD$35,'3.  Distribution Rates'!$C$122:$P$133,11,FALSE)</f>
        <v>0</v>
      </c>
      <c r="AE930" s="341">
        <f>HLOOKUP(AE$35,'3.  Distribution Rates'!$C$122:$P$133,11,FALSE)</f>
        <v>0</v>
      </c>
      <c r="AF930" s="341">
        <f>HLOOKUP(AF$35,'3.  Distribution Rates'!$C$122:$P$133,11,FALSE)</f>
        <v>0</v>
      </c>
      <c r="AG930" s="341">
        <f>HLOOKUP(AG$35,'3.  Distribution Rates'!$C$122:$P$133,11,FALSE)</f>
        <v>0</v>
      </c>
      <c r="AH930" s="341">
        <f>HLOOKUP(AH$35,'3.  Distribution Rates'!$C$122:$P$133,11,FALSE)</f>
        <v>0</v>
      </c>
      <c r="AI930" s="341">
        <f>HLOOKUP(AI$35,'3.  Distribution Rates'!$C$122:$P$133,11,FALSE)</f>
        <v>0</v>
      </c>
      <c r="AJ930" s="341">
        <f>HLOOKUP(AJ$35,'3.  Distribution Rates'!$C$122:$P$133,11,FALSE)</f>
        <v>0</v>
      </c>
      <c r="AK930" s="341">
        <f>HLOOKUP(AK$35,'3.  Distribution Rates'!$C$122:$P$133,11,FALSE)</f>
        <v>0</v>
      </c>
      <c r="AL930" s="341">
        <f>HLOOKUP(AL$35,'3.  Distribution Rates'!$C$122:$P$133,11,FALSE)</f>
        <v>0</v>
      </c>
      <c r="AM930" s="377"/>
    </row>
    <row r="931" spans="2:39" ht="15.5">
      <c r="B931" s="324" t="s">
        <v>331</v>
      </c>
      <c r="C931" s="345"/>
      <c r="D931" s="309"/>
      <c r="E931" s="279"/>
      <c r="F931" s="279"/>
      <c r="G931" s="279"/>
      <c r="H931" s="279"/>
      <c r="I931" s="279"/>
      <c r="J931" s="279"/>
      <c r="K931" s="279"/>
      <c r="L931" s="279"/>
      <c r="M931" s="279"/>
      <c r="N931" s="279"/>
      <c r="O931" s="291"/>
      <c r="P931" s="279"/>
      <c r="Q931" s="279"/>
      <c r="R931" s="279"/>
      <c r="S931" s="309"/>
      <c r="T931" s="309"/>
      <c r="U931" s="309"/>
      <c r="V931" s="309"/>
      <c r="W931" s="279"/>
      <c r="X931" s="279"/>
      <c r="Y931" s="378">
        <f>'4.  2011-2014 LRAM'!Y142*Y930</f>
        <v>2288.6646606887289</v>
      </c>
      <c r="Z931" s="378">
        <f>'4.  2011-2014 LRAM'!Z142*Z930</f>
        <v>3306.3578853697527</v>
      </c>
      <c r="AA931" s="378">
        <f>'4.  2011-2014 LRAM'!AA142*AA930</f>
        <v>8226.0178056063378</v>
      </c>
      <c r="AB931" s="378">
        <f>'4.  2011-2014 LRAM'!AB142*AB930</f>
        <v>0</v>
      </c>
      <c r="AC931" s="378">
        <f>'4.  2011-2014 LRAM'!AC142*AC930</f>
        <v>0</v>
      </c>
      <c r="AD931" s="378">
        <f>'4.  2011-2014 LRAM'!AD142*AD930</f>
        <v>0</v>
      </c>
      <c r="AE931" s="378">
        <f>'4.  2011-2014 LRAM'!AE142*AE930</f>
        <v>0</v>
      </c>
      <c r="AF931" s="378">
        <f>'4.  2011-2014 LRAM'!AF142*AF930</f>
        <v>0</v>
      </c>
      <c r="AG931" s="378">
        <f>'4.  2011-2014 LRAM'!AG142*AG930</f>
        <v>0</v>
      </c>
      <c r="AH931" s="378">
        <f>'4.  2011-2014 LRAM'!AH142*AH930</f>
        <v>0</v>
      </c>
      <c r="AI931" s="378">
        <f>'4.  2011-2014 LRAM'!AI142*AI930</f>
        <v>0</v>
      </c>
      <c r="AJ931" s="378">
        <f>'4.  2011-2014 LRAM'!AJ142*AJ930</f>
        <v>0</v>
      </c>
      <c r="AK931" s="378">
        <f>'4.  2011-2014 LRAM'!AK142*AK930</f>
        <v>0</v>
      </c>
      <c r="AL931" s="378">
        <f>'4.  2011-2014 LRAM'!AL142*AL930</f>
        <v>0</v>
      </c>
      <c r="AM931" s="629">
        <f t="shared" ref="AM931:AM939" si="2851">SUM(Y931:AL931)</f>
        <v>13821.040351664818</v>
      </c>
    </row>
    <row r="932" spans="2:39" ht="15.5">
      <c r="B932" s="324" t="s">
        <v>332</v>
      </c>
      <c r="C932" s="345"/>
      <c r="D932" s="309"/>
      <c r="E932" s="279"/>
      <c r="F932" s="279"/>
      <c r="G932" s="279"/>
      <c r="H932" s="279"/>
      <c r="I932" s="279"/>
      <c r="J932" s="279"/>
      <c r="K932" s="279"/>
      <c r="L932" s="279"/>
      <c r="M932" s="279"/>
      <c r="N932" s="279"/>
      <c r="O932" s="291"/>
      <c r="P932" s="279"/>
      <c r="Q932" s="279"/>
      <c r="R932" s="279"/>
      <c r="S932" s="309"/>
      <c r="T932" s="309"/>
      <c r="U932" s="309"/>
      <c r="V932" s="309"/>
      <c r="W932" s="279"/>
      <c r="X932" s="279"/>
      <c r="Y932" s="378">
        <f>'4.  2011-2014 LRAM'!Y271*Y930</f>
        <v>1394.4577128786332</v>
      </c>
      <c r="Z932" s="378">
        <f>'4.  2011-2014 LRAM'!Z271*Z930</f>
        <v>1941.5781773168283</v>
      </c>
      <c r="AA932" s="378">
        <f>'4.  2011-2014 LRAM'!AA271*AA930</f>
        <v>12732.669551688712</v>
      </c>
      <c r="AB932" s="378">
        <f>'4.  2011-2014 LRAM'!AB271*AB930</f>
        <v>0</v>
      </c>
      <c r="AC932" s="378">
        <f>'4.  2011-2014 LRAM'!AC271*AC930</f>
        <v>0</v>
      </c>
      <c r="AD932" s="378">
        <f>'4.  2011-2014 LRAM'!AD271*AD930</f>
        <v>0</v>
      </c>
      <c r="AE932" s="378">
        <f>'4.  2011-2014 LRAM'!AE271*AE930</f>
        <v>0</v>
      </c>
      <c r="AF932" s="378">
        <f>'4.  2011-2014 LRAM'!AF271*AF930</f>
        <v>0</v>
      </c>
      <c r="AG932" s="378">
        <f>'4.  2011-2014 LRAM'!AG271*AG930</f>
        <v>0</v>
      </c>
      <c r="AH932" s="378">
        <f>'4.  2011-2014 LRAM'!AH271*AH930</f>
        <v>0</v>
      </c>
      <c r="AI932" s="378">
        <f>'4.  2011-2014 LRAM'!AI271*AI930</f>
        <v>0</v>
      </c>
      <c r="AJ932" s="378">
        <f>'4.  2011-2014 LRAM'!AJ271*AJ930</f>
        <v>0</v>
      </c>
      <c r="AK932" s="378">
        <f>'4.  2011-2014 LRAM'!AK271*AK930</f>
        <v>0</v>
      </c>
      <c r="AL932" s="378">
        <f>'4.  2011-2014 LRAM'!AL271*AL930</f>
        <v>0</v>
      </c>
      <c r="AM932" s="629">
        <f t="shared" si="2851"/>
        <v>16068.705441884173</v>
      </c>
    </row>
    <row r="933" spans="2:39" ht="15.5">
      <c r="B933" s="324" t="s">
        <v>333</v>
      </c>
      <c r="C933" s="345"/>
      <c r="D933" s="309"/>
      <c r="E933" s="279"/>
      <c r="F933" s="279"/>
      <c r="G933" s="279"/>
      <c r="H933" s="279"/>
      <c r="I933" s="279"/>
      <c r="J933" s="279"/>
      <c r="K933" s="279"/>
      <c r="L933" s="279"/>
      <c r="M933" s="279"/>
      <c r="N933" s="279"/>
      <c r="O933" s="291"/>
      <c r="P933" s="279"/>
      <c r="Q933" s="279"/>
      <c r="R933" s="279"/>
      <c r="S933" s="309"/>
      <c r="T933" s="309"/>
      <c r="U933" s="309"/>
      <c r="V933" s="309"/>
      <c r="W933" s="279"/>
      <c r="X933" s="279"/>
      <c r="Y933" s="378">
        <f>'4.  2011-2014 LRAM'!Y400*Y930</f>
        <v>1819.7843728144039</v>
      </c>
      <c r="Z933" s="378">
        <f>'4.  2011-2014 LRAM'!Z400*Z930</f>
        <v>2633.9369066839799</v>
      </c>
      <c r="AA933" s="378">
        <f>'4.  2011-2014 LRAM'!AA400*AA930</f>
        <v>12921.930110269102</v>
      </c>
      <c r="AB933" s="378">
        <f>'4.  2011-2014 LRAM'!AB400*AB930</f>
        <v>0</v>
      </c>
      <c r="AC933" s="378">
        <f>'4.  2011-2014 LRAM'!AC400*AC930</f>
        <v>0</v>
      </c>
      <c r="AD933" s="378">
        <f>'4.  2011-2014 LRAM'!AD400*AD930</f>
        <v>0</v>
      </c>
      <c r="AE933" s="378">
        <f>'4.  2011-2014 LRAM'!AE400*AE930</f>
        <v>0</v>
      </c>
      <c r="AF933" s="378">
        <f>'4.  2011-2014 LRAM'!AF400*AF930</f>
        <v>0</v>
      </c>
      <c r="AG933" s="378">
        <f>'4.  2011-2014 LRAM'!AG400*AG930</f>
        <v>0</v>
      </c>
      <c r="AH933" s="378">
        <f>'4.  2011-2014 LRAM'!AH400*AH930</f>
        <v>0</v>
      </c>
      <c r="AI933" s="378">
        <f>'4.  2011-2014 LRAM'!AI400*AI930</f>
        <v>0</v>
      </c>
      <c r="AJ933" s="378">
        <f>'4.  2011-2014 LRAM'!AJ400*AJ930</f>
        <v>0</v>
      </c>
      <c r="AK933" s="378">
        <f>'4.  2011-2014 LRAM'!AK400*AK930</f>
        <v>0</v>
      </c>
      <c r="AL933" s="378">
        <f>'4.  2011-2014 LRAM'!AL400*AL930</f>
        <v>0</v>
      </c>
      <c r="AM933" s="629">
        <f t="shared" si="2851"/>
        <v>17375.651389767489</v>
      </c>
    </row>
    <row r="934" spans="2:39" ht="15.5">
      <c r="B934" s="324" t="s">
        <v>334</v>
      </c>
      <c r="C934" s="345"/>
      <c r="D934" s="309"/>
      <c r="E934" s="279"/>
      <c r="F934" s="279"/>
      <c r="G934" s="279"/>
      <c r="H934" s="279"/>
      <c r="I934" s="279"/>
      <c r="J934" s="279"/>
      <c r="K934" s="279"/>
      <c r="L934" s="279"/>
      <c r="M934" s="279"/>
      <c r="N934" s="279"/>
      <c r="O934" s="291"/>
      <c r="P934" s="279"/>
      <c r="Q934" s="279"/>
      <c r="R934" s="279"/>
      <c r="S934" s="309"/>
      <c r="T934" s="309"/>
      <c r="U934" s="309"/>
      <c r="V934" s="309"/>
      <c r="W934" s="279"/>
      <c r="X934" s="279"/>
      <c r="Y934" s="378">
        <f>'4.  2011-2014 LRAM'!Y530*Y930</f>
        <v>4092.2310895031997</v>
      </c>
      <c r="Z934" s="378">
        <f>'4.  2011-2014 LRAM'!Z530*Z930</f>
        <v>4630.3155944695063</v>
      </c>
      <c r="AA934" s="378">
        <f>'4.  2011-2014 LRAM'!AA530*AA930</f>
        <v>7386.5193628140851</v>
      </c>
      <c r="AB934" s="378">
        <f>'4.  2011-2014 LRAM'!AB530*AB930</f>
        <v>0</v>
      </c>
      <c r="AC934" s="378">
        <f>'4.  2011-2014 LRAM'!AC530*AC930</f>
        <v>0</v>
      </c>
      <c r="AD934" s="378">
        <f>'4.  2011-2014 LRAM'!AD530*AD930</f>
        <v>0</v>
      </c>
      <c r="AE934" s="378">
        <f>'4.  2011-2014 LRAM'!AE530*AE930</f>
        <v>0</v>
      </c>
      <c r="AF934" s="378">
        <f>'4.  2011-2014 LRAM'!AF530*AF930</f>
        <v>0</v>
      </c>
      <c r="AG934" s="378">
        <f>'4.  2011-2014 LRAM'!AG530*AG930</f>
        <v>0</v>
      </c>
      <c r="AH934" s="378">
        <f>'4.  2011-2014 LRAM'!AH530*AH930</f>
        <v>0</v>
      </c>
      <c r="AI934" s="378">
        <f>'4.  2011-2014 LRAM'!AI530*AI930</f>
        <v>0</v>
      </c>
      <c r="AJ934" s="378">
        <f>'4.  2011-2014 LRAM'!AJ530*AJ930</f>
        <v>0</v>
      </c>
      <c r="AK934" s="378">
        <f>'4.  2011-2014 LRAM'!AK530*AK930</f>
        <v>0</v>
      </c>
      <c r="AL934" s="378">
        <f>'4.  2011-2014 LRAM'!AL530*AL930</f>
        <v>0</v>
      </c>
      <c r="AM934" s="629">
        <f t="shared" si="2851"/>
        <v>16109.066046786789</v>
      </c>
    </row>
    <row r="935" spans="2:39" ht="15.5">
      <c r="B935" s="324" t="s">
        <v>335</v>
      </c>
      <c r="C935" s="345"/>
      <c r="D935" s="309"/>
      <c r="E935" s="279"/>
      <c r="F935" s="279"/>
      <c r="G935" s="279"/>
      <c r="H935" s="279"/>
      <c r="I935" s="279"/>
      <c r="J935" s="279"/>
      <c r="K935" s="279"/>
      <c r="L935" s="279"/>
      <c r="M935" s="279"/>
      <c r="N935" s="279"/>
      <c r="O935" s="291"/>
      <c r="P935" s="279"/>
      <c r="Q935" s="279"/>
      <c r="R935" s="279"/>
      <c r="S935" s="309"/>
      <c r="T935" s="309"/>
      <c r="U935" s="309"/>
      <c r="V935" s="309"/>
      <c r="W935" s="279"/>
      <c r="X935" s="279"/>
      <c r="Y935" s="378">
        <f t="shared" ref="Y935:AL935" si="2852">Y211*Y930</f>
        <v>5191.0515999999998</v>
      </c>
      <c r="Z935" s="378">
        <f t="shared" si="2852"/>
        <v>18440.775043447196</v>
      </c>
      <c r="AA935" s="378">
        <f t="shared" si="2852"/>
        <v>14847.573611413156</v>
      </c>
      <c r="AB935" s="378">
        <f t="shared" si="2852"/>
        <v>0</v>
      </c>
      <c r="AC935" s="378">
        <f t="shared" si="2852"/>
        <v>0</v>
      </c>
      <c r="AD935" s="378">
        <f t="shared" si="2852"/>
        <v>0</v>
      </c>
      <c r="AE935" s="378">
        <f t="shared" si="2852"/>
        <v>0</v>
      </c>
      <c r="AF935" s="378">
        <f t="shared" si="2852"/>
        <v>0</v>
      </c>
      <c r="AG935" s="378">
        <f t="shared" si="2852"/>
        <v>0</v>
      </c>
      <c r="AH935" s="378">
        <f t="shared" si="2852"/>
        <v>0</v>
      </c>
      <c r="AI935" s="378">
        <f t="shared" si="2852"/>
        <v>0</v>
      </c>
      <c r="AJ935" s="378">
        <f t="shared" si="2852"/>
        <v>0</v>
      </c>
      <c r="AK935" s="378">
        <f t="shared" si="2852"/>
        <v>0</v>
      </c>
      <c r="AL935" s="378">
        <f t="shared" si="2852"/>
        <v>0</v>
      </c>
      <c r="AM935" s="629">
        <f t="shared" si="2851"/>
        <v>38479.400254860353</v>
      </c>
    </row>
    <row r="936" spans="2:39" ht="15.5">
      <c r="B936" s="324" t="s">
        <v>336</v>
      </c>
      <c r="C936" s="345"/>
      <c r="D936" s="309"/>
      <c r="E936" s="279"/>
      <c r="F936" s="279"/>
      <c r="G936" s="279"/>
      <c r="H936" s="279"/>
      <c r="I936" s="279"/>
      <c r="J936" s="279"/>
      <c r="K936" s="279"/>
      <c r="L936" s="279"/>
      <c r="M936" s="279"/>
      <c r="N936" s="279"/>
      <c r="O936" s="291"/>
      <c r="P936" s="279"/>
      <c r="Q936" s="279"/>
      <c r="R936" s="279"/>
      <c r="S936" s="309"/>
      <c r="T936" s="309"/>
      <c r="U936" s="309"/>
      <c r="V936" s="309"/>
      <c r="W936" s="279"/>
      <c r="X936" s="279"/>
      <c r="Y936" s="378">
        <f t="shared" ref="Y936:AL936" si="2853">Y394*Y930</f>
        <v>10890.035234934918</v>
      </c>
      <c r="Z936" s="378">
        <f t="shared" si="2853"/>
        <v>9802.1712204516625</v>
      </c>
      <c r="AA936" s="378">
        <f t="shared" si="2853"/>
        <v>23075.089998012889</v>
      </c>
      <c r="AB936" s="378">
        <f t="shared" si="2853"/>
        <v>0</v>
      </c>
      <c r="AC936" s="378">
        <f t="shared" si="2853"/>
        <v>0</v>
      </c>
      <c r="AD936" s="378">
        <f t="shared" si="2853"/>
        <v>0</v>
      </c>
      <c r="AE936" s="378">
        <f t="shared" si="2853"/>
        <v>0</v>
      </c>
      <c r="AF936" s="378">
        <f t="shared" si="2853"/>
        <v>0</v>
      </c>
      <c r="AG936" s="378">
        <f t="shared" si="2853"/>
        <v>0</v>
      </c>
      <c r="AH936" s="378">
        <f t="shared" si="2853"/>
        <v>0</v>
      </c>
      <c r="AI936" s="378">
        <f t="shared" si="2853"/>
        <v>0</v>
      </c>
      <c r="AJ936" s="378">
        <f t="shared" si="2853"/>
        <v>0</v>
      </c>
      <c r="AK936" s="378">
        <f t="shared" si="2853"/>
        <v>0</v>
      </c>
      <c r="AL936" s="378">
        <f t="shared" si="2853"/>
        <v>0</v>
      </c>
      <c r="AM936" s="629">
        <f t="shared" si="2851"/>
        <v>43767.296453399467</v>
      </c>
    </row>
    <row r="937" spans="2:39" ht="15.5">
      <c r="B937" s="324" t="s">
        <v>337</v>
      </c>
      <c r="C937" s="345"/>
      <c r="D937" s="309"/>
      <c r="E937" s="279"/>
      <c r="F937" s="279"/>
      <c r="G937" s="279"/>
      <c r="H937" s="279"/>
      <c r="I937" s="279"/>
      <c r="J937" s="279"/>
      <c r="K937" s="279"/>
      <c r="L937" s="279"/>
      <c r="M937" s="279"/>
      <c r="N937" s="279"/>
      <c r="O937" s="291"/>
      <c r="P937" s="279"/>
      <c r="Q937" s="279"/>
      <c r="R937" s="279"/>
      <c r="S937" s="309"/>
      <c r="T937" s="309"/>
      <c r="U937" s="309"/>
      <c r="V937" s="309"/>
      <c r="W937" s="279"/>
      <c r="X937" s="279"/>
      <c r="Y937" s="378">
        <f t="shared" ref="Y937:AL937" si="2854">Y577*Y930</f>
        <v>22633.219000000001</v>
      </c>
      <c r="Z937" s="378">
        <f t="shared" si="2854"/>
        <v>6021.7916819147295</v>
      </c>
      <c r="AA937" s="378">
        <f t="shared" si="2854"/>
        <v>12499.960967363864</v>
      </c>
      <c r="AB937" s="378">
        <f t="shared" si="2854"/>
        <v>0</v>
      </c>
      <c r="AC937" s="378">
        <f t="shared" si="2854"/>
        <v>0</v>
      </c>
      <c r="AD937" s="378">
        <f t="shared" si="2854"/>
        <v>0</v>
      </c>
      <c r="AE937" s="378">
        <f t="shared" si="2854"/>
        <v>0</v>
      </c>
      <c r="AF937" s="378">
        <f t="shared" si="2854"/>
        <v>0</v>
      </c>
      <c r="AG937" s="378">
        <f t="shared" si="2854"/>
        <v>0</v>
      </c>
      <c r="AH937" s="378">
        <f t="shared" si="2854"/>
        <v>0</v>
      </c>
      <c r="AI937" s="378">
        <f t="shared" si="2854"/>
        <v>0</v>
      </c>
      <c r="AJ937" s="378">
        <f t="shared" si="2854"/>
        <v>0</v>
      </c>
      <c r="AK937" s="378">
        <f t="shared" si="2854"/>
        <v>0</v>
      </c>
      <c r="AL937" s="378">
        <f t="shared" si="2854"/>
        <v>0</v>
      </c>
      <c r="AM937" s="629">
        <f t="shared" si="2851"/>
        <v>41154.971649278596</v>
      </c>
    </row>
    <row r="938" spans="2:39" ht="15.5">
      <c r="B938" s="324" t="s">
        <v>338</v>
      </c>
      <c r="C938" s="345"/>
      <c r="D938" s="309"/>
      <c r="E938" s="279"/>
      <c r="F938" s="279"/>
      <c r="G938" s="279"/>
      <c r="H938" s="279"/>
      <c r="I938" s="279"/>
      <c r="J938" s="279"/>
      <c r="K938" s="279"/>
      <c r="L938" s="279"/>
      <c r="M938" s="279"/>
      <c r="N938" s="279"/>
      <c r="O938" s="291"/>
      <c r="P938" s="279"/>
      <c r="Q938" s="279"/>
      <c r="R938" s="279"/>
      <c r="S938" s="309"/>
      <c r="T938" s="309"/>
      <c r="U938" s="309"/>
      <c r="V938" s="309"/>
      <c r="W938" s="279"/>
      <c r="X938" s="279"/>
      <c r="Y938" s="378">
        <f t="shared" ref="Y938:AL938" si="2855">Y760*Y930</f>
        <v>0</v>
      </c>
      <c r="Z938" s="378">
        <f t="shared" si="2855"/>
        <v>0</v>
      </c>
      <c r="AA938" s="378">
        <f t="shared" si="2855"/>
        <v>0</v>
      </c>
      <c r="AB938" s="378">
        <f t="shared" si="2855"/>
        <v>0</v>
      </c>
      <c r="AC938" s="378">
        <f t="shared" si="2855"/>
        <v>0</v>
      </c>
      <c r="AD938" s="378">
        <f t="shared" si="2855"/>
        <v>0</v>
      </c>
      <c r="AE938" s="378">
        <f t="shared" si="2855"/>
        <v>0</v>
      </c>
      <c r="AF938" s="378">
        <f t="shared" si="2855"/>
        <v>0</v>
      </c>
      <c r="AG938" s="378">
        <f t="shared" si="2855"/>
        <v>0</v>
      </c>
      <c r="AH938" s="378">
        <f t="shared" si="2855"/>
        <v>0</v>
      </c>
      <c r="AI938" s="378">
        <f t="shared" si="2855"/>
        <v>0</v>
      </c>
      <c r="AJ938" s="378">
        <f t="shared" si="2855"/>
        <v>0</v>
      </c>
      <c r="AK938" s="378">
        <f t="shared" si="2855"/>
        <v>0</v>
      </c>
      <c r="AL938" s="378">
        <f t="shared" si="2855"/>
        <v>0</v>
      </c>
      <c r="AM938" s="629">
        <f t="shared" si="2851"/>
        <v>0</v>
      </c>
    </row>
    <row r="939" spans="2:39" ht="15.5">
      <c r="B939" s="324" t="s">
        <v>339</v>
      </c>
      <c r="C939" s="345"/>
      <c r="D939" s="309"/>
      <c r="E939" s="279"/>
      <c r="F939" s="279"/>
      <c r="G939" s="279"/>
      <c r="H939" s="279"/>
      <c r="I939" s="279"/>
      <c r="J939" s="279"/>
      <c r="K939" s="279"/>
      <c r="L939" s="279"/>
      <c r="M939" s="279"/>
      <c r="N939" s="279"/>
      <c r="O939" s="291"/>
      <c r="P939" s="279"/>
      <c r="Q939" s="279"/>
      <c r="R939" s="279"/>
      <c r="S939" s="309"/>
      <c r="T939" s="309"/>
      <c r="U939" s="309"/>
      <c r="V939" s="309"/>
      <c r="W939" s="279"/>
      <c r="X939" s="279"/>
      <c r="Y939" s="378">
        <f>Y927*Y930</f>
        <v>0</v>
      </c>
      <c r="Z939" s="378">
        <f t="shared" ref="Z939:AL939" si="2856">Z927*Z930</f>
        <v>0</v>
      </c>
      <c r="AA939" s="378">
        <f t="shared" si="2856"/>
        <v>0</v>
      </c>
      <c r="AB939" s="378">
        <f t="shared" si="2856"/>
        <v>0</v>
      </c>
      <c r="AC939" s="378">
        <f t="shared" si="2856"/>
        <v>0</v>
      </c>
      <c r="AD939" s="378">
        <f t="shared" si="2856"/>
        <v>0</v>
      </c>
      <c r="AE939" s="378">
        <f t="shared" si="2856"/>
        <v>0</v>
      </c>
      <c r="AF939" s="378">
        <f t="shared" si="2856"/>
        <v>0</v>
      </c>
      <c r="AG939" s="378">
        <f t="shared" si="2856"/>
        <v>0</v>
      </c>
      <c r="AH939" s="378">
        <f t="shared" si="2856"/>
        <v>0</v>
      </c>
      <c r="AI939" s="378">
        <f t="shared" si="2856"/>
        <v>0</v>
      </c>
      <c r="AJ939" s="378">
        <f t="shared" si="2856"/>
        <v>0</v>
      </c>
      <c r="AK939" s="378">
        <f t="shared" si="2856"/>
        <v>0</v>
      </c>
      <c r="AL939" s="378">
        <f t="shared" si="2856"/>
        <v>0</v>
      </c>
      <c r="AM939" s="629">
        <f t="shared" si="2851"/>
        <v>0</v>
      </c>
    </row>
    <row r="940" spans="2:39" ht="15.5">
      <c r="B940" s="349" t="s">
        <v>343</v>
      </c>
      <c r="C940" s="345"/>
      <c r="D940" s="336"/>
      <c r="E940" s="334"/>
      <c r="F940" s="334"/>
      <c r="G940" s="334"/>
      <c r="H940" s="334"/>
      <c r="I940" s="334"/>
      <c r="J940" s="334"/>
      <c r="K940" s="334"/>
      <c r="L940" s="334"/>
      <c r="M940" s="334"/>
      <c r="N940" s="334"/>
      <c r="O940" s="300"/>
      <c r="P940" s="334"/>
      <c r="Q940" s="334"/>
      <c r="R940" s="334"/>
      <c r="S940" s="336"/>
      <c r="T940" s="336"/>
      <c r="U940" s="336"/>
      <c r="V940" s="336"/>
      <c r="W940" s="334"/>
      <c r="X940" s="334"/>
      <c r="Y940" s="346">
        <f>SUM(Y931:Y939)</f>
        <v>48309.443670819877</v>
      </c>
      <c r="Z940" s="346">
        <f t="shared" ref="Z940:AE940" si="2857">SUM(Z931:Z939)</f>
        <v>46776.926509653655</v>
      </c>
      <c r="AA940" s="346">
        <f t="shared" si="2857"/>
        <v>91689.761407168146</v>
      </c>
      <c r="AB940" s="346">
        <f t="shared" si="2857"/>
        <v>0</v>
      </c>
      <c r="AC940" s="346">
        <f t="shared" si="2857"/>
        <v>0</v>
      </c>
      <c r="AD940" s="346">
        <f t="shared" si="2857"/>
        <v>0</v>
      </c>
      <c r="AE940" s="346">
        <f t="shared" si="2857"/>
        <v>0</v>
      </c>
      <c r="AF940" s="346">
        <f>SUM(AF931:AF939)</f>
        <v>0</v>
      </c>
      <c r="AG940" s="346">
        <f t="shared" ref="AG940:AL940" si="2858">SUM(AG931:AG939)</f>
        <v>0</v>
      </c>
      <c r="AH940" s="346">
        <f t="shared" si="2858"/>
        <v>0</v>
      </c>
      <c r="AI940" s="346">
        <f t="shared" si="2858"/>
        <v>0</v>
      </c>
      <c r="AJ940" s="346">
        <f t="shared" si="2858"/>
        <v>0</v>
      </c>
      <c r="AK940" s="346">
        <f t="shared" si="2858"/>
        <v>0</v>
      </c>
      <c r="AL940" s="346">
        <f t="shared" si="2858"/>
        <v>0</v>
      </c>
      <c r="AM940" s="407">
        <f>SUM(AM931:AM939)</f>
        <v>186776.13158764169</v>
      </c>
    </row>
    <row r="941" spans="2:39" ht="15.5">
      <c r="B941" s="349" t="s">
        <v>344</v>
      </c>
      <c r="C941" s="345"/>
      <c r="D941" s="350"/>
      <c r="E941" s="334"/>
      <c r="F941" s="334"/>
      <c r="G941" s="334"/>
      <c r="H941" s="334"/>
      <c r="I941" s="334"/>
      <c r="J941" s="334"/>
      <c r="K941" s="334"/>
      <c r="L941" s="334"/>
      <c r="M941" s="334"/>
      <c r="N941" s="334"/>
      <c r="O941" s="300"/>
      <c r="P941" s="334"/>
      <c r="Q941" s="334"/>
      <c r="R941" s="334"/>
      <c r="S941" s="336"/>
      <c r="T941" s="336"/>
      <c r="U941" s="336"/>
      <c r="V941" s="336"/>
      <c r="W941" s="334"/>
      <c r="X941" s="334"/>
      <c r="Y941" s="347">
        <f>Y928*Y930</f>
        <v>0</v>
      </c>
      <c r="Z941" s="347">
        <f t="shared" ref="Z941:AE941" si="2859">Z928*Z930</f>
        <v>0</v>
      </c>
      <c r="AA941" s="347">
        <f t="shared" si="2859"/>
        <v>0</v>
      </c>
      <c r="AB941" s="347">
        <f t="shared" si="2859"/>
        <v>0</v>
      </c>
      <c r="AC941" s="347">
        <f t="shared" si="2859"/>
        <v>0</v>
      </c>
      <c r="AD941" s="347">
        <f t="shared" si="2859"/>
        <v>0</v>
      </c>
      <c r="AE941" s="347">
        <f t="shared" si="2859"/>
        <v>0</v>
      </c>
      <c r="AF941" s="347">
        <f>AF928*AF930</f>
        <v>0</v>
      </c>
      <c r="AG941" s="347">
        <f t="shared" ref="AG941:AL941" si="2860">AG928*AG930</f>
        <v>0</v>
      </c>
      <c r="AH941" s="347">
        <f t="shared" si="2860"/>
        <v>0</v>
      </c>
      <c r="AI941" s="347">
        <f t="shared" si="2860"/>
        <v>0</v>
      </c>
      <c r="AJ941" s="347">
        <f t="shared" si="2860"/>
        <v>0</v>
      </c>
      <c r="AK941" s="347">
        <f t="shared" si="2860"/>
        <v>0</v>
      </c>
      <c r="AL941" s="347">
        <f t="shared" si="2860"/>
        <v>0</v>
      </c>
      <c r="AM941" s="407">
        <f>SUM(Y941:AL941)</f>
        <v>0</v>
      </c>
    </row>
    <row r="942" spans="2:39" ht="15.5">
      <c r="B942" s="349" t="s">
        <v>345</v>
      </c>
      <c r="C942" s="345"/>
      <c r="D942" s="350"/>
      <c r="E942" s="334"/>
      <c r="F942" s="334"/>
      <c r="G942" s="334"/>
      <c r="H942" s="334"/>
      <c r="I942" s="334"/>
      <c r="J942" s="334"/>
      <c r="K942" s="334"/>
      <c r="L942" s="334"/>
      <c r="M942" s="334"/>
      <c r="N942" s="334"/>
      <c r="O942" s="300"/>
      <c r="P942" s="334"/>
      <c r="Q942" s="334"/>
      <c r="R942" s="334"/>
      <c r="S942" s="350"/>
      <c r="T942" s="350"/>
      <c r="U942" s="350"/>
      <c r="V942" s="350"/>
      <c r="W942" s="334"/>
      <c r="X942" s="334"/>
      <c r="Y942" s="351"/>
      <c r="Z942" s="351"/>
      <c r="AA942" s="351"/>
      <c r="AB942" s="351"/>
      <c r="AC942" s="351"/>
      <c r="AD942" s="351"/>
      <c r="AE942" s="351"/>
      <c r="AF942" s="351"/>
      <c r="AG942" s="351"/>
      <c r="AH942" s="351"/>
      <c r="AI942" s="351"/>
      <c r="AJ942" s="351"/>
      <c r="AK942" s="351"/>
      <c r="AL942" s="351"/>
      <c r="AM942" s="407">
        <f>AM940-AM941</f>
        <v>186776.13158764169</v>
      </c>
    </row>
    <row r="943" spans="2:39" ht="15.5">
      <c r="B943" s="324"/>
      <c r="C943" s="350"/>
      <c r="D943" s="350"/>
      <c r="E943" s="334"/>
      <c r="F943" s="334"/>
      <c r="G943" s="334"/>
      <c r="H943" s="334"/>
      <c r="I943" s="334"/>
      <c r="J943" s="334"/>
      <c r="K943" s="334"/>
      <c r="L943" s="334"/>
      <c r="M943" s="334"/>
      <c r="N943" s="334"/>
      <c r="O943" s="300"/>
      <c r="P943" s="334"/>
      <c r="Q943" s="334"/>
      <c r="R943" s="334"/>
      <c r="S943" s="350"/>
      <c r="T943" s="345"/>
      <c r="U943" s="350"/>
      <c r="V943" s="350"/>
      <c r="W943" s="334"/>
      <c r="X943" s="334"/>
      <c r="Y943" s="352"/>
      <c r="Z943" s="352"/>
      <c r="AA943" s="352"/>
      <c r="AB943" s="352"/>
      <c r="AC943" s="352"/>
      <c r="AD943" s="352"/>
      <c r="AE943" s="352"/>
      <c r="AF943" s="352"/>
      <c r="AG943" s="352"/>
      <c r="AH943" s="352"/>
      <c r="AI943" s="352"/>
      <c r="AJ943" s="352"/>
      <c r="AK943" s="352"/>
      <c r="AL943" s="352"/>
      <c r="AM943" s="337"/>
    </row>
    <row r="944" spans="2:39" ht="15.5">
      <c r="B944" s="440" t="s">
        <v>340</v>
      </c>
      <c r="C944" s="364"/>
      <c r="D944" s="384"/>
      <c r="E944" s="384"/>
      <c r="F944" s="384"/>
      <c r="G944" s="384"/>
      <c r="H944" s="384"/>
      <c r="I944" s="384"/>
      <c r="J944" s="384"/>
      <c r="K944" s="384"/>
      <c r="L944" s="384"/>
      <c r="M944" s="384"/>
      <c r="N944" s="384"/>
      <c r="O944" s="383"/>
      <c r="P944" s="384"/>
      <c r="Q944" s="384"/>
      <c r="R944" s="384"/>
      <c r="S944" s="364"/>
      <c r="T944" s="385"/>
      <c r="U944" s="385"/>
      <c r="V944" s="384"/>
      <c r="W944" s="384"/>
      <c r="X944" s="385"/>
      <c r="Y944" s="326">
        <f>SUMPRODUCT(E770:E925,Y770:Y925)</f>
        <v>0</v>
      </c>
      <c r="Z944" s="326">
        <f>SUMPRODUCT(E770:E925,Z770:Z925)</f>
        <v>0</v>
      </c>
      <c r="AA944" s="326">
        <f t="shared" ref="AA944:AL944" si="2861">IF(AA768="kw",SUMPRODUCT($N$770:$N$925,$P$770:$P$925,AA770:AA925),SUMPRODUCT($E$770:$E$925,AA770:AA925))</f>
        <v>0</v>
      </c>
      <c r="AB944" s="326">
        <f t="shared" si="2861"/>
        <v>0</v>
      </c>
      <c r="AC944" s="326">
        <f t="shared" si="2861"/>
        <v>0</v>
      </c>
      <c r="AD944" s="326">
        <f t="shared" si="2861"/>
        <v>0</v>
      </c>
      <c r="AE944" s="326">
        <f t="shared" si="2861"/>
        <v>0</v>
      </c>
      <c r="AF944" s="326">
        <f t="shared" si="2861"/>
        <v>0</v>
      </c>
      <c r="AG944" s="326">
        <f t="shared" si="2861"/>
        <v>0</v>
      </c>
      <c r="AH944" s="326">
        <f t="shared" si="2861"/>
        <v>0</v>
      </c>
      <c r="AI944" s="326">
        <f t="shared" si="2861"/>
        <v>0</v>
      </c>
      <c r="AJ944" s="326">
        <f t="shared" si="2861"/>
        <v>0</v>
      </c>
      <c r="AK944" s="326">
        <f t="shared" si="2861"/>
        <v>0</v>
      </c>
      <c r="AL944" s="326">
        <f t="shared" si="2861"/>
        <v>0</v>
      </c>
      <c r="AM944" s="386"/>
    </row>
    <row r="945" spans="1:39" ht="18.75" customHeight="1">
      <c r="B945" s="368" t="s">
        <v>587</v>
      </c>
      <c r="C945" s="387"/>
      <c r="D945" s="388"/>
      <c r="E945" s="388"/>
      <c r="F945" s="388"/>
      <c r="G945" s="388"/>
      <c r="H945" s="388"/>
      <c r="I945" s="388"/>
      <c r="J945" s="388"/>
      <c r="K945" s="388"/>
      <c r="L945" s="388"/>
      <c r="M945" s="388"/>
      <c r="N945" s="388"/>
      <c r="O945" s="388"/>
      <c r="P945" s="388"/>
      <c r="Q945" s="388"/>
      <c r="R945" s="388"/>
      <c r="S945" s="371"/>
      <c r="T945" s="372"/>
      <c r="U945" s="388"/>
      <c r="V945" s="388"/>
      <c r="W945" s="388"/>
      <c r="X945" s="388"/>
      <c r="Y945" s="409"/>
      <c r="Z945" s="409"/>
      <c r="AA945" s="409"/>
      <c r="AB945" s="409"/>
      <c r="AC945" s="409"/>
      <c r="AD945" s="409"/>
      <c r="AE945" s="409"/>
      <c r="AF945" s="409"/>
      <c r="AG945" s="409"/>
      <c r="AH945" s="409"/>
      <c r="AI945" s="409"/>
      <c r="AJ945" s="409"/>
      <c r="AK945" s="409"/>
      <c r="AL945" s="409"/>
      <c r="AM945" s="389"/>
    </row>
    <row r="946" spans="1:39" collapsed="1"/>
    <row r="948" spans="1:39" ht="15.5">
      <c r="B948" s="280" t="s">
        <v>341</v>
      </c>
      <c r="C948" s="281"/>
      <c r="D948" s="590" t="s">
        <v>527</v>
      </c>
      <c r="E948" s="253"/>
      <c r="F948" s="590"/>
      <c r="G948" s="253"/>
      <c r="H948" s="253"/>
      <c r="I948" s="253"/>
      <c r="J948" s="253"/>
      <c r="K948" s="253"/>
      <c r="L948" s="253"/>
      <c r="M948" s="253"/>
      <c r="N948" s="253"/>
      <c r="O948" s="281"/>
      <c r="P948" s="253"/>
      <c r="Q948" s="253"/>
      <c r="R948" s="253"/>
      <c r="S948" s="253"/>
      <c r="T948" s="253"/>
      <c r="U948" s="253"/>
      <c r="V948" s="253"/>
      <c r="W948" s="253"/>
      <c r="X948" s="253"/>
      <c r="Y948" s="270"/>
      <c r="Z948" s="267"/>
      <c r="AA948" s="267"/>
      <c r="AB948" s="267"/>
      <c r="AC948" s="267"/>
      <c r="AD948" s="267"/>
      <c r="AE948" s="267"/>
      <c r="AF948" s="267"/>
      <c r="AG948" s="267"/>
      <c r="AH948" s="267"/>
      <c r="AI948" s="267"/>
      <c r="AJ948" s="267"/>
      <c r="AK948" s="267"/>
      <c r="AL948" s="267"/>
    </row>
    <row r="949" spans="1:39" ht="39.75" customHeight="1">
      <c r="B949" s="891" t="s">
        <v>211</v>
      </c>
      <c r="C949" s="893" t="s">
        <v>33</v>
      </c>
      <c r="D949" s="284" t="s">
        <v>422</v>
      </c>
      <c r="E949" s="895" t="s">
        <v>209</v>
      </c>
      <c r="F949" s="896"/>
      <c r="G949" s="896"/>
      <c r="H949" s="896"/>
      <c r="I949" s="896"/>
      <c r="J949" s="896"/>
      <c r="K949" s="896"/>
      <c r="L949" s="896"/>
      <c r="M949" s="897"/>
      <c r="N949" s="901" t="s">
        <v>213</v>
      </c>
      <c r="O949" s="284" t="s">
        <v>423</v>
      </c>
      <c r="P949" s="895" t="s">
        <v>212</v>
      </c>
      <c r="Q949" s="896"/>
      <c r="R949" s="896"/>
      <c r="S949" s="896"/>
      <c r="T949" s="896"/>
      <c r="U949" s="896"/>
      <c r="V949" s="896"/>
      <c r="W949" s="896"/>
      <c r="X949" s="897"/>
      <c r="Y949" s="898" t="s">
        <v>243</v>
      </c>
      <c r="Z949" s="899"/>
      <c r="AA949" s="899"/>
      <c r="AB949" s="899"/>
      <c r="AC949" s="899"/>
      <c r="AD949" s="899"/>
      <c r="AE949" s="899"/>
      <c r="AF949" s="899"/>
      <c r="AG949" s="899"/>
      <c r="AH949" s="899"/>
      <c r="AI949" s="899"/>
      <c r="AJ949" s="899"/>
      <c r="AK949" s="899"/>
      <c r="AL949" s="899"/>
      <c r="AM949" s="900"/>
    </row>
    <row r="950" spans="1:39" ht="65.25" customHeight="1">
      <c r="B950" s="892"/>
      <c r="C950" s="894"/>
      <c r="D950" s="285">
        <v>2020</v>
      </c>
      <c r="E950" s="285">
        <v>2021</v>
      </c>
      <c r="F950" s="285">
        <v>2022</v>
      </c>
      <c r="G950" s="285">
        <v>2023</v>
      </c>
      <c r="H950" s="285">
        <v>2024</v>
      </c>
      <c r="I950" s="285">
        <v>2025</v>
      </c>
      <c r="J950" s="285">
        <v>2026</v>
      </c>
      <c r="K950" s="285">
        <v>2027</v>
      </c>
      <c r="L950" s="285">
        <v>2028</v>
      </c>
      <c r="M950" s="285">
        <v>2029</v>
      </c>
      <c r="N950" s="902"/>
      <c r="O950" s="285">
        <v>2020</v>
      </c>
      <c r="P950" s="285">
        <v>2021</v>
      </c>
      <c r="Q950" s="285">
        <v>2022</v>
      </c>
      <c r="R950" s="285">
        <v>2023</v>
      </c>
      <c r="S950" s="285">
        <v>2024</v>
      </c>
      <c r="T950" s="285">
        <v>2025</v>
      </c>
      <c r="U950" s="285">
        <v>2026</v>
      </c>
      <c r="V950" s="285">
        <v>2027</v>
      </c>
      <c r="W950" s="285">
        <v>2028</v>
      </c>
      <c r="X950" s="285">
        <v>2029</v>
      </c>
      <c r="Y950" s="285" t="str">
        <f>'1.  LRAMVA Summary'!D52</f>
        <v>Residential</v>
      </c>
      <c r="Z950" s="285" t="str">
        <f>'1.  LRAMVA Summary'!E52</f>
        <v>GS&lt;50 kW</v>
      </c>
      <c r="AA950" s="285" t="str">
        <f>'1.  LRAMVA Summary'!F52</f>
        <v>GS&gt;50kW</v>
      </c>
      <c r="AB950" s="285" t="str">
        <f>'1.  LRAMVA Summary'!G52</f>
        <v>Unmetered Scattered Load</v>
      </c>
      <c r="AC950" s="285" t="str">
        <f>'1.  LRAMVA Summary'!H52</f>
        <v>Streetlighting</v>
      </c>
      <c r="AD950" s="285" t="str">
        <f>'1.  LRAMVA Summary'!I52</f>
        <v/>
      </c>
      <c r="AE950" s="285" t="str">
        <f>'1.  LRAMVA Summary'!J52</f>
        <v/>
      </c>
      <c r="AF950" s="285" t="str">
        <f>'1.  LRAMVA Summary'!K52</f>
        <v/>
      </c>
      <c r="AG950" s="285" t="str">
        <f>'1.  LRAMVA Summary'!L52</f>
        <v/>
      </c>
      <c r="AH950" s="285" t="str">
        <f>'1.  LRAMVA Summary'!M52</f>
        <v/>
      </c>
      <c r="AI950" s="285" t="str">
        <f>'1.  LRAMVA Summary'!N52</f>
        <v/>
      </c>
      <c r="AJ950" s="285" t="str">
        <f>'1.  LRAMVA Summary'!O52</f>
        <v/>
      </c>
      <c r="AK950" s="285" t="str">
        <f>'1.  LRAMVA Summary'!P52</f>
        <v/>
      </c>
      <c r="AL950" s="285" t="str">
        <f>'1.  LRAMVA Summary'!Q52</f>
        <v/>
      </c>
      <c r="AM950" s="287" t="str">
        <f>'1.  LRAMVA Summary'!R52</f>
        <v>Total</v>
      </c>
    </row>
    <row r="951" spans="1:39" ht="15" customHeight="1">
      <c r="A951" s="532"/>
      <c r="B951" s="518" t="s">
        <v>504</v>
      </c>
      <c r="C951" s="289"/>
      <c r="D951" s="289"/>
      <c r="E951" s="289"/>
      <c r="F951" s="289"/>
      <c r="G951" s="289"/>
      <c r="H951" s="289"/>
      <c r="I951" s="289"/>
      <c r="J951" s="289"/>
      <c r="K951" s="289"/>
      <c r="L951" s="289"/>
      <c r="M951" s="289"/>
      <c r="N951" s="290"/>
      <c r="O951" s="289"/>
      <c r="P951" s="289"/>
      <c r="Q951" s="289"/>
      <c r="R951" s="289"/>
      <c r="S951" s="289"/>
      <c r="T951" s="289"/>
      <c r="U951" s="289"/>
      <c r="V951" s="289"/>
      <c r="W951" s="289"/>
      <c r="X951" s="289"/>
      <c r="Y951" s="291" t="str">
        <f>'1.  LRAMVA Summary'!D53</f>
        <v>kWh</v>
      </c>
      <c r="Z951" s="291" t="str">
        <f>'1.  LRAMVA Summary'!E53</f>
        <v>kWh</v>
      </c>
      <c r="AA951" s="291" t="str">
        <f>'1.  LRAMVA Summary'!F53</f>
        <v>kW</v>
      </c>
      <c r="AB951" s="291" t="str">
        <f>'1.  LRAMVA Summary'!G53</f>
        <v>kWh</v>
      </c>
      <c r="AC951" s="291" t="str">
        <f>'1.  LRAMVA Summary'!H53</f>
        <v>kW</v>
      </c>
      <c r="AD951" s="291">
        <f>'1.  LRAMVA Summary'!I53</f>
        <v>0</v>
      </c>
      <c r="AE951" s="291">
        <f>'1.  LRAMVA Summary'!J53</f>
        <v>0</v>
      </c>
      <c r="AF951" s="291">
        <f>'1.  LRAMVA Summary'!K53</f>
        <v>0</v>
      </c>
      <c r="AG951" s="291">
        <f>'1.  LRAMVA Summary'!L53</f>
        <v>0</v>
      </c>
      <c r="AH951" s="291">
        <f>'1.  LRAMVA Summary'!M53</f>
        <v>0</v>
      </c>
      <c r="AI951" s="291">
        <f>'1.  LRAMVA Summary'!N53</f>
        <v>0</v>
      </c>
      <c r="AJ951" s="291">
        <f>'1.  LRAMVA Summary'!O53</f>
        <v>0</v>
      </c>
      <c r="AK951" s="291">
        <f>'1.  LRAMVA Summary'!P53</f>
        <v>0</v>
      </c>
      <c r="AL951" s="291">
        <f>'1.  LRAMVA Summary'!Q53</f>
        <v>0</v>
      </c>
      <c r="AM951" s="292"/>
    </row>
    <row r="952" spans="1:39" ht="15" hidden="1" customHeight="1" outlineLevel="1">
      <c r="A952" s="532"/>
      <c r="B952" s="504" t="s">
        <v>497</v>
      </c>
      <c r="C952" s="289"/>
      <c r="D952" s="289"/>
      <c r="E952" s="289"/>
      <c r="F952" s="289"/>
      <c r="G952" s="289"/>
      <c r="H952" s="289"/>
      <c r="I952" s="289"/>
      <c r="J952" s="289"/>
      <c r="K952" s="289"/>
      <c r="L952" s="289"/>
      <c r="M952" s="289"/>
      <c r="N952" s="290"/>
      <c r="O952" s="289"/>
      <c r="P952" s="289"/>
      <c r="Q952" s="289"/>
      <c r="R952" s="289"/>
      <c r="S952" s="289"/>
      <c r="T952" s="289"/>
      <c r="U952" s="289"/>
      <c r="V952" s="289"/>
      <c r="W952" s="289"/>
      <c r="X952" s="289"/>
      <c r="Y952" s="291"/>
      <c r="Z952" s="291"/>
      <c r="AA952" s="291"/>
      <c r="AB952" s="291"/>
      <c r="AC952" s="291"/>
      <c r="AD952" s="291"/>
      <c r="AE952" s="291"/>
      <c r="AF952" s="291"/>
      <c r="AG952" s="291"/>
      <c r="AH952" s="291"/>
      <c r="AI952" s="291"/>
      <c r="AJ952" s="291"/>
      <c r="AK952" s="291"/>
      <c r="AL952" s="291"/>
      <c r="AM952" s="292"/>
    </row>
    <row r="953" spans="1:39" ht="15" hidden="1" customHeight="1" outlineLevel="1">
      <c r="A953" s="532">
        <v>1</v>
      </c>
      <c r="B953" s="428" t="s">
        <v>95</v>
      </c>
      <c r="C953" s="291" t="s">
        <v>25</v>
      </c>
      <c r="D953" s="295"/>
      <c r="E953" s="295"/>
      <c r="F953" s="295"/>
      <c r="G953" s="295"/>
      <c r="H953" s="295"/>
      <c r="I953" s="295"/>
      <c r="J953" s="295"/>
      <c r="K953" s="295"/>
      <c r="L953" s="295"/>
      <c r="M953" s="295"/>
      <c r="N953" s="291"/>
      <c r="O953" s="295"/>
      <c r="P953" s="295"/>
      <c r="Q953" s="295"/>
      <c r="R953" s="295"/>
      <c r="S953" s="295"/>
      <c r="T953" s="295"/>
      <c r="U953" s="295"/>
      <c r="V953" s="295"/>
      <c r="W953" s="295"/>
      <c r="X953" s="295"/>
      <c r="Y953" s="415"/>
      <c r="Z953" s="415"/>
      <c r="AA953" s="415"/>
      <c r="AB953" s="415"/>
      <c r="AC953" s="415"/>
      <c r="AD953" s="415"/>
      <c r="AE953" s="415"/>
      <c r="AF953" s="410"/>
      <c r="AG953" s="410"/>
      <c r="AH953" s="410"/>
      <c r="AI953" s="410"/>
      <c r="AJ953" s="410"/>
      <c r="AK953" s="410"/>
      <c r="AL953" s="410"/>
      <c r="AM953" s="296">
        <f>SUM(Y953:AL953)</f>
        <v>0</v>
      </c>
    </row>
    <row r="954" spans="1:39" ht="15" hidden="1" customHeight="1" outlineLevel="1">
      <c r="A954" s="532"/>
      <c r="B954" s="294" t="s">
        <v>346</v>
      </c>
      <c r="C954" s="291" t="s">
        <v>163</v>
      </c>
      <c r="D954" s="295"/>
      <c r="E954" s="295"/>
      <c r="F954" s="295"/>
      <c r="G954" s="295"/>
      <c r="H954" s="295"/>
      <c r="I954" s="295"/>
      <c r="J954" s="295"/>
      <c r="K954" s="295"/>
      <c r="L954" s="295"/>
      <c r="M954" s="295"/>
      <c r="N954" s="468"/>
      <c r="O954" s="295"/>
      <c r="P954" s="295"/>
      <c r="Q954" s="295"/>
      <c r="R954" s="295"/>
      <c r="S954" s="295"/>
      <c r="T954" s="295"/>
      <c r="U954" s="295"/>
      <c r="V954" s="295"/>
      <c r="W954" s="295"/>
      <c r="X954" s="295"/>
      <c r="Y954" s="411">
        <f>Y953</f>
        <v>0</v>
      </c>
      <c r="Z954" s="411">
        <f t="shared" ref="Z954" si="2862">Z953</f>
        <v>0</v>
      </c>
      <c r="AA954" s="411">
        <f t="shared" ref="AA954" si="2863">AA953</f>
        <v>0</v>
      </c>
      <c r="AB954" s="411">
        <f t="shared" ref="AB954" si="2864">AB953</f>
        <v>0</v>
      </c>
      <c r="AC954" s="411">
        <f t="shared" ref="AC954" si="2865">AC953</f>
        <v>0</v>
      </c>
      <c r="AD954" s="411">
        <f t="shared" ref="AD954" si="2866">AD953</f>
        <v>0</v>
      </c>
      <c r="AE954" s="411">
        <f t="shared" ref="AE954" si="2867">AE953</f>
        <v>0</v>
      </c>
      <c r="AF954" s="411">
        <f t="shared" ref="AF954" si="2868">AF953</f>
        <v>0</v>
      </c>
      <c r="AG954" s="411">
        <f t="shared" ref="AG954" si="2869">AG953</f>
        <v>0</v>
      </c>
      <c r="AH954" s="411">
        <f t="shared" ref="AH954" si="2870">AH953</f>
        <v>0</v>
      </c>
      <c r="AI954" s="411">
        <f t="shared" ref="AI954" si="2871">AI953</f>
        <v>0</v>
      </c>
      <c r="AJ954" s="411">
        <f t="shared" ref="AJ954" si="2872">AJ953</f>
        <v>0</v>
      </c>
      <c r="AK954" s="411">
        <f t="shared" ref="AK954" si="2873">AK953</f>
        <v>0</v>
      </c>
      <c r="AL954" s="411">
        <f t="shared" ref="AL954" si="2874">AL953</f>
        <v>0</v>
      </c>
      <c r="AM954" s="297"/>
    </row>
    <row r="955" spans="1:39" ht="15" hidden="1" customHeight="1" outlineLevel="1">
      <c r="A955" s="532"/>
      <c r="B955" s="298"/>
      <c r="C955" s="299"/>
      <c r="D955" s="299"/>
      <c r="E955" s="299"/>
      <c r="F955" s="299"/>
      <c r="G955" s="299"/>
      <c r="H955" s="299"/>
      <c r="I955" s="299"/>
      <c r="J955" s="299"/>
      <c r="K955" s="299"/>
      <c r="L955" s="299"/>
      <c r="M955" s="299"/>
      <c r="N955" s="300"/>
      <c r="O955" s="299"/>
      <c r="P955" s="299"/>
      <c r="Q955" s="299"/>
      <c r="R955" s="299"/>
      <c r="S955" s="299"/>
      <c r="T955" s="299"/>
      <c r="U955" s="299"/>
      <c r="V955" s="299"/>
      <c r="W955" s="299"/>
      <c r="X955" s="299"/>
      <c r="Y955" s="412"/>
      <c r="Z955" s="413"/>
      <c r="AA955" s="413"/>
      <c r="AB955" s="413"/>
      <c r="AC955" s="413"/>
      <c r="AD955" s="413"/>
      <c r="AE955" s="413"/>
      <c r="AF955" s="413"/>
      <c r="AG955" s="413"/>
      <c r="AH955" s="413"/>
      <c r="AI955" s="413"/>
      <c r="AJ955" s="413"/>
      <c r="AK955" s="413"/>
      <c r="AL955" s="413"/>
      <c r="AM955" s="302"/>
    </row>
    <row r="956" spans="1:39" ht="15" hidden="1" customHeight="1" outlineLevel="1">
      <c r="A956" s="532">
        <v>2</v>
      </c>
      <c r="B956" s="428" t="s">
        <v>96</v>
      </c>
      <c r="C956" s="291" t="s">
        <v>25</v>
      </c>
      <c r="D956" s="295"/>
      <c r="E956" s="295"/>
      <c r="F956" s="295"/>
      <c r="G956" s="295"/>
      <c r="H956" s="295"/>
      <c r="I956" s="295"/>
      <c r="J956" s="295"/>
      <c r="K956" s="295"/>
      <c r="L956" s="295"/>
      <c r="M956" s="295"/>
      <c r="N956" s="291"/>
      <c r="O956" s="295"/>
      <c r="P956" s="295"/>
      <c r="Q956" s="295"/>
      <c r="R956" s="295"/>
      <c r="S956" s="295"/>
      <c r="T956" s="295"/>
      <c r="U956" s="295"/>
      <c r="V956" s="295"/>
      <c r="W956" s="295"/>
      <c r="X956" s="295"/>
      <c r="Y956" s="415"/>
      <c r="Z956" s="415"/>
      <c r="AA956" s="415"/>
      <c r="AB956" s="415"/>
      <c r="AC956" s="415"/>
      <c r="AD956" s="415"/>
      <c r="AE956" s="415"/>
      <c r="AF956" s="410"/>
      <c r="AG956" s="410"/>
      <c r="AH956" s="410"/>
      <c r="AI956" s="410"/>
      <c r="AJ956" s="410"/>
      <c r="AK956" s="410"/>
      <c r="AL956" s="410"/>
      <c r="AM956" s="296">
        <f>SUM(Y956:AL956)</f>
        <v>0</v>
      </c>
    </row>
    <row r="957" spans="1:39" ht="15" hidden="1" customHeight="1" outlineLevel="1">
      <c r="A957" s="532"/>
      <c r="B957" s="294" t="s">
        <v>346</v>
      </c>
      <c r="C957" s="291" t="s">
        <v>163</v>
      </c>
      <c r="D957" s="295"/>
      <c r="E957" s="295"/>
      <c r="F957" s="295"/>
      <c r="G957" s="295"/>
      <c r="H957" s="295"/>
      <c r="I957" s="295"/>
      <c r="J957" s="295"/>
      <c r="K957" s="295"/>
      <c r="L957" s="295"/>
      <c r="M957" s="295"/>
      <c r="N957" s="468"/>
      <c r="O957" s="295"/>
      <c r="P957" s="295"/>
      <c r="Q957" s="295"/>
      <c r="R957" s="295"/>
      <c r="S957" s="295"/>
      <c r="T957" s="295"/>
      <c r="U957" s="295"/>
      <c r="V957" s="295"/>
      <c r="W957" s="295"/>
      <c r="X957" s="295"/>
      <c r="Y957" s="411">
        <f>Y956</f>
        <v>0</v>
      </c>
      <c r="Z957" s="411">
        <f t="shared" ref="Z957" si="2875">Z956</f>
        <v>0</v>
      </c>
      <c r="AA957" s="411">
        <f t="shared" ref="AA957" si="2876">AA956</f>
        <v>0</v>
      </c>
      <c r="AB957" s="411">
        <f t="shared" ref="AB957" si="2877">AB956</f>
        <v>0</v>
      </c>
      <c r="AC957" s="411">
        <f t="shared" ref="AC957" si="2878">AC956</f>
        <v>0</v>
      </c>
      <c r="AD957" s="411">
        <f t="shared" ref="AD957" si="2879">AD956</f>
        <v>0</v>
      </c>
      <c r="AE957" s="411">
        <f t="shared" ref="AE957" si="2880">AE956</f>
        <v>0</v>
      </c>
      <c r="AF957" s="411">
        <f t="shared" ref="AF957" si="2881">AF956</f>
        <v>0</v>
      </c>
      <c r="AG957" s="411">
        <f t="shared" ref="AG957" si="2882">AG956</f>
        <v>0</v>
      </c>
      <c r="AH957" s="411">
        <f t="shared" ref="AH957" si="2883">AH956</f>
        <v>0</v>
      </c>
      <c r="AI957" s="411">
        <f t="shared" ref="AI957" si="2884">AI956</f>
        <v>0</v>
      </c>
      <c r="AJ957" s="411">
        <f t="shared" ref="AJ957" si="2885">AJ956</f>
        <v>0</v>
      </c>
      <c r="AK957" s="411">
        <f t="shared" ref="AK957" si="2886">AK956</f>
        <v>0</v>
      </c>
      <c r="AL957" s="411">
        <f t="shared" ref="AL957" si="2887">AL956</f>
        <v>0</v>
      </c>
      <c r="AM957" s="297"/>
    </row>
    <row r="958" spans="1:39" ht="15" hidden="1" customHeight="1" outlineLevel="1">
      <c r="A958" s="532"/>
      <c r="B958" s="298"/>
      <c r="C958" s="299"/>
      <c r="D958" s="304"/>
      <c r="E958" s="304"/>
      <c r="F958" s="304"/>
      <c r="G958" s="304"/>
      <c r="H958" s="304"/>
      <c r="I958" s="304"/>
      <c r="J958" s="304"/>
      <c r="K958" s="304"/>
      <c r="L958" s="304"/>
      <c r="M958" s="304"/>
      <c r="N958" s="300"/>
      <c r="O958" s="304"/>
      <c r="P958" s="304"/>
      <c r="Q958" s="304"/>
      <c r="R958" s="304"/>
      <c r="S958" s="304"/>
      <c r="T958" s="304"/>
      <c r="U958" s="304"/>
      <c r="V958" s="304"/>
      <c r="W958" s="304"/>
      <c r="X958" s="304"/>
      <c r="Y958" s="412"/>
      <c r="Z958" s="413"/>
      <c r="AA958" s="413"/>
      <c r="AB958" s="413"/>
      <c r="AC958" s="413"/>
      <c r="AD958" s="413"/>
      <c r="AE958" s="413"/>
      <c r="AF958" s="413"/>
      <c r="AG958" s="413"/>
      <c r="AH958" s="413"/>
      <c r="AI958" s="413"/>
      <c r="AJ958" s="413"/>
      <c r="AK958" s="413"/>
      <c r="AL958" s="413"/>
      <c r="AM958" s="302"/>
    </row>
    <row r="959" spans="1:39" ht="15" hidden="1" customHeight="1" outlineLevel="1">
      <c r="A959" s="532">
        <v>3</v>
      </c>
      <c r="B959" s="428" t="s">
        <v>97</v>
      </c>
      <c r="C959" s="291" t="s">
        <v>25</v>
      </c>
      <c r="D959" s="295"/>
      <c r="E959" s="295"/>
      <c r="F959" s="295"/>
      <c r="G959" s="295"/>
      <c r="H959" s="295"/>
      <c r="I959" s="295"/>
      <c r="J959" s="295"/>
      <c r="K959" s="295"/>
      <c r="L959" s="295"/>
      <c r="M959" s="295"/>
      <c r="N959" s="291"/>
      <c r="O959" s="295"/>
      <c r="P959" s="295"/>
      <c r="Q959" s="295"/>
      <c r="R959" s="295"/>
      <c r="S959" s="295"/>
      <c r="T959" s="295"/>
      <c r="U959" s="295"/>
      <c r="V959" s="295"/>
      <c r="W959" s="295"/>
      <c r="X959" s="295"/>
      <c r="Y959" s="415"/>
      <c r="Z959" s="415"/>
      <c r="AA959" s="415"/>
      <c r="AB959" s="415"/>
      <c r="AC959" s="415"/>
      <c r="AD959" s="415"/>
      <c r="AE959" s="415"/>
      <c r="AF959" s="410"/>
      <c r="AG959" s="410"/>
      <c r="AH959" s="410"/>
      <c r="AI959" s="410"/>
      <c r="AJ959" s="410"/>
      <c r="AK959" s="410"/>
      <c r="AL959" s="410"/>
      <c r="AM959" s="296">
        <f>SUM(Y959:AL959)</f>
        <v>0</v>
      </c>
    </row>
    <row r="960" spans="1:39" ht="15" hidden="1" customHeight="1" outlineLevel="1">
      <c r="A960" s="532"/>
      <c r="B960" s="294" t="s">
        <v>346</v>
      </c>
      <c r="C960" s="291" t="s">
        <v>163</v>
      </c>
      <c r="D960" s="295"/>
      <c r="E960" s="295"/>
      <c r="F960" s="295"/>
      <c r="G960" s="295"/>
      <c r="H960" s="295"/>
      <c r="I960" s="295"/>
      <c r="J960" s="295"/>
      <c r="K960" s="295"/>
      <c r="L960" s="295"/>
      <c r="M960" s="295"/>
      <c r="N960" s="468"/>
      <c r="O960" s="295"/>
      <c r="P960" s="295"/>
      <c r="Q960" s="295"/>
      <c r="R960" s="295"/>
      <c r="S960" s="295"/>
      <c r="T960" s="295"/>
      <c r="U960" s="295"/>
      <c r="V960" s="295"/>
      <c r="W960" s="295"/>
      <c r="X960" s="295"/>
      <c r="Y960" s="411">
        <f>Y959</f>
        <v>0</v>
      </c>
      <c r="Z960" s="411">
        <f t="shared" ref="Z960" si="2888">Z959</f>
        <v>0</v>
      </c>
      <c r="AA960" s="411">
        <f t="shared" ref="AA960" si="2889">AA959</f>
        <v>0</v>
      </c>
      <c r="AB960" s="411">
        <f t="shared" ref="AB960" si="2890">AB959</f>
        <v>0</v>
      </c>
      <c r="AC960" s="411">
        <f t="shared" ref="AC960" si="2891">AC959</f>
        <v>0</v>
      </c>
      <c r="AD960" s="411">
        <f t="shared" ref="AD960" si="2892">AD959</f>
        <v>0</v>
      </c>
      <c r="AE960" s="411">
        <f t="shared" ref="AE960" si="2893">AE959</f>
        <v>0</v>
      </c>
      <c r="AF960" s="411">
        <f t="shared" ref="AF960" si="2894">AF959</f>
        <v>0</v>
      </c>
      <c r="AG960" s="411">
        <f t="shared" ref="AG960" si="2895">AG959</f>
        <v>0</v>
      </c>
      <c r="AH960" s="411">
        <f t="shared" ref="AH960" si="2896">AH959</f>
        <v>0</v>
      </c>
      <c r="AI960" s="411">
        <f t="shared" ref="AI960" si="2897">AI959</f>
        <v>0</v>
      </c>
      <c r="AJ960" s="411">
        <f t="shared" ref="AJ960" si="2898">AJ959</f>
        <v>0</v>
      </c>
      <c r="AK960" s="411">
        <f t="shared" ref="AK960" si="2899">AK959</f>
        <v>0</v>
      </c>
      <c r="AL960" s="411">
        <f t="shared" ref="AL960" si="2900">AL959</f>
        <v>0</v>
      </c>
      <c r="AM960" s="297"/>
    </row>
    <row r="961" spans="1:39" ht="15" hidden="1" customHeight="1" outlineLevel="1">
      <c r="A961" s="532"/>
      <c r="B961" s="294"/>
      <c r="C961" s="305"/>
      <c r="D961" s="291"/>
      <c r="E961" s="291"/>
      <c r="F961" s="291"/>
      <c r="G961" s="291"/>
      <c r="H961" s="291"/>
      <c r="I961" s="291"/>
      <c r="J961" s="291"/>
      <c r="K961" s="291"/>
      <c r="L961" s="291"/>
      <c r="M961" s="291"/>
      <c r="N961" s="291"/>
      <c r="O961" s="291"/>
      <c r="P961" s="291"/>
      <c r="Q961" s="291"/>
      <c r="R961" s="291"/>
      <c r="S961" s="291"/>
      <c r="T961" s="291"/>
      <c r="U961" s="291"/>
      <c r="V961" s="291"/>
      <c r="W961" s="291"/>
      <c r="X961" s="291"/>
      <c r="Y961" s="412"/>
      <c r="Z961" s="412"/>
      <c r="AA961" s="412"/>
      <c r="AB961" s="412"/>
      <c r="AC961" s="412"/>
      <c r="AD961" s="412"/>
      <c r="AE961" s="412"/>
      <c r="AF961" s="412"/>
      <c r="AG961" s="412"/>
      <c r="AH961" s="412"/>
      <c r="AI961" s="412"/>
      <c r="AJ961" s="412"/>
      <c r="AK961" s="412"/>
      <c r="AL961" s="412"/>
      <c r="AM961" s="306"/>
    </row>
    <row r="962" spans="1:39" ht="15" hidden="1" customHeight="1" outlineLevel="1">
      <c r="A962" s="532">
        <v>4</v>
      </c>
      <c r="B962" s="520" t="s">
        <v>680</v>
      </c>
      <c r="C962" s="291" t="s">
        <v>25</v>
      </c>
      <c r="D962" s="295"/>
      <c r="E962" s="295"/>
      <c r="F962" s="295"/>
      <c r="G962" s="295"/>
      <c r="H962" s="295"/>
      <c r="I962" s="295"/>
      <c r="J962" s="295"/>
      <c r="K962" s="295"/>
      <c r="L962" s="295"/>
      <c r="M962" s="295"/>
      <c r="N962" s="291"/>
      <c r="O962" s="295"/>
      <c r="P962" s="295"/>
      <c r="Q962" s="295"/>
      <c r="R962" s="295"/>
      <c r="S962" s="295"/>
      <c r="T962" s="295"/>
      <c r="U962" s="295"/>
      <c r="V962" s="295"/>
      <c r="W962" s="295"/>
      <c r="X962" s="295"/>
      <c r="Y962" s="415"/>
      <c r="Z962" s="415"/>
      <c r="AA962" s="415"/>
      <c r="AB962" s="415"/>
      <c r="AC962" s="415"/>
      <c r="AD962" s="415"/>
      <c r="AE962" s="415"/>
      <c r="AF962" s="410"/>
      <c r="AG962" s="410"/>
      <c r="AH962" s="410"/>
      <c r="AI962" s="410"/>
      <c r="AJ962" s="410"/>
      <c r="AK962" s="410"/>
      <c r="AL962" s="410"/>
      <c r="AM962" s="296">
        <f>SUM(Y962:AL962)</f>
        <v>0</v>
      </c>
    </row>
    <row r="963" spans="1:39" ht="15" hidden="1" customHeight="1" outlineLevel="1">
      <c r="A963" s="532"/>
      <c r="B963" s="294" t="s">
        <v>346</v>
      </c>
      <c r="C963" s="291" t="s">
        <v>163</v>
      </c>
      <c r="D963" s="295"/>
      <c r="E963" s="295"/>
      <c r="F963" s="295"/>
      <c r="G963" s="295"/>
      <c r="H963" s="295"/>
      <c r="I963" s="295"/>
      <c r="J963" s="295"/>
      <c r="K963" s="295"/>
      <c r="L963" s="295"/>
      <c r="M963" s="295"/>
      <c r="N963" s="468"/>
      <c r="O963" s="295"/>
      <c r="P963" s="295"/>
      <c r="Q963" s="295"/>
      <c r="R963" s="295"/>
      <c r="S963" s="295"/>
      <c r="T963" s="295"/>
      <c r="U963" s="295"/>
      <c r="V963" s="295"/>
      <c r="W963" s="295"/>
      <c r="X963" s="295"/>
      <c r="Y963" s="411">
        <f>Y962</f>
        <v>0</v>
      </c>
      <c r="Z963" s="411">
        <f t="shared" ref="Z963" si="2901">Z962</f>
        <v>0</v>
      </c>
      <c r="AA963" s="411">
        <f t="shared" ref="AA963" si="2902">AA962</f>
        <v>0</v>
      </c>
      <c r="AB963" s="411">
        <f t="shared" ref="AB963" si="2903">AB962</f>
        <v>0</v>
      </c>
      <c r="AC963" s="411">
        <f t="shared" ref="AC963" si="2904">AC962</f>
        <v>0</v>
      </c>
      <c r="AD963" s="411">
        <f t="shared" ref="AD963" si="2905">AD962</f>
        <v>0</v>
      </c>
      <c r="AE963" s="411">
        <f t="shared" ref="AE963" si="2906">AE962</f>
        <v>0</v>
      </c>
      <c r="AF963" s="411">
        <f t="shared" ref="AF963" si="2907">AF962</f>
        <v>0</v>
      </c>
      <c r="AG963" s="411">
        <f t="shared" ref="AG963" si="2908">AG962</f>
        <v>0</v>
      </c>
      <c r="AH963" s="411">
        <f t="shared" ref="AH963" si="2909">AH962</f>
        <v>0</v>
      </c>
      <c r="AI963" s="411">
        <f t="shared" ref="AI963" si="2910">AI962</f>
        <v>0</v>
      </c>
      <c r="AJ963" s="411">
        <f t="shared" ref="AJ963" si="2911">AJ962</f>
        <v>0</v>
      </c>
      <c r="AK963" s="411">
        <f t="shared" ref="AK963" si="2912">AK962</f>
        <v>0</v>
      </c>
      <c r="AL963" s="411">
        <f t="shared" ref="AL963" si="2913">AL962</f>
        <v>0</v>
      </c>
      <c r="AM963" s="297"/>
    </row>
    <row r="964" spans="1:39" ht="15" hidden="1" customHeight="1" outlineLevel="1">
      <c r="A964" s="532"/>
      <c r="B964" s="294"/>
      <c r="C964" s="305"/>
      <c r="D964" s="304"/>
      <c r="E964" s="304"/>
      <c r="F964" s="304"/>
      <c r="G964" s="304"/>
      <c r="H964" s="304"/>
      <c r="I964" s="304"/>
      <c r="J964" s="304"/>
      <c r="K964" s="304"/>
      <c r="L964" s="304"/>
      <c r="M964" s="304"/>
      <c r="N964" s="291"/>
      <c r="O964" s="304"/>
      <c r="P964" s="304"/>
      <c r="Q964" s="304"/>
      <c r="R964" s="304"/>
      <c r="S964" s="304"/>
      <c r="T964" s="304"/>
      <c r="U964" s="304"/>
      <c r="V964" s="304"/>
      <c r="W964" s="304"/>
      <c r="X964" s="304"/>
      <c r="Y964" s="412"/>
      <c r="Z964" s="412"/>
      <c r="AA964" s="412"/>
      <c r="AB964" s="412"/>
      <c r="AC964" s="412"/>
      <c r="AD964" s="412"/>
      <c r="AE964" s="412"/>
      <c r="AF964" s="412"/>
      <c r="AG964" s="412"/>
      <c r="AH964" s="412"/>
      <c r="AI964" s="412"/>
      <c r="AJ964" s="412"/>
      <c r="AK964" s="412"/>
      <c r="AL964" s="412"/>
      <c r="AM964" s="306"/>
    </row>
    <row r="965" spans="1:39" ht="15" hidden="1" customHeight="1" outlineLevel="1">
      <c r="A965" s="532">
        <v>5</v>
      </c>
      <c r="B965" s="428" t="s">
        <v>98</v>
      </c>
      <c r="C965" s="291" t="s">
        <v>25</v>
      </c>
      <c r="D965" s="295"/>
      <c r="E965" s="295"/>
      <c r="F965" s="295"/>
      <c r="G965" s="295"/>
      <c r="H965" s="295"/>
      <c r="I965" s="295"/>
      <c r="J965" s="295"/>
      <c r="K965" s="295"/>
      <c r="L965" s="295"/>
      <c r="M965" s="295"/>
      <c r="N965" s="291"/>
      <c r="O965" s="295"/>
      <c r="P965" s="295"/>
      <c r="Q965" s="295"/>
      <c r="R965" s="295"/>
      <c r="S965" s="295"/>
      <c r="T965" s="295"/>
      <c r="U965" s="295"/>
      <c r="V965" s="295"/>
      <c r="W965" s="295"/>
      <c r="X965" s="295"/>
      <c r="Y965" s="415"/>
      <c r="Z965" s="415"/>
      <c r="AA965" s="415"/>
      <c r="AB965" s="415"/>
      <c r="AC965" s="415"/>
      <c r="AD965" s="415"/>
      <c r="AE965" s="415"/>
      <c r="AF965" s="410"/>
      <c r="AG965" s="410"/>
      <c r="AH965" s="410"/>
      <c r="AI965" s="410"/>
      <c r="AJ965" s="410"/>
      <c r="AK965" s="410"/>
      <c r="AL965" s="410"/>
      <c r="AM965" s="296">
        <f>SUM(Y965:AL965)</f>
        <v>0</v>
      </c>
    </row>
    <row r="966" spans="1:39" ht="15" hidden="1" customHeight="1" outlineLevel="1">
      <c r="A966" s="532"/>
      <c r="B966" s="294" t="s">
        <v>346</v>
      </c>
      <c r="C966" s="291" t="s">
        <v>163</v>
      </c>
      <c r="D966" s="295"/>
      <c r="E966" s="295"/>
      <c r="F966" s="295"/>
      <c r="G966" s="295"/>
      <c r="H966" s="295"/>
      <c r="I966" s="295"/>
      <c r="J966" s="295"/>
      <c r="K966" s="295"/>
      <c r="L966" s="295"/>
      <c r="M966" s="295"/>
      <c r="N966" s="468"/>
      <c r="O966" s="295"/>
      <c r="P966" s="295"/>
      <c r="Q966" s="295"/>
      <c r="R966" s="295"/>
      <c r="S966" s="295"/>
      <c r="T966" s="295"/>
      <c r="U966" s="295"/>
      <c r="V966" s="295"/>
      <c r="W966" s="295"/>
      <c r="X966" s="295"/>
      <c r="Y966" s="411">
        <f>Y965</f>
        <v>0</v>
      </c>
      <c r="Z966" s="411">
        <f t="shared" ref="Z966" si="2914">Z965</f>
        <v>0</v>
      </c>
      <c r="AA966" s="411">
        <f t="shared" ref="AA966" si="2915">AA965</f>
        <v>0</v>
      </c>
      <c r="AB966" s="411">
        <f t="shared" ref="AB966" si="2916">AB965</f>
        <v>0</v>
      </c>
      <c r="AC966" s="411">
        <f t="shared" ref="AC966" si="2917">AC965</f>
        <v>0</v>
      </c>
      <c r="AD966" s="411">
        <f t="shared" ref="AD966" si="2918">AD965</f>
        <v>0</v>
      </c>
      <c r="AE966" s="411">
        <f t="shared" ref="AE966" si="2919">AE965</f>
        <v>0</v>
      </c>
      <c r="AF966" s="411">
        <f t="shared" ref="AF966" si="2920">AF965</f>
        <v>0</v>
      </c>
      <c r="AG966" s="411">
        <f t="shared" ref="AG966" si="2921">AG965</f>
        <v>0</v>
      </c>
      <c r="AH966" s="411">
        <f t="shared" ref="AH966" si="2922">AH965</f>
        <v>0</v>
      </c>
      <c r="AI966" s="411">
        <f t="shared" ref="AI966" si="2923">AI965</f>
        <v>0</v>
      </c>
      <c r="AJ966" s="411">
        <f t="shared" ref="AJ966" si="2924">AJ965</f>
        <v>0</v>
      </c>
      <c r="AK966" s="411">
        <f t="shared" ref="AK966" si="2925">AK965</f>
        <v>0</v>
      </c>
      <c r="AL966" s="411">
        <f t="shared" ref="AL966" si="2926">AL965</f>
        <v>0</v>
      </c>
      <c r="AM966" s="297"/>
    </row>
    <row r="967" spans="1:39" ht="15" hidden="1" customHeight="1" outlineLevel="1">
      <c r="A967" s="532"/>
      <c r="B967" s="294"/>
      <c r="C967" s="291"/>
      <c r="D967" s="291"/>
      <c r="E967" s="291"/>
      <c r="F967" s="291"/>
      <c r="G967" s="291"/>
      <c r="H967" s="291"/>
      <c r="I967" s="291"/>
      <c r="J967" s="291"/>
      <c r="K967" s="291"/>
      <c r="L967" s="291"/>
      <c r="M967" s="291"/>
      <c r="N967" s="291"/>
      <c r="O967" s="291"/>
      <c r="P967" s="291"/>
      <c r="Q967" s="291"/>
      <c r="R967" s="291"/>
      <c r="S967" s="291"/>
      <c r="T967" s="291"/>
      <c r="U967" s="291"/>
      <c r="V967" s="291"/>
      <c r="W967" s="291"/>
      <c r="X967" s="291"/>
      <c r="Y967" s="422"/>
      <c r="Z967" s="423"/>
      <c r="AA967" s="423"/>
      <c r="AB967" s="423"/>
      <c r="AC967" s="423"/>
      <c r="AD967" s="423"/>
      <c r="AE967" s="423"/>
      <c r="AF967" s="423"/>
      <c r="AG967" s="423"/>
      <c r="AH967" s="423"/>
      <c r="AI967" s="423"/>
      <c r="AJ967" s="423"/>
      <c r="AK967" s="423"/>
      <c r="AL967" s="423"/>
      <c r="AM967" s="297"/>
    </row>
    <row r="968" spans="1:39" ht="15.5" hidden="1" outlineLevel="1">
      <c r="A968" s="532"/>
      <c r="B968" s="319" t="s">
        <v>498</v>
      </c>
      <c r="C968" s="289"/>
      <c r="D968" s="289"/>
      <c r="E968" s="289"/>
      <c r="F968" s="289"/>
      <c r="G968" s="289"/>
      <c r="H968" s="289"/>
      <c r="I968" s="289"/>
      <c r="J968" s="289"/>
      <c r="K968" s="289"/>
      <c r="L968" s="289"/>
      <c r="M968" s="289"/>
      <c r="N968" s="290"/>
      <c r="O968" s="289"/>
      <c r="P968" s="289"/>
      <c r="Q968" s="289"/>
      <c r="R968" s="289"/>
      <c r="S968" s="289"/>
      <c r="T968" s="289"/>
      <c r="U968" s="289"/>
      <c r="V968" s="289"/>
      <c r="W968" s="289"/>
      <c r="X968" s="289"/>
      <c r="Y968" s="414"/>
      <c r="Z968" s="414"/>
      <c r="AA968" s="414"/>
      <c r="AB968" s="414"/>
      <c r="AC968" s="414"/>
      <c r="AD968" s="414"/>
      <c r="AE968" s="414"/>
      <c r="AF968" s="414"/>
      <c r="AG968" s="414"/>
      <c r="AH968" s="414"/>
      <c r="AI968" s="414"/>
      <c r="AJ968" s="414"/>
      <c r="AK968" s="414"/>
      <c r="AL968" s="414"/>
      <c r="AM968" s="292"/>
    </row>
    <row r="969" spans="1:39" ht="15" hidden="1" customHeight="1" outlineLevel="1">
      <c r="A969" s="532">
        <v>6</v>
      </c>
      <c r="B969" s="428" t="s">
        <v>99</v>
      </c>
      <c r="C969" s="291" t="s">
        <v>25</v>
      </c>
      <c r="D969" s="295"/>
      <c r="E969" s="295"/>
      <c r="F969" s="295"/>
      <c r="G969" s="295"/>
      <c r="H969" s="295"/>
      <c r="I969" s="295"/>
      <c r="J969" s="295"/>
      <c r="K969" s="295"/>
      <c r="L969" s="295"/>
      <c r="M969" s="295"/>
      <c r="N969" s="295">
        <v>12</v>
      </c>
      <c r="O969" s="295"/>
      <c r="P969" s="295"/>
      <c r="Q969" s="295"/>
      <c r="R969" s="295"/>
      <c r="S969" s="295"/>
      <c r="T969" s="295"/>
      <c r="U969" s="295"/>
      <c r="V969" s="295"/>
      <c r="W969" s="295"/>
      <c r="X969" s="295"/>
      <c r="Y969" s="415"/>
      <c r="Z969" s="415"/>
      <c r="AA969" s="415"/>
      <c r="AB969" s="415"/>
      <c r="AC969" s="415"/>
      <c r="AD969" s="415"/>
      <c r="AE969" s="415"/>
      <c r="AF969" s="415"/>
      <c r="AG969" s="415"/>
      <c r="AH969" s="415"/>
      <c r="AI969" s="415"/>
      <c r="AJ969" s="415"/>
      <c r="AK969" s="415"/>
      <c r="AL969" s="415"/>
      <c r="AM969" s="296">
        <f>SUM(Y969:AL969)</f>
        <v>0</v>
      </c>
    </row>
    <row r="970" spans="1:39" ht="15" hidden="1" customHeight="1" outlineLevel="1">
      <c r="A970" s="532"/>
      <c r="B970" s="294" t="s">
        <v>346</v>
      </c>
      <c r="C970" s="291" t="s">
        <v>163</v>
      </c>
      <c r="D970" s="295"/>
      <c r="E970" s="295"/>
      <c r="F970" s="295"/>
      <c r="G970" s="295"/>
      <c r="H970" s="295"/>
      <c r="I970" s="295"/>
      <c r="J970" s="295"/>
      <c r="K970" s="295"/>
      <c r="L970" s="295"/>
      <c r="M970" s="295"/>
      <c r="N970" s="295">
        <f>N969</f>
        <v>12</v>
      </c>
      <c r="O970" s="295"/>
      <c r="P970" s="295"/>
      <c r="Q970" s="295"/>
      <c r="R970" s="295"/>
      <c r="S970" s="295"/>
      <c r="T970" s="295"/>
      <c r="U970" s="295"/>
      <c r="V970" s="295"/>
      <c r="W970" s="295"/>
      <c r="X970" s="295"/>
      <c r="Y970" s="411">
        <f>Y969</f>
        <v>0</v>
      </c>
      <c r="Z970" s="411">
        <f t="shared" ref="Z970" si="2927">Z969</f>
        <v>0</v>
      </c>
      <c r="AA970" s="411">
        <f t="shared" ref="AA970" si="2928">AA969</f>
        <v>0</v>
      </c>
      <c r="AB970" s="411">
        <f t="shared" ref="AB970" si="2929">AB969</f>
        <v>0</v>
      </c>
      <c r="AC970" s="411">
        <f t="shared" ref="AC970" si="2930">AC969</f>
        <v>0</v>
      </c>
      <c r="AD970" s="411">
        <f t="shared" ref="AD970" si="2931">AD969</f>
        <v>0</v>
      </c>
      <c r="AE970" s="411">
        <f t="shared" ref="AE970" si="2932">AE969</f>
        <v>0</v>
      </c>
      <c r="AF970" s="411">
        <f t="shared" ref="AF970" si="2933">AF969</f>
        <v>0</v>
      </c>
      <c r="AG970" s="411">
        <f t="shared" ref="AG970" si="2934">AG969</f>
        <v>0</v>
      </c>
      <c r="AH970" s="411">
        <f t="shared" ref="AH970" si="2935">AH969</f>
        <v>0</v>
      </c>
      <c r="AI970" s="411">
        <f t="shared" ref="AI970" si="2936">AI969</f>
        <v>0</v>
      </c>
      <c r="AJ970" s="411">
        <f t="shared" ref="AJ970" si="2937">AJ969</f>
        <v>0</v>
      </c>
      <c r="AK970" s="411">
        <f t="shared" ref="AK970" si="2938">AK969</f>
        <v>0</v>
      </c>
      <c r="AL970" s="411">
        <f t="shared" ref="AL970" si="2939">AL969</f>
        <v>0</v>
      </c>
      <c r="AM970" s="311"/>
    </row>
    <row r="971" spans="1:39" ht="15" hidden="1" customHeight="1" outlineLevel="1">
      <c r="A971" s="532"/>
      <c r="B971" s="310"/>
      <c r="C971" s="312"/>
      <c r="D971" s="291"/>
      <c r="E971" s="291"/>
      <c r="F971" s="291"/>
      <c r="G971" s="291"/>
      <c r="H971" s="291"/>
      <c r="I971" s="291"/>
      <c r="J971" s="291"/>
      <c r="K971" s="291"/>
      <c r="L971" s="291"/>
      <c r="M971" s="291"/>
      <c r="N971" s="291"/>
      <c r="O971" s="291"/>
      <c r="P971" s="291"/>
      <c r="Q971" s="291"/>
      <c r="R971" s="291"/>
      <c r="S971" s="291"/>
      <c r="T971" s="291"/>
      <c r="U971" s="291"/>
      <c r="V971" s="291"/>
      <c r="W971" s="291"/>
      <c r="X971" s="291"/>
      <c r="Y971" s="416"/>
      <c r="Z971" s="416"/>
      <c r="AA971" s="416"/>
      <c r="AB971" s="416"/>
      <c r="AC971" s="416"/>
      <c r="AD971" s="416"/>
      <c r="AE971" s="416"/>
      <c r="AF971" s="416"/>
      <c r="AG971" s="416"/>
      <c r="AH971" s="416"/>
      <c r="AI971" s="416"/>
      <c r="AJ971" s="416"/>
      <c r="AK971" s="416"/>
      <c r="AL971" s="416"/>
      <c r="AM971" s="313"/>
    </row>
    <row r="972" spans="1:39" ht="15" hidden="1" customHeight="1" outlineLevel="1">
      <c r="A972" s="532">
        <v>7</v>
      </c>
      <c r="B972" s="428" t="s">
        <v>100</v>
      </c>
      <c r="C972" s="291" t="s">
        <v>25</v>
      </c>
      <c r="D972" s="295"/>
      <c r="E972" s="295"/>
      <c r="F972" s="295"/>
      <c r="G972" s="295"/>
      <c r="H972" s="295"/>
      <c r="I972" s="295"/>
      <c r="J972" s="295"/>
      <c r="K972" s="295"/>
      <c r="L972" s="295"/>
      <c r="M972" s="295"/>
      <c r="N972" s="295">
        <v>12</v>
      </c>
      <c r="O972" s="295"/>
      <c r="P972" s="295"/>
      <c r="Q972" s="295"/>
      <c r="R972" s="295"/>
      <c r="S972" s="295"/>
      <c r="T972" s="295"/>
      <c r="U972" s="295"/>
      <c r="V972" s="295"/>
      <c r="W972" s="295"/>
      <c r="X972" s="295"/>
      <c r="Y972" s="415"/>
      <c r="Z972" s="415"/>
      <c r="AA972" s="415"/>
      <c r="AB972" s="415"/>
      <c r="AC972" s="415"/>
      <c r="AD972" s="415"/>
      <c r="AE972" s="415"/>
      <c r="AF972" s="415"/>
      <c r="AG972" s="415"/>
      <c r="AH972" s="415"/>
      <c r="AI972" s="415"/>
      <c r="AJ972" s="415"/>
      <c r="AK972" s="415"/>
      <c r="AL972" s="415"/>
      <c r="AM972" s="296">
        <f>SUM(Y972:AL972)</f>
        <v>0</v>
      </c>
    </row>
    <row r="973" spans="1:39" ht="15" hidden="1" customHeight="1" outlineLevel="1">
      <c r="A973" s="532"/>
      <c r="B973" s="294" t="s">
        <v>346</v>
      </c>
      <c r="C973" s="291" t="s">
        <v>163</v>
      </c>
      <c r="D973" s="295"/>
      <c r="E973" s="295"/>
      <c r="F973" s="295"/>
      <c r="G973" s="295"/>
      <c r="H973" s="295"/>
      <c r="I973" s="295"/>
      <c r="J973" s="295"/>
      <c r="K973" s="295"/>
      <c r="L973" s="295"/>
      <c r="M973" s="295"/>
      <c r="N973" s="295">
        <f>N972</f>
        <v>12</v>
      </c>
      <c r="O973" s="295"/>
      <c r="P973" s="295"/>
      <c r="Q973" s="295"/>
      <c r="R973" s="295"/>
      <c r="S973" s="295"/>
      <c r="T973" s="295"/>
      <c r="U973" s="295"/>
      <c r="V973" s="295"/>
      <c r="W973" s="295"/>
      <c r="X973" s="295"/>
      <c r="Y973" s="411">
        <f>Y972</f>
        <v>0</v>
      </c>
      <c r="Z973" s="411">
        <f t="shared" ref="Z973" si="2940">Z972</f>
        <v>0</v>
      </c>
      <c r="AA973" s="411">
        <f t="shared" ref="AA973" si="2941">AA972</f>
        <v>0</v>
      </c>
      <c r="AB973" s="411">
        <f t="shared" ref="AB973" si="2942">AB972</f>
        <v>0</v>
      </c>
      <c r="AC973" s="411">
        <f t="shared" ref="AC973" si="2943">AC972</f>
        <v>0</v>
      </c>
      <c r="AD973" s="411">
        <f t="shared" ref="AD973" si="2944">AD972</f>
        <v>0</v>
      </c>
      <c r="AE973" s="411">
        <f t="shared" ref="AE973" si="2945">AE972</f>
        <v>0</v>
      </c>
      <c r="AF973" s="411">
        <f t="shared" ref="AF973" si="2946">AF972</f>
        <v>0</v>
      </c>
      <c r="AG973" s="411">
        <f t="shared" ref="AG973" si="2947">AG972</f>
        <v>0</v>
      </c>
      <c r="AH973" s="411">
        <f t="shared" ref="AH973" si="2948">AH972</f>
        <v>0</v>
      </c>
      <c r="AI973" s="411">
        <f t="shared" ref="AI973" si="2949">AI972</f>
        <v>0</v>
      </c>
      <c r="AJ973" s="411">
        <f t="shared" ref="AJ973" si="2950">AJ972</f>
        <v>0</v>
      </c>
      <c r="AK973" s="411">
        <f t="shared" ref="AK973" si="2951">AK972</f>
        <v>0</v>
      </c>
      <c r="AL973" s="411">
        <f t="shared" ref="AL973" si="2952">AL972</f>
        <v>0</v>
      </c>
      <c r="AM973" s="311"/>
    </row>
    <row r="974" spans="1:39" ht="15" hidden="1" customHeight="1" outlineLevel="1">
      <c r="A974" s="532"/>
      <c r="B974" s="314"/>
      <c r="C974" s="312"/>
      <c r="D974" s="291"/>
      <c r="E974" s="291"/>
      <c r="F974" s="291"/>
      <c r="G974" s="291"/>
      <c r="H974" s="291"/>
      <c r="I974" s="291"/>
      <c r="J974" s="291"/>
      <c r="K974" s="291"/>
      <c r="L974" s="291"/>
      <c r="M974" s="291"/>
      <c r="N974" s="291"/>
      <c r="O974" s="291"/>
      <c r="P974" s="291"/>
      <c r="Q974" s="291"/>
      <c r="R974" s="291"/>
      <c r="S974" s="291"/>
      <c r="T974" s="291"/>
      <c r="U974" s="291"/>
      <c r="V974" s="291"/>
      <c r="W974" s="291"/>
      <c r="X974" s="291"/>
      <c r="Y974" s="416"/>
      <c r="Z974" s="417"/>
      <c r="AA974" s="416"/>
      <c r="AB974" s="416"/>
      <c r="AC974" s="416"/>
      <c r="AD974" s="416"/>
      <c r="AE974" s="416"/>
      <c r="AF974" s="416"/>
      <c r="AG974" s="416"/>
      <c r="AH974" s="416"/>
      <c r="AI974" s="416"/>
      <c r="AJ974" s="416"/>
      <c r="AK974" s="416"/>
      <c r="AL974" s="416"/>
      <c r="AM974" s="313"/>
    </row>
    <row r="975" spans="1:39" ht="15" hidden="1" customHeight="1" outlineLevel="1">
      <c r="A975" s="532">
        <v>8</v>
      </c>
      <c r="B975" s="428" t="s">
        <v>101</v>
      </c>
      <c r="C975" s="291" t="s">
        <v>25</v>
      </c>
      <c r="D975" s="295"/>
      <c r="E975" s="295"/>
      <c r="F975" s="295"/>
      <c r="G975" s="295"/>
      <c r="H975" s="295"/>
      <c r="I975" s="295"/>
      <c r="J975" s="295"/>
      <c r="K975" s="295"/>
      <c r="L975" s="295"/>
      <c r="M975" s="295"/>
      <c r="N975" s="295">
        <v>12</v>
      </c>
      <c r="O975" s="295"/>
      <c r="P975" s="295"/>
      <c r="Q975" s="295"/>
      <c r="R975" s="295"/>
      <c r="S975" s="295"/>
      <c r="T975" s="295"/>
      <c r="U975" s="295"/>
      <c r="V975" s="295"/>
      <c r="W975" s="295"/>
      <c r="X975" s="295"/>
      <c r="Y975" s="415"/>
      <c r="Z975" s="415"/>
      <c r="AA975" s="415"/>
      <c r="AB975" s="415"/>
      <c r="AC975" s="415"/>
      <c r="AD975" s="415"/>
      <c r="AE975" s="415"/>
      <c r="AF975" s="415"/>
      <c r="AG975" s="415"/>
      <c r="AH975" s="415"/>
      <c r="AI975" s="415"/>
      <c r="AJ975" s="415"/>
      <c r="AK975" s="415"/>
      <c r="AL975" s="415"/>
      <c r="AM975" s="296">
        <f>SUM(Y975:AL975)</f>
        <v>0</v>
      </c>
    </row>
    <row r="976" spans="1:39" ht="15" hidden="1" customHeight="1" outlineLevel="1">
      <c r="A976" s="532"/>
      <c r="B976" s="294" t="s">
        <v>346</v>
      </c>
      <c r="C976" s="291" t="s">
        <v>163</v>
      </c>
      <c r="D976" s="295"/>
      <c r="E976" s="295"/>
      <c r="F976" s="295"/>
      <c r="G976" s="295"/>
      <c r="H976" s="295"/>
      <c r="I976" s="295"/>
      <c r="J976" s="295"/>
      <c r="K976" s="295"/>
      <c r="L976" s="295"/>
      <c r="M976" s="295"/>
      <c r="N976" s="295">
        <f>N975</f>
        <v>12</v>
      </c>
      <c r="O976" s="295"/>
      <c r="P976" s="295"/>
      <c r="Q976" s="295"/>
      <c r="R976" s="295"/>
      <c r="S976" s="295"/>
      <c r="T976" s="295"/>
      <c r="U976" s="295"/>
      <c r="V976" s="295"/>
      <c r="W976" s="295"/>
      <c r="X976" s="295"/>
      <c r="Y976" s="411">
        <f>Y975</f>
        <v>0</v>
      </c>
      <c r="Z976" s="411">
        <f t="shared" ref="Z976" si="2953">Z975</f>
        <v>0</v>
      </c>
      <c r="AA976" s="411">
        <f t="shared" ref="AA976" si="2954">AA975</f>
        <v>0</v>
      </c>
      <c r="AB976" s="411">
        <f t="shared" ref="AB976" si="2955">AB975</f>
        <v>0</v>
      </c>
      <c r="AC976" s="411">
        <f t="shared" ref="AC976" si="2956">AC975</f>
        <v>0</v>
      </c>
      <c r="AD976" s="411">
        <f t="shared" ref="AD976" si="2957">AD975</f>
        <v>0</v>
      </c>
      <c r="AE976" s="411">
        <f t="shared" ref="AE976" si="2958">AE975</f>
        <v>0</v>
      </c>
      <c r="AF976" s="411">
        <f t="shared" ref="AF976" si="2959">AF975</f>
        <v>0</v>
      </c>
      <c r="AG976" s="411">
        <f t="shared" ref="AG976" si="2960">AG975</f>
        <v>0</v>
      </c>
      <c r="AH976" s="411">
        <f t="shared" ref="AH976" si="2961">AH975</f>
        <v>0</v>
      </c>
      <c r="AI976" s="411">
        <f t="shared" ref="AI976" si="2962">AI975</f>
        <v>0</v>
      </c>
      <c r="AJ976" s="411">
        <f t="shared" ref="AJ976" si="2963">AJ975</f>
        <v>0</v>
      </c>
      <c r="AK976" s="411">
        <f t="shared" ref="AK976" si="2964">AK975</f>
        <v>0</v>
      </c>
      <c r="AL976" s="411">
        <f t="shared" ref="AL976" si="2965">AL975</f>
        <v>0</v>
      </c>
      <c r="AM976" s="311"/>
    </row>
    <row r="977" spans="1:39" ht="15" hidden="1" customHeight="1" outlineLevel="1">
      <c r="A977" s="532"/>
      <c r="B977" s="314"/>
      <c r="C977" s="312"/>
      <c r="D977" s="316"/>
      <c r="E977" s="316"/>
      <c r="F977" s="316"/>
      <c r="G977" s="316"/>
      <c r="H977" s="316"/>
      <c r="I977" s="316"/>
      <c r="J977" s="316"/>
      <c r="K977" s="316"/>
      <c r="L977" s="316"/>
      <c r="M977" s="316"/>
      <c r="N977" s="291"/>
      <c r="O977" s="316"/>
      <c r="P977" s="316"/>
      <c r="Q977" s="316"/>
      <c r="R977" s="316"/>
      <c r="S977" s="316"/>
      <c r="T977" s="316"/>
      <c r="U977" s="316"/>
      <c r="V977" s="316"/>
      <c r="W977" s="316"/>
      <c r="X977" s="316"/>
      <c r="Y977" s="416"/>
      <c r="Z977" s="417"/>
      <c r="AA977" s="416"/>
      <c r="AB977" s="416"/>
      <c r="AC977" s="416"/>
      <c r="AD977" s="416"/>
      <c r="AE977" s="416"/>
      <c r="AF977" s="416"/>
      <c r="AG977" s="416"/>
      <c r="AH977" s="416"/>
      <c r="AI977" s="416"/>
      <c r="AJ977" s="416"/>
      <c r="AK977" s="416"/>
      <c r="AL977" s="416"/>
      <c r="AM977" s="313"/>
    </row>
    <row r="978" spans="1:39" ht="15" hidden="1" customHeight="1" outlineLevel="1">
      <c r="A978" s="532">
        <v>9</v>
      </c>
      <c r="B978" s="428" t="s">
        <v>102</v>
      </c>
      <c r="C978" s="291" t="s">
        <v>25</v>
      </c>
      <c r="D978" s="295"/>
      <c r="E978" s="295"/>
      <c r="F978" s="295"/>
      <c r="G978" s="295"/>
      <c r="H978" s="295"/>
      <c r="I978" s="295"/>
      <c r="J978" s="295"/>
      <c r="K978" s="295"/>
      <c r="L978" s="295"/>
      <c r="M978" s="295"/>
      <c r="N978" s="295">
        <v>12</v>
      </c>
      <c r="O978" s="295"/>
      <c r="P978" s="295"/>
      <c r="Q978" s="295"/>
      <c r="R978" s="295"/>
      <c r="S978" s="295"/>
      <c r="T978" s="295"/>
      <c r="U978" s="295"/>
      <c r="V978" s="295"/>
      <c r="W978" s="295"/>
      <c r="X978" s="295"/>
      <c r="Y978" s="415"/>
      <c r="Z978" s="415"/>
      <c r="AA978" s="415"/>
      <c r="AB978" s="415"/>
      <c r="AC978" s="415"/>
      <c r="AD978" s="415"/>
      <c r="AE978" s="415"/>
      <c r="AF978" s="415"/>
      <c r="AG978" s="415"/>
      <c r="AH978" s="415"/>
      <c r="AI978" s="415"/>
      <c r="AJ978" s="415"/>
      <c r="AK978" s="415"/>
      <c r="AL978" s="415"/>
      <c r="AM978" s="296">
        <f>SUM(Y978:AL978)</f>
        <v>0</v>
      </c>
    </row>
    <row r="979" spans="1:39" ht="15" hidden="1" customHeight="1" outlineLevel="1">
      <c r="A979" s="532"/>
      <c r="B979" s="294" t="s">
        <v>346</v>
      </c>
      <c r="C979" s="291" t="s">
        <v>163</v>
      </c>
      <c r="D979" s="295"/>
      <c r="E979" s="295"/>
      <c r="F979" s="295"/>
      <c r="G979" s="295"/>
      <c r="H979" s="295"/>
      <c r="I979" s="295"/>
      <c r="J979" s="295"/>
      <c r="K979" s="295"/>
      <c r="L979" s="295"/>
      <c r="M979" s="295"/>
      <c r="N979" s="295">
        <f>N978</f>
        <v>12</v>
      </c>
      <c r="O979" s="295"/>
      <c r="P979" s="295"/>
      <c r="Q979" s="295"/>
      <c r="R979" s="295"/>
      <c r="S979" s="295"/>
      <c r="T979" s="295"/>
      <c r="U979" s="295"/>
      <c r="V979" s="295"/>
      <c r="W979" s="295"/>
      <c r="X979" s="295"/>
      <c r="Y979" s="411">
        <f>Y978</f>
        <v>0</v>
      </c>
      <c r="Z979" s="411">
        <f t="shared" ref="Z979" si="2966">Z978</f>
        <v>0</v>
      </c>
      <c r="AA979" s="411">
        <f t="shared" ref="AA979" si="2967">AA978</f>
        <v>0</v>
      </c>
      <c r="AB979" s="411">
        <f t="shared" ref="AB979" si="2968">AB978</f>
        <v>0</v>
      </c>
      <c r="AC979" s="411">
        <f t="shared" ref="AC979" si="2969">AC978</f>
        <v>0</v>
      </c>
      <c r="AD979" s="411">
        <f t="shared" ref="AD979" si="2970">AD978</f>
        <v>0</v>
      </c>
      <c r="AE979" s="411">
        <f t="shared" ref="AE979" si="2971">AE978</f>
        <v>0</v>
      </c>
      <c r="AF979" s="411">
        <f t="shared" ref="AF979" si="2972">AF978</f>
        <v>0</v>
      </c>
      <c r="AG979" s="411">
        <f t="shared" ref="AG979" si="2973">AG978</f>
        <v>0</v>
      </c>
      <c r="AH979" s="411">
        <f t="shared" ref="AH979" si="2974">AH978</f>
        <v>0</v>
      </c>
      <c r="AI979" s="411">
        <f t="shared" ref="AI979" si="2975">AI978</f>
        <v>0</v>
      </c>
      <c r="AJ979" s="411">
        <f t="shared" ref="AJ979" si="2976">AJ978</f>
        <v>0</v>
      </c>
      <c r="AK979" s="411">
        <f t="shared" ref="AK979" si="2977">AK978</f>
        <v>0</v>
      </c>
      <c r="AL979" s="411">
        <f t="shared" ref="AL979" si="2978">AL978</f>
        <v>0</v>
      </c>
      <c r="AM979" s="311"/>
    </row>
    <row r="980" spans="1:39" ht="15" hidden="1" customHeight="1" outlineLevel="1">
      <c r="A980" s="532"/>
      <c r="B980" s="314"/>
      <c r="C980" s="312"/>
      <c r="D980" s="316"/>
      <c r="E980" s="316"/>
      <c r="F980" s="316"/>
      <c r="G980" s="316"/>
      <c r="H980" s="316"/>
      <c r="I980" s="316"/>
      <c r="J980" s="316"/>
      <c r="K980" s="316"/>
      <c r="L980" s="316"/>
      <c r="M980" s="316"/>
      <c r="N980" s="291"/>
      <c r="O980" s="316"/>
      <c r="P980" s="316"/>
      <c r="Q980" s="316"/>
      <c r="R980" s="316"/>
      <c r="S980" s="316"/>
      <c r="T980" s="316"/>
      <c r="U980" s="316"/>
      <c r="V980" s="316"/>
      <c r="W980" s="316"/>
      <c r="X980" s="316"/>
      <c r="Y980" s="416"/>
      <c r="Z980" s="416"/>
      <c r="AA980" s="416"/>
      <c r="AB980" s="416"/>
      <c r="AC980" s="416"/>
      <c r="AD980" s="416"/>
      <c r="AE980" s="416"/>
      <c r="AF980" s="416"/>
      <c r="AG980" s="416"/>
      <c r="AH980" s="416"/>
      <c r="AI980" s="416"/>
      <c r="AJ980" s="416"/>
      <c r="AK980" s="416"/>
      <c r="AL980" s="416"/>
      <c r="AM980" s="313"/>
    </row>
    <row r="981" spans="1:39" ht="15" hidden="1" customHeight="1" outlineLevel="1">
      <c r="A981" s="532">
        <v>10</v>
      </c>
      <c r="B981" s="428" t="s">
        <v>103</v>
      </c>
      <c r="C981" s="291" t="s">
        <v>25</v>
      </c>
      <c r="D981" s="295"/>
      <c r="E981" s="295"/>
      <c r="F981" s="295"/>
      <c r="G981" s="295"/>
      <c r="H981" s="295"/>
      <c r="I981" s="295"/>
      <c r="J981" s="295"/>
      <c r="K981" s="295"/>
      <c r="L981" s="295"/>
      <c r="M981" s="295"/>
      <c r="N981" s="295">
        <v>3</v>
      </c>
      <c r="O981" s="295"/>
      <c r="P981" s="295"/>
      <c r="Q981" s="295"/>
      <c r="R981" s="295"/>
      <c r="S981" s="295"/>
      <c r="T981" s="295"/>
      <c r="U981" s="295"/>
      <c r="V981" s="295"/>
      <c r="W981" s="295"/>
      <c r="X981" s="295"/>
      <c r="Y981" s="415"/>
      <c r="Z981" s="415"/>
      <c r="AA981" s="415"/>
      <c r="AB981" s="415"/>
      <c r="AC981" s="415"/>
      <c r="AD981" s="415"/>
      <c r="AE981" s="415"/>
      <c r="AF981" s="415"/>
      <c r="AG981" s="415"/>
      <c r="AH981" s="415"/>
      <c r="AI981" s="415"/>
      <c r="AJ981" s="415"/>
      <c r="AK981" s="415"/>
      <c r="AL981" s="415"/>
      <c r="AM981" s="296">
        <f>SUM(Y981:AL981)</f>
        <v>0</v>
      </c>
    </row>
    <row r="982" spans="1:39" ht="15" hidden="1" customHeight="1" outlineLevel="1">
      <c r="A982" s="532"/>
      <c r="B982" s="294" t="s">
        <v>346</v>
      </c>
      <c r="C982" s="291" t="s">
        <v>163</v>
      </c>
      <c r="D982" s="295"/>
      <c r="E982" s="295"/>
      <c r="F982" s="295"/>
      <c r="G982" s="295"/>
      <c r="H982" s="295"/>
      <c r="I982" s="295"/>
      <c r="J982" s="295"/>
      <c r="K982" s="295"/>
      <c r="L982" s="295"/>
      <c r="M982" s="295"/>
      <c r="N982" s="295">
        <f>N981</f>
        <v>3</v>
      </c>
      <c r="O982" s="295"/>
      <c r="P982" s="295"/>
      <c r="Q982" s="295"/>
      <c r="R982" s="295"/>
      <c r="S982" s="295"/>
      <c r="T982" s="295"/>
      <c r="U982" s="295"/>
      <c r="V982" s="295"/>
      <c r="W982" s="295"/>
      <c r="X982" s="295"/>
      <c r="Y982" s="411">
        <f>Y981</f>
        <v>0</v>
      </c>
      <c r="Z982" s="411">
        <f t="shared" ref="Z982" si="2979">Z981</f>
        <v>0</v>
      </c>
      <c r="AA982" s="411">
        <f t="shared" ref="AA982" si="2980">AA981</f>
        <v>0</v>
      </c>
      <c r="AB982" s="411">
        <f t="shared" ref="AB982" si="2981">AB981</f>
        <v>0</v>
      </c>
      <c r="AC982" s="411">
        <f t="shared" ref="AC982" si="2982">AC981</f>
        <v>0</v>
      </c>
      <c r="AD982" s="411">
        <f t="shared" ref="AD982" si="2983">AD981</f>
        <v>0</v>
      </c>
      <c r="AE982" s="411">
        <f t="shared" ref="AE982" si="2984">AE981</f>
        <v>0</v>
      </c>
      <c r="AF982" s="411">
        <f t="shared" ref="AF982" si="2985">AF981</f>
        <v>0</v>
      </c>
      <c r="AG982" s="411">
        <f t="shared" ref="AG982" si="2986">AG981</f>
        <v>0</v>
      </c>
      <c r="AH982" s="411">
        <f t="shared" ref="AH982" si="2987">AH981</f>
        <v>0</v>
      </c>
      <c r="AI982" s="411">
        <f t="shared" ref="AI982" si="2988">AI981</f>
        <v>0</v>
      </c>
      <c r="AJ982" s="411">
        <f t="shared" ref="AJ982" si="2989">AJ981</f>
        <v>0</v>
      </c>
      <c r="AK982" s="411">
        <f t="shared" ref="AK982" si="2990">AK981</f>
        <v>0</v>
      </c>
      <c r="AL982" s="411">
        <f t="shared" ref="AL982" si="2991">AL981</f>
        <v>0</v>
      </c>
      <c r="AM982" s="311"/>
    </row>
    <row r="983" spans="1:39" ht="15" hidden="1" customHeight="1" outlineLevel="1">
      <c r="A983" s="532"/>
      <c r="B983" s="314"/>
      <c r="C983" s="312"/>
      <c r="D983" s="316"/>
      <c r="E983" s="316"/>
      <c r="F983" s="316"/>
      <c r="G983" s="316"/>
      <c r="H983" s="316"/>
      <c r="I983" s="316"/>
      <c r="J983" s="316"/>
      <c r="K983" s="316"/>
      <c r="L983" s="316"/>
      <c r="M983" s="316"/>
      <c r="N983" s="291"/>
      <c r="O983" s="316"/>
      <c r="P983" s="316"/>
      <c r="Q983" s="316"/>
      <c r="R983" s="316"/>
      <c r="S983" s="316"/>
      <c r="T983" s="316"/>
      <c r="U983" s="316"/>
      <c r="V983" s="316"/>
      <c r="W983" s="316"/>
      <c r="X983" s="316"/>
      <c r="Y983" s="416"/>
      <c r="Z983" s="417"/>
      <c r="AA983" s="416"/>
      <c r="AB983" s="416"/>
      <c r="AC983" s="416"/>
      <c r="AD983" s="416"/>
      <c r="AE983" s="416"/>
      <c r="AF983" s="416"/>
      <c r="AG983" s="416"/>
      <c r="AH983" s="416"/>
      <c r="AI983" s="416"/>
      <c r="AJ983" s="416"/>
      <c r="AK983" s="416"/>
      <c r="AL983" s="416"/>
      <c r="AM983" s="313"/>
    </row>
    <row r="984" spans="1:39" ht="15" hidden="1" customHeight="1" outlineLevel="1">
      <c r="A984" s="532"/>
      <c r="B984" s="288" t="s">
        <v>10</v>
      </c>
      <c r="C984" s="289"/>
      <c r="D984" s="289"/>
      <c r="E984" s="289"/>
      <c r="F984" s="289"/>
      <c r="G984" s="289"/>
      <c r="H984" s="289"/>
      <c r="I984" s="289"/>
      <c r="J984" s="289"/>
      <c r="K984" s="289"/>
      <c r="L984" s="289"/>
      <c r="M984" s="289"/>
      <c r="N984" s="290"/>
      <c r="O984" s="289"/>
      <c r="P984" s="289"/>
      <c r="Q984" s="289"/>
      <c r="R984" s="289"/>
      <c r="S984" s="289"/>
      <c r="T984" s="289"/>
      <c r="U984" s="289"/>
      <c r="V984" s="289"/>
      <c r="W984" s="289"/>
      <c r="X984" s="289"/>
      <c r="Y984" s="414"/>
      <c r="Z984" s="414"/>
      <c r="AA984" s="414"/>
      <c r="AB984" s="414"/>
      <c r="AC984" s="414"/>
      <c r="AD984" s="414"/>
      <c r="AE984" s="414"/>
      <c r="AF984" s="414"/>
      <c r="AG984" s="414"/>
      <c r="AH984" s="414"/>
      <c r="AI984" s="414"/>
      <c r="AJ984" s="414"/>
      <c r="AK984" s="414"/>
      <c r="AL984" s="414"/>
      <c r="AM984" s="292"/>
    </row>
    <row r="985" spans="1:39" ht="15" hidden="1" customHeight="1" outlineLevel="1">
      <c r="A985" s="532">
        <v>11</v>
      </c>
      <c r="B985" s="428" t="s">
        <v>104</v>
      </c>
      <c r="C985" s="291" t="s">
        <v>25</v>
      </c>
      <c r="D985" s="295"/>
      <c r="E985" s="295"/>
      <c r="F985" s="295"/>
      <c r="G985" s="295"/>
      <c r="H985" s="295"/>
      <c r="I985" s="295"/>
      <c r="J985" s="295"/>
      <c r="K985" s="295"/>
      <c r="L985" s="295"/>
      <c r="M985" s="295"/>
      <c r="N985" s="295">
        <v>12</v>
      </c>
      <c r="O985" s="295"/>
      <c r="P985" s="295"/>
      <c r="Q985" s="295"/>
      <c r="R985" s="295"/>
      <c r="S985" s="295"/>
      <c r="T985" s="295"/>
      <c r="U985" s="295"/>
      <c r="V985" s="295"/>
      <c r="W985" s="295"/>
      <c r="X985" s="295"/>
      <c r="Y985" s="426"/>
      <c r="Z985" s="415"/>
      <c r="AA985" s="415"/>
      <c r="AB985" s="415"/>
      <c r="AC985" s="415"/>
      <c r="AD985" s="415"/>
      <c r="AE985" s="415"/>
      <c r="AF985" s="415"/>
      <c r="AG985" s="415"/>
      <c r="AH985" s="415"/>
      <c r="AI985" s="415"/>
      <c r="AJ985" s="415"/>
      <c r="AK985" s="415"/>
      <c r="AL985" s="415"/>
      <c r="AM985" s="296">
        <f>SUM(Y985:AL985)</f>
        <v>0</v>
      </c>
    </row>
    <row r="986" spans="1:39" ht="15" hidden="1" customHeight="1" outlineLevel="1">
      <c r="A986" s="532"/>
      <c r="B986" s="294" t="s">
        <v>346</v>
      </c>
      <c r="C986" s="291" t="s">
        <v>163</v>
      </c>
      <c r="D986" s="295"/>
      <c r="E986" s="295"/>
      <c r="F986" s="295"/>
      <c r="G986" s="295"/>
      <c r="H986" s="295"/>
      <c r="I986" s="295"/>
      <c r="J986" s="295"/>
      <c r="K986" s="295"/>
      <c r="L986" s="295"/>
      <c r="M986" s="295"/>
      <c r="N986" s="295">
        <f>N985</f>
        <v>12</v>
      </c>
      <c r="O986" s="295"/>
      <c r="P986" s="295"/>
      <c r="Q986" s="295"/>
      <c r="R986" s="295"/>
      <c r="S986" s="295"/>
      <c r="T986" s="295"/>
      <c r="U986" s="295"/>
      <c r="V986" s="295"/>
      <c r="W986" s="295"/>
      <c r="X986" s="295"/>
      <c r="Y986" s="411">
        <f>Y985</f>
        <v>0</v>
      </c>
      <c r="Z986" s="411">
        <f t="shared" ref="Z986" si="2992">Z985</f>
        <v>0</v>
      </c>
      <c r="AA986" s="411">
        <f t="shared" ref="AA986" si="2993">AA985</f>
        <v>0</v>
      </c>
      <c r="AB986" s="411">
        <f t="shared" ref="AB986" si="2994">AB985</f>
        <v>0</v>
      </c>
      <c r="AC986" s="411">
        <f t="shared" ref="AC986" si="2995">AC985</f>
        <v>0</v>
      </c>
      <c r="AD986" s="411">
        <f t="shared" ref="AD986" si="2996">AD985</f>
        <v>0</v>
      </c>
      <c r="AE986" s="411">
        <f t="shared" ref="AE986" si="2997">AE985</f>
        <v>0</v>
      </c>
      <c r="AF986" s="411">
        <f t="shared" ref="AF986" si="2998">AF985</f>
        <v>0</v>
      </c>
      <c r="AG986" s="411">
        <f t="shared" ref="AG986" si="2999">AG985</f>
        <v>0</v>
      </c>
      <c r="AH986" s="411">
        <f t="shared" ref="AH986" si="3000">AH985</f>
        <v>0</v>
      </c>
      <c r="AI986" s="411">
        <f t="shared" ref="AI986" si="3001">AI985</f>
        <v>0</v>
      </c>
      <c r="AJ986" s="411">
        <f t="shared" ref="AJ986" si="3002">AJ985</f>
        <v>0</v>
      </c>
      <c r="AK986" s="411">
        <f t="shared" ref="AK986" si="3003">AK985</f>
        <v>0</v>
      </c>
      <c r="AL986" s="411">
        <f t="shared" ref="AL986" si="3004">AL985</f>
        <v>0</v>
      </c>
      <c r="AM986" s="297"/>
    </row>
    <row r="987" spans="1:39" ht="15" hidden="1" customHeight="1" outlineLevel="1">
      <c r="A987" s="532"/>
      <c r="B987" s="315"/>
      <c r="C987" s="305"/>
      <c r="D987" s="291"/>
      <c r="E987" s="291"/>
      <c r="F987" s="291"/>
      <c r="G987" s="291"/>
      <c r="H987" s="291"/>
      <c r="I987" s="291"/>
      <c r="J987" s="291"/>
      <c r="K987" s="291"/>
      <c r="L987" s="291"/>
      <c r="M987" s="291"/>
      <c r="N987" s="291"/>
      <c r="O987" s="291"/>
      <c r="P987" s="291"/>
      <c r="Q987" s="291"/>
      <c r="R987" s="291"/>
      <c r="S987" s="291"/>
      <c r="T987" s="291"/>
      <c r="U987" s="291"/>
      <c r="V987" s="291"/>
      <c r="W987" s="291"/>
      <c r="X987" s="291"/>
      <c r="Y987" s="412"/>
      <c r="Z987" s="421"/>
      <c r="AA987" s="421"/>
      <c r="AB987" s="421"/>
      <c r="AC987" s="421"/>
      <c r="AD987" s="421"/>
      <c r="AE987" s="421"/>
      <c r="AF987" s="421"/>
      <c r="AG987" s="421"/>
      <c r="AH987" s="421"/>
      <c r="AI987" s="421"/>
      <c r="AJ987" s="421"/>
      <c r="AK987" s="421"/>
      <c r="AL987" s="421"/>
      <c r="AM987" s="306"/>
    </row>
    <row r="988" spans="1:39" ht="28.5" hidden="1" customHeight="1" outlineLevel="1">
      <c r="A988" s="532">
        <v>12</v>
      </c>
      <c r="B988" s="428" t="s">
        <v>105</v>
      </c>
      <c r="C988" s="291" t="s">
        <v>25</v>
      </c>
      <c r="D988" s="295"/>
      <c r="E988" s="295"/>
      <c r="F988" s="295"/>
      <c r="G988" s="295"/>
      <c r="H988" s="295"/>
      <c r="I988" s="295"/>
      <c r="J988" s="295"/>
      <c r="K988" s="295"/>
      <c r="L988" s="295"/>
      <c r="M988" s="295"/>
      <c r="N988" s="295">
        <v>12</v>
      </c>
      <c r="O988" s="295"/>
      <c r="P988" s="295"/>
      <c r="Q988" s="295"/>
      <c r="R988" s="295"/>
      <c r="S988" s="295"/>
      <c r="T988" s="295"/>
      <c r="U988" s="295"/>
      <c r="V988" s="295"/>
      <c r="W988" s="295"/>
      <c r="X988" s="295"/>
      <c r="Y988" s="410"/>
      <c r="Z988" s="415"/>
      <c r="AA988" s="415"/>
      <c r="AB988" s="415"/>
      <c r="AC988" s="415"/>
      <c r="AD988" s="415"/>
      <c r="AE988" s="415"/>
      <c r="AF988" s="415"/>
      <c r="AG988" s="415"/>
      <c r="AH988" s="415"/>
      <c r="AI988" s="415"/>
      <c r="AJ988" s="415"/>
      <c r="AK988" s="415"/>
      <c r="AL988" s="415"/>
      <c r="AM988" s="296">
        <f>SUM(Y988:AL988)</f>
        <v>0</v>
      </c>
    </row>
    <row r="989" spans="1:39" ht="15" hidden="1" customHeight="1" outlineLevel="1">
      <c r="A989" s="532"/>
      <c r="B989" s="294" t="s">
        <v>346</v>
      </c>
      <c r="C989" s="291" t="s">
        <v>163</v>
      </c>
      <c r="D989" s="295"/>
      <c r="E989" s="295"/>
      <c r="F989" s="295"/>
      <c r="G989" s="295"/>
      <c r="H989" s="295"/>
      <c r="I989" s="295"/>
      <c r="J989" s="295"/>
      <c r="K989" s="295"/>
      <c r="L989" s="295"/>
      <c r="M989" s="295"/>
      <c r="N989" s="295">
        <f>N988</f>
        <v>12</v>
      </c>
      <c r="O989" s="295"/>
      <c r="P989" s="295"/>
      <c r="Q989" s="295"/>
      <c r="R989" s="295"/>
      <c r="S989" s="295"/>
      <c r="T989" s="295"/>
      <c r="U989" s="295"/>
      <c r="V989" s="295"/>
      <c r="W989" s="295"/>
      <c r="X989" s="295"/>
      <c r="Y989" s="411">
        <f>Y988</f>
        <v>0</v>
      </c>
      <c r="Z989" s="411">
        <f t="shared" ref="Z989" si="3005">Z988</f>
        <v>0</v>
      </c>
      <c r="AA989" s="411">
        <f t="shared" ref="AA989" si="3006">AA988</f>
        <v>0</v>
      </c>
      <c r="AB989" s="411">
        <f t="shared" ref="AB989" si="3007">AB988</f>
        <v>0</v>
      </c>
      <c r="AC989" s="411">
        <f t="shared" ref="AC989" si="3008">AC988</f>
        <v>0</v>
      </c>
      <c r="AD989" s="411">
        <f t="shared" ref="AD989" si="3009">AD988</f>
        <v>0</v>
      </c>
      <c r="AE989" s="411">
        <f t="shared" ref="AE989" si="3010">AE988</f>
        <v>0</v>
      </c>
      <c r="AF989" s="411">
        <f t="shared" ref="AF989" si="3011">AF988</f>
        <v>0</v>
      </c>
      <c r="AG989" s="411">
        <f t="shared" ref="AG989" si="3012">AG988</f>
        <v>0</v>
      </c>
      <c r="AH989" s="411">
        <f t="shared" ref="AH989" si="3013">AH988</f>
        <v>0</v>
      </c>
      <c r="AI989" s="411">
        <f t="shared" ref="AI989" si="3014">AI988</f>
        <v>0</v>
      </c>
      <c r="AJ989" s="411">
        <f t="shared" ref="AJ989" si="3015">AJ988</f>
        <v>0</v>
      </c>
      <c r="AK989" s="411">
        <f t="shared" ref="AK989" si="3016">AK988</f>
        <v>0</v>
      </c>
      <c r="AL989" s="411">
        <f t="shared" ref="AL989" si="3017">AL988</f>
        <v>0</v>
      </c>
      <c r="AM989" s="297"/>
    </row>
    <row r="990" spans="1:39" ht="15" hidden="1" customHeight="1" outlineLevel="1">
      <c r="A990" s="532"/>
      <c r="B990" s="315"/>
      <c r="C990" s="305"/>
      <c r="D990" s="291"/>
      <c r="E990" s="291"/>
      <c r="F990" s="291"/>
      <c r="G990" s="291"/>
      <c r="H990" s="291"/>
      <c r="I990" s="291"/>
      <c r="J990" s="291"/>
      <c r="K990" s="291"/>
      <c r="L990" s="291"/>
      <c r="M990" s="291"/>
      <c r="N990" s="291"/>
      <c r="O990" s="291"/>
      <c r="P990" s="291"/>
      <c r="Q990" s="291"/>
      <c r="R990" s="291"/>
      <c r="S990" s="291"/>
      <c r="T990" s="291"/>
      <c r="U990" s="291"/>
      <c r="V990" s="291"/>
      <c r="W990" s="291"/>
      <c r="X990" s="291"/>
      <c r="Y990" s="422"/>
      <c r="Z990" s="422"/>
      <c r="AA990" s="412"/>
      <c r="AB990" s="412"/>
      <c r="AC990" s="412"/>
      <c r="AD990" s="412"/>
      <c r="AE990" s="412"/>
      <c r="AF990" s="412"/>
      <c r="AG990" s="412"/>
      <c r="AH990" s="412"/>
      <c r="AI990" s="412"/>
      <c r="AJ990" s="412"/>
      <c r="AK990" s="412"/>
      <c r="AL990" s="412"/>
      <c r="AM990" s="306"/>
    </row>
    <row r="991" spans="1:39" ht="15" hidden="1" customHeight="1" outlineLevel="1">
      <c r="A991" s="532">
        <v>13</v>
      </c>
      <c r="B991" s="428" t="s">
        <v>106</v>
      </c>
      <c r="C991" s="291" t="s">
        <v>25</v>
      </c>
      <c r="D991" s="295"/>
      <c r="E991" s="295"/>
      <c r="F991" s="295"/>
      <c r="G991" s="295"/>
      <c r="H991" s="295"/>
      <c r="I991" s="295"/>
      <c r="J991" s="295"/>
      <c r="K991" s="295"/>
      <c r="L991" s="295"/>
      <c r="M991" s="295"/>
      <c r="N991" s="295">
        <v>12</v>
      </c>
      <c r="O991" s="295"/>
      <c r="P991" s="295"/>
      <c r="Q991" s="295"/>
      <c r="R991" s="295"/>
      <c r="S991" s="295"/>
      <c r="T991" s="295"/>
      <c r="U991" s="295"/>
      <c r="V991" s="295"/>
      <c r="W991" s="295"/>
      <c r="X991" s="295"/>
      <c r="Y991" s="410"/>
      <c r="Z991" s="415"/>
      <c r="AA991" s="415"/>
      <c r="AB991" s="415"/>
      <c r="AC991" s="415"/>
      <c r="AD991" s="415"/>
      <c r="AE991" s="415"/>
      <c r="AF991" s="415"/>
      <c r="AG991" s="415"/>
      <c r="AH991" s="415"/>
      <c r="AI991" s="415"/>
      <c r="AJ991" s="415"/>
      <c r="AK991" s="415"/>
      <c r="AL991" s="415"/>
      <c r="AM991" s="296">
        <f>SUM(Y991:AL991)</f>
        <v>0</v>
      </c>
    </row>
    <row r="992" spans="1:39" ht="15" hidden="1" customHeight="1" outlineLevel="1">
      <c r="A992" s="532"/>
      <c r="B992" s="294" t="s">
        <v>346</v>
      </c>
      <c r="C992" s="291" t="s">
        <v>163</v>
      </c>
      <c r="D992" s="295"/>
      <c r="E992" s="295"/>
      <c r="F992" s="295"/>
      <c r="G992" s="295"/>
      <c r="H992" s="295"/>
      <c r="I992" s="295"/>
      <c r="J992" s="295"/>
      <c r="K992" s="295"/>
      <c r="L992" s="295"/>
      <c r="M992" s="295"/>
      <c r="N992" s="295">
        <f>N991</f>
        <v>12</v>
      </c>
      <c r="O992" s="295"/>
      <c r="P992" s="295"/>
      <c r="Q992" s="295"/>
      <c r="R992" s="295"/>
      <c r="S992" s="295"/>
      <c r="T992" s="295"/>
      <c r="U992" s="295"/>
      <c r="V992" s="295"/>
      <c r="W992" s="295"/>
      <c r="X992" s="295"/>
      <c r="Y992" s="411">
        <f>Y991</f>
        <v>0</v>
      </c>
      <c r="Z992" s="411">
        <f t="shared" ref="Z992" si="3018">Z991</f>
        <v>0</v>
      </c>
      <c r="AA992" s="411">
        <f t="shared" ref="AA992" si="3019">AA991</f>
        <v>0</v>
      </c>
      <c r="AB992" s="411">
        <f t="shared" ref="AB992" si="3020">AB991</f>
        <v>0</v>
      </c>
      <c r="AC992" s="411">
        <f t="shared" ref="AC992" si="3021">AC991</f>
        <v>0</v>
      </c>
      <c r="AD992" s="411">
        <f t="shared" ref="AD992" si="3022">AD991</f>
        <v>0</v>
      </c>
      <c r="AE992" s="411">
        <f t="shared" ref="AE992" si="3023">AE991</f>
        <v>0</v>
      </c>
      <c r="AF992" s="411">
        <f t="shared" ref="AF992" si="3024">AF991</f>
        <v>0</v>
      </c>
      <c r="AG992" s="411">
        <f t="shared" ref="AG992" si="3025">AG991</f>
        <v>0</v>
      </c>
      <c r="AH992" s="411">
        <f t="shared" ref="AH992" si="3026">AH991</f>
        <v>0</v>
      </c>
      <c r="AI992" s="411">
        <f t="shared" ref="AI992" si="3027">AI991</f>
        <v>0</v>
      </c>
      <c r="AJ992" s="411">
        <f t="shared" ref="AJ992" si="3028">AJ991</f>
        <v>0</v>
      </c>
      <c r="AK992" s="411">
        <f t="shared" ref="AK992" si="3029">AK991</f>
        <v>0</v>
      </c>
      <c r="AL992" s="411">
        <f t="shared" ref="AL992" si="3030">AL991</f>
        <v>0</v>
      </c>
      <c r="AM992" s="306"/>
    </row>
    <row r="993" spans="1:40" ht="15" hidden="1" customHeight="1" outlineLevel="1">
      <c r="A993" s="532"/>
      <c r="B993" s="315"/>
      <c r="C993" s="305"/>
      <c r="D993" s="291"/>
      <c r="E993" s="291"/>
      <c r="F993" s="291"/>
      <c r="G993" s="291"/>
      <c r="H993" s="291"/>
      <c r="I993" s="291"/>
      <c r="J993" s="291"/>
      <c r="K993" s="291"/>
      <c r="L993" s="291"/>
      <c r="M993" s="291"/>
      <c r="N993" s="291"/>
      <c r="O993" s="291"/>
      <c r="P993" s="291"/>
      <c r="Q993" s="291"/>
      <c r="R993" s="291"/>
      <c r="S993" s="291"/>
      <c r="T993" s="291"/>
      <c r="U993" s="291"/>
      <c r="V993" s="291"/>
      <c r="W993" s="291"/>
      <c r="X993" s="291"/>
      <c r="Y993" s="412"/>
      <c r="Z993" s="412"/>
      <c r="AA993" s="412"/>
      <c r="AB993" s="412"/>
      <c r="AC993" s="412"/>
      <c r="AD993" s="412"/>
      <c r="AE993" s="412"/>
      <c r="AF993" s="412"/>
      <c r="AG993" s="412"/>
      <c r="AH993" s="412"/>
      <c r="AI993" s="412"/>
      <c r="AJ993" s="412"/>
      <c r="AK993" s="412"/>
      <c r="AL993" s="412"/>
      <c r="AM993" s="306"/>
    </row>
    <row r="994" spans="1:40" ht="15" hidden="1" customHeight="1" outlineLevel="1">
      <c r="A994" s="532"/>
      <c r="B994" s="288" t="s">
        <v>107</v>
      </c>
      <c r="C994" s="289"/>
      <c r="D994" s="290"/>
      <c r="E994" s="290"/>
      <c r="F994" s="290"/>
      <c r="G994" s="290"/>
      <c r="H994" s="290"/>
      <c r="I994" s="290"/>
      <c r="J994" s="290"/>
      <c r="K994" s="290"/>
      <c r="L994" s="290"/>
      <c r="M994" s="290"/>
      <c r="N994" s="290"/>
      <c r="O994" s="290"/>
      <c r="P994" s="289"/>
      <c r="Q994" s="289"/>
      <c r="R994" s="289"/>
      <c r="S994" s="289"/>
      <c r="T994" s="289"/>
      <c r="U994" s="289"/>
      <c r="V994" s="289"/>
      <c r="W994" s="289"/>
      <c r="X994" s="289"/>
      <c r="Y994" s="414"/>
      <c r="Z994" s="414"/>
      <c r="AA994" s="414"/>
      <c r="AB994" s="414"/>
      <c r="AC994" s="414"/>
      <c r="AD994" s="414"/>
      <c r="AE994" s="414"/>
      <c r="AF994" s="414"/>
      <c r="AG994" s="414"/>
      <c r="AH994" s="414"/>
      <c r="AI994" s="414"/>
      <c r="AJ994" s="414"/>
      <c r="AK994" s="414"/>
      <c r="AL994" s="414"/>
      <c r="AM994" s="292"/>
    </row>
    <row r="995" spans="1:40" ht="15" hidden="1" customHeight="1" outlineLevel="1">
      <c r="A995" s="532">
        <v>14</v>
      </c>
      <c r="B995" s="315" t="s">
        <v>108</v>
      </c>
      <c r="C995" s="291" t="s">
        <v>25</v>
      </c>
      <c r="D995" s="295"/>
      <c r="E995" s="295"/>
      <c r="F995" s="295"/>
      <c r="G995" s="295"/>
      <c r="H995" s="295"/>
      <c r="I995" s="295"/>
      <c r="J995" s="295"/>
      <c r="K995" s="295"/>
      <c r="L995" s="295"/>
      <c r="M995" s="295"/>
      <c r="N995" s="295">
        <v>12</v>
      </c>
      <c r="O995" s="295"/>
      <c r="P995" s="295"/>
      <c r="Q995" s="295"/>
      <c r="R995" s="295"/>
      <c r="S995" s="295"/>
      <c r="T995" s="295"/>
      <c r="U995" s="295"/>
      <c r="V995" s="295"/>
      <c r="W995" s="295"/>
      <c r="X995" s="295"/>
      <c r="Y995" s="410"/>
      <c r="Z995" s="410"/>
      <c r="AA995" s="410"/>
      <c r="AB995" s="410"/>
      <c r="AC995" s="410"/>
      <c r="AD995" s="410"/>
      <c r="AE995" s="410"/>
      <c r="AF995" s="410"/>
      <c r="AG995" s="410"/>
      <c r="AH995" s="410"/>
      <c r="AI995" s="410"/>
      <c r="AJ995" s="410"/>
      <c r="AK995" s="410"/>
      <c r="AL995" s="410"/>
      <c r="AM995" s="296">
        <f>SUM(Y995:AL995)</f>
        <v>0</v>
      </c>
    </row>
    <row r="996" spans="1:40" ht="15" hidden="1" customHeight="1" outlineLevel="1">
      <c r="A996" s="532"/>
      <c r="B996" s="294" t="s">
        <v>346</v>
      </c>
      <c r="C996" s="291" t="s">
        <v>163</v>
      </c>
      <c r="D996" s="295"/>
      <c r="E996" s="295"/>
      <c r="F996" s="295"/>
      <c r="G996" s="295"/>
      <c r="H996" s="295"/>
      <c r="I996" s="295"/>
      <c r="J996" s="295"/>
      <c r="K996" s="295"/>
      <c r="L996" s="295"/>
      <c r="M996" s="295"/>
      <c r="N996" s="295">
        <f>N995</f>
        <v>12</v>
      </c>
      <c r="O996" s="295"/>
      <c r="P996" s="295"/>
      <c r="Q996" s="295"/>
      <c r="R996" s="295"/>
      <c r="S996" s="295"/>
      <c r="T996" s="295"/>
      <c r="U996" s="295"/>
      <c r="V996" s="295"/>
      <c r="W996" s="295"/>
      <c r="X996" s="295"/>
      <c r="Y996" s="411">
        <f>Y995</f>
        <v>0</v>
      </c>
      <c r="Z996" s="411">
        <f t="shared" ref="Z996" si="3031">Z995</f>
        <v>0</v>
      </c>
      <c r="AA996" s="411">
        <f t="shared" ref="AA996" si="3032">AA995</f>
        <v>0</v>
      </c>
      <c r="AB996" s="411">
        <f t="shared" ref="AB996" si="3033">AB995</f>
        <v>0</v>
      </c>
      <c r="AC996" s="411">
        <f t="shared" ref="AC996" si="3034">AC995</f>
        <v>0</v>
      </c>
      <c r="AD996" s="411">
        <f t="shared" ref="AD996" si="3035">AD995</f>
        <v>0</v>
      </c>
      <c r="AE996" s="411">
        <f t="shared" ref="AE996" si="3036">AE995</f>
        <v>0</v>
      </c>
      <c r="AF996" s="411">
        <f t="shared" ref="AF996" si="3037">AF995</f>
        <v>0</v>
      </c>
      <c r="AG996" s="411">
        <f t="shared" ref="AG996" si="3038">AG995</f>
        <v>0</v>
      </c>
      <c r="AH996" s="411">
        <f t="shared" ref="AH996" si="3039">AH995</f>
        <v>0</v>
      </c>
      <c r="AI996" s="411">
        <f t="shared" ref="AI996" si="3040">AI995</f>
        <v>0</v>
      </c>
      <c r="AJ996" s="411">
        <f t="shared" ref="AJ996" si="3041">AJ995</f>
        <v>0</v>
      </c>
      <c r="AK996" s="411">
        <f t="shared" ref="AK996" si="3042">AK995</f>
        <v>0</v>
      </c>
      <c r="AL996" s="411">
        <f t="shared" ref="AL996" si="3043">AL995</f>
        <v>0</v>
      </c>
      <c r="AM996" s="297"/>
    </row>
    <row r="997" spans="1:40" ht="15" hidden="1" customHeight="1" outlineLevel="1">
      <c r="A997" s="532"/>
      <c r="B997" s="315"/>
      <c r="C997" s="305"/>
      <c r="D997" s="291"/>
      <c r="E997" s="291"/>
      <c r="F997" s="291"/>
      <c r="G997" s="291"/>
      <c r="H997" s="291"/>
      <c r="I997" s="291"/>
      <c r="J997" s="291"/>
      <c r="K997" s="291"/>
      <c r="L997" s="291"/>
      <c r="M997" s="291"/>
      <c r="N997" s="468"/>
      <c r="O997" s="291"/>
      <c r="P997" s="291"/>
      <c r="Q997" s="291"/>
      <c r="R997" s="291"/>
      <c r="S997" s="291"/>
      <c r="T997" s="291"/>
      <c r="U997" s="291"/>
      <c r="V997" s="291"/>
      <c r="W997" s="291"/>
      <c r="X997" s="291"/>
      <c r="Y997" s="412"/>
      <c r="Z997" s="412"/>
      <c r="AA997" s="412"/>
      <c r="AB997" s="412"/>
      <c r="AC997" s="412"/>
      <c r="AD997" s="412"/>
      <c r="AE997" s="412"/>
      <c r="AF997" s="412"/>
      <c r="AG997" s="412"/>
      <c r="AH997" s="412"/>
      <c r="AI997" s="412"/>
      <c r="AJ997" s="412"/>
      <c r="AK997" s="412"/>
      <c r="AL997" s="412"/>
      <c r="AM997" s="301"/>
      <c r="AN997" s="630"/>
    </row>
    <row r="998" spans="1:40" s="309" customFormat="1" ht="15.5" hidden="1" outlineLevel="1">
      <c r="A998" s="532"/>
      <c r="B998" s="288" t="s">
        <v>490</v>
      </c>
      <c r="C998" s="291"/>
      <c r="D998" s="291"/>
      <c r="E998" s="291"/>
      <c r="F998" s="291"/>
      <c r="G998" s="291"/>
      <c r="H998" s="291"/>
      <c r="I998" s="291"/>
      <c r="J998" s="291"/>
      <c r="K998" s="291"/>
      <c r="L998" s="291"/>
      <c r="M998" s="291"/>
      <c r="N998" s="291"/>
      <c r="O998" s="291"/>
      <c r="P998" s="291"/>
      <c r="Q998" s="291"/>
      <c r="R998" s="291"/>
      <c r="S998" s="291"/>
      <c r="T998" s="291"/>
      <c r="U998" s="291"/>
      <c r="V998" s="291"/>
      <c r="W998" s="291"/>
      <c r="X998" s="291"/>
      <c r="Y998" s="412"/>
      <c r="Z998" s="412"/>
      <c r="AA998" s="412"/>
      <c r="AB998" s="412"/>
      <c r="AC998" s="412"/>
      <c r="AD998" s="412"/>
      <c r="AE998" s="416"/>
      <c r="AF998" s="416"/>
      <c r="AG998" s="416"/>
      <c r="AH998" s="416"/>
      <c r="AI998" s="416"/>
      <c r="AJ998" s="416"/>
      <c r="AK998" s="416"/>
      <c r="AL998" s="416"/>
      <c r="AM998" s="517"/>
      <c r="AN998" s="631"/>
    </row>
    <row r="999" spans="1:40" ht="15.5" hidden="1" outlineLevel="1">
      <c r="A999" s="532">
        <v>15</v>
      </c>
      <c r="B999" s="294" t="s">
        <v>495</v>
      </c>
      <c r="C999" s="291" t="s">
        <v>25</v>
      </c>
      <c r="D999" s="295"/>
      <c r="E999" s="295"/>
      <c r="F999" s="295"/>
      <c r="G999" s="295"/>
      <c r="H999" s="295"/>
      <c r="I999" s="295"/>
      <c r="J999" s="295"/>
      <c r="K999" s="295"/>
      <c r="L999" s="295"/>
      <c r="M999" s="295"/>
      <c r="N999" s="295">
        <v>0</v>
      </c>
      <c r="O999" s="295"/>
      <c r="P999" s="295"/>
      <c r="Q999" s="295"/>
      <c r="R999" s="295"/>
      <c r="S999" s="295"/>
      <c r="T999" s="295"/>
      <c r="U999" s="295"/>
      <c r="V999" s="295"/>
      <c r="W999" s="295"/>
      <c r="X999" s="295"/>
      <c r="Y999" s="410"/>
      <c r="Z999" s="410"/>
      <c r="AA999" s="410"/>
      <c r="AB999" s="410"/>
      <c r="AC999" s="410"/>
      <c r="AD999" s="410"/>
      <c r="AE999" s="410"/>
      <c r="AF999" s="410"/>
      <c r="AG999" s="410"/>
      <c r="AH999" s="410"/>
      <c r="AI999" s="410"/>
      <c r="AJ999" s="410"/>
      <c r="AK999" s="410"/>
      <c r="AL999" s="410"/>
      <c r="AM999" s="632">
        <f>SUM(Y999:AL999)</f>
        <v>0</v>
      </c>
      <c r="AN999" s="630"/>
    </row>
    <row r="1000" spans="1:40" ht="15.5" hidden="1" outlineLevel="1">
      <c r="A1000" s="532"/>
      <c r="B1000" s="294" t="s">
        <v>342</v>
      </c>
      <c r="C1000" s="291" t="s">
        <v>163</v>
      </c>
      <c r="D1000" s="295"/>
      <c r="E1000" s="295"/>
      <c r="F1000" s="295"/>
      <c r="G1000" s="295"/>
      <c r="H1000" s="295"/>
      <c r="I1000" s="295"/>
      <c r="J1000" s="295"/>
      <c r="K1000" s="295"/>
      <c r="L1000" s="295"/>
      <c r="M1000" s="295"/>
      <c r="N1000" s="295">
        <f>N999</f>
        <v>0</v>
      </c>
      <c r="O1000" s="295"/>
      <c r="P1000" s="295"/>
      <c r="Q1000" s="295"/>
      <c r="R1000" s="295"/>
      <c r="S1000" s="295"/>
      <c r="T1000" s="295"/>
      <c r="U1000" s="295"/>
      <c r="V1000" s="295"/>
      <c r="W1000" s="295"/>
      <c r="X1000" s="295"/>
      <c r="Y1000" s="411">
        <f>Y999</f>
        <v>0</v>
      </c>
      <c r="Z1000" s="411">
        <f>Z999</f>
        <v>0</v>
      </c>
      <c r="AA1000" s="411">
        <f t="shared" ref="AA1000:AL1000" si="3044">AA999</f>
        <v>0</v>
      </c>
      <c r="AB1000" s="411">
        <f t="shared" si="3044"/>
        <v>0</v>
      </c>
      <c r="AC1000" s="411">
        <f t="shared" si="3044"/>
        <v>0</v>
      </c>
      <c r="AD1000" s="411">
        <f>AD999</f>
        <v>0</v>
      </c>
      <c r="AE1000" s="411">
        <f t="shared" si="3044"/>
        <v>0</v>
      </c>
      <c r="AF1000" s="411">
        <f t="shared" si="3044"/>
        <v>0</v>
      </c>
      <c r="AG1000" s="411">
        <f t="shared" si="3044"/>
        <v>0</v>
      </c>
      <c r="AH1000" s="411">
        <f t="shared" si="3044"/>
        <v>0</v>
      </c>
      <c r="AI1000" s="411">
        <f t="shared" si="3044"/>
        <v>0</v>
      </c>
      <c r="AJ1000" s="411">
        <f t="shared" si="3044"/>
        <v>0</v>
      </c>
      <c r="AK1000" s="411">
        <f t="shared" si="3044"/>
        <v>0</v>
      </c>
      <c r="AL1000" s="411">
        <f t="shared" si="3044"/>
        <v>0</v>
      </c>
      <c r="AM1000" s="297"/>
    </row>
    <row r="1001" spans="1:40" ht="15.5" hidden="1" outlineLevel="1">
      <c r="A1001" s="532"/>
      <c r="B1001" s="315"/>
      <c r="C1001" s="305"/>
      <c r="D1001" s="291"/>
      <c r="E1001" s="291"/>
      <c r="F1001" s="291"/>
      <c r="G1001" s="291"/>
      <c r="H1001" s="291"/>
      <c r="I1001" s="291"/>
      <c r="J1001" s="291"/>
      <c r="K1001" s="291"/>
      <c r="L1001" s="291"/>
      <c r="M1001" s="291"/>
      <c r="N1001" s="291"/>
      <c r="O1001" s="291"/>
      <c r="P1001" s="291"/>
      <c r="Q1001" s="291"/>
      <c r="R1001" s="291"/>
      <c r="S1001" s="291"/>
      <c r="T1001" s="291"/>
      <c r="U1001" s="291"/>
      <c r="V1001" s="291"/>
      <c r="W1001" s="291"/>
      <c r="X1001" s="291"/>
      <c r="Y1001" s="412"/>
      <c r="Z1001" s="412"/>
      <c r="AA1001" s="412"/>
      <c r="AB1001" s="412"/>
      <c r="AC1001" s="412"/>
      <c r="AD1001" s="412"/>
      <c r="AE1001" s="412"/>
      <c r="AF1001" s="412"/>
      <c r="AG1001" s="412"/>
      <c r="AH1001" s="412"/>
      <c r="AI1001" s="412"/>
      <c r="AJ1001" s="412"/>
      <c r="AK1001" s="412"/>
      <c r="AL1001" s="412"/>
      <c r="AM1001" s="306"/>
    </row>
    <row r="1002" spans="1:40" s="283" customFormat="1" ht="15.5" hidden="1" outlineLevel="1">
      <c r="A1002" s="532">
        <v>16</v>
      </c>
      <c r="B1002" s="324" t="s">
        <v>491</v>
      </c>
      <c r="C1002" s="291" t="s">
        <v>25</v>
      </c>
      <c r="D1002" s="295"/>
      <c r="E1002" s="295"/>
      <c r="F1002" s="295"/>
      <c r="G1002" s="295"/>
      <c r="H1002" s="295"/>
      <c r="I1002" s="295"/>
      <c r="J1002" s="295"/>
      <c r="K1002" s="295"/>
      <c r="L1002" s="295"/>
      <c r="M1002" s="295"/>
      <c r="N1002" s="295">
        <v>0</v>
      </c>
      <c r="O1002" s="295"/>
      <c r="P1002" s="295"/>
      <c r="Q1002" s="295"/>
      <c r="R1002" s="295"/>
      <c r="S1002" s="295"/>
      <c r="T1002" s="295"/>
      <c r="U1002" s="295"/>
      <c r="V1002" s="295"/>
      <c r="W1002" s="295"/>
      <c r="X1002" s="295"/>
      <c r="Y1002" s="410"/>
      <c r="Z1002" s="410"/>
      <c r="AA1002" s="410"/>
      <c r="AB1002" s="410"/>
      <c r="AC1002" s="410"/>
      <c r="AD1002" s="410"/>
      <c r="AE1002" s="410"/>
      <c r="AF1002" s="410"/>
      <c r="AG1002" s="410"/>
      <c r="AH1002" s="410"/>
      <c r="AI1002" s="410"/>
      <c r="AJ1002" s="410"/>
      <c r="AK1002" s="410"/>
      <c r="AL1002" s="410"/>
      <c r="AM1002" s="296">
        <f>SUM(Y1002:AL1002)</f>
        <v>0</v>
      </c>
    </row>
    <row r="1003" spans="1:40" s="283" customFormat="1" ht="15.5" hidden="1" outlineLevel="1">
      <c r="A1003" s="532"/>
      <c r="B1003" s="294" t="s">
        <v>342</v>
      </c>
      <c r="C1003" s="291" t="s">
        <v>163</v>
      </c>
      <c r="D1003" s="295"/>
      <c r="E1003" s="295"/>
      <c r="F1003" s="295"/>
      <c r="G1003" s="295"/>
      <c r="H1003" s="295"/>
      <c r="I1003" s="295"/>
      <c r="J1003" s="295"/>
      <c r="K1003" s="295"/>
      <c r="L1003" s="295"/>
      <c r="M1003" s="295"/>
      <c r="N1003" s="295">
        <f>N1002</f>
        <v>0</v>
      </c>
      <c r="O1003" s="295"/>
      <c r="P1003" s="295"/>
      <c r="Q1003" s="295"/>
      <c r="R1003" s="295"/>
      <c r="S1003" s="295"/>
      <c r="T1003" s="295"/>
      <c r="U1003" s="295"/>
      <c r="V1003" s="295"/>
      <c r="W1003" s="295"/>
      <c r="X1003" s="295"/>
      <c r="Y1003" s="411">
        <f>Y1002</f>
        <v>0</v>
      </c>
      <c r="Z1003" s="411">
        <f t="shared" ref="Z1003:AK1003" si="3045">Z1002</f>
        <v>0</v>
      </c>
      <c r="AA1003" s="411">
        <f t="shared" si="3045"/>
        <v>0</v>
      </c>
      <c r="AB1003" s="411">
        <f t="shared" si="3045"/>
        <v>0</v>
      </c>
      <c r="AC1003" s="411">
        <f t="shared" si="3045"/>
        <v>0</v>
      </c>
      <c r="AD1003" s="411">
        <f t="shared" si="3045"/>
        <v>0</v>
      </c>
      <c r="AE1003" s="411">
        <f t="shared" si="3045"/>
        <v>0</v>
      </c>
      <c r="AF1003" s="411">
        <f t="shared" si="3045"/>
        <v>0</v>
      </c>
      <c r="AG1003" s="411">
        <f t="shared" si="3045"/>
        <v>0</v>
      </c>
      <c r="AH1003" s="411">
        <f t="shared" si="3045"/>
        <v>0</v>
      </c>
      <c r="AI1003" s="411">
        <f t="shared" si="3045"/>
        <v>0</v>
      </c>
      <c r="AJ1003" s="411">
        <f t="shared" si="3045"/>
        <v>0</v>
      </c>
      <c r="AK1003" s="411">
        <f t="shared" si="3045"/>
        <v>0</v>
      </c>
      <c r="AL1003" s="411">
        <f>AL1002</f>
        <v>0</v>
      </c>
      <c r="AM1003" s="297"/>
    </row>
    <row r="1004" spans="1:40" s="283" customFormat="1" ht="15.5" hidden="1" outlineLevel="1">
      <c r="A1004" s="532"/>
      <c r="B1004" s="324"/>
      <c r="C1004" s="291"/>
      <c r="D1004" s="291"/>
      <c r="E1004" s="291"/>
      <c r="F1004" s="291"/>
      <c r="G1004" s="291"/>
      <c r="H1004" s="291"/>
      <c r="I1004" s="291"/>
      <c r="J1004" s="291"/>
      <c r="K1004" s="291"/>
      <c r="L1004" s="291"/>
      <c r="M1004" s="291"/>
      <c r="N1004" s="291"/>
      <c r="O1004" s="291"/>
      <c r="P1004" s="291"/>
      <c r="Q1004" s="291"/>
      <c r="R1004" s="291"/>
      <c r="S1004" s="291"/>
      <c r="T1004" s="291"/>
      <c r="U1004" s="291"/>
      <c r="V1004" s="291"/>
      <c r="W1004" s="291"/>
      <c r="X1004" s="291"/>
      <c r="Y1004" s="412"/>
      <c r="Z1004" s="412"/>
      <c r="AA1004" s="412"/>
      <c r="AB1004" s="412"/>
      <c r="AC1004" s="412"/>
      <c r="AD1004" s="412"/>
      <c r="AE1004" s="416"/>
      <c r="AF1004" s="416"/>
      <c r="AG1004" s="416"/>
      <c r="AH1004" s="416"/>
      <c r="AI1004" s="416"/>
      <c r="AJ1004" s="416"/>
      <c r="AK1004" s="416"/>
      <c r="AL1004" s="416"/>
      <c r="AM1004" s="313"/>
    </row>
    <row r="1005" spans="1:40" ht="15.5" hidden="1" outlineLevel="1">
      <c r="A1005" s="532"/>
      <c r="B1005" s="519" t="s">
        <v>496</v>
      </c>
      <c r="C1005" s="320"/>
      <c r="D1005" s="290"/>
      <c r="E1005" s="289"/>
      <c r="F1005" s="289"/>
      <c r="G1005" s="289"/>
      <c r="H1005" s="289"/>
      <c r="I1005" s="289"/>
      <c r="J1005" s="289"/>
      <c r="K1005" s="289"/>
      <c r="L1005" s="289"/>
      <c r="M1005" s="289"/>
      <c r="N1005" s="290"/>
      <c r="O1005" s="289"/>
      <c r="P1005" s="289"/>
      <c r="Q1005" s="289"/>
      <c r="R1005" s="289"/>
      <c r="S1005" s="289"/>
      <c r="T1005" s="289"/>
      <c r="U1005" s="289"/>
      <c r="V1005" s="289"/>
      <c r="W1005" s="289"/>
      <c r="X1005" s="289"/>
      <c r="Y1005" s="414"/>
      <c r="Z1005" s="414"/>
      <c r="AA1005" s="414"/>
      <c r="AB1005" s="414"/>
      <c r="AC1005" s="414"/>
      <c r="AD1005" s="414"/>
      <c r="AE1005" s="414"/>
      <c r="AF1005" s="414"/>
      <c r="AG1005" s="414"/>
      <c r="AH1005" s="414"/>
      <c r="AI1005" s="414"/>
      <c r="AJ1005" s="414"/>
      <c r="AK1005" s="414"/>
      <c r="AL1005" s="414"/>
      <c r="AM1005" s="292"/>
    </row>
    <row r="1006" spans="1:40" ht="15.5" hidden="1" outlineLevel="1">
      <c r="A1006" s="532">
        <v>17</v>
      </c>
      <c r="B1006" s="428" t="s">
        <v>112</v>
      </c>
      <c r="C1006" s="291" t="s">
        <v>25</v>
      </c>
      <c r="D1006" s="295"/>
      <c r="E1006" s="295"/>
      <c r="F1006" s="295"/>
      <c r="G1006" s="295"/>
      <c r="H1006" s="295"/>
      <c r="I1006" s="295"/>
      <c r="J1006" s="295"/>
      <c r="K1006" s="295"/>
      <c r="L1006" s="295"/>
      <c r="M1006" s="295"/>
      <c r="N1006" s="295">
        <v>12</v>
      </c>
      <c r="O1006" s="295"/>
      <c r="P1006" s="295"/>
      <c r="Q1006" s="295"/>
      <c r="R1006" s="295"/>
      <c r="S1006" s="295"/>
      <c r="T1006" s="295"/>
      <c r="U1006" s="295"/>
      <c r="V1006" s="295"/>
      <c r="W1006" s="295"/>
      <c r="X1006" s="295"/>
      <c r="Y1006" s="426"/>
      <c r="Z1006" s="410"/>
      <c r="AA1006" s="410"/>
      <c r="AB1006" s="410"/>
      <c r="AC1006" s="410"/>
      <c r="AD1006" s="410"/>
      <c r="AE1006" s="410"/>
      <c r="AF1006" s="415"/>
      <c r="AG1006" s="415"/>
      <c r="AH1006" s="415"/>
      <c r="AI1006" s="415"/>
      <c r="AJ1006" s="415"/>
      <c r="AK1006" s="415"/>
      <c r="AL1006" s="415"/>
      <c r="AM1006" s="296">
        <f>SUM(Y1006:AL1006)</f>
        <v>0</v>
      </c>
    </row>
    <row r="1007" spans="1:40" ht="15.5" hidden="1" outlineLevel="1">
      <c r="A1007" s="532"/>
      <c r="B1007" s="294" t="s">
        <v>342</v>
      </c>
      <c r="C1007" s="291" t="s">
        <v>163</v>
      </c>
      <c r="D1007" s="295"/>
      <c r="E1007" s="295"/>
      <c r="F1007" s="295"/>
      <c r="G1007" s="295"/>
      <c r="H1007" s="295"/>
      <c r="I1007" s="295"/>
      <c r="J1007" s="295"/>
      <c r="K1007" s="295"/>
      <c r="L1007" s="295"/>
      <c r="M1007" s="295"/>
      <c r="N1007" s="295">
        <f>N1006</f>
        <v>12</v>
      </c>
      <c r="O1007" s="295"/>
      <c r="P1007" s="295"/>
      <c r="Q1007" s="295"/>
      <c r="R1007" s="295"/>
      <c r="S1007" s="295"/>
      <c r="T1007" s="295"/>
      <c r="U1007" s="295"/>
      <c r="V1007" s="295"/>
      <c r="W1007" s="295"/>
      <c r="X1007" s="295"/>
      <c r="Y1007" s="411">
        <f>Y1006</f>
        <v>0</v>
      </c>
      <c r="Z1007" s="411">
        <f t="shared" ref="Z1007:AL1007" si="3046">Z1006</f>
        <v>0</v>
      </c>
      <c r="AA1007" s="411">
        <f t="shared" si="3046"/>
        <v>0</v>
      </c>
      <c r="AB1007" s="411">
        <f t="shared" si="3046"/>
        <v>0</v>
      </c>
      <c r="AC1007" s="411">
        <f t="shared" si="3046"/>
        <v>0</v>
      </c>
      <c r="AD1007" s="411">
        <f t="shared" si="3046"/>
        <v>0</v>
      </c>
      <c r="AE1007" s="411">
        <f t="shared" si="3046"/>
        <v>0</v>
      </c>
      <c r="AF1007" s="411">
        <f t="shared" si="3046"/>
        <v>0</v>
      </c>
      <c r="AG1007" s="411">
        <f t="shared" si="3046"/>
        <v>0</v>
      </c>
      <c r="AH1007" s="411">
        <f t="shared" si="3046"/>
        <v>0</v>
      </c>
      <c r="AI1007" s="411">
        <f t="shared" si="3046"/>
        <v>0</v>
      </c>
      <c r="AJ1007" s="411">
        <f t="shared" si="3046"/>
        <v>0</v>
      </c>
      <c r="AK1007" s="411">
        <f t="shared" si="3046"/>
        <v>0</v>
      </c>
      <c r="AL1007" s="411">
        <f t="shared" si="3046"/>
        <v>0</v>
      </c>
      <c r="AM1007" s="306"/>
    </row>
    <row r="1008" spans="1:40" ht="15.5" hidden="1" outlineLevel="1">
      <c r="A1008" s="532"/>
      <c r="B1008" s="294"/>
      <c r="C1008" s="291"/>
      <c r="D1008" s="291"/>
      <c r="E1008" s="291"/>
      <c r="F1008" s="291"/>
      <c r="G1008" s="291"/>
      <c r="H1008" s="291"/>
      <c r="I1008" s="291"/>
      <c r="J1008" s="291"/>
      <c r="K1008" s="291"/>
      <c r="L1008" s="291"/>
      <c r="M1008" s="291"/>
      <c r="N1008" s="291"/>
      <c r="O1008" s="291"/>
      <c r="P1008" s="291"/>
      <c r="Q1008" s="291"/>
      <c r="R1008" s="291"/>
      <c r="S1008" s="291"/>
      <c r="T1008" s="291"/>
      <c r="U1008" s="291"/>
      <c r="V1008" s="291"/>
      <c r="W1008" s="291"/>
      <c r="X1008" s="291"/>
      <c r="Y1008" s="422"/>
      <c r="Z1008" s="425"/>
      <c r="AA1008" s="425"/>
      <c r="AB1008" s="425"/>
      <c r="AC1008" s="425"/>
      <c r="AD1008" s="425"/>
      <c r="AE1008" s="425"/>
      <c r="AF1008" s="425"/>
      <c r="AG1008" s="425"/>
      <c r="AH1008" s="425"/>
      <c r="AI1008" s="425"/>
      <c r="AJ1008" s="425"/>
      <c r="AK1008" s="425"/>
      <c r="AL1008" s="425"/>
      <c r="AM1008" s="306"/>
    </row>
    <row r="1009" spans="1:39" ht="15.5" hidden="1" outlineLevel="1">
      <c r="A1009" s="532">
        <v>18</v>
      </c>
      <c r="B1009" s="428" t="s">
        <v>109</v>
      </c>
      <c r="C1009" s="291" t="s">
        <v>25</v>
      </c>
      <c r="D1009" s="295"/>
      <c r="E1009" s="295"/>
      <c r="F1009" s="295"/>
      <c r="G1009" s="295"/>
      <c r="H1009" s="295"/>
      <c r="I1009" s="295"/>
      <c r="J1009" s="295"/>
      <c r="K1009" s="295"/>
      <c r="L1009" s="295"/>
      <c r="M1009" s="295"/>
      <c r="N1009" s="295">
        <v>12</v>
      </c>
      <c r="O1009" s="295"/>
      <c r="P1009" s="295"/>
      <c r="Q1009" s="295"/>
      <c r="R1009" s="295"/>
      <c r="S1009" s="295"/>
      <c r="T1009" s="295"/>
      <c r="U1009" s="295"/>
      <c r="V1009" s="295"/>
      <c r="W1009" s="295"/>
      <c r="X1009" s="295"/>
      <c r="Y1009" s="426"/>
      <c r="Z1009" s="410"/>
      <c r="AA1009" s="410"/>
      <c r="AB1009" s="410"/>
      <c r="AC1009" s="410"/>
      <c r="AD1009" s="410"/>
      <c r="AE1009" s="410"/>
      <c r="AF1009" s="415"/>
      <c r="AG1009" s="415"/>
      <c r="AH1009" s="415"/>
      <c r="AI1009" s="415"/>
      <c r="AJ1009" s="415"/>
      <c r="AK1009" s="415"/>
      <c r="AL1009" s="415"/>
      <c r="AM1009" s="296">
        <f>SUM(Y1009:AL1009)</f>
        <v>0</v>
      </c>
    </row>
    <row r="1010" spans="1:39" ht="15.5" hidden="1" outlineLevel="1">
      <c r="A1010" s="532"/>
      <c r="B1010" s="294" t="s">
        <v>342</v>
      </c>
      <c r="C1010" s="291" t="s">
        <v>163</v>
      </c>
      <c r="D1010" s="295"/>
      <c r="E1010" s="295"/>
      <c r="F1010" s="295"/>
      <c r="G1010" s="295"/>
      <c r="H1010" s="295"/>
      <c r="I1010" s="295"/>
      <c r="J1010" s="295"/>
      <c r="K1010" s="295"/>
      <c r="L1010" s="295"/>
      <c r="M1010" s="295"/>
      <c r="N1010" s="295">
        <f>N1009</f>
        <v>12</v>
      </c>
      <c r="O1010" s="295"/>
      <c r="P1010" s="295"/>
      <c r="Q1010" s="295"/>
      <c r="R1010" s="295"/>
      <c r="S1010" s="295"/>
      <c r="T1010" s="295"/>
      <c r="U1010" s="295"/>
      <c r="V1010" s="295"/>
      <c r="W1010" s="295"/>
      <c r="X1010" s="295"/>
      <c r="Y1010" s="411">
        <f>Y1009</f>
        <v>0</v>
      </c>
      <c r="Z1010" s="411">
        <f t="shared" ref="Z1010:AL1010" si="3047">Z1009</f>
        <v>0</v>
      </c>
      <c r="AA1010" s="411">
        <f t="shared" si="3047"/>
        <v>0</v>
      </c>
      <c r="AB1010" s="411">
        <f t="shared" si="3047"/>
        <v>0</v>
      </c>
      <c r="AC1010" s="411">
        <f t="shared" si="3047"/>
        <v>0</v>
      </c>
      <c r="AD1010" s="411">
        <f t="shared" si="3047"/>
        <v>0</v>
      </c>
      <c r="AE1010" s="411">
        <f t="shared" si="3047"/>
        <v>0</v>
      </c>
      <c r="AF1010" s="411">
        <f t="shared" si="3047"/>
        <v>0</v>
      </c>
      <c r="AG1010" s="411">
        <f t="shared" si="3047"/>
        <v>0</v>
      </c>
      <c r="AH1010" s="411">
        <f t="shared" si="3047"/>
        <v>0</v>
      </c>
      <c r="AI1010" s="411">
        <f t="shared" si="3047"/>
        <v>0</v>
      </c>
      <c r="AJ1010" s="411">
        <f t="shared" si="3047"/>
        <v>0</v>
      </c>
      <c r="AK1010" s="411">
        <f t="shared" si="3047"/>
        <v>0</v>
      </c>
      <c r="AL1010" s="411">
        <f t="shared" si="3047"/>
        <v>0</v>
      </c>
      <c r="AM1010" s="306"/>
    </row>
    <row r="1011" spans="1:39" ht="15.5" hidden="1" outlineLevel="1">
      <c r="A1011" s="532"/>
      <c r="B1011" s="322"/>
      <c r="C1011" s="291"/>
      <c r="D1011" s="291"/>
      <c r="E1011" s="291"/>
      <c r="F1011" s="291"/>
      <c r="G1011" s="291"/>
      <c r="H1011" s="291"/>
      <c r="I1011" s="291"/>
      <c r="J1011" s="291"/>
      <c r="K1011" s="291"/>
      <c r="L1011" s="291"/>
      <c r="M1011" s="291"/>
      <c r="N1011" s="291"/>
      <c r="O1011" s="291"/>
      <c r="P1011" s="291"/>
      <c r="Q1011" s="291"/>
      <c r="R1011" s="291"/>
      <c r="S1011" s="291"/>
      <c r="T1011" s="291"/>
      <c r="U1011" s="291"/>
      <c r="V1011" s="291"/>
      <c r="W1011" s="291"/>
      <c r="X1011" s="291"/>
      <c r="Y1011" s="423"/>
      <c r="Z1011" s="424"/>
      <c r="AA1011" s="424"/>
      <c r="AB1011" s="424"/>
      <c r="AC1011" s="424"/>
      <c r="AD1011" s="424"/>
      <c r="AE1011" s="424"/>
      <c r="AF1011" s="424"/>
      <c r="AG1011" s="424"/>
      <c r="AH1011" s="424"/>
      <c r="AI1011" s="424"/>
      <c r="AJ1011" s="424"/>
      <c r="AK1011" s="424"/>
      <c r="AL1011" s="424"/>
      <c r="AM1011" s="297"/>
    </row>
    <row r="1012" spans="1:39" ht="15.5" hidden="1" outlineLevel="1">
      <c r="A1012" s="532">
        <v>19</v>
      </c>
      <c r="B1012" s="428" t="s">
        <v>111</v>
      </c>
      <c r="C1012" s="291" t="s">
        <v>25</v>
      </c>
      <c r="D1012" s="295"/>
      <c r="E1012" s="295"/>
      <c r="F1012" s="295"/>
      <c r="G1012" s="295"/>
      <c r="H1012" s="295"/>
      <c r="I1012" s="295"/>
      <c r="J1012" s="295"/>
      <c r="K1012" s="295"/>
      <c r="L1012" s="295"/>
      <c r="M1012" s="295"/>
      <c r="N1012" s="295">
        <v>12</v>
      </c>
      <c r="O1012" s="295"/>
      <c r="P1012" s="295"/>
      <c r="Q1012" s="295"/>
      <c r="R1012" s="295"/>
      <c r="S1012" s="295"/>
      <c r="T1012" s="295"/>
      <c r="U1012" s="295"/>
      <c r="V1012" s="295"/>
      <c r="W1012" s="295"/>
      <c r="X1012" s="295"/>
      <c r="Y1012" s="426"/>
      <c r="Z1012" s="410"/>
      <c r="AA1012" s="410"/>
      <c r="AB1012" s="410"/>
      <c r="AC1012" s="410"/>
      <c r="AD1012" s="410"/>
      <c r="AE1012" s="410"/>
      <c r="AF1012" s="415"/>
      <c r="AG1012" s="415"/>
      <c r="AH1012" s="415"/>
      <c r="AI1012" s="415"/>
      <c r="AJ1012" s="415"/>
      <c r="AK1012" s="415"/>
      <c r="AL1012" s="415"/>
      <c r="AM1012" s="296">
        <f>SUM(Y1012:AL1012)</f>
        <v>0</v>
      </c>
    </row>
    <row r="1013" spans="1:39" ht="15.5" hidden="1" outlineLevel="1">
      <c r="A1013" s="532"/>
      <c r="B1013" s="294" t="s">
        <v>342</v>
      </c>
      <c r="C1013" s="291" t="s">
        <v>163</v>
      </c>
      <c r="D1013" s="295"/>
      <c r="E1013" s="295"/>
      <c r="F1013" s="295"/>
      <c r="G1013" s="295"/>
      <c r="H1013" s="295"/>
      <c r="I1013" s="295"/>
      <c r="J1013" s="295"/>
      <c r="K1013" s="295"/>
      <c r="L1013" s="295"/>
      <c r="M1013" s="295"/>
      <c r="N1013" s="295">
        <f>N1012</f>
        <v>12</v>
      </c>
      <c r="O1013" s="295"/>
      <c r="P1013" s="295"/>
      <c r="Q1013" s="295"/>
      <c r="R1013" s="295"/>
      <c r="S1013" s="295"/>
      <c r="T1013" s="295"/>
      <c r="U1013" s="295"/>
      <c r="V1013" s="295"/>
      <c r="W1013" s="295"/>
      <c r="X1013" s="295"/>
      <c r="Y1013" s="411">
        <f>Y1012</f>
        <v>0</v>
      </c>
      <c r="Z1013" s="411">
        <f t="shared" ref="Z1013:AL1013" si="3048">Z1012</f>
        <v>0</v>
      </c>
      <c r="AA1013" s="411">
        <f t="shared" si="3048"/>
        <v>0</v>
      </c>
      <c r="AB1013" s="411">
        <f t="shared" si="3048"/>
        <v>0</v>
      </c>
      <c r="AC1013" s="411">
        <f t="shared" si="3048"/>
        <v>0</v>
      </c>
      <c r="AD1013" s="411">
        <f t="shared" si="3048"/>
        <v>0</v>
      </c>
      <c r="AE1013" s="411">
        <f t="shared" si="3048"/>
        <v>0</v>
      </c>
      <c r="AF1013" s="411">
        <f t="shared" si="3048"/>
        <v>0</v>
      </c>
      <c r="AG1013" s="411">
        <f t="shared" si="3048"/>
        <v>0</v>
      </c>
      <c r="AH1013" s="411">
        <f t="shared" si="3048"/>
        <v>0</v>
      </c>
      <c r="AI1013" s="411">
        <f t="shared" si="3048"/>
        <v>0</v>
      </c>
      <c r="AJ1013" s="411">
        <f t="shared" si="3048"/>
        <v>0</v>
      </c>
      <c r="AK1013" s="411">
        <f t="shared" si="3048"/>
        <v>0</v>
      </c>
      <c r="AL1013" s="411">
        <f t="shared" si="3048"/>
        <v>0</v>
      </c>
      <c r="AM1013" s="297"/>
    </row>
    <row r="1014" spans="1:39" ht="15.5" hidden="1" outlineLevel="1">
      <c r="A1014" s="532"/>
      <c r="B1014" s="322"/>
      <c r="C1014" s="291"/>
      <c r="D1014" s="291"/>
      <c r="E1014" s="291"/>
      <c r="F1014" s="291"/>
      <c r="G1014" s="291"/>
      <c r="H1014" s="291"/>
      <c r="I1014" s="291"/>
      <c r="J1014" s="291"/>
      <c r="K1014" s="291"/>
      <c r="L1014" s="291"/>
      <c r="M1014" s="291"/>
      <c r="N1014" s="291"/>
      <c r="O1014" s="291"/>
      <c r="P1014" s="291"/>
      <c r="Q1014" s="291"/>
      <c r="R1014" s="291"/>
      <c r="S1014" s="291"/>
      <c r="T1014" s="291"/>
      <c r="U1014" s="291"/>
      <c r="V1014" s="291"/>
      <c r="W1014" s="291"/>
      <c r="X1014" s="291"/>
      <c r="Y1014" s="412"/>
      <c r="Z1014" s="412"/>
      <c r="AA1014" s="412"/>
      <c r="AB1014" s="412"/>
      <c r="AC1014" s="412"/>
      <c r="AD1014" s="412"/>
      <c r="AE1014" s="412"/>
      <c r="AF1014" s="412"/>
      <c r="AG1014" s="412"/>
      <c r="AH1014" s="412"/>
      <c r="AI1014" s="412"/>
      <c r="AJ1014" s="412"/>
      <c r="AK1014" s="412"/>
      <c r="AL1014" s="412"/>
      <c r="AM1014" s="306"/>
    </row>
    <row r="1015" spans="1:39" ht="15.5" hidden="1" outlineLevel="1">
      <c r="A1015" s="532">
        <v>20</v>
      </c>
      <c r="B1015" s="428" t="s">
        <v>110</v>
      </c>
      <c r="C1015" s="291" t="s">
        <v>25</v>
      </c>
      <c r="D1015" s="295"/>
      <c r="E1015" s="295"/>
      <c r="F1015" s="295"/>
      <c r="G1015" s="295"/>
      <c r="H1015" s="295"/>
      <c r="I1015" s="295"/>
      <c r="J1015" s="295"/>
      <c r="K1015" s="295"/>
      <c r="L1015" s="295"/>
      <c r="M1015" s="295"/>
      <c r="N1015" s="295">
        <v>12</v>
      </c>
      <c r="O1015" s="295"/>
      <c r="P1015" s="295"/>
      <c r="Q1015" s="295"/>
      <c r="R1015" s="295"/>
      <c r="S1015" s="295"/>
      <c r="T1015" s="295"/>
      <c r="U1015" s="295"/>
      <c r="V1015" s="295"/>
      <c r="W1015" s="295"/>
      <c r="X1015" s="295"/>
      <c r="Y1015" s="426"/>
      <c r="Z1015" s="410"/>
      <c r="AA1015" s="410"/>
      <c r="AB1015" s="410"/>
      <c r="AC1015" s="410"/>
      <c r="AD1015" s="410"/>
      <c r="AE1015" s="410"/>
      <c r="AF1015" s="415"/>
      <c r="AG1015" s="415"/>
      <c r="AH1015" s="415"/>
      <c r="AI1015" s="415"/>
      <c r="AJ1015" s="415"/>
      <c r="AK1015" s="415"/>
      <c r="AL1015" s="415"/>
      <c r="AM1015" s="296">
        <f>SUM(Y1015:AL1015)</f>
        <v>0</v>
      </c>
    </row>
    <row r="1016" spans="1:39" ht="15.5" hidden="1" outlineLevel="1">
      <c r="A1016" s="532"/>
      <c r="B1016" s="294" t="s">
        <v>342</v>
      </c>
      <c r="C1016" s="291" t="s">
        <v>163</v>
      </c>
      <c r="D1016" s="295"/>
      <c r="E1016" s="295"/>
      <c r="F1016" s="295"/>
      <c r="G1016" s="295"/>
      <c r="H1016" s="295"/>
      <c r="I1016" s="295"/>
      <c r="J1016" s="295"/>
      <c r="K1016" s="295"/>
      <c r="L1016" s="295"/>
      <c r="M1016" s="295"/>
      <c r="N1016" s="295">
        <f>N1015</f>
        <v>12</v>
      </c>
      <c r="O1016" s="295"/>
      <c r="P1016" s="295"/>
      <c r="Q1016" s="295"/>
      <c r="R1016" s="295"/>
      <c r="S1016" s="295"/>
      <c r="T1016" s="295"/>
      <c r="U1016" s="295"/>
      <c r="V1016" s="295"/>
      <c r="W1016" s="295"/>
      <c r="X1016" s="295"/>
      <c r="Y1016" s="411">
        <f t="shared" ref="Y1016:AL1016" si="3049">Y1015</f>
        <v>0</v>
      </c>
      <c r="Z1016" s="411">
        <f t="shared" si="3049"/>
        <v>0</v>
      </c>
      <c r="AA1016" s="411">
        <f t="shared" si="3049"/>
        <v>0</v>
      </c>
      <c r="AB1016" s="411">
        <f t="shared" si="3049"/>
        <v>0</v>
      </c>
      <c r="AC1016" s="411">
        <f t="shared" si="3049"/>
        <v>0</v>
      </c>
      <c r="AD1016" s="411">
        <f t="shared" si="3049"/>
        <v>0</v>
      </c>
      <c r="AE1016" s="411">
        <f t="shared" si="3049"/>
        <v>0</v>
      </c>
      <c r="AF1016" s="411">
        <f t="shared" si="3049"/>
        <v>0</v>
      </c>
      <c r="AG1016" s="411">
        <f t="shared" si="3049"/>
        <v>0</v>
      </c>
      <c r="AH1016" s="411">
        <f t="shared" si="3049"/>
        <v>0</v>
      </c>
      <c r="AI1016" s="411">
        <f t="shared" si="3049"/>
        <v>0</v>
      </c>
      <c r="AJ1016" s="411">
        <f t="shared" si="3049"/>
        <v>0</v>
      </c>
      <c r="AK1016" s="411">
        <f t="shared" si="3049"/>
        <v>0</v>
      </c>
      <c r="AL1016" s="411">
        <f t="shared" si="3049"/>
        <v>0</v>
      </c>
      <c r="AM1016" s="306"/>
    </row>
    <row r="1017" spans="1:39" ht="15.5" hidden="1" outlineLevel="1">
      <c r="A1017" s="532"/>
      <c r="B1017" s="323"/>
      <c r="C1017" s="300"/>
      <c r="D1017" s="291"/>
      <c r="E1017" s="291"/>
      <c r="F1017" s="291"/>
      <c r="G1017" s="291"/>
      <c r="H1017" s="291"/>
      <c r="I1017" s="291"/>
      <c r="J1017" s="291"/>
      <c r="K1017" s="291"/>
      <c r="L1017" s="291"/>
      <c r="M1017" s="291"/>
      <c r="N1017" s="300"/>
      <c r="O1017" s="291"/>
      <c r="P1017" s="291"/>
      <c r="Q1017" s="291"/>
      <c r="R1017" s="291"/>
      <c r="S1017" s="291"/>
      <c r="T1017" s="291"/>
      <c r="U1017" s="291"/>
      <c r="V1017" s="291"/>
      <c r="W1017" s="291"/>
      <c r="X1017" s="291"/>
      <c r="Y1017" s="412"/>
      <c r="Z1017" s="412"/>
      <c r="AA1017" s="412"/>
      <c r="AB1017" s="412"/>
      <c r="AC1017" s="412"/>
      <c r="AD1017" s="412"/>
      <c r="AE1017" s="412"/>
      <c r="AF1017" s="412"/>
      <c r="AG1017" s="412"/>
      <c r="AH1017" s="412"/>
      <c r="AI1017" s="412"/>
      <c r="AJ1017" s="412"/>
      <c r="AK1017" s="412"/>
      <c r="AL1017" s="412"/>
      <c r="AM1017" s="306"/>
    </row>
    <row r="1018" spans="1:39" ht="15.5" hidden="1" outlineLevel="1">
      <c r="A1018" s="532"/>
      <c r="B1018" s="518" t="s">
        <v>503</v>
      </c>
      <c r="C1018" s="291"/>
      <c r="D1018" s="291"/>
      <c r="E1018" s="291"/>
      <c r="F1018" s="291"/>
      <c r="G1018" s="291"/>
      <c r="H1018" s="291"/>
      <c r="I1018" s="291"/>
      <c r="J1018" s="291"/>
      <c r="K1018" s="291"/>
      <c r="L1018" s="291"/>
      <c r="M1018" s="291"/>
      <c r="N1018" s="291"/>
      <c r="O1018" s="291"/>
      <c r="P1018" s="291"/>
      <c r="Q1018" s="291"/>
      <c r="R1018" s="291"/>
      <c r="S1018" s="291"/>
      <c r="T1018" s="291"/>
      <c r="U1018" s="291"/>
      <c r="V1018" s="291"/>
      <c r="W1018" s="291"/>
      <c r="X1018" s="291"/>
      <c r="Y1018" s="422"/>
      <c r="Z1018" s="425"/>
      <c r="AA1018" s="425"/>
      <c r="AB1018" s="425"/>
      <c r="AC1018" s="425"/>
      <c r="AD1018" s="425"/>
      <c r="AE1018" s="425"/>
      <c r="AF1018" s="425"/>
      <c r="AG1018" s="425"/>
      <c r="AH1018" s="425"/>
      <c r="AI1018" s="425"/>
      <c r="AJ1018" s="425"/>
      <c r="AK1018" s="425"/>
      <c r="AL1018" s="425"/>
      <c r="AM1018" s="306"/>
    </row>
    <row r="1019" spans="1:39" ht="15.5" hidden="1" outlineLevel="1">
      <c r="A1019" s="532"/>
      <c r="B1019" s="504" t="s">
        <v>499</v>
      </c>
      <c r="C1019" s="291"/>
      <c r="D1019" s="291"/>
      <c r="E1019" s="291"/>
      <c r="F1019" s="291"/>
      <c r="G1019" s="291"/>
      <c r="H1019" s="291"/>
      <c r="I1019" s="291"/>
      <c r="J1019" s="291"/>
      <c r="K1019" s="291"/>
      <c r="L1019" s="291"/>
      <c r="M1019" s="291"/>
      <c r="N1019" s="291"/>
      <c r="O1019" s="291"/>
      <c r="P1019" s="291"/>
      <c r="Q1019" s="291"/>
      <c r="R1019" s="291"/>
      <c r="S1019" s="291"/>
      <c r="T1019" s="291"/>
      <c r="U1019" s="291"/>
      <c r="V1019" s="291"/>
      <c r="W1019" s="291"/>
      <c r="X1019" s="291"/>
      <c r="Y1019" s="422"/>
      <c r="Z1019" s="425"/>
      <c r="AA1019" s="425"/>
      <c r="AB1019" s="425"/>
      <c r="AC1019" s="425"/>
      <c r="AD1019" s="425"/>
      <c r="AE1019" s="425"/>
      <c r="AF1019" s="425"/>
      <c r="AG1019" s="425"/>
      <c r="AH1019" s="425"/>
      <c r="AI1019" s="425"/>
      <c r="AJ1019" s="425"/>
      <c r="AK1019" s="425"/>
      <c r="AL1019" s="425"/>
      <c r="AM1019" s="306"/>
    </row>
    <row r="1020" spans="1:39" ht="15" hidden="1" customHeight="1" outlineLevel="1">
      <c r="A1020" s="532">
        <v>21</v>
      </c>
      <c r="B1020" s="428" t="s">
        <v>113</v>
      </c>
      <c r="C1020" s="291" t="s">
        <v>25</v>
      </c>
      <c r="D1020" s="295"/>
      <c r="E1020" s="295"/>
      <c r="F1020" s="295"/>
      <c r="G1020" s="295"/>
      <c r="H1020" s="295"/>
      <c r="I1020" s="295"/>
      <c r="J1020" s="295"/>
      <c r="K1020" s="295"/>
      <c r="L1020" s="295"/>
      <c r="M1020" s="295"/>
      <c r="N1020" s="291"/>
      <c r="O1020" s="295"/>
      <c r="P1020" s="295"/>
      <c r="Q1020" s="295"/>
      <c r="R1020" s="295"/>
      <c r="S1020" s="295"/>
      <c r="T1020" s="295"/>
      <c r="U1020" s="295"/>
      <c r="V1020" s="295"/>
      <c r="W1020" s="295"/>
      <c r="X1020" s="295"/>
      <c r="Y1020" s="410"/>
      <c r="Z1020" s="410"/>
      <c r="AA1020" s="410"/>
      <c r="AB1020" s="410"/>
      <c r="AC1020" s="410"/>
      <c r="AD1020" s="410"/>
      <c r="AE1020" s="410"/>
      <c r="AF1020" s="410"/>
      <c r="AG1020" s="410"/>
      <c r="AH1020" s="410"/>
      <c r="AI1020" s="410"/>
      <c r="AJ1020" s="410"/>
      <c r="AK1020" s="410"/>
      <c r="AL1020" s="410"/>
      <c r="AM1020" s="296">
        <f>SUM(Y1020:AL1020)</f>
        <v>0</v>
      </c>
    </row>
    <row r="1021" spans="1:39" ht="15" hidden="1" customHeight="1" outlineLevel="1">
      <c r="A1021" s="532"/>
      <c r="B1021" s="294" t="s">
        <v>346</v>
      </c>
      <c r="C1021" s="291" t="s">
        <v>163</v>
      </c>
      <c r="D1021" s="295"/>
      <c r="E1021" s="295"/>
      <c r="F1021" s="295"/>
      <c r="G1021" s="295"/>
      <c r="H1021" s="295"/>
      <c r="I1021" s="295"/>
      <c r="J1021" s="295"/>
      <c r="K1021" s="295"/>
      <c r="L1021" s="295"/>
      <c r="M1021" s="295"/>
      <c r="N1021" s="291"/>
      <c r="O1021" s="295"/>
      <c r="P1021" s="295"/>
      <c r="Q1021" s="295"/>
      <c r="R1021" s="295"/>
      <c r="S1021" s="295"/>
      <c r="T1021" s="295"/>
      <c r="U1021" s="295"/>
      <c r="V1021" s="295"/>
      <c r="W1021" s="295"/>
      <c r="X1021" s="295"/>
      <c r="Y1021" s="411">
        <f>Y1020</f>
        <v>0</v>
      </c>
      <c r="Z1021" s="411">
        <f t="shared" ref="Z1021" si="3050">Z1020</f>
        <v>0</v>
      </c>
      <c r="AA1021" s="411">
        <f t="shared" ref="AA1021" si="3051">AA1020</f>
        <v>0</v>
      </c>
      <c r="AB1021" s="411">
        <f t="shared" ref="AB1021" si="3052">AB1020</f>
        <v>0</v>
      </c>
      <c r="AC1021" s="411">
        <f t="shared" ref="AC1021" si="3053">AC1020</f>
        <v>0</v>
      </c>
      <c r="AD1021" s="411">
        <f t="shared" ref="AD1021" si="3054">AD1020</f>
        <v>0</v>
      </c>
      <c r="AE1021" s="411">
        <f t="shared" ref="AE1021" si="3055">AE1020</f>
        <v>0</v>
      </c>
      <c r="AF1021" s="411">
        <f t="shared" ref="AF1021" si="3056">AF1020</f>
        <v>0</v>
      </c>
      <c r="AG1021" s="411">
        <f t="shared" ref="AG1021" si="3057">AG1020</f>
        <v>0</v>
      </c>
      <c r="AH1021" s="411">
        <f t="shared" ref="AH1021" si="3058">AH1020</f>
        <v>0</v>
      </c>
      <c r="AI1021" s="411">
        <f t="shared" ref="AI1021" si="3059">AI1020</f>
        <v>0</v>
      </c>
      <c r="AJ1021" s="411">
        <f t="shared" ref="AJ1021" si="3060">AJ1020</f>
        <v>0</v>
      </c>
      <c r="AK1021" s="411">
        <f t="shared" ref="AK1021" si="3061">AK1020</f>
        <v>0</v>
      </c>
      <c r="AL1021" s="411">
        <f t="shared" ref="AL1021" si="3062">AL1020</f>
        <v>0</v>
      </c>
      <c r="AM1021" s="306"/>
    </row>
    <row r="1022" spans="1:39" ht="15" hidden="1" customHeight="1" outlineLevel="1">
      <c r="A1022" s="532"/>
      <c r="B1022" s="294"/>
      <c r="C1022" s="291"/>
      <c r="D1022" s="291"/>
      <c r="E1022" s="291"/>
      <c r="F1022" s="291"/>
      <c r="G1022" s="291"/>
      <c r="H1022" s="291"/>
      <c r="I1022" s="291"/>
      <c r="J1022" s="291"/>
      <c r="K1022" s="291"/>
      <c r="L1022" s="291"/>
      <c r="M1022" s="291"/>
      <c r="N1022" s="291"/>
      <c r="O1022" s="291"/>
      <c r="P1022" s="291"/>
      <c r="Q1022" s="291"/>
      <c r="R1022" s="291"/>
      <c r="S1022" s="291"/>
      <c r="T1022" s="291"/>
      <c r="U1022" s="291"/>
      <c r="V1022" s="291"/>
      <c r="W1022" s="291"/>
      <c r="X1022" s="291"/>
      <c r="Y1022" s="422"/>
      <c r="Z1022" s="425"/>
      <c r="AA1022" s="425"/>
      <c r="AB1022" s="425"/>
      <c r="AC1022" s="425"/>
      <c r="AD1022" s="425"/>
      <c r="AE1022" s="425"/>
      <c r="AF1022" s="425"/>
      <c r="AG1022" s="425"/>
      <c r="AH1022" s="425"/>
      <c r="AI1022" s="425"/>
      <c r="AJ1022" s="425"/>
      <c r="AK1022" s="425"/>
      <c r="AL1022" s="425"/>
      <c r="AM1022" s="306"/>
    </row>
    <row r="1023" spans="1:39" ht="15" hidden="1" customHeight="1" outlineLevel="1">
      <c r="A1023" s="532">
        <v>22</v>
      </c>
      <c r="B1023" s="428" t="s">
        <v>114</v>
      </c>
      <c r="C1023" s="291" t="s">
        <v>25</v>
      </c>
      <c r="D1023" s="295"/>
      <c r="E1023" s="295"/>
      <c r="F1023" s="295"/>
      <c r="G1023" s="295"/>
      <c r="H1023" s="295"/>
      <c r="I1023" s="295"/>
      <c r="J1023" s="295"/>
      <c r="K1023" s="295"/>
      <c r="L1023" s="295"/>
      <c r="M1023" s="295"/>
      <c r="N1023" s="291"/>
      <c r="O1023" s="295"/>
      <c r="P1023" s="295"/>
      <c r="Q1023" s="295"/>
      <c r="R1023" s="295"/>
      <c r="S1023" s="295"/>
      <c r="T1023" s="295"/>
      <c r="U1023" s="295"/>
      <c r="V1023" s="295"/>
      <c r="W1023" s="295"/>
      <c r="X1023" s="295"/>
      <c r="Y1023" s="410"/>
      <c r="Z1023" s="410"/>
      <c r="AA1023" s="410"/>
      <c r="AB1023" s="410"/>
      <c r="AC1023" s="410"/>
      <c r="AD1023" s="410"/>
      <c r="AE1023" s="410"/>
      <c r="AF1023" s="410"/>
      <c r="AG1023" s="410"/>
      <c r="AH1023" s="410"/>
      <c r="AI1023" s="410"/>
      <c r="AJ1023" s="410"/>
      <c r="AK1023" s="410"/>
      <c r="AL1023" s="410"/>
      <c r="AM1023" s="296">
        <f>SUM(Y1023:AL1023)</f>
        <v>0</v>
      </c>
    </row>
    <row r="1024" spans="1:39" ht="15" hidden="1" customHeight="1" outlineLevel="1">
      <c r="A1024" s="532"/>
      <c r="B1024" s="294" t="s">
        <v>346</v>
      </c>
      <c r="C1024" s="291" t="s">
        <v>163</v>
      </c>
      <c r="D1024" s="295"/>
      <c r="E1024" s="295"/>
      <c r="F1024" s="295"/>
      <c r="G1024" s="295"/>
      <c r="H1024" s="295"/>
      <c r="I1024" s="295"/>
      <c r="J1024" s="295"/>
      <c r="K1024" s="295"/>
      <c r="L1024" s="295"/>
      <c r="M1024" s="295"/>
      <c r="N1024" s="291"/>
      <c r="O1024" s="295"/>
      <c r="P1024" s="295"/>
      <c r="Q1024" s="295"/>
      <c r="R1024" s="295"/>
      <c r="S1024" s="295"/>
      <c r="T1024" s="295"/>
      <c r="U1024" s="295"/>
      <c r="V1024" s="295"/>
      <c r="W1024" s="295"/>
      <c r="X1024" s="295"/>
      <c r="Y1024" s="411">
        <f>Y1023</f>
        <v>0</v>
      </c>
      <c r="Z1024" s="411">
        <f t="shared" ref="Z1024" si="3063">Z1023</f>
        <v>0</v>
      </c>
      <c r="AA1024" s="411">
        <f t="shared" ref="AA1024" si="3064">AA1023</f>
        <v>0</v>
      </c>
      <c r="AB1024" s="411">
        <f t="shared" ref="AB1024" si="3065">AB1023</f>
        <v>0</v>
      </c>
      <c r="AC1024" s="411">
        <f t="shared" ref="AC1024" si="3066">AC1023</f>
        <v>0</v>
      </c>
      <c r="AD1024" s="411">
        <f t="shared" ref="AD1024" si="3067">AD1023</f>
        <v>0</v>
      </c>
      <c r="AE1024" s="411">
        <f t="shared" ref="AE1024" si="3068">AE1023</f>
        <v>0</v>
      </c>
      <c r="AF1024" s="411">
        <f t="shared" ref="AF1024" si="3069">AF1023</f>
        <v>0</v>
      </c>
      <c r="AG1024" s="411">
        <f t="shared" ref="AG1024" si="3070">AG1023</f>
        <v>0</v>
      </c>
      <c r="AH1024" s="411">
        <f t="shared" ref="AH1024" si="3071">AH1023</f>
        <v>0</v>
      </c>
      <c r="AI1024" s="411">
        <f t="shared" ref="AI1024" si="3072">AI1023</f>
        <v>0</v>
      </c>
      <c r="AJ1024" s="411">
        <f t="shared" ref="AJ1024" si="3073">AJ1023</f>
        <v>0</v>
      </c>
      <c r="AK1024" s="411">
        <f t="shared" ref="AK1024" si="3074">AK1023</f>
        <v>0</v>
      </c>
      <c r="AL1024" s="411">
        <f t="shared" ref="AL1024" si="3075">AL1023</f>
        <v>0</v>
      </c>
      <c r="AM1024" s="306"/>
    </row>
    <row r="1025" spans="1:39" ht="15" hidden="1" customHeight="1" outlineLevel="1">
      <c r="A1025" s="532"/>
      <c r="B1025" s="294"/>
      <c r="C1025" s="291"/>
      <c r="D1025" s="291"/>
      <c r="E1025" s="291"/>
      <c r="F1025" s="291"/>
      <c r="G1025" s="291"/>
      <c r="H1025" s="291"/>
      <c r="I1025" s="291"/>
      <c r="J1025" s="291"/>
      <c r="K1025" s="291"/>
      <c r="L1025" s="291"/>
      <c r="M1025" s="291"/>
      <c r="N1025" s="291"/>
      <c r="O1025" s="291"/>
      <c r="P1025" s="291"/>
      <c r="Q1025" s="291"/>
      <c r="R1025" s="291"/>
      <c r="S1025" s="291"/>
      <c r="T1025" s="291"/>
      <c r="U1025" s="291"/>
      <c r="V1025" s="291"/>
      <c r="W1025" s="291"/>
      <c r="X1025" s="291"/>
      <c r="Y1025" s="422"/>
      <c r="Z1025" s="425"/>
      <c r="AA1025" s="425"/>
      <c r="AB1025" s="425"/>
      <c r="AC1025" s="425"/>
      <c r="AD1025" s="425"/>
      <c r="AE1025" s="425"/>
      <c r="AF1025" s="425"/>
      <c r="AG1025" s="425"/>
      <c r="AH1025" s="425"/>
      <c r="AI1025" s="425"/>
      <c r="AJ1025" s="425"/>
      <c r="AK1025" s="425"/>
      <c r="AL1025" s="425"/>
      <c r="AM1025" s="306"/>
    </row>
    <row r="1026" spans="1:39" ht="15" hidden="1" customHeight="1" outlineLevel="1">
      <c r="A1026" s="532">
        <v>23</v>
      </c>
      <c r="B1026" s="428" t="s">
        <v>115</v>
      </c>
      <c r="C1026" s="291" t="s">
        <v>25</v>
      </c>
      <c r="D1026" s="295"/>
      <c r="E1026" s="295"/>
      <c r="F1026" s="295"/>
      <c r="G1026" s="295"/>
      <c r="H1026" s="295"/>
      <c r="I1026" s="295"/>
      <c r="J1026" s="295"/>
      <c r="K1026" s="295"/>
      <c r="L1026" s="295"/>
      <c r="M1026" s="295"/>
      <c r="N1026" s="291"/>
      <c r="O1026" s="295"/>
      <c r="P1026" s="295"/>
      <c r="Q1026" s="295"/>
      <c r="R1026" s="295"/>
      <c r="S1026" s="295"/>
      <c r="T1026" s="295"/>
      <c r="U1026" s="295"/>
      <c r="V1026" s="295"/>
      <c r="W1026" s="295"/>
      <c r="X1026" s="295"/>
      <c r="Y1026" s="410"/>
      <c r="Z1026" s="410"/>
      <c r="AA1026" s="410"/>
      <c r="AB1026" s="410"/>
      <c r="AC1026" s="410"/>
      <c r="AD1026" s="410"/>
      <c r="AE1026" s="410"/>
      <c r="AF1026" s="410"/>
      <c r="AG1026" s="410"/>
      <c r="AH1026" s="410"/>
      <c r="AI1026" s="410"/>
      <c r="AJ1026" s="410"/>
      <c r="AK1026" s="410"/>
      <c r="AL1026" s="410"/>
      <c r="AM1026" s="296">
        <f>SUM(Y1026:AL1026)</f>
        <v>0</v>
      </c>
    </row>
    <row r="1027" spans="1:39" ht="15" hidden="1" customHeight="1" outlineLevel="1">
      <c r="A1027" s="532"/>
      <c r="B1027" s="294" t="s">
        <v>346</v>
      </c>
      <c r="C1027" s="291" t="s">
        <v>163</v>
      </c>
      <c r="D1027" s="295"/>
      <c r="E1027" s="295"/>
      <c r="F1027" s="295"/>
      <c r="G1027" s="295"/>
      <c r="H1027" s="295"/>
      <c r="I1027" s="295"/>
      <c r="J1027" s="295"/>
      <c r="K1027" s="295"/>
      <c r="L1027" s="295"/>
      <c r="M1027" s="295"/>
      <c r="N1027" s="291"/>
      <c r="O1027" s="295"/>
      <c r="P1027" s="295"/>
      <c r="Q1027" s="295"/>
      <c r="R1027" s="295"/>
      <c r="S1027" s="295"/>
      <c r="T1027" s="295"/>
      <c r="U1027" s="295"/>
      <c r="V1027" s="295"/>
      <c r="W1027" s="295"/>
      <c r="X1027" s="295"/>
      <c r="Y1027" s="411">
        <f>Y1026</f>
        <v>0</v>
      </c>
      <c r="Z1027" s="411">
        <f t="shared" ref="Z1027" si="3076">Z1026</f>
        <v>0</v>
      </c>
      <c r="AA1027" s="411">
        <f t="shared" ref="AA1027" si="3077">AA1026</f>
        <v>0</v>
      </c>
      <c r="AB1027" s="411">
        <f t="shared" ref="AB1027" si="3078">AB1026</f>
        <v>0</v>
      </c>
      <c r="AC1027" s="411">
        <f t="shared" ref="AC1027" si="3079">AC1026</f>
        <v>0</v>
      </c>
      <c r="AD1027" s="411">
        <f t="shared" ref="AD1027" si="3080">AD1026</f>
        <v>0</v>
      </c>
      <c r="AE1027" s="411">
        <f t="shared" ref="AE1027" si="3081">AE1026</f>
        <v>0</v>
      </c>
      <c r="AF1027" s="411">
        <f t="shared" ref="AF1027" si="3082">AF1026</f>
        <v>0</v>
      </c>
      <c r="AG1027" s="411">
        <f t="shared" ref="AG1027" si="3083">AG1026</f>
        <v>0</v>
      </c>
      <c r="AH1027" s="411">
        <f t="shared" ref="AH1027" si="3084">AH1026</f>
        <v>0</v>
      </c>
      <c r="AI1027" s="411">
        <f t="shared" ref="AI1027" si="3085">AI1026</f>
        <v>0</v>
      </c>
      <c r="AJ1027" s="411">
        <f t="shared" ref="AJ1027" si="3086">AJ1026</f>
        <v>0</v>
      </c>
      <c r="AK1027" s="411">
        <f t="shared" ref="AK1027" si="3087">AK1026</f>
        <v>0</v>
      </c>
      <c r="AL1027" s="411">
        <f t="shared" ref="AL1027" si="3088">AL1026</f>
        <v>0</v>
      </c>
      <c r="AM1027" s="306"/>
    </row>
    <row r="1028" spans="1:39" ht="15" hidden="1" customHeight="1" outlineLevel="1">
      <c r="A1028" s="532"/>
      <c r="B1028" s="430"/>
      <c r="C1028" s="291"/>
      <c r="D1028" s="291"/>
      <c r="E1028" s="291"/>
      <c r="F1028" s="291"/>
      <c r="G1028" s="291"/>
      <c r="H1028" s="291"/>
      <c r="I1028" s="291"/>
      <c r="J1028" s="291"/>
      <c r="K1028" s="291"/>
      <c r="L1028" s="291"/>
      <c r="M1028" s="291"/>
      <c r="N1028" s="291"/>
      <c r="O1028" s="291"/>
      <c r="P1028" s="291"/>
      <c r="Q1028" s="291"/>
      <c r="R1028" s="291"/>
      <c r="S1028" s="291"/>
      <c r="T1028" s="291"/>
      <c r="U1028" s="291"/>
      <c r="V1028" s="291"/>
      <c r="W1028" s="291"/>
      <c r="X1028" s="291"/>
      <c r="Y1028" s="422"/>
      <c r="Z1028" s="425"/>
      <c r="AA1028" s="425"/>
      <c r="AB1028" s="425"/>
      <c r="AC1028" s="425"/>
      <c r="AD1028" s="425"/>
      <c r="AE1028" s="425"/>
      <c r="AF1028" s="425"/>
      <c r="AG1028" s="425"/>
      <c r="AH1028" s="425"/>
      <c r="AI1028" s="425"/>
      <c r="AJ1028" s="425"/>
      <c r="AK1028" s="425"/>
      <c r="AL1028" s="425"/>
      <c r="AM1028" s="306"/>
    </row>
    <row r="1029" spans="1:39" ht="15" hidden="1" customHeight="1" outlineLevel="1">
      <c r="A1029" s="532">
        <v>24</v>
      </c>
      <c r="B1029" s="428" t="s">
        <v>116</v>
      </c>
      <c r="C1029" s="291" t="s">
        <v>25</v>
      </c>
      <c r="D1029" s="295"/>
      <c r="E1029" s="295"/>
      <c r="F1029" s="295"/>
      <c r="G1029" s="295"/>
      <c r="H1029" s="295"/>
      <c r="I1029" s="295"/>
      <c r="J1029" s="295"/>
      <c r="K1029" s="295"/>
      <c r="L1029" s="295"/>
      <c r="M1029" s="295"/>
      <c r="N1029" s="291"/>
      <c r="O1029" s="295"/>
      <c r="P1029" s="295"/>
      <c r="Q1029" s="295"/>
      <c r="R1029" s="295"/>
      <c r="S1029" s="295"/>
      <c r="T1029" s="295"/>
      <c r="U1029" s="295"/>
      <c r="V1029" s="295"/>
      <c r="W1029" s="295"/>
      <c r="X1029" s="295"/>
      <c r="Y1029" s="410"/>
      <c r="Z1029" s="410"/>
      <c r="AA1029" s="410"/>
      <c r="AB1029" s="410"/>
      <c r="AC1029" s="410"/>
      <c r="AD1029" s="410"/>
      <c r="AE1029" s="410"/>
      <c r="AF1029" s="410"/>
      <c r="AG1029" s="410"/>
      <c r="AH1029" s="410"/>
      <c r="AI1029" s="410"/>
      <c r="AJ1029" s="410"/>
      <c r="AK1029" s="410"/>
      <c r="AL1029" s="410"/>
      <c r="AM1029" s="296">
        <f>SUM(Y1029:AL1029)</f>
        <v>0</v>
      </c>
    </row>
    <row r="1030" spans="1:39" ht="15" hidden="1" customHeight="1" outlineLevel="1">
      <c r="A1030" s="532"/>
      <c r="B1030" s="294" t="s">
        <v>346</v>
      </c>
      <c r="C1030" s="291" t="s">
        <v>163</v>
      </c>
      <c r="D1030" s="295"/>
      <c r="E1030" s="295"/>
      <c r="F1030" s="295"/>
      <c r="G1030" s="295"/>
      <c r="H1030" s="295"/>
      <c r="I1030" s="295"/>
      <c r="J1030" s="295"/>
      <c r="K1030" s="295"/>
      <c r="L1030" s="295"/>
      <c r="M1030" s="295"/>
      <c r="N1030" s="291"/>
      <c r="O1030" s="295"/>
      <c r="P1030" s="295"/>
      <c r="Q1030" s="295"/>
      <c r="R1030" s="295"/>
      <c r="S1030" s="295"/>
      <c r="T1030" s="295"/>
      <c r="U1030" s="295"/>
      <c r="V1030" s="295"/>
      <c r="W1030" s="295"/>
      <c r="X1030" s="295"/>
      <c r="Y1030" s="411">
        <f>Y1029</f>
        <v>0</v>
      </c>
      <c r="Z1030" s="411">
        <f t="shared" ref="Z1030" si="3089">Z1029</f>
        <v>0</v>
      </c>
      <c r="AA1030" s="411">
        <f t="shared" ref="AA1030" si="3090">AA1029</f>
        <v>0</v>
      </c>
      <c r="AB1030" s="411">
        <f t="shared" ref="AB1030" si="3091">AB1029</f>
        <v>0</v>
      </c>
      <c r="AC1030" s="411">
        <f t="shared" ref="AC1030" si="3092">AC1029</f>
        <v>0</v>
      </c>
      <c r="AD1030" s="411">
        <f t="shared" ref="AD1030" si="3093">AD1029</f>
        <v>0</v>
      </c>
      <c r="AE1030" s="411">
        <f t="shared" ref="AE1030" si="3094">AE1029</f>
        <v>0</v>
      </c>
      <c r="AF1030" s="411">
        <f t="shared" ref="AF1030" si="3095">AF1029</f>
        <v>0</v>
      </c>
      <c r="AG1030" s="411">
        <f t="shared" ref="AG1030" si="3096">AG1029</f>
        <v>0</v>
      </c>
      <c r="AH1030" s="411">
        <f t="shared" ref="AH1030" si="3097">AH1029</f>
        <v>0</v>
      </c>
      <c r="AI1030" s="411">
        <f t="shared" ref="AI1030" si="3098">AI1029</f>
        <v>0</v>
      </c>
      <c r="AJ1030" s="411">
        <f t="shared" ref="AJ1030" si="3099">AJ1029</f>
        <v>0</v>
      </c>
      <c r="AK1030" s="411">
        <f t="shared" ref="AK1030" si="3100">AK1029</f>
        <v>0</v>
      </c>
      <c r="AL1030" s="411">
        <f t="shared" ref="AL1030" si="3101">AL1029</f>
        <v>0</v>
      </c>
      <c r="AM1030" s="306"/>
    </row>
    <row r="1031" spans="1:39" ht="15" hidden="1" customHeight="1" outlineLevel="1">
      <c r="A1031" s="532"/>
      <c r="B1031" s="294"/>
      <c r="C1031" s="291"/>
      <c r="D1031" s="291"/>
      <c r="E1031" s="291"/>
      <c r="F1031" s="291"/>
      <c r="G1031" s="291"/>
      <c r="H1031" s="291"/>
      <c r="I1031" s="291"/>
      <c r="J1031" s="291"/>
      <c r="K1031" s="291"/>
      <c r="L1031" s="291"/>
      <c r="M1031" s="291"/>
      <c r="N1031" s="291"/>
      <c r="O1031" s="291"/>
      <c r="P1031" s="291"/>
      <c r="Q1031" s="291"/>
      <c r="R1031" s="291"/>
      <c r="S1031" s="291"/>
      <c r="T1031" s="291"/>
      <c r="U1031" s="291"/>
      <c r="V1031" s="291"/>
      <c r="W1031" s="291"/>
      <c r="X1031" s="291"/>
      <c r="Y1031" s="412"/>
      <c r="Z1031" s="425"/>
      <c r="AA1031" s="425"/>
      <c r="AB1031" s="425"/>
      <c r="AC1031" s="425"/>
      <c r="AD1031" s="425"/>
      <c r="AE1031" s="425"/>
      <c r="AF1031" s="425"/>
      <c r="AG1031" s="425"/>
      <c r="AH1031" s="425"/>
      <c r="AI1031" s="425"/>
      <c r="AJ1031" s="425"/>
      <c r="AK1031" s="425"/>
      <c r="AL1031" s="425"/>
      <c r="AM1031" s="306"/>
    </row>
    <row r="1032" spans="1:39" ht="15" hidden="1" customHeight="1" outlineLevel="1">
      <c r="A1032" s="532"/>
      <c r="B1032" s="288" t="s">
        <v>500</v>
      </c>
      <c r="C1032" s="291"/>
      <c r="D1032" s="291"/>
      <c r="E1032" s="291"/>
      <c r="F1032" s="291"/>
      <c r="G1032" s="291"/>
      <c r="H1032" s="291"/>
      <c r="I1032" s="291"/>
      <c r="J1032" s="291"/>
      <c r="K1032" s="291"/>
      <c r="L1032" s="291"/>
      <c r="M1032" s="291"/>
      <c r="N1032" s="291"/>
      <c r="O1032" s="291"/>
      <c r="P1032" s="291"/>
      <c r="Q1032" s="291"/>
      <c r="R1032" s="291"/>
      <c r="S1032" s="291"/>
      <c r="T1032" s="291"/>
      <c r="U1032" s="291"/>
      <c r="V1032" s="291"/>
      <c r="W1032" s="291"/>
      <c r="X1032" s="291"/>
      <c r="Y1032" s="412"/>
      <c r="Z1032" s="425"/>
      <c r="AA1032" s="425"/>
      <c r="AB1032" s="425"/>
      <c r="AC1032" s="425"/>
      <c r="AD1032" s="425"/>
      <c r="AE1032" s="425"/>
      <c r="AF1032" s="425"/>
      <c r="AG1032" s="425"/>
      <c r="AH1032" s="425"/>
      <c r="AI1032" s="425"/>
      <c r="AJ1032" s="425"/>
      <c r="AK1032" s="425"/>
      <c r="AL1032" s="425"/>
      <c r="AM1032" s="306"/>
    </row>
    <row r="1033" spans="1:39" ht="15" hidden="1" customHeight="1" outlineLevel="1">
      <c r="A1033" s="532">
        <v>25</v>
      </c>
      <c r="B1033" s="428" t="s">
        <v>117</v>
      </c>
      <c r="C1033" s="291" t="s">
        <v>25</v>
      </c>
      <c r="D1033" s="295"/>
      <c r="E1033" s="295"/>
      <c r="F1033" s="295"/>
      <c r="G1033" s="295"/>
      <c r="H1033" s="295"/>
      <c r="I1033" s="295"/>
      <c r="J1033" s="295"/>
      <c r="K1033" s="295"/>
      <c r="L1033" s="295"/>
      <c r="M1033" s="295"/>
      <c r="N1033" s="295">
        <v>12</v>
      </c>
      <c r="O1033" s="295"/>
      <c r="P1033" s="295"/>
      <c r="Q1033" s="295"/>
      <c r="R1033" s="295"/>
      <c r="S1033" s="295"/>
      <c r="T1033" s="295"/>
      <c r="U1033" s="295"/>
      <c r="V1033" s="295"/>
      <c r="W1033" s="295"/>
      <c r="X1033" s="295"/>
      <c r="Y1033" s="426"/>
      <c r="Z1033" s="415"/>
      <c r="AA1033" s="415"/>
      <c r="AB1033" s="415"/>
      <c r="AC1033" s="415"/>
      <c r="AD1033" s="415"/>
      <c r="AE1033" s="415"/>
      <c r="AF1033" s="415"/>
      <c r="AG1033" s="415"/>
      <c r="AH1033" s="415"/>
      <c r="AI1033" s="415"/>
      <c r="AJ1033" s="415"/>
      <c r="AK1033" s="415"/>
      <c r="AL1033" s="415"/>
      <c r="AM1033" s="296">
        <f>SUM(Y1033:AL1033)</f>
        <v>0</v>
      </c>
    </row>
    <row r="1034" spans="1:39" ht="15" hidden="1" customHeight="1" outlineLevel="1">
      <c r="A1034" s="532"/>
      <c r="B1034" s="294" t="s">
        <v>346</v>
      </c>
      <c r="C1034" s="291" t="s">
        <v>163</v>
      </c>
      <c r="D1034" s="295"/>
      <c r="E1034" s="295"/>
      <c r="F1034" s="295"/>
      <c r="G1034" s="295"/>
      <c r="H1034" s="295"/>
      <c r="I1034" s="295"/>
      <c r="J1034" s="295"/>
      <c r="K1034" s="295"/>
      <c r="L1034" s="295"/>
      <c r="M1034" s="295"/>
      <c r="N1034" s="295">
        <f>N1033</f>
        <v>12</v>
      </c>
      <c r="O1034" s="295"/>
      <c r="P1034" s="295"/>
      <c r="Q1034" s="295"/>
      <c r="R1034" s="295"/>
      <c r="S1034" s="295"/>
      <c r="T1034" s="295"/>
      <c r="U1034" s="295"/>
      <c r="V1034" s="295"/>
      <c r="W1034" s="295"/>
      <c r="X1034" s="295"/>
      <c r="Y1034" s="411">
        <f>Y1033</f>
        <v>0</v>
      </c>
      <c r="Z1034" s="411">
        <f t="shared" ref="Z1034" si="3102">Z1033</f>
        <v>0</v>
      </c>
      <c r="AA1034" s="411">
        <f t="shared" ref="AA1034" si="3103">AA1033</f>
        <v>0</v>
      </c>
      <c r="AB1034" s="411">
        <f t="shared" ref="AB1034" si="3104">AB1033</f>
        <v>0</v>
      </c>
      <c r="AC1034" s="411">
        <f t="shared" ref="AC1034" si="3105">AC1033</f>
        <v>0</v>
      </c>
      <c r="AD1034" s="411">
        <f t="shared" ref="AD1034" si="3106">AD1033</f>
        <v>0</v>
      </c>
      <c r="AE1034" s="411">
        <f t="shared" ref="AE1034" si="3107">AE1033</f>
        <v>0</v>
      </c>
      <c r="AF1034" s="411">
        <f t="shared" ref="AF1034" si="3108">AF1033</f>
        <v>0</v>
      </c>
      <c r="AG1034" s="411">
        <f t="shared" ref="AG1034" si="3109">AG1033</f>
        <v>0</v>
      </c>
      <c r="AH1034" s="411">
        <f t="shared" ref="AH1034" si="3110">AH1033</f>
        <v>0</v>
      </c>
      <c r="AI1034" s="411">
        <f t="shared" ref="AI1034" si="3111">AI1033</f>
        <v>0</v>
      </c>
      <c r="AJ1034" s="411">
        <f t="shared" ref="AJ1034" si="3112">AJ1033</f>
        <v>0</v>
      </c>
      <c r="AK1034" s="411">
        <f t="shared" ref="AK1034" si="3113">AK1033</f>
        <v>0</v>
      </c>
      <c r="AL1034" s="411">
        <f t="shared" ref="AL1034" si="3114">AL1033</f>
        <v>0</v>
      </c>
      <c r="AM1034" s="306"/>
    </row>
    <row r="1035" spans="1:39" ht="15" hidden="1" customHeight="1" outlineLevel="1">
      <c r="A1035" s="532"/>
      <c r="B1035" s="294"/>
      <c r="C1035" s="291"/>
      <c r="D1035" s="291"/>
      <c r="E1035" s="291"/>
      <c r="F1035" s="291"/>
      <c r="G1035" s="291"/>
      <c r="H1035" s="291"/>
      <c r="I1035" s="291"/>
      <c r="J1035" s="291"/>
      <c r="K1035" s="291"/>
      <c r="L1035" s="291"/>
      <c r="M1035" s="291"/>
      <c r="N1035" s="291"/>
      <c r="O1035" s="291"/>
      <c r="P1035" s="291"/>
      <c r="Q1035" s="291"/>
      <c r="R1035" s="291"/>
      <c r="S1035" s="291"/>
      <c r="T1035" s="291"/>
      <c r="U1035" s="291"/>
      <c r="V1035" s="291"/>
      <c r="W1035" s="291"/>
      <c r="X1035" s="291"/>
      <c r="Y1035" s="412"/>
      <c r="Z1035" s="425"/>
      <c r="AA1035" s="425"/>
      <c r="AB1035" s="425"/>
      <c r="AC1035" s="425"/>
      <c r="AD1035" s="425"/>
      <c r="AE1035" s="425"/>
      <c r="AF1035" s="425"/>
      <c r="AG1035" s="425"/>
      <c r="AH1035" s="425"/>
      <c r="AI1035" s="425"/>
      <c r="AJ1035" s="425"/>
      <c r="AK1035" s="425"/>
      <c r="AL1035" s="425"/>
      <c r="AM1035" s="306"/>
    </row>
    <row r="1036" spans="1:39" ht="15" hidden="1" customHeight="1" outlineLevel="1">
      <c r="A1036" s="532">
        <v>26</v>
      </c>
      <c r="B1036" s="428" t="s">
        <v>118</v>
      </c>
      <c r="C1036" s="291" t="s">
        <v>25</v>
      </c>
      <c r="D1036" s="295"/>
      <c r="E1036" s="295"/>
      <c r="F1036" s="295"/>
      <c r="G1036" s="295"/>
      <c r="H1036" s="295"/>
      <c r="I1036" s="295"/>
      <c r="J1036" s="295"/>
      <c r="K1036" s="295"/>
      <c r="L1036" s="295"/>
      <c r="M1036" s="295"/>
      <c r="N1036" s="295">
        <v>12</v>
      </c>
      <c r="O1036" s="295"/>
      <c r="P1036" s="295"/>
      <c r="Q1036" s="295"/>
      <c r="R1036" s="295"/>
      <c r="S1036" s="295"/>
      <c r="T1036" s="295"/>
      <c r="U1036" s="295"/>
      <c r="V1036" s="295"/>
      <c r="W1036" s="295"/>
      <c r="X1036" s="295"/>
      <c r="Y1036" s="426"/>
      <c r="Z1036" s="415"/>
      <c r="AA1036" s="415"/>
      <c r="AB1036" s="415"/>
      <c r="AC1036" s="415"/>
      <c r="AD1036" s="415"/>
      <c r="AE1036" s="415"/>
      <c r="AF1036" s="415"/>
      <c r="AG1036" s="415"/>
      <c r="AH1036" s="415"/>
      <c r="AI1036" s="415"/>
      <c r="AJ1036" s="415"/>
      <c r="AK1036" s="415"/>
      <c r="AL1036" s="415"/>
      <c r="AM1036" s="296">
        <f>SUM(Y1036:AL1036)</f>
        <v>0</v>
      </c>
    </row>
    <row r="1037" spans="1:39" ht="15" hidden="1" customHeight="1" outlineLevel="1">
      <c r="A1037" s="532"/>
      <c r="B1037" s="294" t="s">
        <v>346</v>
      </c>
      <c r="C1037" s="291" t="s">
        <v>163</v>
      </c>
      <c r="D1037" s="295"/>
      <c r="E1037" s="295"/>
      <c r="F1037" s="295"/>
      <c r="G1037" s="295"/>
      <c r="H1037" s="295"/>
      <c r="I1037" s="295"/>
      <c r="J1037" s="295"/>
      <c r="K1037" s="295"/>
      <c r="L1037" s="295"/>
      <c r="M1037" s="295"/>
      <c r="N1037" s="295">
        <f>N1036</f>
        <v>12</v>
      </c>
      <c r="O1037" s="295"/>
      <c r="P1037" s="295"/>
      <c r="Q1037" s="295"/>
      <c r="R1037" s="295"/>
      <c r="S1037" s="295"/>
      <c r="T1037" s="295"/>
      <c r="U1037" s="295"/>
      <c r="V1037" s="295"/>
      <c r="W1037" s="295"/>
      <c r="X1037" s="295"/>
      <c r="Y1037" s="411">
        <f>Y1036</f>
        <v>0</v>
      </c>
      <c r="Z1037" s="411">
        <f t="shared" ref="Z1037" si="3115">Z1036</f>
        <v>0</v>
      </c>
      <c r="AA1037" s="411">
        <f t="shared" ref="AA1037" si="3116">AA1036</f>
        <v>0</v>
      </c>
      <c r="AB1037" s="411">
        <f t="shared" ref="AB1037" si="3117">AB1036</f>
        <v>0</v>
      </c>
      <c r="AC1037" s="411">
        <f t="shared" ref="AC1037" si="3118">AC1036</f>
        <v>0</v>
      </c>
      <c r="AD1037" s="411">
        <f t="shared" ref="AD1037" si="3119">AD1036</f>
        <v>0</v>
      </c>
      <c r="AE1037" s="411">
        <f t="shared" ref="AE1037" si="3120">AE1036</f>
        <v>0</v>
      </c>
      <c r="AF1037" s="411">
        <f t="shared" ref="AF1037" si="3121">AF1036</f>
        <v>0</v>
      </c>
      <c r="AG1037" s="411">
        <f t="shared" ref="AG1037" si="3122">AG1036</f>
        <v>0</v>
      </c>
      <c r="AH1037" s="411">
        <f t="shared" ref="AH1037" si="3123">AH1036</f>
        <v>0</v>
      </c>
      <c r="AI1037" s="411">
        <f t="shared" ref="AI1037" si="3124">AI1036</f>
        <v>0</v>
      </c>
      <c r="AJ1037" s="411">
        <f t="shared" ref="AJ1037" si="3125">AJ1036</f>
        <v>0</v>
      </c>
      <c r="AK1037" s="411">
        <f t="shared" ref="AK1037" si="3126">AK1036</f>
        <v>0</v>
      </c>
      <c r="AL1037" s="411">
        <f t="shared" ref="AL1037" si="3127">AL1036</f>
        <v>0</v>
      </c>
      <c r="AM1037" s="306"/>
    </row>
    <row r="1038" spans="1:39" ht="15" hidden="1" customHeight="1" outlineLevel="1">
      <c r="A1038" s="532"/>
      <c r="B1038" s="294"/>
      <c r="C1038" s="291"/>
      <c r="D1038" s="291"/>
      <c r="E1038" s="291"/>
      <c r="F1038" s="291"/>
      <c r="G1038" s="291"/>
      <c r="H1038" s="291"/>
      <c r="I1038" s="291"/>
      <c r="J1038" s="291"/>
      <c r="K1038" s="291"/>
      <c r="L1038" s="291"/>
      <c r="M1038" s="291"/>
      <c r="N1038" s="291"/>
      <c r="O1038" s="291"/>
      <c r="P1038" s="291"/>
      <c r="Q1038" s="291"/>
      <c r="R1038" s="291"/>
      <c r="S1038" s="291"/>
      <c r="T1038" s="291"/>
      <c r="U1038" s="291"/>
      <c r="V1038" s="291"/>
      <c r="W1038" s="291"/>
      <c r="X1038" s="291"/>
      <c r="Y1038" s="412"/>
      <c r="Z1038" s="425"/>
      <c r="AA1038" s="425"/>
      <c r="AB1038" s="425"/>
      <c r="AC1038" s="425"/>
      <c r="AD1038" s="425"/>
      <c r="AE1038" s="425"/>
      <c r="AF1038" s="425"/>
      <c r="AG1038" s="425"/>
      <c r="AH1038" s="425"/>
      <c r="AI1038" s="425"/>
      <c r="AJ1038" s="425"/>
      <c r="AK1038" s="425"/>
      <c r="AL1038" s="425"/>
      <c r="AM1038" s="306"/>
    </row>
    <row r="1039" spans="1:39" ht="15" hidden="1" customHeight="1" outlineLevel="1">
      <c r="A1039" s="532">
        <v>27</v>
      </c>
      <c r="B1039" s="428" t="s">
        <v>119</v>
      </c>
      <c r="C1039" s="291" t="s">
        <v>25</v>
      </c>
      <c r="D1039" s="295"/>
      <c r="E1039" s="295"/>
      <c r="F1039" s="295"/>
      <c r="G1039" s="295"/>
      <c r="H1039" s="295"/>
      <c r="I1039" s="295"/>
      <c r="J1039" s="295"/>
      <c r="K1039" s="295"/>
      <c r="L1039" s="295"/>
      <c r="M1039" s="295"/>
      <c r="N1039" s="295">
        <v>12</v>
      </c>
      <c r="O1039" s="295"/>
      <c r="P1039" s="295"/>
      <c r="Q1039" s="295"/>
      <c r="R1039" s="295"/>
      <c r="S1039" s="295"/>
      <c r="T1039" s="295"/>
      <c r="U1039" s="295"/>
      <c r="V1039" s="295"/>
      <c r="W1039" s="295"/>
      <c r="X1039" s="295"/>
      <c r="Y1039" s="426"/>
      <c r="Z1039" s="415"/>
      <c r="AA1039" s="415"/>
      <c r="AB1039" s="415"/>
      <c r="AC1039" s="415"/>
      <c r="AD1039" s="415"/>
      <c r="AE1039" s="415"/>
      <c r="AF1039" s="415"/>
      <c r="AG1039" s="415"/>
      <c r="AH1039" s="415"/>
      <c r="AI1039" s="415"/>
      <c r="AJ1039" s="415"/>
      <c r="AK1039" s="415"/>
      <c r="AL1039" s="415"/>
      <c r="AM1039" s="296">
        <f>SUM(Y1039:AL1039)</f>
        <v>0</v>
      </c>
    </row>
    <row r="1040" spans="1:39" ht="15" hidden="1" customHeight="1" outlineLevel="1">
      <c r="A1040" s="532"/>
      <c r="B1040" s="294" t="s">
        <v>346</v>
      </c>
      <c r="C1040" s="291" t="s">
        <v>163</v>
      </c>
      <c r="D1040" s="295"/>
      <c r="E1040" s="295"/>
      <c r="F1040" s="295"/>
      <c r="G1040" s="295"/>
      <c r="H1040" s="295"/>
      <c r="I1040" s="295"/>
      <c r="J1040" s="295"/>
      <c r="K1040" s="295"/>
      <c r="L1040" s="295"/>
      <c r="M1040" s="295"/>
      <c r="N1040" s="295">
        <f>N1039</f>
        <v>12</v>
      </c>
      <c r="O1040" s="295"/>
      <c r="P1040" s="295"/>
      <c r="Q1040" s="295"/>
      <c r="R1040" s="295"/>
      <c r="S1040" s="295"/>
      <c r="T1040" s="295"/>
      <c r="U1040" s="295"/>
      <c r="V1040" s="295"/>
      <c r="W1040" s="295"/>
      <c r="X1040" s="295"/>
      <c r="Y1040" s="411">
        <f>Y1039</f>
        <v>0</v>
      </c>
      <c r="Z1040" s="411">
        <f t="shared" ref="Z1040" si="3128">Z1039</f>
        <v>0</v>
      </c>
      <c r="AA1040" s="411">
        <f t="shared" ref="AA1040" si="3129">AA1039</f>
        <v>0</v>
      </c>
      <c r="AB1040" s="411">
        <f t="shared" ref="AB1040" si="3130">AB1039</f>
        <v>0</v>
      </c>
      <c r="AC1040" s="411">
        <f t="shared" ref="AC1040" si="3131">AC1039</f>
        <v>0</v>
      </c>
      <c r="AD1040" s="411">
        <f t="shared" ref="AD1040" si="3132">AD1039</f>
        <v>0</v>
      </c>
      <c r="AE1040" s="411">
        <f t="shared" ref="AE1040" si="3133">AE1039</f>
        <v>0</v>
      </c>
      <c r="AF1040" s="411">
        <f t="shared" ref="AF1040" si="3134">AF1039</f>
        <v>0</v>
      </c>
      <c r="AG1040" s="411">
        <f t="shared" ref="AG1040" si="3135">AG1039</f>
        <v>0</v>
      </c>
      <c r="AH1040" s="411">
        <f t="shared" ref="AH1040" si="3136">AH1039</f>
        <v>0</v>
      </c>
      <c r="AI1040" s="411">
        <f t="shared" ref="AI1040" si="3137">AI1039</f>
        <v>0</v>
      </c>
      <c r="AJ1040" s="411">
        <f t="shared" ref="AJ1040" si="3138">AJ1039</f>
        <v>0</v>
      </c>
      <c r="AK1040" s="411">
        <f t="shared" ref="AK1040" si="3139">AK1039</f>
        <v>0</v>
      </c>
      <c r="AL1040" s="411">
        <f t="shared" ref="AL1040" si="3140">AL1039</f>
        <v>0</v>
      </c>
      <c r="AM1040" s="306"/>
    </row>
    <row r="1041" spans="1:39" ht="15" hidden="1" customHeight="1" outlineLevel="1">
      <c r="A1041" s="532"/>
      <c r="B1041" s="294"/>
      <c r="C1041" s="291"/>
      <c r="D1041" s="291"/>
      <c r="E1041" s="291"/>
      <c r="F1041" s="291"/>
      <c r="G1041" s="291"/>
      <c r="H1041" s="291"/>
      <c r="I1041" s="291"/>
      <c r="J1041" s="291"/>
      <c r="K1041" s="291"/>
      <c r="L1041" s="291"/>
      <c r="M1041" s="291"/>
      <c r="N1041" s="291"/>
      <c r="O1041" s="291"/>
      <c r="P1041" s="291"/>
      <c r="Q1041" s="291"/>
      <c r="R1041" s="291"/>
      <c r="S1041" s="291"/>
      <c r="T1041" s="291"/>
      <c r="U1041" s="291"/>
      <c r="V1041" s="291"/>
      <c r="W1041" s="291"/>
      <c r="X1041" s="291"/>
      <c r="Y1041" s="412"/>
      <c r="Z1041" s="425"/>
      <c r="AA1041" s="425"/>
      <c r="AB1041" s="425"/>
      <c r="AC1041" s="425"/>
      <c r="AD1041" s="425"/>
      <c r="AE1041" s="425"/>
      <c r="AF1041" s="425"/>
      <c r="AG1041" s="425"/>
      <c r="AH1041" s="425"/>
      <c r="AI1041" s="425"/>
      <c r="AJ1041" s="425"/>
      <c r="AK1041" s="425"/>
      <c r="AL1041" s="425"/>
      <c r="AM1041" s="306"/>
    </row>
    <row r="1042" spans="1:39" ht="15" hidden="1" customHeight="1" outlineLevel="1">
      <c r="A1042" s="532">
        <v>28</v>
      </c>
      <c r="B1042" s="428" t="s">
        <v>120</v>
      </c>
      <c r="C1042" s="291" t="s">
        <v>25</v>
      </c>
      <c r="D1042" s="295"/>
      <c r="E1042" s="295"/>
      <c r="F1042" s="295"/>
      <c r="G1042" s="295"/>
      <c r="H1042" s="295"/>
      <c r="I1042" s="295"/>
      <c r="J1042" s="295"/>
      <c r="K1042" s="295"/>
      <c r="L1042" s="295"/>
      <c r="M1042" s="295"/>
      <c r="N1042" s="295">
        <v>12</v>
      </c>
      <c r="O1042" s="295"/>
      <c r="P1042" s="295"/>
      <c r="Q1042" s="295"/>
      <c r="R1042" s="295"/>
      <c r="S1042" s="295"/>
      <c r="T1042" s="295"/>
      <c r="U1042" s="295"/>
      <c r="V1042" s="295"/>
      <c r="W1042" s="295"/>
      <c r="X1042" s="295"/>
      <c r="Y1042" s="426"/>
      <c r="Z1042" s="415"/>
      <c r="AA1042" s="415"/>
      <c r="AB1042" s="415"/>
      <c r="AC1042" s="415"/>
      <c r="AD1042" s="415"/>
      <c r="AE1042" s="415"/>
      <c r="AF1042" s="415"/>
      <c r="AG1042" s="415"/>
      <c r="AH1042" s="415"/>
      <c r="AI1042" s="415"/>
      <c r="AJ1042" s="415"/>
      <c r="AK1042" s="415"/>
      <c r="AL1042" s="415"/>
      <c r="AM1042" s="296">
        <f>SUM(Y1042:AL1042)</f>
        <v>0</v>
      </c>
    </row>
    <row r="1043" spans="1:39" ht="15" hidden="1" customHeight="1" outlineLevel="1">
      <c r="A1043" s="532"/>
      <c r="B1043" s="294" t="s">
        <v>346</v>
      </c>
      <c r="C1043" s="291" t="s">
        <v>163</v>
      </c>
      <c r="D1043" s="295"/>
      <c r="E1043" s="295"/>
      <c r="F1043" s="295"/>
      <c r="G1043" s="295"/>
      <c r="H1043" s="295"/>
      <c r="I1043" s="295"/>
      <c r="J1043" s="295"/>
      <c r="K1043" s="295"/>
      <c r="L1043" s="295"/>
      <c r="M1043" s="295"/>
      <c r="N1043" s="295">
        <f>N1042</f>
        <v>12</v>
      </c>
      <c r="O1043" s="295"/>
      <c r="P1043" s="295"/>
      <c r="Q1043" s="295"/>
      <c r="R1043" s="295"/>
      <c r="S1043" s="295"/>
      <c r="T1043" s="295"/>
      <c r="U1043" s="295"/>
      <c r="V1043" s="295"/>
      <c r="W1043" s="295"/>
      <c r="X1043" s="295"/>
      <c r="Y1043" s="411">
        <f>Y1042</f>
        <v>0</v>
      </c>
      <c r="Z1043" s="411">
        <f>Z1042</f>
        <v>0</v>
      </c>
      <c r="AA1043" s="411">
        <f t="shared" ref="AA1043" si="3141">AA1042</f>
        <v>0</v>
      </c>
      <c r="AB1043" s="411">
        <f t="shared" ref="AB1043" si="3142">AB1042</f>
        <v>0</v>
      </c>
      <c r="AC1043" s="411">
        <f t="shared" ref="AC1043" si="3143">AC1042</f>
        <v>0</v>
      </c>
      <c r="AD1043" s="411">
        <f t="shared" ref="AD1043" si="3144">AD1042</f>
        <v>0</v>
      </c>
      <c r="AE1043" s="411">
        <f>AE1042</f>
        <v>0</v>
      </c>
      <c r="AF1043" s="411">
        <f t="shared" ref="AF1043" si="3145">AF1042</f>
        <v>0</v>
      </c>
      <c r="AG1043" s="411">
        <f t="shared" ref="AG1043" si="3146">AG1042</f>
        <v>0</v>
      </c>
      <c r="AH1043" s="411">
        <f t="shared" ref="AH1043" si="3147">AH1042</f>
        <v>0</v>
      </c>
      <c r="AI1043" s="411">
        <f t="shared" ref="AI1043" si="3148">AI1042</f>
        <v>0</v>
      </c>
      <c r="AJ1043" s="411">
        <f t="shared" ref="AJ1043" si="3149">AJ1042</f>
        <v>0</v>
      </c>
      <c r="AK1043" s="411">
        <f t="shared" ref="AK1043" si="3150">AK1042</f>
        <v>0</v>
      </c>
      <c r="AL1043" s="411">
        <f t="shared" ref="AL1043" si="3151">AL1042</f>
        <v>0</v>
      </c>
      <c r="AM1043" s="306"/>
    </row>
    <row r="1044" spans="1:39" ht="15" hidden="1" customHeight="1" outlineLevel="1">
      <c r="A1044" s="532"/>
      <c r="B1044" s="294"/>
      <c r="C1044" s="291"/>
      <c r="D1044" s="291"/>
      <c r="E1044" s="291"/>
      <c r="F1044" s="291"/>
      <c r="G1044" s="291"/>
      <c r="H1044" s="291"/>
      <c r="I1044" s="291"/>
      <c r="J1044" s="291"/>
      <c r="K1044" s="291"/>
      <c r="L1044" s="291"/>
      <c r="M1044" s="291"/>
      <c r="N1044" s="291"/>
      <c r="O1044" s="291"/>
      <c r="P1044" s="291"/>
      <c r="Q1044" s="291"/>
      <c r="R1044" s="291"/>
      <c r="S1044" s="291"/>
      <c r="T1044" s="291"/>
      <c r="U1044" s="291"/>
      <c r="V1044" s="291"/>
      <c r="W1044" s="291"/>
      <c r="X1044" s="291"/>
      <c r="Y1044" s="412"/>
      <c r="Z1044" s="425"/>
      <c r="AA1044" s="425"/>
      <c r="AB1044" s="425"/>
      <c r="AC1044" s="425"/>
      <c r="AD1044" s="425"/>
      <c r="AE1044" s="425"/>
      <c r="AF1044" s="425"/>
      <c r="AG1044" s="425"/>
      <c r="AH1044" s="425"/>
      <c r="AI1044" s="425"/>
      <c r="AJ1044" s="425"/>
      <c r="AK1044" s="425"/>
      <c r="AL1044" s="425"/>
      <c r="AM1044" s="306"/>
    </row>
    <row r="1045" spans="1:39" ht="15" hidden="1" customHeight="1" outlineLevel="1">
      <c r="A1045" s="532">
        <v>29</v>
      </c>
      <c r="B1045" s="428" t="s">
        <v>121</v>
      </c>
      <c r="C1045" s="291" t="s">
        <v>25</v>
      </c>
      <c r="D1045" s="295"/>
      <c r="E1045" s="295"/>
      <c r="F1045" s="295"/>
      <c r="G1045" s="295"/>
      <c r="H1045" s="295"/>
      <c r="I1045" s="295"/>
      <c r="J1045" s="295"/>
      <c r="K1045" s="295"/>
      <c r="L1045" s="295"/>
      <c r="M1045" s="295"/>
      <c r="N1045" s="295">
        <v>3</v>
      </c>
      <c r="O1045" s="295"/>
      <c r="P1045" s="295"/>
      <c r="Q1045" s="295"/>
      <c r="R1045" s="295"/>
      <c r="S1045" s="295"/>
      <c r="T1045" s="295"/>
      <c r="U1045" s="295"/>
      <c r="V1045" s="295"/>
      <c r="W1045" s="295"/>
      <c r="X1045" s="295"/>
      <c r="Y1045" s="426"/>
      <c r="Z1045" s="415"/>
      <c r="AA1045" s="415"/>
      <c r="AB1045" s="415"/>
      <c r="AC1045" s="415"/>
      <c r="AD1045" s="415"/>
      <c r="AE1045" s="415"/>
      <c r="AF1045" s="415"/>
      <c r="AG1045" s="415"/>
      <c r="AH1045" s="415"/>
      <c r="AI1045" s="415"/>
      <c r="AJ1045" s="415"/>
      <c r="AK1045" s="415"/>
      <c r="AL1045" s="415"/>
      <c r="AM1045" s="296">
        <f>SUM(Y1045:AL1045)</f>
        <v>0</v>
      </c>
    </row>
    <row r="1046" spans="1:39" ht="15" hidden="1" customHeight="1" outlineLevel="1">
      <c r="A1046" s="532"/>
      <c r="B1046" s="294" t="s">
        <v>346</v>
      </c>
      <c r="C1046" s="291" t="s">
        <v>163</v>
      </c>
      <c r="D1046" s="295"/>
      <c r="E1046" s="295"/>
      <c r="F1046" s="295"/>
      <c r="G1046" s="295"/>
      <c r="H1046" s="295"/>
      <c r="I1046" s="295"/>
      <c r="J1046" s="295"/>
      <c r="K1046" s="295"/>
      <c r="L1046" s="295"/>
      <c r="M1046" s="295"/>
      <c r="N1046" s="295">
        <f>N1045</f>
        <v>3</v>
      </c>
      <c r="O1046" s="295"/>
      <c r="P1046" s="295"/>
      <c r="Q1046" s="295"/>
      <c r="R1046" s="295"/>
      <c r="S1046" s="295"/>
      <c r="T1046" s="295"/>
      <c r="U1046" s="295"/>
      <c r="V1046" s="295"/>
      <c r="W1046" s="295"/>
      <c r="X1046" s="295"/>
      <c r="Y1046" s="411">
        <f>Y1045</f>
        <v>0</v>
      </c>
      <c r="Z1046" s="411">
        <f t="shared" ref="Z1046" si="3152">Z1045</f>
        <v>0</v>
      </c>
      <c r="AA1046" s="411">
        <f t="shared" ref="AA1046" si="3153">AA1045</f>
        <v>0</v>
      </c>
      <c r="AB1046" s="411">
        <f t="shared" ref="AB1046" si="3154">AB1045</f>
        <v>0</v>
      </c>
      <c r="AC1046" s="411">
        <f t="shared" ref="AC1046" si="3155">AC1045</f>
        <v>0</v>
      </c>
      <c r="AD1046" s="411">
        <f t="shared" ref="AD1046" si="3156">AD1045</f>
        <v>0</v>
      </c>
      <c r="AE1046" s="411">
        <f t="shared" ref="AE1046" si="3157">AE1045</f>
        <v>0</v>
      </c>
      <c r="AF1046" s="411">
        <f t="shared" ref="AF1046" si="3158">AF1045</f>
        <v>0</v>
      </c>
      <c r="AG1046" s="411">
        <f t="shared" ref="AG1046" si="3159">AG1045</f>
        <v>0</v>
      </c>
      <c r="AH1046" s="411">
        <f t="shared" ref="AH1046" si="3160">AH1045</f>
        <v>0</v>
      </c>
      <c r="AI1046" s="411">
        <f t="shared" ref="AI1046" si="3161">AI1045</f>
        <v>0</v>
      </c>
      <c r="AJ1046" s="411">
        <f t="shared" ref="AJ1046" si="3162">AJ1045</f>
        <v>0</v>
      </c>
      <c r="AK1046" s="411">
        <f t="shared" ref="AK1046" si="3163">AK1045</f>
        <v>0</v>
      </c>
      <c r="AL1046" s="411">
        <f t="shared" ref="AL1046" si="3164">AL1045</f>
        <v>0</v>
      </c>
      <c r="AM1046" s="306"/>
    </row>
    <row r="1047" spans="1:39" ht="15" hidden="1" customHeight="1" outlineLevel="1">
      <c r="A1047" s="532"/>
      <c r="B1047" s="294"/>
      <c r="C1047" s="291"/>
      <c r="D1047" s="291"/>
      <c r="E1047" s="291"/>
      <c r="F1047" s="291"/>
      <c r="G1047" s="291"/>
      <c r="H1047" s="291"/>
      <c r="I1047" s="291"/>
      <c r="J1047" s="291"/>
      <c r="K1047" s="291"/>
      <c r="L1047" s="291"/>
      <c r="M1047" s="291"/>
      <c r="N1047" s="291"/>
      <c r="O1047" s="291"/>
      <c r="P1047" s="291"/>
      <c r="Q1047" s="291"/>
      <c r="R1047" s="291"/>
      <c r="S1047" s="291"/>
      <c r="T1047" s="291"/>
      <c r="U1047" s="291"/>
      <c r="V1047" s="291"/>
      <c r="W1047" s="291"/>
      <c r="X1047" s="291"/>
      <c r="Y1047" s="412"/>
      <c r="Z1047" s="425"/>
      <c r="AA1047" s="425"/>
      <c r="AB1047" s="425"/>
      <c r="AC1047" s="425"/>
      <c r="AD1047" s="425"/>
      <c r="AE1047" s="425"/>
      <c r="AF1047" s="425"/>
      <c r="AG1047" s="425"/>
      <c r="AH1047" s="425"/>
      <c r="AI1047" s="425"/>
      <c r="AJ1047" s="425"/>
      <c r="AK1047" s="425"/>
      <c r="AL1047" s="425"/>
      <c r="AM1047" s="306"/>
    </row>
    <row r="1048" spans="1:39" ht="15" hidden="1" customHeight="1" outlineLevel="1">
      <c r="A1048" s="532">
        <v>30</v>
      </c>
      <c r="B1048" s="428" t="s">
        <v>122</v>
      </c>
      <c r="C1048" s="291" t="s">
        <v>25</v>
      </c>
      <c r="D1048" s="295"/>
      <c r="E1048" s="295"/>
      <c r="F1048" s="295"/>
      <c r="G1048" s="295"/>
      <c r="H1048" s="295"/>
      <c r="I1048" s="295"/>
      <c r="J1048" s="295"/>
      <c r="K1048" s="295"/>
      <c r="L1048" s="295"/>
      <c r="M1048" s="295"/>
      <c r="N1048" s="295">
        <v>12</v>
      </c>
      <c r="O1048" s="295"/>
      <c r="P1048" s="295"/>
      <c r="Q1048" s="295"/>
      <c r="R1048" s="295"/>
      <c r="S1048" s="295"/>
      <c r="T1048" s="295"/>
      <c r="U1048" s="295"/>
      <c r="V1048" s="295"/>
      <c r="W1048" s="295"/>
      <c r="X1048" s="295"/>
      <c r="Y1048" s="426"/>
      <c r="Z1048" s="415"/>
      <c r="AA1048" s="415"/>
      <c r="AB1048" s="415"/>
      <c r="AC1048" s="415"/>
      <c r="AD1048" s="415"/>
      <c r="AE1048" s="415"/>
      <c r="AF1048" s="415"/>
      <c r="AG1048" s="415"/>
      <c r="AH1048" s="415"/>
      <c r="AI1048" s="415"/>
      <c r="AJ1048" s="415"/>
      <c r="AK1048" s="415"/>
      <c r="AL1048" s="415"/>
      <c r="AM1048" s="296">
        <f>SUM(Y1048:AL1048)</f>
        <v>0</v>
      </c>
    </row>
    <row r="1049" spans="1:39" ht="15" hidden="1" customHeight="1" outlineLevel="1">
      <c r="A1049" s="532"/>
      <c r="B1049" s="294" t="s">
        <v>346</v>
      </c>
      <c r="C1049" s="291" t="s">
        <v>163</v>
      </c>
      <c r="D1049" s="295"/>
      <c r="E1049" s="295"/>
      <c r="F1049" s="295"/>
      <c r="G1049" s="295"/>
      <c r="H1049" s="295"/>
      <c r="I1049" s="295"/>
      <c r="J1049" s="295"/>
      <c r="K1049" s="295"/>
      <c r="L1049" s="295"/>
      <c r="M1049" s="295"/>
      <c r="N1049" s="295">
        <f>N1048</f>
        <v>12</v>
      </c>
      <c r="O1049" s="295"/>
      <c r="P1049" s="295"/>
      <c r="Q1049" s="295"/>
      <c r="R1049" s="295"/>
      <c r="S1049" s="295"/>
      <c r="T1049" s="295"/>
      <c r="U1049" s="295"/>
      <c r="V1049" s="295"/>
      <c r="W1049" s="295"/>
      <c r="X1049" s="295"/>
      <c r="Y1049" s="411">
        <f>Y1048</f>
        <v>0</v>
      </c>
      <c r="Z1049" s="411">
        <f t="shared" ref="Z1049" si="3165">Z1048</f>
        <v>0</v>
      </c>
      <c r="AA1049" s="411">
        <f t="shared" ref="AA1049" si="3166">AA1048</f>
        <v>0</v>
      </c>
      <c r="AB1049" s="411">
        <f t="shared" ref="AB1049" si="3167">AB1048</f>
        <v>0</v>
      </c>
      <c r="AC1049" s="411">
        <f t="shared" ref="AC1049" si="3168">AC1048</f>
        <v>0</v>
      </c>
      <c r="AD1049" s="411">
        <f t="shared" ref="AD1049" si="3169">AD1048</f>
        <v>0</v>
      </c>
      <c r="AE1049" s="411">
        <f t="shared" ref="AE1049" si="3170">AE1048</f>
        <v>0</v>
      </c>
      <c r="AF1049" s="411">
        <f t="shared" ref="AF1049" si="3171">AF1048</f>
        <v>0</v>
      </c>
      <c r="AG1049" s="411">
        <f t="shared" ref="AG1049" si="3172">AG1048</f>
        <v>0</v>
      </c>
      <c r="AH1049" s="411">
        <f t="shared" ref="AH1049" si="3173">AH1048</f>
        <v>0</v>
      </c>
      <c r="AI1049" s="411">
        <f t="shared" ref="AI1049" si="3174">AI1048</f>
        <v>0</v>
      </c>
      <c r="AJ1049" s="411">
        <f t="shared" ref="AJ1049" si="3175">AJ1048</f>
        <v>0</v>
      </c>
      <c r="AK1049" s="411">
        <f t="shared" ref="AK1049" si="3176">AK1048</f>
        <v>0</v>
      </c>
      <c r="AL1049" s="411">
        <f t="shared" ref="AL1049" si="3177">AL1048</f>
        <v>0</v>
      </c>
      <c r="AM1049" s="306"/>
    </row>
    <row r="1050" spans="1:39" ht="15" hidden="1" customHeight="1" outlineLevel="1">
      <c r="A1050" s="532"/>
      <c r="B1050" s="294"/>
      <c r="C1050" s="291"/>
      <c r="D1050" s="291"/>
      <c r="E1050" s="291"/>
      <c r="F1050" s="291"/>
      <c r="G1050" s="291"/>
      <c r="H1050" s="291"/>
      <c r="I1050" s="291"/>
      <c r="J1050" s="291"/>
      <c r="K1050" s="291"/>
      <c r="L1050" s="291"/>
      <c r="M1050" s="291"/>
      <c r="N1050" s="291"/>
      <c r="O1050" s="291"/>
      <c r="P1050" s="291"/>
      <c r="Q1050" s="291"/>
      <c r="R1050" s="291"/>
      <c r="S1050" s="291"/>
      <c r="T1050" s="291"/>
      <c r="U1050" s="291"/>
      <c r="V1050" s="291"/>
      <c r="W1050" s="291"/>
      <c r="X1050" s="291"/>
      <c r="Y1050" s="412"/>
      <c r="Z1050" s="425"/>
      <c r="AA1050" s="425"/>
      <c r="AB1050" s="425"/>
      <c r="AC1050" s="425"/>
      <c r="AD1050" s="425"/>
      <c r="AE1050" s="425"/>
      <c r="AF1050" s="425"/>
      <c r="AG1050" s="425"/>
      <c r="AH1050" s="425"/>
      <c r="AI1050" s="425"/>
      <c r="AJ1050" s="425"/>
      <c r="AK1050" s="425"/>
      <c r="AL1050" s="425"/>
      <c r="AM1050" s="306"/>
    </row>
    <row r="1051" spans="1:39" ht="15" hidden="1" customHeight="1" outlineLevel="1">
      <c r="A1051" s="532">
        <v>31</v>
      </c>
      <c r="B1051" s="428" t="s">
        <v>123</v>
      </c>
      <c r="C1051" s="291" t="s">
        <v>25</v>
      </c>
      <c r="D1051" s="295"/>
      <c r="E1051" s="295"/>
      <c r="F1051" s="295"/>
      <c r="G1051" s="295"/>
      <c r="H1051" s="295"/>
      <c r="I1051" s="295"/>
      <c r="J1051" s="295"/>
      <c r="K1051" s="295"/>
      <c r="L1051" s="295"/>
      <c r="M1051" s="295"/>
      <c r="N1051" s="295">
        <v>12</v>
      </c>
      <c r="O1051" s="295"/>
      <c r="P1051" s="295"/>
      <c r="Q1051" s="295"/>
      <c r="R1051" s="295"/>
      <c r="S1051" s="295"/>
      <c r="T1051" s="295"/>
      <c r="U1051" s="295"/>
      <c r="V1051" s="295"/>
      <c r="W1051" s="295"/>
      <c r="X1051" s="295"/>
      <c r="Y1051" s="426"/>
      <c r="Z1051" s="415"/>
      <c r="AA1051" s="415"/>
      <c r="AB1051" s="415"/>
      <c r="AC1051" s="415"/>
      <c r="AD1051" s="415"/>
      <c r="AE1051" s="415"/>
      <c r="AF1051" s="415"/>
      <c r="AG1051" s="415"/>
      <c r="AH1051" s="415"/>
      <c r="AI1051" s="415"/>
      <c r="AJ1051" s="415"/>
      <c r="AK1051" s="415"/>
      <c r="AL1051" s="415"/>
      <c r="AM1051" s="296">
        <f>SUM(Y1051:AL1051)</f>
        <v>0</v>
      </c>
    </row>
    <row r="1052" spans="1:39" ht="15" hidden="1" customHeight="1" outlineLevel="1">
      <c r="A1052" s="532"/>
      <c r="B1052" s="294" t="s">
        <v>346</v>
      </c>
      <c r="C1052" s="291" t="s">
        <v>163</v>
      </c>
      <c r="D1052" s="295"/>
      <c r="E1052" s="295"/>
      <c r="F1052" s="295"/>
      <c r="G1052" s="295"/>
      <c r="H1052" s="295"/>
      <c r="I1052" s="295"/>
      <c r="J1052" s="295"/>
      <c r="K1052" s="295"/>
      <c r="L1052" s="295"/>
      <c r="M1052" s="295"/>
      <c r="N1052" s="295">
        <f>N1051</f>
        <v>12</v>
      </c>
      <c r="O1052" s="295"/>
      <c r="P1052" s="295"/>
      <c r="Q1052" s="295"/>
      <c r="R1052" s="295"/>
      <c r="S1052" s="295"/>
      <c r="T1052" s="295"/>
      <c r="U1052" s="295"/>
      <c r="V1052" s="295"/>
      <c r="W1052" s="295"/>
      <c r="X1052" s="295"/>
      <c r="Y1052" s="411">
        <f>Y1051</f>
        <v>0</v>
      </c>
      <c r="Z1052" s="411">
        <f t="shared" ref="Z1052" si="3178">Z1051</f>
        <v>0</v>
      </c>
      <c r="AA1052" s="411">
        <f t="shared" ref="AA1052" si="3179">AA1051</f>
        <v>0</v>
      </c>
      <c r="AB1052" s="411">
        <f t="shared" ref="AB1052" si="3180">AB1051</f>
        <v>0</v>
      </c>
      <c r="AC1052" s="411">
        <f t="shared" ref="AC1052" si="3181">AC1051</f>
        <v>0</v>
      </c>
      <c r="AD1052" s="411">
        <f t="shared" ref="AD1052" si="3182">AD1051</f>
        <v>0</v>
      </c>
      <c r="AE1052" s="411">
        <f t="shared" ref="AE1052" si="3183">AE1051</f>
        <v>0</v>
      </c>
      <c r="AF1052" s="411">
        <f t="shared" ref="AF1052" si="3184">AF1051</f>
        <v>0</v>
      </c>
      <c r="AG1052" s="411">
        <f t="shared" ref="AG1052" si="3185">AG1051</f>
        <v>0</v>
      </c>
      <c r="AH1052" s="411">
        <f t="shared" ref="AH1052" si="3186">AH1051</f>
        <v>0</v>
      </c>
      <c r="AI1052" s="411">
        <f t="shared" ref="AI1052" si="3187">AI1051</f>
        <v>0</v>
      </c>
      <c r="AJ1052" s="411">
        <f t="shared" ref="AJ1052" si="3188">AJ1051</f>
        <v>0</v>
      </c>
      <c r="AK1052" s="411">
        <f t="shared" ref="AK1052" si="3189">AK1051</f>
        <v>0</v>
      </c>
      <c r="AL1052" s="411">
        <f t="shared" ref="AL1052" si="3190">AL1051</f>
        <v>0</v>
      </c>
      <c r="AM1052" s="306"/>
    </row>
    <row r="1053" spans="1:39" ht="15" hidden="1" customHeight="1" outlineLevel="1">
      <c r="A1053" s="532"/>
      <c r="B1053" s="428"/>
      <c r="C1053" s="291"/>
      <c r="D1053" s="291"/>
      <c r="E1053" s="291"/>
      <c r="F1053" s="291"/>
      <c r="G1053" s="291"/>
      <c r="H1053" s="291"/>
      <c r="I1053" s="291"/>
      <c r="J1053" s="291"/>
      <c r="K1053" s="291"/>
      <c r="L1053" s="291"/>
      <c r="M1053" s="291"/>
      <c r="N1053" s="291"/>
      <c r="O1053" s="291"/>
      <c r="P1053" s="291"/>
      <c r="Q1053" s="291"/>
      <c r="R1053" s="291"/>
      <c r="S1053" s="291"/>
      <c r="T1053" s="291"/>
      <c r="U1053" s="291"/>
      <c r="V1053" s="291"/>
      <c r="W1053" s="291"/>
      <c r="X1053" s="291"/>
      <c r="Y1053" s="412"/>
      <c r="Z1053" s="425"/>
      <c r="AA1053" s="425"/>
      <c r="AB1053" s="425"/>
      <c r="AC1053" s="425"/>
      <c r="AD1053" s="425"/>
      <c r="AE1053" s="425"/>
      <c r="AF1053" s="425"/>
      <c r="AG1053" s="425"/>
      <c r="AH1053" s="425"/>
      <c r="AI1053" s="425"/>
      <c r="AJ1053" s="425"/>
      <c r="AK1053" s="425"/>
      <c r="AL1053" s="425"/>
      <c r="AM1053" s="306"/>
    </row>
    <row r="1054" spans="1:39" ht="15" hidden="1" customHeight="1" outlineLevel="1">
      <c r="A1054" s="532">
        <v>32</v>
      </c>
      <c r="B1054" s="428" t="s">
        <v>124</v>
      </c>
      <c r="C1054" s="291" t="s">
        <v>25</v>
      </c>
      <c r="D1054" s="295"/>
      <c r="E1054" s="295"/>
      <c r="F1054" s="295"/>
      <c r="G1054" s="295"/>
      <c r="H1054" s="295"/>
      <c r="I1054" s="295"/>
      <c r="J1054" s="295"/>
      <c r="K1054" s="295"/>
      <c r="L1054" s="295"/>
      <c r="M1054" s="295"/>
      <c r="N1054" s="295">
        <v>12</v>
      </c>
      <c r="O1054" s="295"/>
      <c r="P1054" s="295"/>
      <c r="Q1054" s="295"/>
      <c r="R1054" s="295"/>
      <c r="S1054" s="295"/>
      <c r="T1054" s="295"/>
      <c r="U1054" s="295"/>
      <c r="V1054" s="295"/>
      <c r="W1054" s="295"/>
      <c r="X1054" s="295"/>
      <c r="Y1054" s="426"/>
      <c r="Z1054" s="415"/>
      <c r="AA1054" s="415"/>
      <c r="AB1054" s="415"/>
      <c r="AC1054" s="415"/>
      <c r="AD1054" s="415"/>
      <c r="AE1054" s="415"/>
      <c r="AF1054" s="415"/>
      <c r="AG1054" s="415"/>
      <c r="AH1054" s="415"/>
      <c r="AI1054" s="415"/>
      <c r="AJ1054" s="415"/>
      <c r="AK1054" s="415"/>
      <c r="AL1054" s="415"/>
      <c r="AM1054" s="296">
        <f>SUM(Y1054:AL1054)</f>
        <v>0</v>
      </c>
    </row>
    <row r="1055" spans="1:39" ht="15" hidden="1" customHeight="1" outlineLevel="1">
      <c r="A1055" s="532"/>
      <c r="B1055" s="294" t="s">
        <v>346</v>
      </c>
      <c r="C1055" s="291" t="s">
        <v>163</v>
      </c>
      <c r="D1055" s="295"/>
      <c r="E1055" s="295"/>
      <c r="F1055" s="295"/>
      <c r="G1055" s="295"/>
      <c r="H1055" s="295"/>
      <c r="I1055" s="295"/>
      <c r="J1055" s="295"/>
      <c r="K1055" s="295"/>
      <c r="L1055" s="295"/>
      <c r="M1055" s="295"/>
      <c r="N1055" s="295">
        <f>N1054</f>
        <v>12</v>
      </c>
      <c r="O1055" s="295"/>
      <c r="P1055" s="295"/>
      <c r="Q1055" s="295"/>
      <c r="R1055" s="295"/>
      <c r="S1055" s="295"/>
      <c r="T1055" s="295"/>
      <c r="U1055" s="295"/>
      <c r="V1055" s="295"/>
      <c r="W1055" s="295"/>
      <c r="X1055" s="295"/>
      <c r="Y1055" s="411">
        <f>Y1054</f>
        <v>0</v>
      </c>
      <c r="Z1055" s="411">
        <f t="shared" ref="Z1055" si="3191">Z1054</f>
        <v>0</v>
      </c>
      <c r="AA1055" s="411">
        <f t="shared" ref="AA1055" si="3192">AA1054</f>
        <v>0</v>
      </c>
      <c r="AB1055" s="411">
        <f t="shared" ref="AB1055" si="3193">AB1054</f>
        <v>0</v>
      </c>
      <c r="AC1055" s="411">
        <f t="shared" ref="AC1055" si="3194">AC1054</f>
        <v>0</v>
      </c>
      <c r="AD1055" s="411">
        <f t="shared" ref="AD1055" si="3195">AD1054</f>
        <v>0</v>
      </c>
      <c r="AE1055" s="411">
        <f t="shared" ref="AE1055" si="3196">AE1054</f>
        <v>0</v>
      </c>
      <c r="AF1055" s="411">
        <f t="shared" ref="AF1055" si="3197">AF1054</f>
        <v>0</v>
      </c>
      <c r="AG1055" s="411">
        <f t="shared" ref="AG1055" si="3198">AG1054</f>
        <v>0</v>
      </c>
      <c r="AH1055" s="411">
        <f t="shared" ref="AH1055" si="3199">AH1054</f>
        <v>0</v>
      </c>
      <c r="AI1055" s="411">
        <f t="shared" ref="AI1055" si="3200">AI1054</f>
        <v>0</v>
      </c>
      <c r="AJ1055" s="411">
        <f t="shared" ref="AJ1055" si="3201">AJ1054</f>
        <v>0</v>
      </c>
      <c r="AK1055" s="411">
        <f t="shared" ref="AK1055" si="3202">AK1054</f>
        <v>0</v>
      </c>
      <c r="AL1055" s="411">
        <f t="shared" ref="AL1055" si="3203">AL1054</f>
        <v>0</v>
      </c>
      <c r="AM1055" s="306"/>
    </row>
    <row r="1056" spans="1:39" ht="15" hidden="1" customHeight="1" outlineLevel="1">
      <c r="A1056" s="532"/>
      <c r="B1056" s="428"/>
      <c r="C1056" s="291"/>
      <c r="D1056" s="291"/>
      <c r="E1056" s="291"/>
      <c r="F1056" s="291"/>
      <c r="G1056" s="291"/>
      <c r="H1056" s="291"/>
      <c r="I1056" s="291"/>
      <c r="J1056" s="291"/>
      <c r="K1056" s="291"/>
      <c r="L1056" s="291"/>
      <c r="M1056" s="291"/>
      <c r="N1056" s="291"/>
      <c r="O1056" s="291"/>
      <c r="P1056" s="291"/>
      <c r="Q1056" s="291"/>
      <c r="R1056" s="291"/>
      <c r="S1056" s="291"/>
      <c r="T1056" s="291"/>
      <c r="U1056" s="291"/>
      <c r="V1056" s="291"/>
      <c r="W1056" s="291"/>
      <c r="X1056" s="291"/>
      <c r="Y1056" s="412"/>
      <c r="Z1056" s="425"/>
      <c r="AA1056" s="425"/>
      <c r="AB1056" s="425"/>
      <c r="AC1056" s="425"/>
      <c r="AD1056" s="425"/>
      <c r="AE1056" s="425"/>
      <c r="AF1056" s="425"/>
      <c r="AG1056" s="425"/>
      <c r="AH1056" s="425"/>
      <c r="AI1056" s="425"/>
      <c r="AJ1056" s="425"/>
      <c r="AK1056" s="425"/>
      <c r="AL1056" s="425"/>
      <c r="AM1056" s="306"/>
    </row>
    <row r="1057" spans="1:39" ht="15" hidden="1" customHeight="1" outlineLevel="1">
      <c r="A1057" s="532"/>
      <c r="B1057" s="288" t="s">
        <v>501</v>
      </c>
      <c r="C1057" s="291"/>
      <c r="D1057" s="291"/>
      <c r="E1057" s="291"/>
      <c r="F1057" s="291"/>
      <c r="G1057" s="291"/>
      <c r="H1057" s="291"/>
      <c r="I1057" s="291"/>
      <c r="J1057" s="291"/>
      <c r="K1057" s="291"/>
      <c r="L1057" s="291"/>
      <c r="M1057" s="291"/>
      <c r="N1057" s="291"/>
      <c r="O1057" s="291"/>
      <c r="P1057" s="291"/>
      <c r="Q1057" s="291"/>
      <c r="R1057" s="291"/>
      <c r="S1057" s="291"/>
      <c r="T1057" s="291"/>
      <c r="U1057" s="291"/>
      <c r="V1057" s="291"/>
      <c r="W1057" s="291"/>
      <c r="X1057" s="291"/>
      <c r="Y1057" s="412"/>
      <c r="Z1057" s="425"/>
      <c r="AA1057" s="425"/>
      <c r="AB1057" s="425"/>
      <c r="AC1057" s="425"/>
      <c r="AD1057" s="425"/>
      <c r="AE1057" s="425"/>
      <c r="AF1057" s="425"/>
      <c r="AG1057" s="425"/>
      <c r="AH1057" s="425"/>
      <c r="AI1057" s="425"/>
      <c r="AJ1057" s="425"/>
      <c r="AK1057" s="425"/>
      <c r="AL1057" s="425"/>
      <c r="AM1057" s="306"/>
    </row>
    <row r="1058" spans="1:39" ht="15" hidden="1" customHeight="1" outlineLevel="1">
      <c r="A1058" s="532">
        <v>33</v>
      </c>
      <c r="B1058" s="428" t="s">
        <v>125</v>
      </c>
      <c r="C1058" s="291" t="s">
        <v>25</v>
      </c>
      <c r="D1058" s="295"/>
      <c r="E1058" s="295"/>
      <c r="F1058" s="295"/>
      <c r="G1058" s="295"/>
      <c r="H1058" s="295"/>
      <c r="I1058" s="295"/>
      <c r="J1058" s="295"/>
      <c r="K1058" s="295"/>
      <c r="L1058" s="295"/>
      <c r="M1058" s="295"/>
      <c r="N1058" s="295">
        <v>0</v>
      </c>
      <c r="O1058" s="295"/>
      <c r="P1058" s="295"/>
      <c r="Q1058" s="295"/>
      <c r="R1058" s="295"/>
      <c r="S1058" s="295"/>
      <c r="T1058" s="295"/>
      <c r="U1058" s="295"/>
      <c r="V1058" s="295"/>
      <c r="W1058" s="295"/>
      <c r="X1058" s="295"/>
      <c r="Y1058" s="426"/>
      <c r="Z1058" s="415"/>
      <c r="AA1058" s="415"/>
      <c r="AB1058" s="415"/>
      <c r="AC1058" s="415"/>
      <c r="AD1058" s="415"/>
      <c r="AE1058" s="415"/>
      <c r="AF1058" s="415"/>
      <c r="AG1058" s="415"/>
      <c r="AH1058" s="415"/>
      <c r="AI1058" s="415"/>
      <c r="AJ1058" s="415"/>
      <c r="AK1058" s="415"/>
      <c r="AL1058" s="415"/>
      <c r="AM1058" s="296">
        <f>SUM(Y1058:AL1058)</f>
        <v>0</v>
      </c>
    </row>
    <row r="1059" spans="1:39" ht="15" hidden="1" customHeight="1" outlineLevel="1">
      <c r="A1059" s="532"/>
      <c r="B1059" s="294" t="s">
        <v>346</v>
      </c>
      <c r="C1059" s="291" t="s">
        <v>163</v>
      </c>
      <c r="D1059" s="295"/>
      <c r="E1059" s="295"/>
      <c r="F1059" s="295"/>
      <c r="G1059" s="295"/>
      <c r="H1059" s="295"/>
      <c r="I1059" s="295"/>
      <c r="J1059" s="295"/>
      <c r="K1059" s="295"/>
      <c r="L1059" s="295"/>
      <c r="M1059" s="295"/>
      <c r="N1059" s="295">
        <f>N1058</f>
        <v>0</v>
      </c>
      <c r="O1059" s="295"/>
      <c r="P1059" s="295"/>
      <c r="Q1059" s="295"/>
      <c r="R1059" s="295"/>
      <c r="S1059" s="295"/>
      <c r="T1059" s="295"/>
      <c r="U1059" s="295"/>
      <c r="V1059" s="295"/>
      <c r="W1059" s="295"/>
      <c r="X1059" s="295"/>
      <c r="Y1059" s="411">
        <f>Y1058</f>
        <v>0</v>
      </c>
      <c r="Z1059" s="411">
        <f t="shared" ref="Z1059" si="3204">Z1058</f>
        <v>0</v>
      </c>
      <c r="AA1059" s="411">
        <f t="shared" ref="AA1059" si="3205">AA1058</f>
        <v>0</v>
      </c>
      <c r="AB1059" s="411">
        <f t="shared" ref="AB1059" si="3206">AB1058</f>
        <v>0</v>
      </c>
      <c r="AC1059" s="411">
        <f t="shared" ref="AC1059" si="3207">AC1058</f>
        <v>0</v>
      </c>
      <c r="AD1059" s="411">
        <f t="shared" ref="AD1059" si="3208">AD1058</f>
        <v>0</v>
      </c>
      <c r="AE1059" s="411">
        <f t="shared" ref="AE1059" si="3209">AE1058</f>
        <v>0</v>
      </c>
      <c r="AF1059" s="411">
        <f t="shared" ref="AF1059" si="3210">AF1058</f>
        <v>0</v>
      </c>
      <c r="AG1059" s="411">
        <f t="shared" ref="AG1059" si="3211">AG1058</f>
        <v>0</v>
      </c>
      <c r="AH1059" s="411">
        <f t="shared" ref="AH1059" si="3212">AH1058</f>
        <v>0</v>
      </c>
      <c r="AI1059" s="411">
        <f t="shared" ref="AI1059" si="3213">AI1058</f>
        <v>0</v>
      </c>
      <c r="AJ1059" s="411">
        <f t="shared" ref="AJ1059" si="3214">AJ1058</f>
        <v>0</v>
      </c>
      <c r="AK1059" s="411">
        <f t="shared" ref="AK1059" si="3215">AK1058</f>
        <v>0</v>
      </c>
      <c r="AL1059" s="411">
        <f t="shared" ref="AL1059" si="3216">AL1058</f>
        <v>0</v>
      </c>
      <c r="AM1059" s="306"/>
    </row>
    <row r="1060" spans="1:39" ht="15" hidden="1" customHeight="1" outlineLevel="1">
      <c r="A1060" s="532"/>
      <c r="B1060" s="428"/>
      <c r="C1060" s="291"/>
      <c r="D1060" s="291"/>
      <c r="E1060" s="291"/>
      <c r="F1060" s="291"/>
      <c r="G1060" s="291"/>
      <c r="H1060" s="291"/>
      <c r="I1060" s="291"/>
      <c r="J1060" s="291"/>
      <c r="K1060" s="291"/>
      <c r="L1060" s="291"/>
      <c r="M1060" s="291"/>
      <c r="N1060" s="291"/>
      <c r="O1060" s="291"/>
      <c r="P1060" s="291"/>
      <c r="Q1060" s="291"/>
      <c r="R1060" s="291"/>
      <c r="S1060" s="291"/>
      <c r="T1060" s="291"/>
      <c r="U1060" s="291"/>
      <c r="V1060" s="291"/>
      <c r="W1060" s="291"/>
      <c r="X1060" s="291"/>
      <c r="Y1060" s="412"/>
      <c r="Z1060" s="425"/>
      <c r="AA1060" s="425"/>
      <c r="AB1060" s="425"/>
      <c r="AC1060" s="425"/>
      <c r="AD1060" s="425"/>
      <c r="AE1060" s="425"/>
      <c r="AF1060" s="425"/>
      <c r="AG1060" s="425"/>
      <c r="AH1060" s="425"/>
      <c r="AI1060" s="425"/>
      <c r="AJ1060" s="425"/>
      <c r="AK1060" s="425"/>
      <c r="AL1060" s="425"/>
      <c r="AM1060" s="306"/>
    </row>
    <row r="1061" spans="1:39" ht="15" hidden="1" customHeight="1" outlineLevel="1">
      <c r="A1061" s="532">
        <v>34</v>
      </c>
      <c r="B1061" s="428" t="s">
        <v>126</v>
      </c>
      <c r="C1061" s="291" t="s">
        <v>25</v>
      </c>
      <c r="D1061" s="295"/>
      <c r="E1061" s="295"/>
      <c r="F1061" s="295"/>
      <c r="G1061" s="295"/>
      <c r="H1061" s="295"/>
      <c r="I1061" s="295"/>
      <c r="J1061" s="295"/>
      <c r="K1061" s="295"/>
      <c r="L1061" s="295"/>
      <c r="M1061" s="295"/>
      <c r="N1061" s="295">
        <v>0</v>
      </c>
      <c r="O1061" s="295"/>
      <c r="P1061" s="295"/>
      <c r="Q1061" s="295"/>
      <c r="R1061" s="295"/>
      <c r="S1061" s="295"/>
      <c r="T1061" s="295"/>
      <c r="U1061" s="295"/>
      <c r="V1061" s="295"/>
      <c r="W1061" s="295"/>
      <c r="X1061" s="295"/>
      <c r="Y1061" s="426"/>
      <c r="Z1061" s="415"/>
      <c r="AA1061" s="415"/>
      <c r="AB1061" s="415"/>
      <c r="AC1061" s="415"/>
      <c r="AD1061" s="415"/>
      <c r="AE1061" s="415"/>
      <c r="AF1061" s="415"/>
      <c r="AG1061" s="415"/>
      <c r="AH1061" s="415"/>
      <c r="AI1061" s="415"/>
      <c r="AJ1061" s="415"/>
      <c r="AK1061" s="415"/>
      <c r="AL1061" s="415"/>
      <c r="AM1061" s="296">
        <f>SUM(Y1061:AL1061)</f>
        <v>0</v>
      </c>
    </row>
    <row r="1062" spans="1:39" ht="15" hidden="1" customHeight="1" outlineLevel="1">
      <c r="A1062" s="532"/>
      <c r="B1062" s="294" t="s">
        <v>346</v>
      </c>
      <c r="C1062" s="291" t="s">
        <v>163</v>
      </c>
      <c r="D1062" s="295"/>
      <c r="E1062" s="295"/>
      <c r="F1062" s="295"/>
      <c r="G1062" s="295"/>
      <c r="H1062" s="295"/>
      <c r="I1062" s="295"/>
      <c r="J1062" s="295"/>
      <c r="K1062" s="295"/>
      <c r="L1062" s="295"/>
      <c r="M1062" s="295"/>
      <c r="N1062" s="295">
        <f>N1061</f>
        <v>0</v>
      </c>
      <c r="O1062" s="295"/>
      <c r="P1062" s="295"/>
      <c r="Q1062" s="295"/>
      <c r="R1062" s="295"/>
      <c r="S1062" s="295"/>
      <c r="T1062" s="295"/>
      <c r="U1062" s="295"/>
      <c r="V1062" s="295"/>
      <c r="W1062" s="295"/>
      <c r="X1062" s="295"/>
      <c r="Y1062" s="411">
        <f>Y1061</f>
        <v>0</v>
      </c>
      <c r="Z1062" s="411">
        <f t="shared" ref="Z1062" si="3217">Z1061</f>
        <v>0</v>
      </c>
      <c r="AA1062" s="411">
        <f t="shared" ref="AA1062" si="3218">AA1061</f>
        <v>0</v>
      </c>
      <c r="AB1062" s="411">
        <f t="shared" ref="AB1062" si="3219">AB1061</f>
        <v>0</v>
      </c>
      <c r="AC1062" s="411">
        <f t="shared" ref="AC1062" si="3220">AC1061</f>
        <v>0</v>
      </c>
      <c r="AD1062" s="411">
        <f t="shared" ref="AD1062" si="3221">AD1061</f>
        <v>0</v>
      </c>
      <c r="AE1062" s="411">
        <f t="shared" ref="AE1062" si="3222">AE1061</f>
        <v>0</v>
      </c>
      <c r="AF1062" s="411">
        <f t="shared" ref="AF1062" si="3223">AF1061</f>
        <v>0</v>
      </c>
      <c r="AG1062" s="411">
        <f t="shared" ref="AG1062" si="3224">AG1061</f>
        <v>0</v>
      </c>
      <c r="AH1062" s="411">
        <f t="shared" ref="AH1062" si="3225">AH1061</f>
        <v>0</v>
      </c>
      <c r="AI1062" s="411">
        <f t="shared" ref="AI1062" si="3226">AI1061</f>
        <v>0</v>
      </c>
      <c r="AJ1062" s="411">
        <f t="shared" ref="AJ1062" si="3227">AJ1061</f>
        <v>0</v>
      </c>
      <c r="AK1062" s="411">
        <f t="shared" ref="AK1062" si="3228">AK1061</f>
        <v>0</v>
      </c>
      <c r="AL1062" s="411">
        <f t="shared" ref="AL1062" si="3229">AL1061</f>
        <v>0</v>
      </c>
      <c r="AM1062" s="306"/>
    </row>
    <row r="1063" spans="1:39" ht="15" hidden="1" customHeight="1" outlineLevel="1">
      <c r="A1063" s="532"/>
      <c r="B1063" s="428"/>
      <c r="C1063" s="291"/>
      <c r="D1063" s="291"/>
      <c r="E1063" s="291"/>
      <c r="F1063" s="291"/>
      <c r="G1063" s="291"/>
      <c r="H1063" s="291"/>
      <c r="I1063" s="291"/>
      <c r="J1063" s="291"/>
      <c r="K1063" s="291"/>
      <c r="L1063" s="291"/>
      <c r="M1063" s="291"/>
      <c r="N1063" s="291"/>
      <c r="O1063" s="291"/>
      <c r="P1063" s="291"/>
      <c r="Q1063" s="291"/>
      <c r="R1063" s="291"/>
      <c r="S1063" s="291"/>
      <c r="T1063" s="291"/>
      <c r="U1063" s="291"/>
      <c r="V1063" s="291"/>
      <c r="W1063" s="291"/>
      <c r="X1063" s="291"/>
      <c r="Y1063" s="412"/>
      <c r="Z1063" s="425"/>
      <c r="AA1063" s="425"/>
      <c r="AB1063" s="425"/>
      <c r="AC1063" s="425"/>
      <c r="AD1063" s="425"/>
      <c r="AE1063" s="425"/>
      <c r="AF1063" s="425"/>
      <c r="AG1063" s="425"/>
      <c r="AH1063" s="425"/>
      <c r="AI1063" s="425"/>
      <c r="AJ1063" s="425"/>
      <c r="AK1063" s="425"/>
      <c r="AL1063" s="425"/>
      <c r="AM1063" s="306"/>
    </row>
    <row r="1064" spans="1:39" ht="15" hidden="1" customHeight="1" outlineLevel="1">
      <c r="A1064" s="532">
        <v>35</v>
      </c>
      <c r="B1064" s="428" t="s">
        <v>127</v>
      </c>
      <c r="C1064" s="291" t="s">
        <v>25</v>
      </c>
      <c r="D1064" s="295"/>
      <c r="E1064" s="295"/>
      <c r="F1064" s="295"/>
      <c r="G1064" s="295"/>
      <c r="H1064" s="295"/>
      <c r="I1064" s="295"/>
      <c r="J1064" s="295"/>
      <c r="K1064" s="295"/>
      <c r="L1064" s="295"/>
      <c r="M1064" s="295"/>
      <c r="N1064" s="295">
        <v>0</v>
      </c>
      <c r="O1064" s="295"/>
      <c r="P1064" s="295"/>
      <c r="Q1064" s="295"/>
      <c r="R1064" s="295"/>
      <c r="S1064" s="295"/>
      <c r="T1064" s="295"/>
      <c r="U1064" s="295"/>
      <c r="V1064" s="295"/>
      <c r="W1064" s="295"/>
      <c r="X1064" s="295"/>
      <c r="Y1064" s="426"/>
      <c r="Z1064" s="415"/>
      <c r="AA1064" s="415"/>
      <c r="AB1064" s="415"/>
      <c r="AC1064" s="415"/>
      <c r="AD1064" s="415"/>
      <c r="AE1064" s="415"/>
      <c r="AF1064" s="415"/>
      <c r="AG1064" s="415"/>
      <c r="AH1064" s="415"/>
      <c r="AI1064" s="415"/>
      <c r="AJ1064" s="415"/>
      <c r="AK1064" s="415"/>
      <c r="AL1064" s="415"/>
      <c r="AM1064" s="296">
        <f>SUM(Y1064:AL1064)</f>
        <v>0</v>
      </c>
    </row>
    <row r="1065" spans="1:39" ht="15" hidden="1" customHeight="1" outlineLevel="1">
      <c r="A1065" s="532"/>
      <c r="B1065" s="294" t="s">
        <v>346</v>
      </c>
      <c r="C1065" s="291" t="s">
        <v>163</v>
      </c>
      <c r="D1065" s="295"/>
      <c r="E1065" s="295"/>
      <c r="F1065" s="295"/>
      <c r="G1065" s="295"/>
      <c r="H1065" s="295"/>
      <c r="I1065" s="295"/>
      <c r="J1065" s="295"/>
      <c r="K1065" s="295"/>
      <c r="L1065" s="295"/>
      <c r="M1065" s="295"/>
      <c r="N1065" s="295">
        <f>N1064</f>
        <v>0</v>
      </c>
      <c r="O1065" s="295"/>
      <c r="P1065" s="295"/>
      <c r="Q1065" s="295"/>
      <c r="R1065" s="295"/>
      <c r="S1065" s="295"/>
      <c r="T1065" s="295"/>
      <c r="U1065" s="295"/>
      <c r="V1065" s="295"/>
      <c r="W1065" s="295"/>
      <c r="X1065" s="295"/>
      <c r="Y1065" s="411">
        <f>Y1064</f>
        <v>0</v>
      </c>
      <c r="Z1065" s="411">
        <f t="shared" ref="Z1065" si="3230">Z1064</f>
        <v>0</v>
      </c>
      <c r="AA1065" s="411">
        <f t="shared" ref="AA1065" si="3231">AA1064</f>
        <v>0</v>
      </c>
      <c r="AB1065" s="411">
        <f t="shared" ref="AB1065" si="3232">AB1064</f>
        <v>0</v>
      </c>
      <c r="AC1065" s="411">
        <f t="shared" ref="AC1065" si="3233">AC1064</f>
        <v>0</v>
      </c>
      <c r="AD1065" s="411">
        <f t="shared" ref="AD1065" si="3234">AD1064</f>
        <v>0</v>
      </c>
      <c r="AE1065" s="411">
        <f t="shared" ref="AE1065" si="3235">AE1064</f>
        <v>0</v>
      </c>
      <c r="AF1065" s="411">
        <f t="shared" ref="AF1065" si="3236">AF1064</f>
        <v>0</v>
      </c>
      <c r="AG1065" s="411">
        <f t="shared" ref="AG1065" si="3237">AG1064</f>
        <v>0</v>
      </c>
      <c r="AH1065" s="411">
        <f t="shared" ref="AH1065" si="3238">AH1064</f>
        <v>0</v>
      </c>
      <c r="AI1065" s="411">
        <f t="shared" ref="AI1065" si="3239">AI1064</f>
        <v>0</v>
      </c>
      <c r="AJ1065" s="411">
        <f t="shared" ref="AJ1065" si="3240">AJ1064</f>
        <v>0</v>
      </c>
      <c r="AK1065" s="411">
        <f t="shared" ref="AK1065" si="3241">AK1064</f>
        <v>0</v>
      </c>
      <c r="AL1065" s="411">
        <f t="shared" ref="AL1065" si="3242">AL1064</f>
        <v>0</v>
      </c>
      <c r="AM1065" s="306"/>
    </row>
    <row r="1066" spans="1:39" ht="15" hidden="1" customHeight="1" outlineLevel="1">
      <c r="A1066" s="532"/>
      <c r="B1066" s="431"/>
      <c r="C1066" s="291"/>
      <c r="D1066" s="291"/>
      <c r="E1066" s="291"/>
      <c r="F1066" s="291"/>
      <c r="G1066" s="291"/>
      <c r="H1066" s="291"/>
      <c r="I1066" s="291"/>
      <c r="J1066" s="291"/>
      <c r="K1066" s="291"/>
      <c r="L1066" s="291"/>
      <c r="M1066" s="291"/>
      <c r="N1066" s="291"/>
      <c r="O1066" s="291"/>
      <c r="P1066" s="291"/>
      <c r="Q1066" s="291"/>
      <c r="R1066" s="291"/>
      <c r="S1066" s="291"/>
      <c r="T1066" s="291"/>
      <c r="U1066" s="291"/>
      <c r="V1066" s="291"/>
      <c r="W1066" s="291"/>
      <c r="X1066" s="291"/>
      <c r="Y1066" s="412"/>
      <c r="Z1066" s="425"/>
      <c r="AA1066" s="425"/>
      <c r="AB1066" s="425"/>
      <c r="AC1066" s="425"/>
      <c r="AD1066" s="425"/>
      <c r="AE1066" s="425"/>
      <c r="AF1066" s="425"/>
      <c r="AG1066" s="425"/>
      <c r="AH1066" s="425"/>
      <c r="AI1066" s="425"/>
      <c r="AJ1066" s="425"/>
      <c r="AK1066" s="425"/>
      <c r="AL1066" s="425"/>
      <c r="AM1066" s="306"/>
    </row>
    <row r="1067" spans="1:39" ht="15" hidden="1" customHeight="1" outlineLevel="1">
      <c r="A1067" s="532"/>
      <c r="B1067" s="288" t="s">
        <v>502</v>
      </c>
      <c r="C1067" s="291"/>
      <c r="D1067" s="291"/>
      <c r="E1067" s="291"/>
      <c r="F1067" s="291"/>
      <c r="G1067" s="291"/>
      <c r="H1067" s="291"/>
      <c r="I1067" s="291"/>
      <c r="J1067" s="291"/>
      <c r="K1067" s="291"/>
      <c r="L1067" s="291"/>
      <c r="M1067" s="291"/>
      <c r="N1067" s="291"/>
      <c r="O1067" s="291"/>
      <c r="P1067" s="291"/>
      <c r="Q1067" s="291"/>
      <c r="R1067" s="291"/>
      <c r="S1067" s="291"/>
      <c r="T1067" s="291"/>
      <c r="U1067" s="291"/>
      <c r="V1067" s="291"/>
      <c r="W1067" s="291"/>
      <c r="X1067" s="291"/>
      <c r="Y1067" s="412"/>
      <c r="Z1067" s="425"/>
      <c r="AA1067" s="425"/>
      <c r="AB1067" s="425"/>
      <c r="AC1067" s="425"/>
      <c r="AD1067" s="425"/>
      <c r="AE1067" s="425"/>
      <c r="AF1067" s="425"/>
      <c r="AG1067" s="425"/>
      <c r="AH1067" s="425"/>
      <c r="AI1067" s="425"/>
      <c r="AJ1067" s="425"/>
      <c r="AK1067" s="425"/>
      <c r="AL1067" s="425"/>
      <c r="AM1067" s="306"/>
    </row>
    <row r="1068" spans="1:39" ht="28.5" hidden="1" customHeight="1" outlineLevel="1">
      <c r="A1068" s="532">
        <v>36</v>
      </c>
      <c r="B1068" s="428" t="s">
        <v>128</v>
      </c>
      <c r="C1068" s="291" t="s">
        <v>25</v>
      </c>
      <c r="D1068" s="295"/>
      <c r="E1068" s="295"/>
      <c r="F1068" s="295"/>
      <c r="G1068" s="295"/>
      <c r="H1068" s="295"/>
      <c r="I1068" s="295"/>
      <c r="J1068" s="295"/>
      <c r="K1068" s="295"/>
      <c r="L1068" s="295"/>
      <c r="M1068" s="295"/>
      <c r="N1068" s="295">
        <v>12</v>
      </c>
      <c r="O1068" s="295"/>
      <c r="P1068" s="295"/>
      <c r="Q1068" s="295"/>
      <c r="R1068" s="295"/>
      <c r="S1068" s="295"/>
      <c r="T1068" s="295"/>
      <c r="U1068" s="295"/>
      <c r="V1068" s="295"/>
      <c r="W1068" s="295"/>
      <c r="X1068" s="295"/>
      <c r="Y1068" s="426"/>
      <c r="Z1068" s="415"/>
      <c r="AA1068" s="415"/>
      <c r="AB1068" s="415"/>
      <c r="AC1068" s="415"/>
      <c r="AD1068" s="415"/>
      <c r="AE1068" s="415"/>
      <c r="AF1068" s="415"/>
      <c r="AG1068" s="415"/>
      <c r="AH1068" s="415"/>
      <c r="AI1068" s="415"/>
      <c r="AJ1068" s="415"/>
      <c r="AK1068" s="415"/>
      <c r="AL1068" s="415"/>
      <c r="AM1068" s="296">
        <f>SUM(Y1068:AL1068)</f>
        <v>0</v>
      </c>
    </row>
    <row r="1069" spans="1:39" ht="15" hidden="1" customHeight="1" outlineLevel="1">
      <c r="A1069" s="532"/>
      <c r="B1069" s="294" t="s">
        <v>346</v>
      </c>
      <c r="C1069" s="291" t="s">
        <v>163</v>
      </c>
      <c r="D1069" s="295"/>
      <c r="E1069" s="295"/>
      <c r="F1069" s="295"/>
      <c r="G1069" s="295"/>
      <c r="H1069" s="295"/>
      <c r="I1069" s="295"/>
      <c r="J1069" s="295"/>
      <c r="K1069" s="295"/>
      <c r="L1069" s="295"/>
      <c r="M1069" s="295"/>
      <c r="N1069" s="295">
        <f>N1068</f>
        <v>12</v>
      </c>
      <c r="O1069" s="295"/>
      <c r="P1069" s="295"/>
      <c r="Q1069" s="295"/>
      <c r="R1069" s="295"/>
      <c r="S1069" s="295"/>
      <c r="T1069" s="295"/>
      <c r="U1069" s="295"/>
      <c r="V1069" s="295"/>
      <c r="W1069" s="295"/>
      <c r="X1069" s="295"/>
      <c r="Y1069" s="411">
        <f>Y1068</f>
        <v>0</v>
      </c>
      <c r="Z1069" s="411">
        <f t="shared" ref="Z1069" si="3243">Z1068</f>
        <v>0</v>
      </c>
      <c r="AA1069" s="411">
        <f t="shared" ref="AA1069" si="3244">AA1068</f>
        <v>0</v>
      </c>
      <c r="AB1069" s="411">
        <f t="shared" ref="AB1069" si="3245">AB1068</f>
        <v>0</v>
      </c>
      <c r="AC1069" s="411">
        <f t="shared" ref="AC1069" si="3246">AC1068</f>
        <v>0</v>
      </c>
      <c r="AD1069" s="411">
        <f t="shared" ref="AD1069" si="3247">AD1068</f>
        <v>0</v>
      </c>
      <c r="AE1069" s="411">
        <f t="shared" ref="AE1069" si="3248">AE1068</f>
        <v>0</v>
      </c>
      <c r="AF1069" s="411">
        <f t="shared" ref="AF1069" si="3249">AF1068</f>
        <v>0</v>
      </c>
      <c r="AG1069" s="411">
        <f t="shared" ref="AG1069" si="3250">AG1068</f>
        <v>0</v>
      </c>
      <c r="AH1069" s="411">
        <f t="shared" ref="AH1069" si="3251">AH1068</f>
        <v>0</v>
      </c>
      <c r="AI1069" s="411">
        <f t="shared" ref="AI1069" si="3252">AI1068</f>
        <v>0</v>
      </c>
      <c r="AJ1069" s="411">
        <f t="shared" ref="AJ1069" si="3253">AJ1068</f>
        <v>0</v>
      </c>
      <c r="AK1069" s="411">
        <f t="shared" ref="AK1069" si="3254">AK1068</f>
        <v>0</v>
      </c>
      <c r="AL1069" s="411">
        <f t="shared" ref="AL1069" si="3255">AL1068</f>
        <v>0</v>
      </c>
      <c r="AM1069" s="306"/>
    </row>
    <row r="1070" spans="1:39" ht="15" hidden="1" customHeight="1" outlineLevel="1">
      <c r="A1070" s="532"/>
      <c r="B1070" s="428"/>
      <c r="C1070" s="291"/>
      <c r="D1070" s="291"/>
      <c r="E1070" s="291"/>
      <c r="F1070" s="291"/>
      <c r="G1070" s="291"/>
      <c r="H1070" s="291"/>
      <c r="I1070" s="291"/>
      <c r="J1070" s="291"/>
      <c r="K1070" s="291"/>
      <c r="L1070" s="291"/>
      <c r="M1070" s="291"/>
      <c r="N1070" s="291"/>
      <c r="O1070" s="291"/>
      <c r="P1070" s="291"/>
      <c r="Q1070" s="291"/>
      <c r="R1070" s="291"/>
      <c r="S1070" s="291"/>
      <c r="T1070" s="291"/>
      <c r="U1070" s="291"/>
      <c r="V1070" s="291"/>
      <c r="W1070" s="291"/>
      <c r="X1070" s="291"/>
      <c r="Y1070" s="412"/>
      <c r="Z1070" s="425"/>
      <c r="AA1070" s="425"/>
      <c r="AB1070" s="425"/>
      <c r="AC1070" s="425"/>
      <c r="AD1070" s="425"/>
      <c r="AE1070" s="425"/>
      <c r="AF1070" s="425"/>
      <c r="AG1070" s="425"/>
      <c r="AH1070" s="425"/>
      <c r="AI1070" s="425"/>
      <c r="AJ1070" s="425"/>
      <c r="AK1070" s="425"/>
      <c r="AL1070" s="425"/>
      <c r="AM1070" s="306"/>
    </row>
    <row r="1071" spans="1:39" ht="15" hidden="1" customHeight="1" outlineLevel="1">
      <c r="A1071" s="532">
        <v>37</v>
      </c>
      <c r="B1071" s="428" t="s">
        <v>129</v>
      </c>
      <c r="C1071" s="291" t="s">
        <v>25</v>
      </c>
      <c r="D1071" s="295"/>
      <c r="E1071" s="295"/>
      <c r="F1071" s="295"/>
      <c r="G1071" s="295"/>
      <c r="H1071" s="295"/>
      <c r="I1071" s="295"/>
      <c r="J1071" s="295"/>
      <c r="K1071" s="295"/>
      <c r="L1071" s="295"/>
      <c r="M1071" s="295"/>
      <c r="N1071" s="295">
        <v>12</v>
      </c>
      <c r="O1071" s="295"/>
      <c r="P1071" s="295"/>
      <c r="Q1071" s="295"/>
      <c r="R1071" s="295"/>
      <c r="S1071" s="295"/>
      <c r="T1071" s="295"/>
      <c r="U1071" s="295"/>
      <c r="V1071" s="295"/>
      <c r="W1071" s="295"/>
      <c r="X1071" s="295"/>
      <c r="Y1071" s="426"/>
      <c r="Z1071" s="415"/>
      <c r="AA1071" s="415"/>
      <c r="AB1071" s="415"/>
      <c r="AC1071" s="415"/>
      <c r="AD1071" s="415"/>
      <c r="AE1071" s="415"/>
      <c r="AF1071" s="415"/>
      <c r="AG1071" s="415"/>
      <c r="AH1071" s="415"/>
      <c r="AI1071" s="415"/>
      <c r="AJ1071" s="415"/>
      <c r="AK1071" s="415"/>
      <c r="AL1071" s="415"/>
      <c r="AM1071" s="296">
        <f>SUM(Y1071:AL1071)</f>
        <v>0</v>
      </c>
    </row>
    <row r="1072" spans="1:39" ht="15" hidden="1" customHeight="1" outlineLevel="1">
      <c r="A1072" s="532"/>
      <c r="B1072" s="294" t="s">
        <v>346</v>
      </c>
      <c r="C1072" s="291" t="s">
        <v>163</v>
      </c>
      <c r="D1072" s="295"/>
      <c r="E1072" s="295"/>
      <c r="F1072" s="295"/>
      <c r="G1072" s="295"/>
      <c r="H1072" s="295"/>
      <c r="I1072" s="295"/>
      <c r="J1072" s="295"/>
      <c r="K1072" s="295"/>
      <c r="L1072" s="295"/>
      <c r="M1072" s="295"/>
      <c r="N1072" s="295">
        <f>N1071</f>
        <v>12</v>
      </c>
      <c r="O1072" s="295"/>
      <c r="P1072" s="295"/>
      <c r="Q1072" s="295"/>
      <c r="R1072" s="295"/>
      <c r="S1072" s="295"/>
      <c r="T1072" s="295"/>
      <c r="U1072" s="295"/>
      <c r="V1072" s="295"/>
      <c r="W1072" s="295"/>
      <c r="X1072" s="295"/>
      <c r="Y1072" s="411">
        <f>Y1071</f>
        <v>0</v>
      </c>
      <c r="Z1072" s="411">
        <f t="shared" ref="Z1072" si="3256">Z1071</f>
        <v>0</v>
      </c>
      <c r="AA1072" s="411">
        <f t="shared" ref="AA1072" si="3257">AA1071</f>
        <v>0</v>
      </c>
      <c r="AB1072" s="411">
        <f t="shared" ref="AB1072" si="3258">AB1071</f>
        <v>0</v>
      </c>
      <c r="AC1072" s="411">
        <f t="shared" ref="AC1072" si="3259">AC1071</f>
        <v>0</v>
      </c>
      <c r="AD1072" s="411">
        <f t="shared" ref="AD1072" si="3260">AD1071</f>
        <v>0</v>
      </c>
      <c r="AE1072" s="411">
        <f t="shared" ref="AE1072" si="3261">AE1071</f>
        <v>0</v>
      </c>
      <c r="AF1072" s="411">
        <f t="shared" ref="AF1072" si="3262">AF1071</f>
        <v>0</v>
      </c>
      <c r="AG1072" s="411">
        <f t="shared" ref="AG1072" si="3263">AG1071</f>
        <v>0</v>
      </c>
      <c r="AH1072" s="411">
        <f t="shared" ref="AH1072" si="3264">AH1071</f>
        <v>0</v>
      </c>
      <c r="AI1072" s="411">
        <f t="shared" ref="AI1072" si="3265">AI1071</f>
        <v>0</v>
      </c>
      <c r="AJ1072" s="411">
        <f t="shared" ref="AJ1072" si="3266">AJ1071</f>
        <v>0</v>
      </c>
      <c r="AK1072" s="411">
        <f t="shared" ref="AK1072" si="3267">AK1071</f>
        <v>0</v>
      </c>
      <c r="AL1072" s="411">
        <f t="shared" ref="AL1072" si="3268">AL1071</f>
        <v>0</v>
      </c>
      <c r="AM1072" s="306"/>
    </row>
    <row r="1073" spans="1:39" ht="15" hidden="1" customHeight="1" outlineLevel="1">
      <c r="A1073" s="532"/>
      <c r="B1073" s="428"/>
      <c r="C1073" s="291"/>
      <c r="D1073" s="291"/>
      <c r="E1073" s="291"/>
      <c r="F1073" s="291"/>
      <c r="G1073" s="291"/>
      <c r="H1073" s="291"/>
      <c r="I1073" s="291"/>
      <c r="J1073" s="291"/>
      <c r="K1073" s="291"/>
      <c r="L1073" s="291"/>
      <c r="M1073" s="291"/>
      <c r="N1073" s="291"/>
      <c r="O1073" s="291"/>
      <c r="P1073" s="291"/>
      <c r="Q1073" s="291"/>
      <c r="R1073" s="291"/>
      <c r="S1073" s="291"/>
      <c r="T1073" s="291"/>
      <c r="U1073" s="291"/>
      <c r="V1073" s="291"/>
      <c r="W1073" s="291"/>
      <c r="X1073" s="291"/>
      <c r="Y1073" s="412"/>
      <c r="Z1073" s="425"/>
      <c r="AA1073" s="425"/>
      <c r="AB1073" s="425"/>
      <c r="AC1073" s="425"/>
      <c r="AD1073" s="425"/>
      <c r="AE1073" s="425"/>
      <c r="AF1073" s="425"/>
      <c r="AG1073" s="425"/>
      <c r="AH1073" s="425"/>
      <c r="AI1073" s="425"/>
      <c r="AJ1073" s="425"/>
      <c r="AK1073" s="425"/>
      <c r="AL1073" s="425"/>
      <c r="AM1073" s="306"/>
    </row>
    <row r="1074" spans="1:39" ht="15" hidden="1" customHeight="1" outlineLevel="1">
      <c r="A1074" s="532">
        <v>38</v>
      </c>
      <c r="B1074" s="428" t="s">
        <v>130</v>
      </c>
      <c r="C1074" s="291" t="s">
        <v>25</v>
      </c>
      <c r="D1074" s="295"/>
      <c r="E1074" s="295"/>
      <c r="F1074" s="295"/>
      <c r="G1074" s="295"/>
      <c r="H1074" s="295"/>
      <c r="I1074" s="295"/>
      <c r="J1074" s="295"/>
      <c r="K1074" s="295"/>
      <c r="L1074" s="295"/>
      <c r="M1074" s="295"/>
      <c r="N1074" s="295">
        <v>12</v>
      </c>
      <c r="O1074" s="295"/>
      <c r="P1074" s="295"/>
      <c r="Q1074" s="295"/>
      <c r="R1074" s="295"/>
      <c r="S1074" s="295"/>
      <c r="T1074" s="295"/>
      <c r="U1074" s="295"/>
      <c r="V1074" s="295"/>
      <c r="W1074" s="295"/>
      <c r="X1074" s="295"/>
      <c r="Y1074" s="426"/>
      <c r="Z1074" s="415"/>
      <c r="AA1074" s="415"/>
      <c r="AB1074" s="415"/>
      <c r="AC1074" s="415"/>
      <c r="AD1074" s="415"/>
      <c r="AE1074" s="415"/>
      <c r="AF1074" s="415"/>
      <c r="AG1074" s="415"/>
      <c r="AH1074" s="415"/>
      <c r="AI1074" s="415"/>
      <c r="AJ1074" s="415"/>
      <c r="AK1074" s="415"/>
      <c r="AL1074" s="415"/>
      <c r="AM1074" s="296">
        <f>SUM(Y1074:AL1074)</f>
        <v>0</v>
      </c>
    </row>
    <row r="1075" spans="1:39" ht="15" hidden="1" customHeight="1" outlineLevel="1">
      <c r="A1075" s="532"/>
      <c r="B1075" s="294" t="s">
        <v>346</v>
      </c>
      <c r="C1075" s="291" t="s">
        <v>163</v>
      </c>
      <c r="D1075" s="295"/>
      <c r="E1075" s="295"/>
      <c r="F1075" s="295"/>
      <c r="G1075" s="295"/>
      <c r="H1075" s="295"/>
      <c r="I1075" s="295"/>
      <c r="J1075" s="295"/>
      <c r="K1075" s="295"/>
      <c r="L1075" s="295"/>
      <c r="M1075" s="295"/>
      <c r="N1075" s="295">
        <f>N1074</f>
        <v>12</v>
      </c>
      <c r="O1075" s="295"/>
      <c r="P1075" s="295"/>
      <c r="Q1075" s="295"/>
      <c r="R1075" s="295"/>
      <c r="S1075" s="295"/>
      <c r="T1075" s="295"/>
      <c r="U1075" s="295"/>
      <c r="V1075" s="295"/>
      <c r="W1075" s="295"/>
      <c r="X1075" s="295"/>
      <c r="Y1075" s="411">
        <f>Y1074</f>
        <v>0</v>
      </c>
      <c r="Z1075" s="411">
        <f t="shared" ref="Z1075" si="3269">Z1074</f>
        <v>0</v>
      </c>
      <c r="AA1075" s="411">
        <f t="shared" ref="AA1075" si="3270">AA1074</f>
        <v>0</v>
      </c>
      <c r="AB1075" s="411">
        <f t="shared" ref="AB1075" si="3271">AB1074</f>
        <v>0</v>
      </c>
      <c r="AC1075" s="411">
        <f t="shared" ref="AC1075" si="3272">AC1074</f>
        <v>0</v>
      </c>
      <c r="AD1075" s="411">
        <f t="shared" ref="AD1075" si="3273">AD1074</f>
        <v>0</v>
      </c>
      <c r="AE1075" s="411">
        <f t="shared" ref="AE1075" si="3274">AE1074</f>
        <v>0</v>
      </c>
      <c r="AF1075" s="411">
        <f t="shared" ref="AF1075" si="3275">AF1074</f>
        <v>0</v>
      </c>
      <c r="AG1075" s="411">
        <f t="shared" ref="AG1075" si="3276">AG1074</f>
        <v>0</v>
      </c>
      <c r="AH1075" s="411">
        <f t="shared" ref="AH1075" si="3277">AH1074</f>
        <v>0</v>
      </c>
      <c r="AI1075" s="411">
        <f t="shared" ref="AI1075" si="3278">AI1074</f>
        <v>0</v>
      </c>
      <c r="AJ1075" s="411">
        <f t="shared" ref="AJ1075" si="3279">AJ1074</f>
        <v>0</v>
      </c>
      <c r="AK1075" s="411">
        <f t="shared" ref="AK1075" si="3280">AK1074</f>
        <v>0</v>
      </c>
      <c r="AL1075" s="411">
        <f t="shared" ref="AL1075" si="3281">AL1074</f>
        <v>0</v>
      </c>
      <c r="AM1075" s="306"/>
    </row>
    <row r="1076" spans="1:39" ht="15" hidden="1" customHeight="1" outlineLevel="1">
      <c r="A1076" s="532"/>
      <c r="B1076" s="428"/>
      <c r="C1076" s="291"/>
      <c r="D1076" s="291"/>
      <c r="E1076" s="291"/>
      <c r="F1076" s="291"/>
      <c r="G1076" s="291"/>
      <c r="H1076" s="291"/>
      <c r="I1076" s="291"/>
      <c r="J1076" s="291"/>
      <c r="K1076" s="291"/>
      <c r="L1076" s="291"/>
      <c r="M1076" s="291"/>
      <c r="N1076" s="291"/>
      <c r="O1076" s="291"/>
      <c r="P1076" s="291"/>
      <c r="Q1076" s="291"/>
      <c r="R1076" s="291"/>
      <c r="S1076" s="291"/>
      <c r="T1076" s="291"/>
      <c r="U1076" s="291"/>
      <c r="V1076" s="291"/>
      <c r="W1076" s="291"/>
      <c r="X1076" s="291"/>
      <c r="Y1076" s="412"/>
      <c r="Z1076" s="425"/>
      <c r="AA1076" s="425"/>
      <c r="AB1076" s="425"/>
      <c r="AC1076" s="425"/>
      <c r="AD1076" s="425"/>
      <c r="AE1076" s="425"/>
      <c r="AF1076" s="425"/>
      <c r="AG1076" s="425"/>
      <c r="AH1076" s="425"/>
      <c r="AI1076" s="425"/>
      <c r="AJ1076" s="425"/>
      <c r="AK1076" s="425"/>
      <c r="AL1076" s="425"/>
      <c r="AM1076" s="306"/>
    </row>
    <row r="1077" spans="1:39" ht="15" hidden="1" customHeight="1" outlineLevel="1">
      <c r="A1077" s="532">
        <v>39</v>
      </c>
      <c r="B1077" s="428" t="s">
        <v>131</v>
      </c>
      <c r="C1077" s="291" t="s">
        <v>25</v>
      </c>
      <c r="D1077" s="295"/>
      <c r="E1077" s="295"/>
      <c r="F1077" s="295"/>
      <c r="G1077" s="295"/>
      <c r="H1077" s="295"/>
      <c r="I1077" s="295"/>
      <c r="J1077" s="295"/>
      <c r="K1077" s="295"/>
      <c r="L1077" s="295"/>
      <c r="M1077" s="295"/>
      <c r="N1077" s="295">
        <v>12</v>
      </c>
      <c r="O1077" s="295"/>
      <c r="P1077" s="295"/>
      <c r="Q1077" s="295"/>
      <c r="R1077" s="295"/>
      <c r="S1077" s="295"/>
      <c r="T1077" s="295"/>
      <c r="U1077" s="295"/>
      <c r="V1077" s="295"/>
      <c r="W1077" s="295"/>
      <c r="X1077" s="295"/>
      <c r="Y1077" s="426"/>
      <c r="Z1077" s="415"/>
      <c r="AA1077" s="415"/>
      <c r="AB1077" s="415"/>
      <c r="AC1077" s="415"/>
      <c r="AD1077" s="415"/>
      <c r="AE1077" s="415"/>
      <c r="AF1077" s="415"/>
      <c r="AG1077" s="415"/>
      <c r="AH1077" s="415"/>
      <c r="AI1077" s="415"/>
      <c r="AJ1077" s="415"/>
      <c r="AK1077" s="415"/>
      <c r="AL1077" s="415"/>
      <c r="AM1077" s="296">
        <f>SUM(Y1077:AL1077)</f>
        <v>0</v>
      </c>
    </row>
    <row r="1078" spans="1:39" ht="15" hidden="1" customHeight="1" outlineLevel="1">
      <c r="A1078" s="532"/>
      <c r="B1078" s="294" t="s">
        <v>346</v>
      </c>
      <c r="C1078" s="291" t="s">
        <v>163</v>
      </c>
      <c r="D1078" s="295"/>
      <c r="E1078" s="295"/>
      <c r="F1078" s="295"/>
      <c r="G1078" s="295"/>
      <c r="H1078" s="295"/>
      <c r="I1078" s="295"/>
      <c r="J1078" s="295"/>
      <c r="K1078" s="295"/>
      <c r="L1078" s="295"/>
      <c r="M1078" s="295"/>
      <c r="N1078" s="295">
        <f>N1077</f>
        <v>12</v>
      </c>
      <c r="O1078" s="295"/>
      <c r="P1078" s="295"/>
      <c r="Q1078" s="295"/>
      <c r="R1078" s="295"/>
      <c r="S1078" s="295"/>
      <c r="T1078" s="295"/>
      <c r="U1078" s="295"/>
      <c r="V1078" s="295"/>
      <c r="W1078" s="295"/>
      <c r="X1078" s="295"/>
      <c r="Y1078" s="411">
        <f>Y1077</f>
        <v>0</v>
      </c>
      <c r="Z1078" s="411">
        <f t="shared" ref="Z1078" si="3282">Z1077</f>
        <v>0</v>
      </c>
      <c r="AA1078" s="411">
        <f t="shared" ref="AA1078" si="3283">AA1077</f>
        <v>0</v>
      </c>
      <c r="AB1078" s="411">
        <f t="shared" ref="AB1078" si="3284">AB1077</f>
        <v>0</v>
      </c>
      <c r="AC1078" s="411">
        <f t="shared" ref="AC1078" si="3285">AC1077</f>
        <v>0</v>
      </c>
      <c r="AD1078" s="411">
        <f t="shared" ref="AD1078" si="3286">AD1077</f>
        <v>0</v>
      </c>
      <c r="AE1078" s="411">
        <f t="shared" ref="AE1078" si="3287">AE1077</f>
        <v>0</v>
      </c>
      <c r="AF1078" s="411">
        <f t="shared" ref="AF1078" si="3288">AF1077</f>
        <v>0</v>
      </c>
      <c r="AG1078" s="411">
        <f t="shared" ref="AG1078" si="3289">AG1077</f>
        <v>0</v>
      </c>
      <c r="AH1078" s="411">
        <f t="shared" ref="AH1078" si="3290">AH1077</f>
        <v>0</v>
      </c>
      <c r="AI1078" s="411">
        <f t="shared" ref="AI1078" si="3291">AI1077</f>
        <v>0</v>
      </c>
      <c r="AJ1078" s="411">
        <f t="shared" ref="AJ1078" si="3292">AJ1077</f>
        <v>0</v>
      </c>
      <c r="AK1078" s="411">
        <f t="shared" ref="AK1078" si="3293">AK1077</f>
        <v>0</v>
      </c>
      <c r="AL1078" s="411">
        <f t="shared" ref="AL1078" si="3294">AL1077</f>
        <v>0</v>
      </c>
      <c r="AM1078" s="306"/>
    </row>
    <row r="1079" spans="1:39" ht="15" hidden="1" customHeight="1" outlineLevel="1">
      <c r="A1079" s="532"/>
      <c r="B1079" s="428"/>
      <c r="C1079" s="291"/>
      <c r="D1079" s="291"/>
      <c r="E1079" s="291"/>
      <c r="F1079" s="291"/>
      <c r="G1079" s="291"/>
      <c r="H1079" s="291"/>
      <c r="I1079" s="291"/>
      <c r="J1079" s="291"/>
      <c r="K1079" s="291"/>
      <c r="L1079" s="291"/>
      <c r="M1079" s="291"/>
      <c r="N1079" s="291"/>
      <c r="O1079" s="291"/>
      <c r="P1079" s="291"/>
      <c r="Q1079" s="291"/>
      <c r="R1079" s="291"/>
      <c r="S1079" s="291"/>
      <c r="T1079" s="291"/>
      <c r="U1079" s="291"/>
      <c r="V1079" s="291"/>
      <c r="W1079" s="291"/>
      <c r="X1079" s="291"/>
      <c r="Y1079" s="412"/>
      <c r="Z1079" s="425"/>
      <c r="AA1079" s="425"/>
      <c r="AB1079" s="425"/>
      <c r="AC1079" s="425"/>
      <c r="AD1079" s="425"/>
      <c r="AE1079" s="425"/>
      <c r="AF1079" s="425"/>
      <c r="AG1079" s="425"/>
      <c r="AH1079" s="425"/>
      <c r="AI1079" s="425"/>
      <c r="AJ1079" s="425"/>
      <c r="AK1079" s="425"/>
      <c r="AL1079" s="425"/>
      <c r="AM1079" s="306"/>
    </row>
    <row r="1080" spans="1:39" ht="15" hidden="1" customHeight="1" outlineLevel="1">
      <c r="A1080" s="532">
        <v>40</v>
      </c>
      <c r="B1080" s="428" t="s">
        <v>132</v>
      </c>
      <c r="C1080" s="291" t="s">
        <v>25</v>
      </c>
      <c r="D1080" s="295"/>
      <c r="E1080" s="295"/>
      <c r="F1080" s="295"/>
      <c r="G1080" s="295"/>
      <c r="H1080" s="295"/>
      <c r="I1080" s="295"/>
      <c r="J1080" s="295"/>
      <c r="K1080" s="295"/>
      <c r="L1080" s="295"/>
      <c r="M1080" s="295"/>
      <c r="N1080" s="295">
        <v>12</v>
      </c>
      <c r="O1080" s="295"/>
      <c r="P1080" s="295"/>
      <c r="Q1080" s="295"/>
      <c r="R1080" s="295"/>
      <c r="S1080" s="295"/>
      <c r="T1080" s="295"/>
      <c r="U1080" s="295"/>
      <c r="V1080" s="295"/>
      <c r="W1080" s="295"/>
      <c r="X1080" s="295"/>
      <c r="Y1080" s="426"/>
      <c r="Z1080" s="415"/>
      <c r="AA1080" s="415"/>
      <c r="AB1080" s="415"/>
      <c r="AC1080" s="415"/>
      <c r="AD1080" s="415"/>
      <c r="AE1080" s="415"/>
      <c r="AF1080" s="415"/>
      <c r="AG1080" s="415"/>
      <c r="AH1080" s="415"/>
      <c r="AI1080" s="415"/>
      <c r="AJ1080" s="415"/>
      <c r="AK1080" s="415"/>
      <c r="AL1080" s="415"/>
      <c r="AM1080" s="296">
        <f>SUM(Y1080:AL1080)</f>
        <v>0</v>
      </c>
    </row>
    <row r="1081" spans="1:39" ht="15" hidden="1" customHeight="1" outlineLevel="1">
      <c r="A1081" s="532"/>
      <c r="B1081" s="294" t="s">
        <v>346</v>
      </c>
      <c r="C1081" s="291" t="s">
        <v>163</v>
      </c>
      <c r="D1081" s="295"/>
      <c r="E1081" s="295"/>
      <c r="F1081" s="295"/>
      <c r="G1081" s="295"/>
      <c r="H1081" s="295"/>
      <c r="I1081" s="295"/>
      <c r="J1081" s="295"/>
      <c r="K1081" s="295"/>
      <c r="L1081" s="295"/>
      <c r="M1081" s="295"/>
      <c r="N1081" s="295">
        <f>N1080</f>
        <v>12</v>
      </c>
      <c r="O1081" s="295"/>
      <c r="P1081" s="295"/>
      <c r="Q1081" s="295"/>
      <c r="R1081" s="295"/>
      <c r="S1081" s="295"/>
      <c r="T1081" s="295"/>
      <c r="U1081" s="295"/>
      <c r="V1081" s="295"/>
      <c r="W1081" s="295"/>
      <c r="X1081" s="295"/>
      <c r="Y1081" s="411">
        <f>Y1080</f>
        <v>0</v>
      </c>
      <c r="Z1081" s="411">
        <f t="shared" ref="Z1081" si="3295">Z1080</f>
        <v>0</v>
      </c>
      <c r="AA1081" s="411">
        <f t="shared" ref="AA1081" si="3296">AA1080</f>
        <v>0</v>
      </c>
      <c r="AB1081" s="411">
        <f t="shared" ref="AB1081" si="3297">AB1080</f>
        <v>0</v>
      </c>
      <c r="AC1081" s="411">
        <f t="shared" ref="AC1081" si="3298">AC1080</f>
        <v>0</v>
      </c>
      <c r="AD1081" s="411">
        <f t="shared" ref="AD1081" si="3299">AD1080</f>
        <v>0</v>
      </c>
      <c r="AE1081" s="411">
        <f t="shared" ref="AE1081" si="3300">AE1080</f>
        <v>0</v>
      </c>
      <c r="AF1081" s="411">
        <f t="shared" ref="AF1081" si="3301">AF1080</f>
        <v>0</v>
      </c>
      <c r="AG1081" s="411">
        <f t="shared" ref="AG1081" si="3302">AG1080</f>
        <v>0</v>
      </c>
      <c r="AH1081" s="411">
        <f t="shared" ref="AH1081" si="3303">AH1080</f>
        <v>0</v>
      </c>
      <c r="AI1081" s="411">
        <f t="shared" ref="AI1081" si="3304">AI1080</f>
        <v>0</v>
      </c>
      <c r="AJ1081" s="411">
        <f t="shared" ref="AJ1081" si="3305">AJ1080</f>
        <v>0</v>
      </c>
      <c r="AK1081" s="411">
        <f t="shared" ref="AK1081" si="3306">AK1080</f>
        <v>0</v>
      </c>
      <c r="AL1081" s="411">
        <f t="shared" ref="AL1081" si="3307">AL1080</f>
        <v>0</v>
      </c>
      <c r="AM1081" s="306"/>
    </row>
    <row r="1082" spans="1:39" ht="15" hidden="1" customHeight="1" outlineLevel="1">
      <c r="A1082" s="532"/>
      <c r="B1082" s="428"/>
      <c r="C1082" s="291"/>
      <c r="D1082" s="291"/>
      <c r="E1082" s="291"/>
      <c r="F1082" s="291"/>
      <c r="G1082" s="291"/>
      <c r="H1082" s="291"/>
      <c r="I1082" s="291"/>
      <c r="J1082" s="291"/>
      <c r="K1082" s="291"/>
      <c r="L1082" s="291"/>
      <c r="M1082" s="291"/>
      <c r="N1082" s="291"/>
      <c r="O1082" s="291"/>
      <c r="P1082" s="291"/>
      <c r="Q1082" s="291"/>
      <c r="R1082" s="291"/>
      <c r="S1082" s="291"/>
      <c r="T1082" s="291"/>
      <c r="U1082" s="291"/>
      <c r="V1082" s="291"/>
      <c r="W1082" s="291"/>
      <c r="X1082" s="291"/>
      <c r="Y1082" s="412"/>
      <c r="Z1082" s="425"/>
      <c r="AA1082" s="425"/>
      <c r="AB1082" s="425"/>
      <c r="AC1082" s="425"/>
      <c r="AD1082" s="425"/>
      <c r="AE1082" s="425"/>
      <c r="AF1082" s="425"/>
      <c r="AG1082" s="425"/>
      <c r="AH1082" s="425"/>
      <c r="AI1082" s="425"/>
      <c r="AJ1082" s="425"/>
      <c r="AK1082" s="425"/>
      <c r="AL1082" s="425"/>
      <c r="AM1082" s="306"/>
    </row>
    <row r="1083" spans="1:39" ht="28.5" hidden="1" customHeight="1" outlineLevel="1">
      <c r="A1083" s="532">
        <v>41</v>
      </c>
      <c r="B1083" s="428" t="s">
        <v>133</v>
      </c>
      <c r="C1083" s="291" t="s">
        <v>25</v>
      </c>
      <c r="D1083" s="295"/>
      <c r="E1083" s="295"/>
      <c r="F1083" s="295"/>
      <c r="G1083" s="295"/>
      <c r="H1083" s="295"/>
      <c r="I1083" s="295"/>
      <c r="J1083" s="295"/>
      <c r="K1083" s="295"/>
      <c r="L1083" s="295"/>
      <c r="M1083" s="295"/>
      <c r="N1083" s="295">
        <v>12</v>
      </c>
      <c r="O1083" s="295"/>
      <c r="P1083" s="295"/>
      <c r="Q1083" s="295"/>
      <c r="R1083" s="295"/>
      <c r="S1083" s="295"/>
      <c r="T1083" s="295"/>
      <c r="U1083" s="295"/>
      <c r="V1083" s="295"/>
      <c r="W1083" s="295"/>
      <c r="X1083" s="295"/>
      <c r="Y1083" s="426"/>
      <c r="Z1083" s="415"/>
      <c r="AA1083" s="415"/>
      <c r="AB1083" s="415"/>
      <c r="AC1083" s="415"/>
      <c r="AD1083" s="415"/>
      <c r="AE1083" s="415"/>
      <c r="AF1083" s="415"/>
      <c r="AG1083" s="415"/>
      <c r="AH1083" s="415"/>
      <c r="AI1083" s="415"/>
      <c r="AJ1083" s="415"/>
      <c r="AK1083" s="415"/>
      <c r="AL1083" s="415"/>
      <c r="AM1083" s="296">
        <f>SUM(Y1083:AL1083)</f>
        <v>0</v>
      </c>
    </row>
    <row r="1084" spans="1:39" ht="15" hidden="1" customHeight="1" outlineLevel="1">
      <c r="A1084" s="532"/>
      <c r="B1084" s="294" t="s">
        <v>346</v>
      </c>
      <c r="C1084" s="291" t="s">
        <v>163</v>
      </c>
      <c r="D1084" s="295"/>
      <c r="E1084" s="295"/>
      <c r="F1084" s="295"/>
      <c r="G1084" s="295"/>
      <c r="H1084" s="295"/>
      <c r="I1084" s="295"/>
      <c r="J1084" s="295"/>
      <c r="K1084" s="295"/>
      <c r="L1084" s="295"/>
      <c r="M1084" s="295"/>
      <c r="N1084" s="295">
        <f>N1083</f>
        <v>12</v>
      </c>
      <c r="O1084" s="295"/>
      <c r="P1084" s="295"/>
      <c r="Q1084" s="295"/>
      <c r="R1084" s="295"/>
      <c r="S1084" s="295"/>
      <c r="T1084" s="295"/>
      <c r="U1084" s="295"/>
      <c r="V1084" s="295"/>
      <c r="W1084" s="295"/>
      <c r="X1084" s="295"/>
      <c r="Y1084" s="411">
        <f>Y1083</f>
        <v>0</v>
      </c>
      <c r="Z1084" s="411">
        <f t="shared" ref="Z1084" si="3308">Z1083</f>
        <v>0</v>
      </c>
      <c r="AA1084" s="411">
        <f t="shared" ref="AA1084" si="3309">AA1083</f>
        <v>0</v>
      </c>
      <c r="AB1084" s="411">
        <f t="shared" ref="AB1084" si="3310">AB1083</f>
        <v>0</v>
      </c>
      <c r="AC1084" s="411">
        <f t="shared" ref="AC1084" si="3311">AC1083</f>
        <v>0</v>
      </c>
      <c r="AD1084" s="411">
        <f t="shared" ref="AD1084" si="3312">AD1083</f>
        <v>0</v>
      </c>
      <c r="AE1084" s="411">
        <f t="shared" ref="AE1084" si="3313">AE1083</f>
        <v>0</v>
      </c>
      <c r="AF1084" s="411">
        <f t="shared" ref="AF1084" si="3314">AF1083</f>
        <v>0</v>
      </c>
      <c r="AG1084" s="411">
        <f t="shared" ref="AG1084" si="3315">AG1083</f>
        <v>0</v>
      </c>
      <c r="AH1084" s="411">
        <f t="shared" ref="AH1084" si="3316">AH1083</f>
        <v>0</v>
      </c>
      <c r="AI1084" s="411">
        <f t="shared" ref="AI1084" si="3317">AI1083</f>
        <v>0</v>
      </c>
      <c r="AJ1084" s="411">
        <f t="shared" ref="AJ1084" si="3318">AJ1083</f>
        <v>0</v>
      </c>
      <c r="AK1084" s="411">
        <f t="shared" ref="AK1084" si="3319">AK1083</f>
        <v>0</v>
      </c>
      <c r="AL1084" s="411">
        <f t="shared" ref="AL1084" si="3320">AL1083</f>
        <v>0</v>
      </c>
      <c r="AM1084" s="306"/>
    </row>
    <row r="1085" spans="1:39" ht="15" hidden="1" customHeight="1" outlineLevel="1">
      <c r="A1085" s="532"/>
      <c r="B1085" s="428"/>
      <c r="C1085" s="291"/>
      <c r="D1085" s="291"/>
      <c r="E1085" s="291"/>
      <c r="F1085" s="291"/>
      <c r="G1085" s="291"/>
      <c r="H1085" s="291"/>
      <c r="I1085" s="291"/>
      <c r="J1085" s="291"/>
      <c r="K1085" s="291"/>
      <c r="L1085" s="291"/>
      <c r="M1085" s="291"/>
      <c r="N1085" s="291"/>
      <c r="O1085" s="291"/>
      <c r="P1085" s="291"/>
      <c r="Q1085" s="291"/>
      <c r="R1085" s="291"/>
      <c r="S1085" s="291"/>
      <c r="T1085" s="291"/>
      <c r="U1085" s="291"/>
      <c r="V1085" s="291"/>
      <c r="W1085" s="291"/>
      <c r="X1085" s="291"/>
      <c r="Y1085" s="412"/>
      <c r="Z1085" s="425"/>
      <c r="AA1085" s="425"/>
      <c r="AB1085" s="425"/>
      <c r="AC1085" s="425"/>
      <c r="AD1085" s="425"/>
      <c r="AE1085" s="425"/>
      <c r="AF1085" s="425"/>
      <c r="AG1085" s="425"/>
      <c r="AH1085" s="425"/>
      <c r="AI1085" s="425"/>
      <c r="AJ1085" s="425"/>
      <c r="AK1085" s="425"/>
      <c r="AL1085" s="425"/>
      <c r="AM1085" s="306"/>
    </row>
    <row r="1086" spans="1:39" ht="28.5" hidden="1" customHeight="1" outlineLevel="1">
      <c r="A1086" s="532">
        <v>42</v>
      </c>
      <c r="B1086" s="428" t="s">
        <v>134</v>
      </c>
      <c r="C1086" s="291" t="s">
        <v>25</v>
      </c>
      <c r="D1086" s="295"/>
      <c r="E1086" s="295"/>
      <c r="F1086" s="295"/>
      <c r="G1086" s="295"/>
      <c r="H1086" s="295"/>
      <c r="I1086" s="295"/>
      <c r="J1086" s="295"/>
      <c r="K1086" s="295"/>
      <c r="L1086" s="295"/>
      <c r="M1086" s="295"/>
      <c r="N1086" s="291"/>
      <c r="O1086" s="295"/>
      <c r="P1086" s="295"/>
      <c r="Q1086" s="295"/>
      <c r="R1086" s="295"/>
      <c r="S1086" s="295"/>
      <c r="T1086" s="295"/>
      <c r="U1086" s="295"/>
      <c r="V1086" s="295"/>
      <c r="W1086" s="295"/>
      <c r="X1086" s="295"/>
      <c r="Y1086" s="426"/>
      <c r="Z1086" s="415"/>
      <c r="AA1086" s="415"/>
      <c r="AB1086" s="415"/>
      <c r="AC1086" s="415"/>
      <c r="AD1086" s="415"/>
      <c r="AE1086" s="415"/>
      <c r="AF1086" s="415"/>
      <c r="AG1086" s="415"/>
      <c r="AH1086" s="415"/>
      <c r="AI1086" s="415"/>
      <c r="AJ1086" s="415"/>
      <c r="AK1086" s="415"/>
      <c r="AL1086" s="415"/>
      <c r="AM1086" s="296">
        <f>SUM(Y1086:AL1086)</f>
        <v>0</v>
      </c>
    </row>
    <row r="1087" spans="1:39" ht="15" hidden="1" customHeight="1" outlineLevel="1">
      <c r="A1087" s="532"/>
      <c r="B1087" s="294" t="s">
        <v>346</v>
      </c>
      <c r="C1087" s="291" t="s">
        <v>163</v>
      </c>
      <c r="D1087" s="295"/>
      <c r="E1087" s="295"/>
      <c r="F1087" s="295"/>
      <c r="G1087" s="295"/>
      <c r="H1087" s="295"/>
      <c r="I1087" s="295"/>
      <c r="J1087" s="295"/>
      <c r="K1087" s="295"/>
      <c r="L1087" s="295"/>
      <c r="M1087" s="295"/>
      <c r="N1087" s="468"/>
      <c r="O1087" s="295"/>
      <c r="P1087" s="295"/>
      <c r="Q1087" s="295"/>
      <c r="R1087" s="295"/>
      <c r="S1087" s="295"/>
      <c r="T1087" s="295"/>
      <c r="U1087" s="295"/>
      <c r="V1087" s="295"/>
      <c r="W1087" s="295"/>
      <c r="X1087" s="295"/>
      <c r="Y1087" s="411">
        <f>Y1086</f>
        <v>0</v>
      </c>
      <c r="Z1087" s="411">
        <f t="shared" ref="Z1087" si="3321">Z1086</f>
        <v>0</v>
      </c>
      <c r="AA1087" s="411">
        <f t="shared" ref="AA1087" si="3322">AA1086</f>
        <v>0</v>
      </c>
      <c r="AB1087" s="411">
        <f t="shared" ref="AB1087" si="3323">AB1086</f>
        <v>0</v>
      </c>
      <c r="AC1087" s="411">
        <f t="shared" ref="AC1087" si="3324">AC1086</f>
        <v>0</v>
      </c>
      <c r="AD1087" s="411">
        <f t="shared" ref="AD1087" si="3325">AD1086</f>
        <v>0</v>
      </c>
      <c r="AE1087" s="411">
        <f t="shared" ref="AE1087" si="3326">AE1086</f>
        <v>0</v>
      </c>
      <c r="AF1087" s="411">
        <f t="shared" ref="AF1087" si="3327">AF1086</f>
        <v>0</v>
      </c>
      <c r="AG1087" s="411">
        <f t="shared" ref="AG1087" si="3328">AG1086</f>
        <v>0</v>
      </c>
      <c r="AH1087" s="411">
        <f t="shared" ref="AH1087" si="3329">AH1086</f>
        <v>0</v>
      </c>
      <c r="AI1087" s="411">
        <f t="shared" ref="AI1087" si="3330">AI1086</f>
        <v>0</v>
      </c>
      <c r="AJ1087" s="411">
        <f t="shared" ref="AJ1087" si="3331">AJ1086</f>
        <v>0</v>
      </c>
      <c r="AK1087" s="411">
        <f t="shared" ref="AK1087" si="3332">AK1086</f>
        <v>0</v>
      </c>
      <c r="AL1087" s="411">
        <f t="shared" ref="AL1087" si="3333">AL1086</f>
        <v>0</v>
      </c>
      <c r="AM1087" s="306"/>
    </row>
    <row r="1088" spans="1:39" ht="15" hidden="1" customHeight="1" outlineLevel="1">
      <c r="A1088" s="532"/>
      <c r="B1088" s="428"/>
      <c r="C1088" s="291"/>
      <c r="D1088" s="291"/>
      <c r="E1088" s="291"/>
      <c r="F1088" s="291"/>
      <c r="G1088" s="291"/>
      <c r="H1088" s="291"/>
      <c r="I1088" s="291"/>
      <c r="J1088" s="291"/>
      <c r="K1088" s="291"/>
      <c r="L1088" s="291"/>
      <c r="M1088" s="291"/>
      <c r="N1088" s="291"/>
      <c r="O1088" s="291"/>
      <c r="P1088" s="291"/>
      <c r="Q1088" s="291"/>
      <c r="R1088" s="291"/>
      <c r="S1088" s="291"/>
      <c r="T1088" s="291"/>
      <c r="U1088" s="291"/>
      <c r="V1088" s="291"/>
      <c r="W1088" s="291"/>
      <c r="X1088" s="291"/>
      <c r="Y1088" s="412"/>
      <c r="Z1088" s="425"/>
      <c r="AA1088" s="425"/>
      <c r="AB1088" s="425"/>
      <c r="AC1088" s="425"/>
      <c r="AD1088" s="425"/>
      <c r="AE1088" s="425"/>
      <c r="AF1088" s="425"/>
      <c r="AG1088" s="425"/>
      <c r="AH1088" s="425"/>
      <c r="AI1088" s="425"/>
      <c r="AJ1088" s="425"/>
      <c r="AK1088" s="425"/>
      <c r="AL1088" s="425"/>
      <c r="AM1088" s="306"/>
    </row>
    <row r="1089" spans="1:39" ht="15" hidden="1" customHeight="1" outlineLevel="1">
      <c r="A1089" s="532">
        <v>43</v>
      </c>
      <c r="B1089" s="428" t="s">
        <v>135</v>
      </c>
      <c r="C1089" s="291" t="s">
        <v>25</v>
      </c>
      <c r="D1089" s="295"/>
      <c r="E1089" s="295"/>
      <c r="F1089" s="295"/>
      <c r="G1089" s="295"/>
      <c r="H1089" s="295"/>
      <c r="I1089" s="295"/>
      <c r="J1089" s="295"/>
      <c r="K1089" s="295"/>
      <c r="L1089" s="295"/>
      <c r="M1089" s="295"/>
      <c r="N1089" s="295">
        <v>12</v>
      </c>
      <c r="O1089" s="295"/>
      <c r="P1089" s="295"/>
      <c r="Q1089" s="295"/>
      <c r="R1089" s="295"/>
      <c r="S1089" s="295"/>
      <c r="T1089" s="295"/>
      <c r="U1089" s="295"/>
      <c r="V1089" s="295"/>
      <c r="W1089" s="295"/>
      <c r="X1089" s="295"/>
      <c r="Y1089" s="426"/>
      <c r="Z1089" s="415"/>
      <c r="AA1089" s="415"/>
      <c r="AB1089" s="415"/>
      <c r="AC1089" s="415"/>
      <c r="AD1089" s="415"/>
      <c r="AE1089" s="415"/>
      <c r="AF1089" s="415"/>
      <c r="AG1089" s="415"/>
      <c r="AH1089" s="415"/>
      <c r="AI1089" s="415"/>
      <c r="AJ1089" s="415"/>
      <c r="AK1089" s="415"/>
      <c r="AL1089" s="415"/>
      <c r="AM1089" s="296">
        <f>SUM(Y1089:AL1089)</f>
        <v>0</v>
      </c>
    </row>
    <row r="1090" spans="1:39" ht="15" hidden="1" customHeight="1" outlineLevel="1">
      <c r="A1090" s="532"/>
      <c r="B1090" s="294" t="s">
        <v>346</v>
      </c>
      <c r="C1090" s="291" t="s">
        <v>163</v>
      </c>
      <c r="D1090" s="295"/>
      <c r="E1090" s="295"/>
      <c r="F1090" s="295"/>
      <c r="G1090" s="295"/>
      <c r="H1090" s="295"/>
      <c r="I1090" s="295"/>
      <c r="J1090" s="295"/>
      <c r="K1090" s="295"/>
      <c r="L1090" s="295"/>
      <c r="M1090" s="295"/>
      <c r="N1090" s="295">
        <f>N1089</f>
        <v>12</v>
      </c>
      <c r="O1090" s="295"/>
      <c r="P1090" s="295"/>
      <c r="Q1090" s="295"/>
      <c r="R1090" s="295"/>
      <c r="S1090" s="295"/>
      <c r="T1090" s="295"/>
      <c r="U1090" s="295"/>
      <c r="V1090" s="295"/>
      <c r="W1090" s="295"/>
      <c r="X1090" s="295"/>
      <c r="Y1090" s="411">
        <f>Y1089</f>
        <v>0</v>
      </c>
      <c r="Z1090" s="411">
        <f t="shared" ref="Z1090" si="3334">Z1089</f>
        <v>0</v>
      </c>
      <c r="AA1090" s="411">
        <f t="shared" ref="AA1090" si="3335">AA1089</f>
        <v>0</v>
      </c>
      <c r="AB1090" s="411">
        <f t="shared" ref="AB1090" si="3336">AB1089</f>
        <v>0</v>
      </c>
      <c r="AC1090" s="411">
        <f t="shared" ref="AC1090" si="3337">AC1089</f>
        <v>0</v>
      </c>
      <c r="AD1090" s="411">
        <f t="shared" ref="AD1090" si="3338">AD1089</f>
        <v>0</v>
      </c>
      <c r="AE1090" s="411">
        <f t="shared" ref="AE1090" si="3339">AE1089</f>
        <v>0</v>
      </c>
      <c r="AF1090" s="411">
        <f t="shared" ref="AF1090" si="3340">AF1089</f>
        <v>0</v>
      </c>
      <c r="AG1090" s="411">
        <f t="shared" ref="AG1090" si="3341">AG1089</f>
        <v>0</v>
      </c>
      <c r="AH1090" s="411">
        <f t="shared" ref="AH1090" si="3342">AH1089</f>
        <v>0</v>
      </c>
      <c r="AI1090" s="411">
        <f t="shared" ref="AI1090" si="3343">AI1089</f>
        <v>0</v>
      </c>
      <c r="AJ1090" s="411">
        <f t="shared" ref="AJ1090" si="3344">AJ1089</f>
        <v>0</v>
      </c>
      <c r="AK1090" s="411">
        <f t="shared" ref="AK1090" si="3345">AK1089</f>
        <v>0</v>
      </c>
      <c r="AL1090" s="411">
        <f t="shared" ref="AL1090" si="3346">AL1089</f>
        <v>0</v>
      </c>
      <c r="AM1090" s="306"/>
    </row>
    <row r="1091" spans="1:39" ht="15" hidden="1" customHeight="1" outlineLevel="1">
      <c r="A1091" s="532"/>
      <c r="B1091" s="428"/>
      <c r="C1091" s="291"/>
      <c r="D1091" s="291"/>
      <c r="E1091" s="291"/>
      <c r="F1091" s="291"/>
      <c r="G1091" s="291"/>
      <c r="H1091" s="291"/>
      <c r="I1091" s="291"/>
      <c r="J1091" s="291"/>
      <c r="K1091" s="291"/>
      <c r="L1091" s="291"/>
      <c r="M1091" s="291"/>
      <c r="N1091" s="291"/>
      <c r="O1091" s="291"/>
      <c r="P1091" s="291"/>
      <c r="Q1091" s="291"/>
      <c r="R1091" s="291"/>
      <c r="S1091" s="291"/>
      <c r="T1091" s="291"/>
      <c r="U1091" s="291"/>
      <c r="V1091" s="291"/>
      <c r="W1091" s="291"/>
      <c r="X1091" s="291"/>
      <c r="Y1091" s="412"/>
      <c r="Z1091" s="425"/>
      <c r="AA1091" s="425"/>
      <c r="AB1091" s="425"/>
      <c r="AC1091" s="425"/>
      <c r="AD1091" s="425"/>
      <c r="AE1091" s="425"/>
      <c r="AF1091" s="425"/>
      <c r="AG1091" s="425"/>
      <c r="AH1091" s="425"/>
      <c r="AI1091" s="425"/>
      <c r="AJ1091" s="425"/>
      <c r="AK1091" s="425"/>
      <c r="AL1091" s="425"/>
      <c r="AM1091" s="306"/>
    </row>
    <row r="1092" spans="1:39" ht="28.5" hidden="1" customHeight="1" outlineLevel="1">
      <c r="A1092" s="532">
        <v>44</v>
      </c>
      <c r="B1092" s="428" t="s">
        <v>136</v>
      </c>
      <c r="C1092" s="291" t="s">
        <v>25</v>
      </c>
      <c r="D1092" s="295"/>
      <c r="E1092" s="295"/>
      <c r="F1092" s="295"/>
      <c r="G1092" s="295"/>
      <c r="H1092" s="295"/>
      <c r="I1092" s="295"/>
      <c r="J1092" s="295"/>
      <c r="K1092" s="295"/>
      <c r="L1092" s="295"/>
      <c r="M1092" s="295"/>
      <c r="N1092" s="295">
        <v>12</v>
      </c>
      <c r="O1092" s="295"/>
      <c r="P1092" s="295"/>
      <c r="Q1092" s="295"/>
      <c r="R1092" s="295"/>
      <c r="S1092" s="295"/>
      <c r="T1092" s="295"/>
      <c r="U1092" s="295"/>
      <c r="V1092" s="295"/>
      <c r="W1092" s="295"/>
      <c r="X1092" s="295"/>
      <c r="Y1092" s="426"/>
      <c r="Z1092" s="415"/>
      <c r="AA1092" s="415"/>
      <c r="AB1092" s="415"/>
      <c r="AC1092" s="415"/>
      <c r="AD1092" s="415"/>
      <c r="AE1092" s="415"/>
      <c r="AF1092" s="415"/>
      <c r="AG1092" s="415"/>
      <c r="AH1092" s="415"/>
      <c r="AI1092" s="415"/>
      <c r="AJ1092" s="415"/>
      <c r="AK1092" s="415"/>
      <c r="AL1092" s="415"/>
      <c r="AM1092" s="296">
        <f>SUM(Y1092:AL1092)</f>
        <v>0</v>
      </c>
    </row>
    <row r="1093" spans="1:39" ht="15" hidden="1" customHeight="1" outlineLevel="1">
      <c r="A1093" s="532"/>
      <c r="B1093" s="294" t="s">
        <v>346</v>
      </c>
      <c r="C1093" s="291" t="s">
        <v>163</v>
      </c>
      <c r="D1093" s="295"/>
      <c r="E1093" s="295"/>
      <c r="F1093" s="295"/>
      <c r="G1093" s="295"/>
      <c r="H1093" s="295"/>
      <c r="I1093" s="295"/>
      <c r="J1093" s="295"/>
      <c r="K1093" s="295"/>
      <c r="L1093" s="295"/>
      <c r="M1093" s="295"/>
      <c r="N1093" s="295">
        <f>N1092</f>
        <v>12</v>
      </c>
      <c r="O1093" s="295"/>
      <c r="P1093" s="295"/>
      <c r="Q1093" s="295"/>
      <c r="R1093" s="295"/>
      <c r="S1093" s="295"/>
      <c r="T1093" s="295"/>
      <c r="U1093" s="295"/>
      <c r="V1093" s="295"/>
      <c r="W1093" s="295"/>
      <c r="X1093" s="295"/>
      <c r="Y1093" s="411">
        <f>Y1092</f>
        <v>0</v>
      </c>
      <c r="Z1093" s="411">
        <f t="shared" ref="Z1093" si="3347">Z1092</f>
        <v>0</v>
      </c>
      <c r="AA1093" s="411">
        <f t="shared" ref="AA1093" si="3348">AA1092</f>
        <v>0</v>
      </c>
      <c r="AB1093" s="411">
        <f t="shared" ref="AB1093" si="3349">AB1092</f>
        <v>0</v>
      </c>
      <c r="AC1093" s="411">
        <f t="shared" ref="AC1093" si="3350">AC1092</f>
        <v>0</v>
      </c>
      <c r="AD1093" s="411">
        <f t="shared" ref="AD1093" si="3351">AD1092</f>
        <v>0</v>
      </c>
      <c r="AE1093" s="411">
        <f t="shared" ref="AE1093" si="3352">AE1092</f>
        <v>0</v>
      </c>
      <c r="AF1093" s="411">
        <f t="shared" ref="AF1093" si="3353">AF1092</f>
        <v>0</v>
      </c>
      <c r="AG1093" s="411">
        <f t="shared" ref="AG1093" si="3354">AG1092</f>
        <v>0</v>
      </c>
      <c r="AH1093" s="411">
        <f t="shared" ref="AH1093" si="3355">AH1092</f>
        <v>0</v>
      </c>
      <c r="AI1093" s="411">
        <f t="shared" ref="AI1093" si="3356">AI1092</f>
        <v>0</v>
      </c>
      <c r="AJ1093" s="411">
        <f t="shared" ref="AJ1093" si="3357">AJ1092</f>
        <v>0</v>
      </c>
      <c r="AK1093" s="411">
        <f t="shared" ref="AK1093" si="3358">AK1092</f>
        <v>0</v>
      </c>
      <c r="AL1093" s="411">
        <f t="shared" ref="AL1093" si="3359">AL1092</f>
        <v>0</v>
      </c>
      <c r="AM1093" s="306"/>
    </row>
    <row r="1094" spans="1:39" ht="15" hidden="1" customHeight="1" outlineLevel="1">
      <c r="A1094" s="532"/>
      <c r="B1094" s="428"/>
      <c r="C1094" s="291"/>
      <c r="D1094" s="291"/>
      <c r="E1094" s="291"/>
      <c r="F1094" s="291"/>
      <c r="G1094" s="291"/>
      <c r="H1094" s="291"/>
      <c r="I1094" s="291"/>
      <c r="J1094" s="291"/>
      <c r="K1094" s="291"/>
      <c r="L1094" s="291"/>
      <c r="M1094" s="291"/>
      <c r="N1094" s="291"/>
      <c r="O1094" s="291"/>
      <c r="P1094" s="291"/>
      <c r="Q1094" s="291"/>
      <c r="R1094" s="291"/>
      <c r="S1094" s="291"/>
      <c r="T1094" s="291"/>
      <c r="U1094" s="291"/>
      <c r="V1094" s="291"/>
      <c r="W1094" s="291"/>
      <c r="X1094" s="291"/>
      <c r="Y1094" s="412"/>
      <c r="Z1094" s="425"/>
      <c r="AA1094" s="425"/>
      <c r="AB1094" s="425"/>
      <c r="AC1094" s="425"/>
      <c r="AD1094" s="425"/>
      <c r="AE1094" s="425"/>
      <c r="AF1094" s="425"/>
      <c r="AG1094" s="425"/>
      <c r="AH1094" s="425"/>
      <c r="AI1094" s="425"/>
      <c r="AJ1094" s="425"/>
      <c r="AK1094" s="425"/>
      <c r="AL1094" s="425"/>
      <c r="AM1094" s="306"/>
    </row>
    <row r="1095" spans="1:39" ht="32.5" hidden="1" customHeight="1" outlineLevel="1">
      <c r="A1095" s="532">
        <v>45</v>
      </c>
      <c r="B1095" s="428" t="s">
        <v>137</v>
      </c>
      <c r="C1095" s="291" t="s">
        <v>25</v>
      </c>
      <c r="D1095" s="295"/>
      <c r="E1095" s="295"/>
      <c r="F1095" s="295"/>
      <c r="G1095" s="295"/>
      <c r="H1095" s="295"/>
      <c r="I1095" s="295"/>
      <c r="J1095" s="295"/>
      <c r="K1095" s="295"/>
      <c r="L1095" s="295"/>
      <c r="M1095" s="295"/>
      <c r="N1095" s="295">
        <v>12</v>
      </c>
      <c r="O1095" s="295"/>
      <c r="P1095" s="295"/>
      <c r="Q1095" s="295"/>
      <c r="R1095" s="295"/>
      <c r="S1095" s="295"/>
      <c r="T1095" s="295"/>
      <c r="U1095" s="295"/>
      <c r="V1095" s="295"/>
      <c r="W1095" s="295"/>
      <c r="X1095" s="295"/>
      <c r="Y1095" s="426"/>
      <c r="Z1095" s="415"/>
      <c r="AA1095" s="415"/>
      <c r="AB1095" s="415"/>
      <c r="AC1095" s="415"/>
      <c r="AD1095" s="415"/>
      <c r="AE1095" s="415"/>
      <c r="AF1095" s="415"/>
      <c r="AG1095" s="415"/>
      <c r="AH1095" s="415"/>
      <c r="AI1095" s="415"/>
      <c r="AJ1095" s="415"/>
      <c r="AK1095" s="415"/>
      <c r="AL1095" s="415"/>
      <c r="AM1095" s="296">
        <f>SUM(Y1095:AL1095)</f>
        <v>0</v>
      </c>
    </row>
    <row r="1096" spans="1:39" ht="15" hidden="1" customHeight="1" outlineLevel="1">
      <c r="A1096" s="532"/>
      <c r="B1096" s="294" t="s">
        <v>346</v>
      </c>
      <c r="C1096" s="291" t="s">
        <v>163</v>
      </c>
      <c r="D1096" s="295"/>
      <c r="E1096" s="295"/>
      <c r="F1096" s="295"/>
      <c r="G1096" s="295"/>
      <c r="H1096" s="295"/>
      <c r="I1096" s="295"/>
      <c r="J1096" s="295"/>
      <c r="K1096" s="295"/>
      <c r="L1096" s="295"/>
      <c r="M1096" s="295"/>
      <c r="N1096" s="295">
        <f>N1095</f>
        <v>12</v>
      </c>
      <c r="O1096" s="295"/>
      <c r="P1096" s="295"/>
      <c r="Q1096" s="295"/>
      <c r="R1096" s="295"/>
      <c r="S1096" s="295"/>
      <c r="T1096" s="295"/>
      <c r="U1096" s="295"/>
      <c r="V1096" s="295"/>
      <c r="W1096" s="295"/>
      <c r="X1096" s="295"/>
      <c r="Y1096" s="411">
        <f>Y1095</f>
        <v>0</v>
      </c>
      <c r="Z1096" s="411">
        <f t="shared" ref="Z1096" si="3360">Z1095</f>
        <v>0</v>
      </c>
      <c r="AA1096" s="411">
        <f t="shared" ref="AA1096" si="3361">AA1095</f>
        <v>0</v>
      </c>
      <c r="AB1096" s="411">
        <f t="shared" ref="AB1096" si="3362">AB1095</f>
        <v>0</v>
      </c>
      <c r="AC1096" s="411">
        <f t="shared" ref="AC1096" si="3363">AC1095</f>
        <v>0</v>
      </c>
      <c r="AD1096" s="411">
        <f t="shared" ref="AD1096" si="3364">AD1095</f>
        <v>0</v>
      </c>
      <c r="AE1096" s="411">
        <f t="shared" ref="AE1096" si="3365">AE1095</f>
        <v>0</v>
      </c>
      <c r="AF1096" s="411">
        <f t="shared" ref="AF1096" si="3366">AF1095</f>
        <v>0</v>
      </c>
      <c r="AG1096" s="411">
        <f t="shared" ref="AG1096" si="3367">AG1095</f>
        <v>0</v>
      </c>
      <c r="AH1096" s="411">
        <f t="shared" ref="AH1096" si="3368">AH1095</f>
        <v>0</v>
      </c>
      <c r="AI1096" s="411">
        <f t="shared" ref="AI1096" si="3369">AI1095</f>
        <v>0</v>
      </c>
      <c r="AJ1096" s="411">
        <f t="shared" ref="AJ1096" si="3370">AJ1095</f>
        <v>0</v>
      </c>
      <c r="AK1096" s="411">
        <f t="shared" ref="AK1096" si="3371">AK1095</f>
        <v>0</v>
      </c>
      <c r="AL1096" s="411">
        <f t="shared" ref="AL1096" si="3372">AL1095</f>
        <v>0</v>
      </c>
      <c r="AM1096" s="306"/>
    </row>
    <row r="1097" spans="1:39" ht="15" hidden="1" customHeight="1" outlineLevel="1">
      <c r="A1097" s="532"/>
      <c r="B1097" s="428"/>
      <c r="C1097" s="291"/>
      <c r="D1097" s="291"/>
      <c r="E1097" s="291"/>
      <c r="F1097" s="291"/>
      <c r="G1097" s="291"/>
      <c r="H1097" s="291"/>
      <c r="I1097" s="291"/>
      <c r="J1097" s="291"/>
      <c r="K1097" s="291"/>
      <c r="L1097" s="291"/>
      <c r="M1097" s="291"/>
      <c r="N1097" s="291"/>
      <c r="O1097" s="291"/>
      <c r="P1097" s="291"/>
      <c r="Q1097" s="291"/>
      <c r="R1097" s="291"/>
      <c r="S1097" s="291"/>
      <c r="T1097" s="291"/>
      <c r="U1097" s="291"/>
      <c r="V1097" s="291"/>
      <c r="W1097" s="291"/>
      <c r="X1097" s="291"/>
      <c r="Y1097" s="412"/>
      <c r="Z1097" s="425"/>
      <c r="AA1097" s="425"/>
      <c r="AB1097" s="425"/>
      <c r="AC1097" s="425"/>
      <c r="AD1097" s="425"/>
      <c r="AE1097" s="425"/>
      <c r="AF1097" s="425"/>
      <c r="AG1097" s="425"/>
      <c r="AH1097" s="425"/>
      <c r="AI1097" s="425"/>
      <c r="AJ1097" s="425"/>
      <c r="AK1097" s="425"/>
      <c r="AL1097" s="425"/>
      <c r="AM1097" s="306"/>
    </row>
    <row r="1098" spans="1:39" ht="32.15" hidden="1" customHeight="1" outlineLevel="1">
      <c r="A1098" s="532">
        <v>46</v>
      </c>
      <c r="B1098" s="428" t="s">
        <v>138</v>
      </c>
      <c r="C1098" s="291" t="s">
        <v>25</v>
      </c>
      <c r="D1098" s="295"/>
      <c r="E1098" s="295"/>
      <c r="F1098" s="295"/>
      <c r="G1098" s="295"/>
      <c r="H1098" s="295"/>
      <c r="I1098" s="295"/>
      <c r="J1098" s="295"/>
      <c r="K1098" s="295"/>
      <c r="L1098" s="295"/>
      <c r="M1098" s="295"/>
      <c r="N1098" s="295">
        <v>12</v>
      </c>
      <c r="O1098" s="295"/>
      <c r="P1098" s="295"/>
      <c r="Q1098" s="295"/>
      <c r="R1098" s="295"/>
      <c r="S1098" s="295"/>
      <c r="T1098" s="295"/>
      <c r="U1098" s="295"/>
      <c r="V1098" s="295"/>
      <c r="W1098" s="295"/>
      <c r="X1098" s="295"/>
      <c r="Y1098" s="426"/>
      <c r="Z1098" s="415"/>
      <c r="AA1098" s="415"/>
      <c r="AB1098" s="415"/>
      <c r="AC1098" s="415"/>
      <c r="AD1098" s="415"/>
      <c r="AE1098" s="415"/>
      <c r="AF1098" s="415"/>
      <c r="AG1098" s="415"/>
      <c r="AH1098" s="415"/>
      <c r="AI1098" s="415"/>
      <c r="AJ1098" s="415"/>
      <c r="AK1098" s="415"/>
      <c r="AL1098" s="415"/>
      <c r="AM1098" s="296">
        <f>SUM(Y1098:AL1098)</f>
        <v>0</v>
      </c>
    </row>
    <row r="1099" spans="1:39" ht="15" hidden="1" customHeight="1" outlineLevel="1">
      <c r="A1099" s="532"/>
      <c r="B1099" s="294" t="s">
        <v>346</v>
      </c>
      <c r="C1099" s="291" t="s">
        <v>163</v>
      </c>
      <c r="D1099" s="295"/>
      <c r="E1099" s="295"/>
      <c r="F1099" s="295"/>
      <c r="G1099" s="295"/>
      <c r="H1099" s="295"/>
      <c r="I1099" s="295"/>
      <c r="J1099" s="295"/>
      <c r="K1099" s="295"/>
      <c r="L1099" s="295"/>
      <c r="M1099" s="295"/>
      <c r="N1099" s="295">
        <f>N1098</f>
        <v>12</v>
      </c>
      <c r="O1099" s="295"/>
      <c r="P1099" s="295"/>
      <c r="Q1099" s="295"/>
      <c r="R1099" s="295"/>
      <c r="S1099" s="295"/>
      <c r="T1099" s="295"/>
      <c r="U1099" s="295"/>
      <c r="V1099" s="295"/>
      <c r="W1099" s="295"/>
      <c r="X1099" s="295"/>
      <c r="Y1099" s="411">
        <f>Y1098</f>
        <v>0</v>
      </c>
      <c r="Z1099" s="411">
        <f t="shared" ref="Z1099" si="3373">Z1098</f>
        <v>0</v>
      </c>
      <c r="AA1099" s="411">
        <f t="shared" ref="AA1099" si="3374">AA1098</f>
        <v>0</v>
      </c>
      <c r="AB1099" s="411">
        <f t="shared" ref="AB1099" si="3375">AB1098</f>
        <v>0</v>
      </c>
      <c r="AC1099" s="411">
        <f t="shared" ref="AC1099" si="3376">AC1098</f>
        <v>0</v>
      </c>
      <c r="AD1099" s="411">
        <f t="shared" ref="AD1099" si="3377">AD1098</f>
        <v>0</v>
      </c>
      <c r="AE1099" s="411">
        <f t="shared" ref="AE1099" si="3378">AE1098</f>
        <v>0</v>
      </c>
      <c r="AF1099" s="411">
        <f t="shared" ref="AF1099" si="3379">AF1098</f>
        <v>0</v>
      </c>
      <c r="AG1099" s="411">
        <f t="shared" ref="AG1099" si="3380">AG1098</f>
        <v>0</v>
      </c>
      <c r="AH1099" s="411">
        <f t="shared" ref="AH1099" si="3381">AH1098</f>
        <v>0</v>
      </c>
      <c r="AI1099" s="411">
        <f t="shared" ref="AI1099" si="3382">AI1098</f>
        <v>0</v>
      </c>
      <c r="AJ1099" s="411">
        <f t="shared" ref="AJ1099" si="3383">AJ1098</f>
        <v>0</v>
      </c>
      <c r="AK1099" s="411">
        <f t="shared" ref="AK1099" si="3384">AK1098</f>
        <v>0</v>
      </c>
      <c r="AL1099" s="411">
        <f t="shared" ref="AL1099" si="3385">AL1098</f>
        <v>0</v>
      </c>
      <c r="AM1099" s="306"/>
    </row>
    <row r="1100" spans="1:39" ht="15" hidden="1" customHeight="1" outlineLevel="1">
      <c r="A1100" s="532"/>
      <c r="B1100" s="428"/>
      <c r="C1100" s="291"/>
      <c r="D1100" s="291"/>
      <c r="E1100" s="291"/>
      <c r="F1100" s="291"/>
      <c r="G1100" s="291"/>
      <c r="H1100" s="291"/>
      <c r="I1100" s="291"/>
      <c r="J1100" s="291"/>
      <c r="K1100" s="291"/>
      <c r="L1100" s="291"/>
      <c r="M1100" s="291"/>
      <c r="N1100" s="291"/>
      <c r="O1100" s="291"/>
      <c r="P1100" s="291"/>
      <c r="Q1100" s="291"/>
      <c r="R1100" s="291"/>
      <c r="S1100" s="291"/>
      <c r="T1100" s="291"/>
      <c r="U1100" s="291"/>
      <c r="V1100" s="291"/>
      <c r="W1100" s="291"/>
      <c r="X1100" s="291"/>
      <c r="Y1100" s="412"/>
      <c r="Z1100" s="425"/>
      <c r="AA1100" s="425"/>
      <c r="AB1100" s="425"/>
      <c r="AC1100" s="425"/>
      <c r="AD1100" s="425"/>
      <c r="AE1100" s="425"/>
      <c r="AF1100" s="425"/>
      <c r="AG1100" s="425"/>
      <c r="AH1100" s="425"/>
      <c r="AI1100" s="425"/>
      <c r="AJ1100" s="425"/>
      <c r="AK1100" s="425"/>
      <c r="AL1100" s="425"/>
      <c r="AM1100" s="306"/>
    </row>
    <row r="1101" spans="1:39" ht="35.5" hidden="1" customHeight="1" outlineLevel="1">
      <c r="A1101" s="532">
        <v>47</v>
      </c>
      <c r="B1101" s="428" t="s">
        <v>139</v>
      </c>
      <c r="C1101" s="291" t="s">
        <v>25</v>
      </c>
      <c r="D1101" s="295"/>
      <c r="E1101" s="295"/>
      <c r="F1101" s="295"/>
      <c r="G1101" s="295"/>
      <c r="H1101" s="295"/>
      <c r="I1101" s="295"/>
      <c r="J1101" s="295"/>
      <c r="K1101" s="295"/>
      <c r="L1101" s="295"/>
      <c r="M1101" s="295"/>
      <c r="N1101" s="295">
        <v>12</v>
      </c>
      <c r="O1101" s="295"/>
      <c r="P1101" s="295"/>
      <c r="Q1101" s="295"/>
      <c r="R1101" s="295"/>
      <c r="S1101" s="295"/>
      <c r="T1101" s="295"/>
      <c r="U1101" s="295"/>
      <c r="V1101" s="295"/>
      <c r="W1101" s="295"/>
      <c r="X1101" s="295"/>
      <c r="Y1101" s="426"/>
      <c r="Z1101" s="415"/>
      <c r="AA1101" s="415"/>
      <c r="AB1101" s="415"/>
      <c r="AC1101" s="415"/>
      <c r="AD1101" s="415"/>
      <c r="AE1101" s="415"/>
      <c r="AF1101" s="415"/>
      <c r="AG1101" s="415"/>
      <c r="AH1101" s="415"/>
      <c r="AI1101" s="415"/>
      <c r="AJ1101" s="415"/>
      <c r="AK1101" s="415"/>
      <c r="AL1101" s="415"/>
      <c r="AM1101" s="296">
        <f>SUM(Y1101:AL1101)</f>
        <v>0</v>
      </c>
    </row>
    <row r="1102" spans="1:39" ht="15" hidden="1" customHeight="1" outlineLevel="1">
      <c r="A1102" s="532"/>
      <c r="B1102" s="294" t="s">
        <v>346</v>
      </c>
      <c r="C1102" s="291" t="s">
        <v>163</v>
      </c>
      <c r="D1102" s="295"/>
      <c r="E1102" s="295"/>
      <c r="F1102" s="295"/>
      <c r="G1102" s="295"/>
      <c r="H1102" s="295"/>
      <c r="I1102" s="295"/>
      <c r="J1102" s="295"/>
      <c r="K1102" s="295"/>
      <c r="L1102" s="295"/>
      <c r="M1102" s="295"/>
      <c r="N1102" s="295">
        <f>N1101</f>
        <v>12</v>
      </c>
      <c r="O1102" s="295"/>
      <c r="P1102" s="295"/>
      <c r="Q1102" s="295"/>
      <c r="R1102" s="295"/>
      <c r="S1102" s="295"/>
      <c r="T1102" s="295"/>
      <c r="U1102" s="295"/>
      <c r="V1102" s="295"/>
      <c r="W1102" s="295"/>
      <c r="X1102" s="295"/>
      <c r="Y1102" s="411">
        <f>Y1101</f>
        <v>0</v>
      </c>
      <c r="Z1102" s="411">
        <f t="shared" ref="Z1102" si="3386">Z1101</f>
        <v>0</v>
      </c>
      <c r="AA1102" s="411">
        <f t="shared" ref="AA1102" si="3387">AA1101</f>
        <v>0</v>
      </c>
      <c r="AB1102" s="411">
        <f t="shared" ref="AB1102" si="3388">AB1101</f>
        <v>0</v>
      </c>
      <c r="AC1102" s="411">
        <f t="shared" ref="AC1102" si="3389">AC1101</f>
        <v>0</v>
      </c>
      <c r="AD1102" s="411">
        <f t="shared" ref="AD1102" si="3390">AD1101</f>
        <v>0</v>
      </c>
      <c r="AE1102" s="411">
        <f t="shared" ref="AE1102" si="3391">AE1101</f>
        <v>0</v>
      </c>
      <c r="AF1102" s="411">
        <f t="shared" ref="AF1102" si="3392">AF1101</f>
        <v>0</v>
      </c>
      <c r="AG1102" s="411">
        <f t="shared" ref="AG1102" si="3393">AG1101</f>
        <v>0</v>
      </c>
      <c r="AH1102" s="411">
        <f t="shared" ref="AH1102" si="3394">AH1101</f>
        <v>0</v>
      </c>
      <c r="AI1102" s="411">
        <f t="shared" ref="AI1102" si="3395">AI1101</f>
        <v>0</v>
      </c>
      <c r="AJ1102" s="411">
        <f t="shared" ref="AJ1102" si="3396">AJ1101</f>
        <v>0</v>
      </c>
      <c r="AK1102" s="411">
        <f t="shared" ref="AK1102" si="3397">AK1101</f>
        <v>0</v>
      </c>
      <c r="AL1102" s="411">
        <f t="shared" ref="AL1102" si="3398">AL1101</f>
        <v>0</v>
      </c>
      <c r="AM1102" s="306"/>
    </row>
    <row r="1103" spans="1:39" ht="15" hidden="1" customHeight="1" outlineLevel="1">
      <c r="A1103" s="532"/>
      <c r="B1103" s="428"/>
      <c r="C1103" s="291"/>
      <c r="D1103" s="291"/>
      <c r="E1103" s="291"/>
      <c r="F1103" s="291"/>
      <c r="G1103" s="291"/>
      <c r="H1103" s="291"/>
      <c r="I1103" s="291"/>
      <c r="J1103" s="291"/>
      <c r="K1103" s="291"/>
      <c r="L1103" s="291"/>
      <c r="M1103" s="291"/>
      <c r="N1103" s="291"/>
      <c r="O1103" s="291"/>
      <c r="P1103" s="291"/>
      <c r="Q1103" s="291"/>
      <c r="R1103" s="291"/>
      <c r="S1103" s="291"/>
      <c r="T1103" s="291"/>
      <c r="U1103" s="291"/>
      <c r="V1103" s="291"/>
      <c r="W1103" s="291"/>
      <c r="X1103" s="291"/>
      <c r="Y1103" s="412"/>
      <c r="Z1103" s="425"/>
      <c r="AA1103" s="425"/>
      <c r="AB1103" s="425"/>
      <c r="AC1103" s="425"/>
      <c r="AD1103" s="425"/>
      <c r="AE1103" s="425"/>
      <c r="AF1103" s="425"/>
      <c r="AG1103" s="425"/>
      <c r="AH1103" s="425"/>
      <c r="AI1103" s="425"/>
      <c r="AJ1103" s="425"/>
      <c r="AK1103" s="425"/>
      <c r="AL1103" s="425"/>
      <c r="AM1103" s="306"/>
    </row>
    <row r="1104" spans="1:39" ht="39.65" hidden="1" customHeight="1" outlineLevel="1">
      <c r="A1104" s="532">
        <v>48</v>
      </c>
      <c r="B1104" s="428" t="s">
        <v>140</v>
      </c>
      <c r="C1104" s="291" t="s">
        <v>25</v>
      </c>
      <c r="D1104" s="295"/>
      <c r="E1104" s="295"/>
      <c r="F1104" s="295"/>
      <c r="G1104" s="295"/>
      <c r="H1104" s="295"/>
      <c r="I1104" s="295"/>
      <c r="J1104" s="295"/>
      <c r="K1104" s="295"/>
      <c r="L1104" s="295"/>
      <c r="M1104" s="295"/>
      <c r="N1104" s="295">
        <v>12</v>
      </c>
      <c r="O1104" s="295"/>
      <c r="P1104" s="295"/>
      <c r="Q1104" s="295"/>
      <c r="R1104" s="295"/>
      <c r="S1104" s="295"/>
      <c r="T1104" s="295"/>
      <c r="U1104" s="295"/>
      <c r="V1104" s="295"/>
      <c r="W1104" s="295"/>
      <c r="X1104" s="295"/>
      <c r="Y1104" s="426"/>
      <c r="Z1104" s="415"/>
      <c r="AA1104" s="415"/>
      <c r="AB1104" s="415"/>
      <c r="AC1104" s="415"/>
      <c r="AD1104" s="415"/>
      <c r="AE1104" s="415"/>
      <c r="AF1104" s="415"/>
      <c r="AG1104" s="415"/>
      <c r="AH1104" s="415"/>
      <c r="AI1104" s="415"/>
      <c r="AJ1104" s="415"/>
      <c r="AK1104" s="415"/>
      <c r="AL1104" s="415"/>
      <c r="AM1104" s="296">
        <f>SUM(Y1104:AL1104)</f>
        <v>0</v>
      </c>
    </row>
    <row r="1105" spans="1:39" ht="15" hidden="1" customHeight="1" outlineLevel="1">
      <c r="A1105" s="532"/>
      <c r="B1105" s="294" t="s">
        <v>346</v>
      </c>
      <c r="C1105" s="291" t="s">
        <v>163</v>
      </c>
      <c r="D1105" s="295"/>
      <c r="E1105" s="295"/>
      <c r="F1105" s="295"/>
      <c r="G1105" s="295"/>
      <c r="H1105" s="295"/>
      <c r="I1105" s="295"/>
      <c r="J1105" s="295"/>
      <c r="K1105" s="295"/>
      <c r="L1105" s="295"/>
      <c r="M1105" s="295"/>
      <c r="N1105" s="295">
        <f>N1104</f>
        <v>12</v>
      </c>
      <c r="O1105" s="295"/>
      <c r="P1105" s="295"/>
      <c r="Q1105" s="295"/>
      <c r="R1105" s="295"/>
      <c r="S1105" s="295"/>
      <c r="T1105" s="295"/>
      <c r="U1105" s="295"/>
      <c r="V1105" s="295"/>
      <c r="W1105" s="295"/>
      <c r="X1105" s="295"/>
      <c r="Y1105" s="411">
        <f>Y1104</f>
        <v>0</v>
      </c>
      <c r="Z1105" s="411">
        <f t="shared" ref="Z1105" si="3399">Z1104</f>
        <v>0</v>
      </c>
      <c r="AA1105" s="411">
        <f t="shared" ref="AA1105" si="3400">AA1104</f>
        <v>0</v>
      </c>
      <c r="AB1105" s="411">
        <f t="shared" ref="AB1105" si="3401">AB1104</f>
        <v>0</v>
      </c>
      <c r="AC1105" s="411">
        <f t="shared" ref="AC1105" si="3402">AC1104</f>
        <v>0</v>
      </c>
      <c r="AD1105" s="411">
        <f t="shared" ref="AD1105" si="3403">AD1104</f>
        <v>0</v>
      </c>
      <c r="AE1105" s="411">
        <f t="shared" ref="AE1105" si="3404">AE1104</f>
        <v>0</v>
      </c>
      <c r="AF1105" s="411">
        <f t="shared" ref="AF1105" si="3405">AF1104</f>
        <v>0</v>
      </c>
      <c r="AG1105" s="411">
        <f t="shared" ref="AG1105" si="3406">AG1104</f>
        <v>0</v>
      </c>
      <c r="AH1105" s="411">
        <f t="shared" ref="AH1105" si="3407">AH1104</f>
        <v>0</v>
      </c>
      <c r="AI1105" s="411">
        <f t="shared" ref="AI1105" si="3408">AI1104</f>
        <v>0</v>
      </c>
      <c r="AJ1105" s="411">
        <f t="shared" ref="AJ1105" si="3409">AJ1104</f>
        <v>0</v>
      </c>
      <c r="AK1105" s="411">
        <f t="shared" ref="AK1105" si="3410">AK1104</f>
        <v>0</v>
      </c>
      <c r="AL1105" s="411">
        <f t="shared" ref="AL1105" si="3411">AL1104</f>
        <v>0</v>
      </c>
      <c r="AM1105" s="306"/>
    </row>
    <row r="1106" spans="1:39" ht="15" hidden="1" customHeight="1" outlineLevel="1">
      <c r="A1106" s="532"/>
      <c r="B1106" s="428"/>
      <c r="C1106" s="291"/>
      <c r="D1106" s="291"/>
      <c r="E1106" s="291"/>
      <c r="F1106" s="291"/>
      <c r="G1106" s="291"/>
      <c r="H1106" s="291"/>
      <c r="I1106" s="291"/>
      <c r="J1106" s="291"/>
      <c r="K1106" s="291"/>
      <c r="L1106" s="291"/>
      <c r="M1106" s="291"/>
      <c r="N1106" s="291"/>
      <c r="O1106" s="291"/>
      <c r="P1106" s="291"/>
      <c r="Q1106" s="291"/>
      <c r="R1106" s="291"/>
      <c r="S1106" s="291"/>
      <c r="T1106" s="291"/>
      <c r="U1106" s="291"/>
      <c r="V1106" s="291"/>
      <c r="W1106" s="291"/>
      <c r="X1106" s="291"/>
      <c r="Y1106" s="412"/>
      <c r="Z1106" s="425"/>
      <c r="AA1106" s="425"/>
      <c r="AB1106" s="425"/>
      <c r="AC1106" s="425"/>
      <c r="AD1106" s="425"/>
      <c r="AE1106" s="425"/>
      <c r="AF1106" s="425"/>
      <c r="AG1106" s="425"/>
      <c r="AH1106" s="425"/>
      <c r="AI1106" s="425"/>
      <c r="AJ1106" s="425"/>
      <c r="AK1106" s="425"/>
      <c r="AL1106" s="425"/>
      <c r="AM1106" s="306"/>
    </row>
    <row r="1107" spans="1:39" ht="33" hidden="1" customHeight="1" outlineLevel="1">
      <c r="A1107" s="532">
        <v>49</v>
      </c>
      <c r="B1107" s="428" t="s">
        <v>141</v>
      </c>
      <c r="C1107" s="291" t="s">
        <v>25</v>
      </c>
      <c r="D1107" s="295"/>
      <c r="E1107" s="295"/>
      <c r="F1107" s="295"/>
      <c r="G1107" s="295"/>
      <c r="H1107" s="295"/>
      <c r="I1107" s="295"/>
      <c r="J1107" s="295"/>
      <c r="K1107" s="295"/>
      <c r="L1107" s="295"/>
      <c r="M1107" s="295"/>
      <c r="N1107" s="295">
        <v>12</v>
      </c>
      <c r="O1107" s="295"/>
      <c r="P1107" s="295"/>
      <c r="Q1107" s="295"/>
      <c r="R1107" s="295"/>
      <c r="S1107" s="295"/>
      <c r="T1107" s="295"/>
      <c r="U1107" s="295"/>
      <c r="V1107" s="295"/>
      <c r="W1107" s="295"/>
      <c r="X1107" s="295"/>
      <c r="Y1107" s="426"/>
      <c r="Z1107" s="415"/>
      <c r="AA1107" s="415"/>
      <c r="AB1107" s="415"/>
      <c r="AC1107" s="415"/>
      <c r="AD1107" s="415"/>
      <c r="AE1107" s="415"/>
      <c r="AF1107" s="415"/>
      <c r="AG1107" s="415"/>
      <c r="AH1107" s="415"/>
      <c r="AI1107" s="415"/>
      <c r="AJ1107" s="415"/>
      <c r="AK1107" s="415"/>
      <c r="AL1107" s="415"/>
      <c r="AM1107" s="296">
        <f>SUM(Y1107:AL1107)</f>
        <v>0</v>
      </c>
    </row>
    <row r="1108" spans="1:39" ht="15" hidden="1" customHeight="1" outlineLevel="1">
      <c r="A1108" s="532"/>
      <c r="B1108" s="294" t="s">
        <v>346</v>
      </c>
      <c r="C1108" s="291" t="s">
        <v>163</v>
      </c>
      <c r="D1108" s="295"/>
      <c r="E1108" s="295"/>
      <c r="F1108" s="295"/>
      <c r="G1108" s="295"/>
      <c r="H1108" s="295"/>
      <c r="I1108" s="295"/>
      <c r="J1108" s="295"/>
      <c r="K1108" s="295"/>
      <c r="L1108" s="295"/>
      <c r="M1108" s="295"/>
      <c r="N1108" s="295">
        <f>N1107</f>
        <v>12</v>
      </c>
      <c r="O1108" s="295"/>
      <c r="P1108" s="295"/>
      <c r="Q1108" s="295"/>
      <c r="R1108" s="295"/>
      <c r="S1108" s="295"/>
      <c r="T1108" s="295"/>
      <c r="U1108" s="295"/>
      <c r="V1108" s="295"/>
      <c r="W1108" s="295"/>
      <c r="X1108" s="295"/>
      <c r="Y1108" s="411">
        <f>Y1107</f>
        <v>0</v>
      </c>
      <c r="Z1108" s="411">
        <f t="shared" ref="Z1108" si="3412">Z1107</f>
        <v>0</v>
      </c>
      <c r="AA1108" s="411">
        <f t="shared" ref="AA1108" si="3413">AA1107</f>
        <v>0</v>
      </c>
      <c r="AB1108" s="411">
        <f t="shared" ref="AB1108" si="3414">AB1107</f>
        <v>0</v>
      </c>
      <c r="AC1108" s="411">
        <f t="shared" ref="AC1108" si="3415">AC1107</f>
        <v>0</v>
      </c>
      <c r="AD1108" s="411">
        <f t="shared" ref="AD1108" si="3416">AD1107</f>
        <v>0</v>
      </c>
      <c r="AE1108" s="411">
        <f t="shared" ref="AE1108" si="3417">AE1107</f>
        <v>0</v>
      </c>
      <c r="AF1108" s="411">
        <f t="shared" ref="AF1108" si="3418">AF1107</f>
        <v>0</v>
      </c>
      <c r="AG1108" s="411">
        <f t="shared" ref="AG1108" si="3419">AG1107</f>
        <v>0</v>
      </c>
      <c r="AH1108" s="411">
        <f t="shared" ref="AH1108" si="3420">AH1107</f>
        <v>0</v>
      </c>
      <c r="AI1108" s="411">
        <f t="shared" ref="AI1108" si="3421">AI1107</f>
        <v>0</v>
      </c>
      <c r="AJ1108" s="411">
        <f t="shared" ref="AJ1108" si="3422">AJ1107</f>
        <v>0</v>
      </c>
      <c r="AK1108" s="411">
        <f t="shared" ref="AK1108" si="3423">AK1107</f>
        <v>0</v>
      </c>
      <c r="AL1108" s="411">
        <f t="shared" ref="AL1108" si="3424">AL1107</f>
        <v>0</v>
      </c>
      <c r="AM1108" s="306"/>
    </row>
    <row r="1109" spans="1:39" ht="15" hidden="1" customHeight="1" outlineLevel="1">
      <c r="A1109" s="532"/>
      <c r="B1109" s="294"/>
      <c r="C1109" s="305"/>
      <c r="D1109" s="291"/>
      <c r="E1109" s="291"/>
      <c r="F1109" s="291"/>
      <c r="G1109" s="291"/>
      <c r="H1109" s="291"/>
      <c r="I1109" s="291"/>
      <c r="J1109" s="291"/>
      <c r="K1109" s="291"/>
      <c r="L1109" s="291"/>
      <c r="M1109" s="291"/>
      <c r="N1109" s="291"/>
      <c r="O1109" s="291"/>
      <c r="P1109" s="291"/>
      <c r="Q1109" s="291"/>
      <c r="R1109" s="291"/>
      <c r="S1109" s="291"/>
      <c r="T1109" s="291"/>
      <c r="U1109" s="291"/>
      <c r="V1109" s="291"/>
      <c r="W1109" s="291"/>
      <c r="X1109" s="291"/>
      <c r="Y1109" s="301"/>
      <c r="Z1109" s="301"/>
      <c r="AA1109" s="301"/>
      <c r="AB1109" s="301"/>
      <c r="AC1109" s="301"/>
      <c r="AD1109" s="301"/>
      <c r="AE1109" s="301"/>
      <c r="AF1109" s="301"/>
      <c r="AG1109" s="301"/>
      <c r="AH1109" s="301"/>
      <c r="AI1109" s="301"/>
      <c r="AJ1109" s="301"/>
      <c r="AK1109" s="301"/>
      <c r="AL1109" s="301"/>
      <c r="AM1109" s="306"/>
    </row>
    <row r="1110" spans="1:39" ht="15.5" collapsed="1">
      <c r="B1110" s="327" t="s">
        <v>347</v>
      </c>
      <c r="C1110" s="329"/>
      <c r="D1110" s="329">
        <f>SUM(D953:D1108)</f>
        <v>0</v>
      </c>
      <c r="E1110" s="329"/>
      <c r="F1110" s="329"/>
      <c r="G1110" s="329"/>
      <c r="H1110" s="329"/>
      <c r="I1110" s="329"/>
      <c r="J1110" s="329"/>
      <c r="K1110" s="329"/>
      <c r="L1110" s="329"/>
      <c r="M1110" s="329"/>
      <c r="N1110" s="329"/>
      <c r="O1110" s="329">
        <f>SUM(O953:O1108)</f>
        <v>0</v>
      </c>
      <c r="P1110" s="329"/>
      <c r="Q1110" s="329"/>
      <c r="R1110" s="329"/>
      <c r="S1110" s="329"/>
      <c r="T1110" s="329"/>
      <c r="U1110" s="329"/>
      <c r="V1110" s="329"/>
      <c r="W1110" s="329"/>
      <c r="X1110" s="329"/>
      <c r="Y1110" s="329">
        <f>IF(Y951="kWh",SUMPRODUCT(D953:D1108,Y953:Y1108))</f>
        <v>0</v>
      </c>
      <c r="Z1110" s="329">
        <f>IF(Z951="kWh",SUMPRODUCT(D953:D1108,Z953:Z1108))</f>
        <v>0</v>
      </c>
      <c r="AA1110" s="329">
        <f>IF(AA951="kw",SUMPRODUCT(N953:N1108,O953:O1108,AA953:AA1108),SUMPRODUCT(D953:D1108,AA953:AA1108))</f>
        <v>0</v>
      </c>
      <c r="AB1110" s="329">
        <f>IF(AB951="kw",SUMPRODUCT(N953:N1108,O953:O1108,AB953:AB1108),SUMPRODUCT(D953:D1108,AB953:AB1108))</f>
        <v>0</v>
      </c>
      <c r="AC1110" s="329">
        <f>IF(AC951="kw",SUMPRODUCT(N953:N1108,O953:O1108,AC953:AC1108),SUMPRODUCT(D953:D1108,AC953:AC1108))</f>
        <v>0</v>
      </c>
      <c r="AD1110" s="329">
        <f>IF(AD951="kw",SUMPRODUCT(N953:N1108,O953:O1108,AD953:AD1108),SUMPRODUCT(D953:D1108,AD953:AD1108))</f>
        <v>0</v>
      </c>
      <c r="AE1110" s="329">
        <f>IF(AE951="kw",SUMPRODUCT(N953:N1108,O953:O1108,AE953:AE1108),SUMPRODUCT(D953:D1108,AE953:AE1108))</f>
        <v>0</v>
      </c>
      <c r="AF1110" s="329">
        <f>IF(AF951="kw",SUMPRODUCT(N953:N1108,O953:O1108,AF953:AF1108),SUMPRODUCT(D953:D1108,AF953:AF1108))</f>
        <v>0</v>
      </c>
      <c r="AG1110" s="329">
        <f>IF(AG951="kw",SUMPRODUCT(N953:N1108,O953:O1108,AG953:AG1108),SUMPRODUCT(D953:D1108,AG953:AG1108))</f>
        <v>0</v>
      </c>
      <c r="AH1110" s="329">
        <f>IF(AH951="kw",SUMPRODUCT(N953:N1108,O953:O1108,AH953:AH1108),SUMPRODUCT(D953:D1108,AH953:AH1108))</f>
        <v>0</v>
      </c>
      <c r="AI1110" s="329">
        <f>IF(AI951="kw",SUMPRODUCT(N953:N1108,O953:O1108,AI953:AI1108),SUMPRODUCT(D953:D1108,AI953:AI1108))</f>
        <v>0</v>
      </c>
      <c r="AJ1110" s="329">
        <f>IF(AJ951="kw",SUMPRODUCT(N953:N1108,O953:O1108,AJ953:AJ1108),SUMPRODUCT(D953:D1108,AJ953:AJ1108))</f>
        <v>0</v>
      </c>
      <c r="AK1110" s="329">
        <f>IF(AK951="kw",SUMPRODUCT(N953:N1108,O953:O1108,AK953:AK1108),SUMPRODUCT(D953:D1108,AK953:AK1108))</f>
        <v>0</v>
      </c>
      <c r="AL1110" s="329">
        <f>IF(AL951="kw",SUMPRODUCT(N953:N1108,O953:O1108,AL953:AL1108),SUMPRODUCT(D953:D1108,AL953:AL1108))</f>
        <v>0</v>
      </c>
      <c r="AM1110" s="330"/>
    </row>
    <row r="1111" spans="1:39" ht="15.5">
      <c r="B1111" s="391" t="s">
        <v>348</v>
      </c>
      <c r="C1111" s="392"/>
      <c r="D1111" s="392"/>
      <c r="E1111" s="392"/>
      <c r="F1111" s="392"/>
      <c r="G1111" s="392"/>
      <c r="H1111" s="392"/>
      <c r="I1111" s="392"/>
      <c r="J1111" s="392"/>
      <c r="K1111" s="392"/>
      <c r="L1111" s="392"/>
      <c r="M1111" s="392"/>
      <c r="N1111" s="392"/>
      <c r="O1111" s="392"/>
      <c r="P1111" s="392"/>
      <c r="Q1111" s="392"/>
      <c r="R1111" s="392"/>
      <c r="S1111" s="392"/>
      <c r="T1111" s="392"/>
      <c r="U1111" s="392"/>
      <c r="V1111" s="392"/>
      <c r="W1111" s="392"/>
      <c r="X1111" s="392"/>
      <c r="Y1111" s="392">
        <f>HLOOKUP(Y767,'2. LRAMVA Threshold'!$B$42:$Q$53,12,FALSE)</f>
        <v>0</v>
      </c>
      <c r="Z1111" s="392">
        <f>HLOOKUP(Z767,'2. LRAMVA Threshold'!$B$42:$Q$53,12,FALSE)</f>
        <v>0</v>
      </c>
      <c r="AA1111" s="392">
        <f>HLOOKUP(AA767,'2. LRAMVA Threshold'!$B$42:$Q$53,12,FALSE)</f>
        <v>0</v>
      </c>
      <c r="AB1111" s="392">
        <f>HLOOKUP(AB767,'2. LRAMVA Threshold'!$B$42:$Q$53,12,FALSE)</f>
        <v>0</v>
      </c>
      <c r="AC1111" s="392">
        <f>HLOOKUP(AC767,'2. LRAMVA Threshold'!$B$42:$Q$53,12,FALSE)</f>
        <v>0</v>
      </c>
      <c r="AD1111" s="392">
        <f>HLOOKUP(AD767,'2. LRAMVA Threshold'!$B$42:$Q$53,12,FALSE)</f>
        <v>0</v>
      </c>
      <c r="AE1111" s="392">
        <f>HLOOKUP(AE767,'2. LRAMVA Threshold'!$B$42:$Q$53,12,FALSE)</f>
        <v>0</v>
      </c>
      <c r="AF1111" s="392">
        <f>HLOOKUP(AF767,'2. LRAMVA Threshold'!$B$42:$Q$53,12,FALSE)</f>
        <v>0</v>
      </c>
      <c r="AG1111" s="392">
        <f>HLOOKUP(AG767,'2. LRAMVA Threshold'!$B$42:$Q$53,12,FALSE)</f>
        <v>0</v>
      </c>
      <c r="AH1111" s="392">
        <f>HLOOKUP(AH767,'2. LRAMVA Threshold'!$B$42:$Q$53,12,FALSE)</f>
        <v>0</v>
      </c>
      <c r="AI1111" s="392">
        <f>HLOOKUP(AI767,'2. LRAMVA Threshold'!$B$42:$Q$53,12,FALSE)</f>
        <v>0</v>
      </c>
      <c r="AJ1111" s="392">
        <f>HLOOKUP(AJ767,'2. LRAMVA Threshold'!$B$42:$Q$53,12,FALSE)</f>
        <v>0</v>
      </c>
      <c r="AK1111" s="392">
        <f>HLOOKUP(AK767,'2. LRAMVA Threshold'!$B$42:$Q$53,12,FALSE)</f>
        <v>0</v>
      </c>
      <c r="AL1111" s="392">
        <f>HLOOKUP(AL767,'2. LRAMVA Threshold'!$B$42:$Q$53,12,FALSE)</f>
        <v>0</v>
      </c>
      <c r="AM1111" s="442"/>
    </row>
    <row r="1112" spans="1:39" ht="15.5">
      <c r="B1112" s="394"/>
      <c r="C1112" s="432"/>
      <c r="D1112" s="433"/>
      <c r="E1112" s="433"/>
      <c r="F1112" s="433"/>
      <c r="G1112" s="433"/>
      <c r="H1112" s="433"/>
      <c r="I1112" s="433"/>
      <c r="J1112" s="433"/>
      <c r="K1112" s="433"/>
      <c r="L1112" s="433"/>
      <c r="M1112" s="433"/>
      <c r="N1112" s="433"/>
      <c r="O1112" s="434"/>
      <c r="P1112" s="433"/>
      <c r="Q1112" s="433"/>
      <c r="R1112" s="433"/>
      <c r="S1112" s="435"/>
      <c r="T1112" s="435"/>
      <c r="U1112" s="435"/>
      <c r="V1112" s="435"/>
      <c r="W1112" s="433"/>
      <c r="X1112" s="433"/>
      <c r="Y1112" s="436"/>
      <c r="Z1112" s="436"/>
      <c r="AA1112" s="436"/>
      <c r="AB1112" s="436"/>
      <c r="AC1112" s="436"/>
      <c r="AD1112" s="436"/>
      <c r="AE1112" s="436"/>
      <c r="AF1112" s="399"/>
      <c r="AG1112" s="399"/>
      <c r="AH1112" s="399"/>
      <c r="AI1112" s="399"/>
      <c r="AJ1112" s="399"/>
      <c r="AK1112" s="399"/>
      <c r="AL1112" s="399"/>
      <c r="AM1112" s="400"/>
    </row>
    <row r="1113" spans="1:39" ht="15.5">
      <c r="B1113" s="324" t="s">
        <v>349</v>
      </c>
      <c r="C1113" s="338"/>
      <c r="D1113" s="338"/>
      <c r="E1113" s="376"/>
      <c r="F1113" s="376"/>
      <c r="G1113" s="376"/>
      <c r="H1113" s="376"/>
      <c r="I1113" s="376"/>
      <c r="J1113" s="376"/>
      <c r="K1113" s="376"/>
      <c r="L1113" s="376"/>
      <c r="M1113" s="376"/>
      <c r="N1113" s="376"/>
      <c r="O1113" s="291"/>
      <c r="P1113" s="340"/>
      <c r="Q1113" s="340"/>
      <c r="R1113" s="340"/>
      <c r="S1113" s="339"/>
      <c r="T1113" s="339"/>
      <c r="U1113" s="339"/>
      <c r="V1113" s="339"/>
      <c r="W1113" s="340"/>
      <c r="X1113" s="340"/>
      <c r="Y1113" s="341">
        <f>HLOOKUP(Y$35,'3.  Distribution Rates'!$C$122:$P$133,12,FALSE)</f>
        <v>0</v>
      </c>
      <c r="Z1113" s="341">
        <f>HLOOKUP(Z$35,'3.  Distribution Rates'!$C$122:$P$133,12,FALSE)</f>
        <v>0</v>
      </c>
      <c r="AA1113" s="341">
        <f>HLOOKUP(AA$35,'3.  Distribution Rates'!$C$122:$P$133,12,FALSE)</f>
        <v>0</v>
      </c>
      <c r="AB1113" s="341">
        <f>HLOOKUP(AB$35,'3.  Distribution Rates'!$C$122:$P$133,12,FALSE)</f>
        <v>0</v>
      </c>
      <c r="AC1113" s="341">
        <f>HLOOKUP(AC$35,'3.  Distribution Rates'!$C$122:$P$133,12,FALSE)</f>
        <v>0</v>
      </c>
      <c r="AD1113" s="341">
        <f>HLOOKUP(AD$35,'3.  Distribution Rates'!$C$122:$P$133,12,FALSE)</f>
        <v>0</v>
      </c>
      <c r="AE1113" s="341">
        <f>HLOOKUP(AE$35,'3.  Distribution Rates'!$C$122:$P$133,12,FALSE)</f>
        <v>0</v>
      </c>
      <c r="AF1113" s="341">
        <f>HLOOKUP(AF$35,'3.  Distribution Rates'!$C$122:$P$133,12,FALSE)</f>
        <v>0</v>
      </c>
      <c r="AG1113" s="341">
        <f>HLOOKUP(AG$35,'3.  Distribution Rates'!$C$122:$P$133,12,FALSE)</f>
        <v>0</v>
      </c>
      <c r="AH1113" s="341">
        <f>HLOOKUP(AH$35,'3.  Distribution Rates'!$C$122:$P$133,12,FALSE)</f>
        <v>0</v>
      </c>
      <c r="AI1113" s="341">
        <f>HLOOKUP(AI$35,'3.  Distribution Rates'!$C$122:$P$133,12,FALSE)</f>
        <v>0</v>
      </c>
      <c r="AJ1113" s="341">
        <f>HLOOKUP(AJ$35,'3.  Distribution Rates'!$C$122:$P$133,12,FALSE)</f>
        <v>0</v>
      </c>
      <c r="AK1113" s="341">
        <f>HLOOKUP(AK$35,'3.  Distribution Rates'!$C$122:$P$133,12,FALSE)</f>
        <v>0</v>
      </c>
      <c r="AL1113" s="341">
        <f>HLOOKUP(AL$35,'3.  Distribution Rates'!$C$122:$P$133,12,FALSE)</f>
        <v>0</v>
      </c>
      <c r="AM1113" s="444"/>
    </row>
    <row r="1114" spans="1:39" ht="15.5">
      <c r="B1114" s="324" t="s">
        <v>353</v>
      </c>
      <c r="C1114" s="345"/>
      <c r="D1114" s="309"/>
      <c r="E1114" s="279"/>
      <c r="F1114" s="279"/>
      <c r="G1114" s="279"/>
      <c r="H1114" s="279"/>
      <c r="I1114" s="279"/>
      <c r="J1114" s="279"/>
      <c r="K1114" s="279"/>
      <c r="L1114" s="279"/>
      <c r="M1114" s="279"/>
      <c r="N1114" s="279"/>
      <c r="O1114" s="291"/>
      <c r="P1114" s="279"/>
      <c r="Q1114" s="279"/>
      <c r="R1114" s="279"/>
      <c r="S1114" s="309"/>
      <c r="T1114" s="309"/>
      <c r="U1114" s="309"/>
      <c r="V1114" s="309"/>
      <c r="W1114" s="279"/>
      <c r="X1114" s="279"/>
      <c r="Y1114" s="378">
        <f>'4.  2011-2014 LRAM'!Y143*Y1113</f>
        <v>0</v>
      </c>
      <c r="Z1114" s="378">
        <f>'4.  2011-2014 LRAM'!Z143*Z1113</f>
        <v>0</v>
      </c>
      <c r="AA1114" s="378">
        <f>'4.  2011-2014 LRAM'!AA143*AA1113</f>
        <v>0</v>
      </c>
      <c r="AB1114" s="378">
        <f>'4.  2011-2014 LRAM'!AB143*AB1113</f>
        <v>0</v>
      </c>
      <c r="AC1114" s="378">
        <f>'4.  2011-2014 LRAM'!AC143*AC1113</f>
        <v>0</v>
      </c>
      <c r="AD1114" s="378">
        <f>'4.  2011-2014 LRAM'!AD143*AD1113</f>
        <v>0</v>
      </c>
      <c r="AE1114" s="378">
        <f>'4.  2011-2014 LRAM'!AE143*AE1113</f>
        <v>0</v>
      </c>
      <c r="AF1114" s="378">
        <f>'4.  2011-2014 LRAM'!AF143*AF1113</f>
        <v>0</v>
      </c>
      <c r="AG1114" s="378">
        <f>'4.  2011-2014 LRAM'!AG143*AG1113</f>
        <v>0</v>
      </c>
      <c r="AH1114" s="378">
        <f>'4.  2011-2014 LRAM'!AH143*AH1113</f>
        <v>0</v>
      </c>
      <c r="AI1114" s="378">
        <f>'4.  2011-2014 LRAM'!AI143*AI1113</f>
        <v>0</v>
      </c>
      <c r="AJ1114" s="378">
        <f>'4.  2011-2014 LRAM'!AJ143*AJ1113</f>
        <v>0</v>
      </c>
      <c r="AK1114" s="378">
        <f>'4.  2011-2014 LRAM'!AK143*AK1113</f>
        <v>0</v>
      </c>
      <c r="AL1114" s="378">
        <f>'4.  2011-2014 LRAM'!AL143*AL1113</f>
        <v>0</v>
      </c>
      <c r="AM1114" s="629">
        <f t="shared" ref="AM1114:AM1123" si="3425">SUM(Y1114:AL1114)</f>
        <v>0</v>
      </c>
    </row>
    <row r="1115" spans="1:39" ht="15.5">
      <c r="B1115" s="324" t="s">
        <v>354</v>
      </c>
      <c r="C1115" s="345"/>
      <c r="D1115" s="309"/>
      <c r="E1115" s="279"/>
      <c r="F1115" s="279"/>
      <c r="G1115" s="279"/>
      <c r="H1115" s="279"/>
      <c r="I1115" s="279"/>
      <c r="J1115" s="279"/>
      <c r="K1115" s="279"/>
      <c r="L1115" s="279"/>
      <c r="M1115" s="279"/>
      <c r="N1115" s="279"/>
      <c r="O1115" s="291"/>
      <c r="P1115" s="279"/>
      <c r="Q1115" s="279"/>
      <c r="R1115" s="279"/>
      <c r="S1115" s="309"/>
      <c r="T1115" s="309"/>
      <c r="U1115" s="309"/>
      <c r="V1115" s="309"/>
      <c r="W1115" s="279"/>
      <c r="X1115" s="279"/>
      <c r="Y1115" s="378">
        <f>'4.  2011-2014 LRAM'!Y272*Y1113</f>
        <v>0</v>
      </c>
      <c r="Z1115" s="378">
        <f>'4.  2011-2014 LRAM'!Z272*Z1113</f>
        <v>0</v>
      </c>
      <c r="AA1115" s="378">
        <f>'4.  2011-2014 LRAM'!AA272*AA1113</f>
        <v>0</v>
      </c>
      <c r="AB1115" s="378">
        <f>'4.  2011-2014 LRAM'!AB272*AB1113</f>
        <v>0</v>
      </c>
      <c r="AC1115" s="378">
        <f>'4.  2011-2014 LRAM'!AC272*AC1113</f>
        <v>0</v>
      </c>
      <c r="AD1115" s="378">
        <f>'4.  2011-2014 LRAM'!AD272*AD1113</f>
        <v>0</v>
      </c>
      <c r="AE1115" s="378">
        <f>'4.  2011-2014 LRAM'!AE272*AE1113</f>
        <v>0</v>
      </c>
      <c r="AF1115" s="378">
        <f>'4.  2011-2014 LRAM'!AF272*AF1113</f>
        <v>0</v>
      </c>
      <c r="AG1115" s="378">
        <f>'4.  2011-2014 LRAM'!AG272*AG1113</f>
        <v>0</v>
      </c>
      <c r="AH1115" s="378">
        <f>'4.  2011-2014 LRAM'!AH272*AH1113</f>
        <v>0</v>
      </c>
      <c r="AI1115" s="378">
        <f>'4.  2011-2014 LRAM'!AI272*AI1113</f>
        <v>0</v>
      </c>
      <c r="AJ1115" s="378">
        <f>'4.  2011-2014 LRAM'!AJ272*AJ1113</f>
        <v>0</v>
      </c>
      <c r="AK1115" s="378">
        <f>'4.  2011-2014 LRAM'!AK272*AK1113</f>
        <v>0</v>
      </c>
      <c r="AL1115" s="378">
        <f>'4.  2011-2014 LRAM'!AL272*AL1113</f>
        <v>0</v>
      </c>
      <c r="AM1115" s="629">
        <f t="shared" si="3425"/>
        <v>0</v>
      </c>
    </row>
    <row r="1116" spans="1:39" ht="15.5">
      <c r="B1116" s="324" t="s">
        <v>355</v>
      </c>
      <c r="C1116" s="345"/>
      <c r="D1116" s="309"/>
      <c r="E1116" s="279"/>
      <c r="F1116" s="279"/>
      <c r="G1116" s="279"/>
      <c r="H1116" s="279"/>
      <c r="I1116" s="279"/>
      <c r="J1116" s="279"/>
      <c r="K1116" s="279"/>
      <c r="L1116" s="279"/>
      <c r="M1116" s="279"/>
      <c r="N1116" s="279"/>
      <c r="O1116" s="291"/>
      <c r="P1116" s="279"/>
      <c r="Q1116" s="279"/>
      <c r="R1116" s="279"/>
      <c r="S1116" s="309"/>
      <c r="T1116" s="309"/>
      <c r="U1116" s="309"/>
      <c r="V1116" s="309"/>
      <c r="W1116" s="279"/>
      <c r="X1116" s="279"/>
      <c r="Y1116" s="378">
        <f>'4.  2011-2014 LRAM'!Y401*Y1113</f>
        <v>0</v>
      </c>
      <c r="Z1116" s="378">
        <f>'4.  2011-2014 LRAM'!Z401*Z1113</f>
        <v>0</v>
      </c>
      <c r="AA1116" s="378">
        <f>'4.  2011-2014 LRAM'!AA401*AA1113</f>
        <v>0</v>
      </c>
      <c r="AB1116" s="378">
        <f>'4.  2011-2014 LRAM'!AB401*AB1113</f>
        <v>0</v>
      </c>
      <c r="AC1116" s="378">
        <f>'4.  2011-2014 LRAM'!AC401*AC1113</f>
        <v>0</v>
      </c>
      <c r="AD1116" s="378">
        <f>'4.  2011-2014 LRAM'!AD401*AD1113</f>
        <v>0</v>
      </c>
      <c r="AE1116" s="378">
        <f>'4.  2011-2014 LRAM'!AE401*AE1113</f>
        <v>0</v>
      </c>
      <c r="AF1116" s="378">
        <f>'4.  2011-2014 LRAM'!AF401*AF1113</f>
        <v>0</v>
      </c>
      <c r="AG1116" s="378">
        <f>'4.  2011-2014 LRAM'!AG401*AG1113</f>
        <v>0</v>
      </c>
      <c r="AH1116" s="378">
        <f>'4.  2011-2014 LRAM'!AH401*AH1113</f>
        <v>0</v>
      </c>
      <c r="AI1116" s="378">
        <f>'4.  2011-2014 LRAM'!AI401*AI1113</f>
        <v>0</v>
      </c>
      <c r="AJ1116" s="378">
        <f>'4.  2011-2014 LRAM'!AJ401*AJ1113</f>
        <v>0</v>
      </c>
      <c r="AK1116" s="378">
        <f>'4.  2011-2014 LRAM'!AK401*AK1113</f>
        <v>0</v>
      </c>
      <c r="AL1116" s="378">
        <f>'4.  2011-2014 LRAM'!AL401*AL1113</f>
        <v>0</v>
      </c>
      <c r="AM1116" s="629">
        <f t="shared" si="3425"/>
        <v>0</v>
      </c>
    </row>
    <row r="1117" spans="1:39" ht="15.5">
      <c r="B1117" s="324" t="s">
        <v>356</v>
      </c>
      <c r="C1117" s="345"/>
      <c r="D1117" s="309"/>
      <c r="E1117" s="279"/>
      <c r="F1117" s="279"/>
      <c r="G1117" s="279"/>
      <c r="H1117" s="279"/>
      <c r="I1117" s="279"/>
      <c r="J1117" s="279"/>
      <c r="K1117" s="279"/>
      <c r="L1117" s="279"/>
      <c r="M1117" s="279"/>
      <c r="N1117" s="279"/>
      <c r="O1117" s="291"/>
      <c r="P1117" s="279"/>
      <c r="Q1117" s="279"/>
      <c r="R1117" s="279"/>
      <c r="S1117" s="309"/>
      <c r="T1117" s="309"/>
      <c r="U1117" s="309"/>
      <c r="V1117" s="309"/>
      <c r="W1117" s="279"/>
      <c r="X1117" s="279"/>
      <c r="Y1117" s="378">
        <f>'4.  2011-2014 LRAM'!Y531*Y1113</f>
        <v>0</v>
      </c>
      <c r="Z1117" s="378">
        <f>'4.  2011-2014 LRAM'!Z531*Z1113</f>
        <v>0</v>
      </c>
      <c r="AA1117" s="378">
        <f>'4.  2011-2014 LRAM'!AA531*AA1113</f>
        <v>0</v>
      </c>
      <c r="AB1117" s="378">
        <f>'4.  2011-2014 LRAM'!AB531*AB1113</f>
        <v>0</v>
      </c>
      <c r="AC1117" s="378">
        <f>'4.  2011-2014 LRAM'!AC531*AC1113</f>
        <v>0</v>
      </c>
      <c r="AD1117" s="378">
        <f>'4.  2011-2014 LRAM'!AD531*AD1113</f>
        <v>0</v>
      </c>
      <c r="AE1117" s="378">
        <f>'4.  2011-2014 LRAM'!AE531*AE1113</f>
        <v>0</v>
      </c>
      <c r="AF1117" s="378">
        <f>'4.  2011-2014 LRAM'!AF531*AF1113</f>
        <v>0</v>
      </c>
      <c r="AG1117" s="378">
        <f>'4.  2011-2014 LRAM'!AG531*AG1113</f>
        <v>0</v>
      </c>
      <c r="AH1117" s="378">
        <f>'4.  2011-2014 LRAM'!AH531*AH1113</f>
        <v>0</v>
      </c>
      <c r="AI1117" s="378">
        <f>'4.  2011-2014 LRAM'!AI531*AI1113</f>
        <v>0</v>
      </c>
      <c r="AJ1117" s="378">
        <f>'4.  2011-2014 LRAM'!AJ531*AJ1113</f>
        <v>0</v>
      </c>
      <c r="AK1117" s="378">
        <f>'4.  2011-2014 LRAM'!AK531*AK1113</f>
        <v>0</v>
      </c>
      <c r="AL1117" s="378">
        <f>'4.  2011-2014 LRAM'!AL531*AL1113</f>
        <v>0</v>
      </c>
      <c r="AM1117" s="629">
        <f t="shared" si="3425"/>
        <v>0</v>
      </c>
    </row>
    <row r="1118" spans="1:39" ht="15.5">
      <c r="B1118" s="324" t="s">
        <v>357</v>
      </c>
      <c r="C1118" s="345"/>
      <c r="D1118" s="309"/>
      <c r="E1118" s="279"/>
      <c r="F1118" s="279"/>
      <c r="G1118" s="279"/>
      <c r="H1118" s="279"/>
      <c r="I1118" s="279"/>
      <c r="J1118" s="279"/>
      <c r="K1118" s="279"/>
      <c r="L1118" s="279"/>
      <c r="M1118" s="279"/>
      <c r="N1118" s="279"/>
      <c r="O1118" s="291"/>
      <c r="P1118" s="279"/>
      <c r="Q1118" s="279"/>
      <c r="R1118" s="279"/>
      <c r="S1118" s="309"/>
      <c r="T1118" s="309"/>
      <c r="U1118" s="309"/>
      <c r="V1118" s="309"/>
      <c r="W1118" s="279"/>
      <c r="X1118" s="279"/>
      <c r="Y1118" s="378">
        <f t="shared" ref="Y1118:AL1118" si="3426">Y212*Y1113</f>
        <v>0</v>
      </c>
      <c r="Z1118" s="378">
        <f t="shared" si="3426"/>
        <v>0</v>
      </c>
      <c r="AA1118" s="378">
        <f t="shared" si="3426"/>
        <v>0</v>
      </c>
      <c r="AB1118" s="378">
        <f t="shared" si="3426"/>
        <v>0</v>
      </c>
      <c r="AC1118" s="378">
        <f t="shared" si="3426"/>
        <v>0</v>
      </c>
      <c r="AD1118" s="378">
        <f t="shared" si="3426"/>
        <v>0</v>
      </c>
      <c r="AE1118" s="378">
        <f t="shared" si="3426"/>
        <v>0</v>
      </c>
      <c r="AF1118" s="378">
        <f t="shared" si="3426"/>
        <v>0</v>
      </c>
      <c r="AG1118" s="378">
        <f t="shared" si="3426"/>
        <v>0</v>
      </c>
      <c r="AH1118" s="378">
        <f t="shared" si="3426"/>
        <v>0</v>
      </c>
      <c r="AI1118" s="378">
        <f t="shared" si="3426"/>
        <v>0</v>
      </c>
      <c r="AJ1118" s="378">
        <f t="shared" si="3426"/>
        <v>0</v>
      </c>
      <c r="AK1118" s="378">
        <f t="shared" si="3426"/>
        <v>0</v>
      </c>
      <c r="AL1118" s="378">
        <f t="shared" si="3426"/>
        <v>0</v>
      </c>
      <c r="AM1118" s="629">
        <f t="shared" si="3425"/>
        <v>0</v>
      </c>
    </row>
    <row r="1119" spans="1:39" ht="15.5">
      <c r="B1119" s="324" t="s">
        <v>358</v>
      </c>
      <c r="C1119" s="345"/>
      <c r="D1119" s="309"/>
      <c r="E1119" s="279"/>
      <c r="F1119" s="279"/>
      <c r="G1119" s="279"/>
      <c r="H1119" s="279"/>
      <c r="I1119" s="279"/>
      <c r="J1119" s="279"/>
      <c r="K1119" s="279"/>
      <c r="L1119" s="279"/>
      <c r="M1119" s="279"/>
      <c r="N1119" s="279"/>
      <c r="O1119" s="291"/>
      <c r="P1119" s="279"/>
      <c r="Q1119" s="279"/>
      <c r="R1119" s="279"/>
      <c r="S1119" s="309"/>
      <c r="T1119" s="309"/>
      <c r="U1119" s="309"/>
      <c r="V1119" s="309"/>
      <c r="W1119" s="279"/>
      <c r="X1119" s="279"/>
      <c r="Y1119" s="378">
        <f t="shared" ref="Y1119:AL1119" si="3427">Y395*Y1113</f>
        <v>0</v>
      </c>
      <c r="Z1119" s="378">
        <f t="shared" si="3427"/>
        <v>0</v>
      </c>
      <c r="AA1119" s="378">
        <f t="shared" si="3427"/>
        <v>0</v>
      </c>
      <c r="AB1119" s="378">
        <f t="shared" si="3427"/>
        <v>0</v>
      </c>
      <c r="AC1119" s="378">
        <f t="shared" si="3427"/>
        <v>0</v>
      </c>
      <c r="AD1119" s="378">
        <f t="shared" si="3427"/>
        <v>0</v>
      </c>
      <c r="AE1119" s="378">
        <f t="shared" si="3427"/>
        <v>0</v>
      </c>
      <c r="AF1119" s="378">
        <f t="shared" si="3427"/>
        <v>0</v>
      </c>
      <c r="AG1119" s="378">
        <f t="shared" si="3427"/>
        <v>0</v>
      </c>
      <c r="AH1119" s="378">
        <f t="shared" si="3427"/>
        <v>0</v>
      </c>
      <c r="AI1119" s="378">
        <f t="shared" si="3427"/>
        <v>0</v>
      </c>
      <c r="AJ1119" s="378">
        <f t="shared" si="3427"/>
        <v>0</v>
      </c>
      <c r="AK1119" s="378">
        <f t="shared" si="3427"/>
        <v>0</v>
      </c>
      <c r="AL1119" s="378">
        <f t="shared" si="3427"/>
        <v>0</v>
      </c>
      <c r="AM1119" s="629">
        <f t="shared" si="3425"/>
        <v>0</v>
      </c>
    </row>
    <row r="1120" spans="1:39" ht="15.5">
      <c r="B1120" s="324" t="s">
        <v>359</v>
      </c>
      <c r="C1120" s="345"/>
      <c r="D1120" s="309"/>
      <c r="E1120" s="279"/>
      <c r="F1120" s="279"/>
      <c r="G1120" s="279"/>
      <c r="H1120" s="279"/>
      <c r="I1120" s="279"/>
      <c r="J1120" s="279"/>
      <c r="K1120" s="279"/>
      <c r="L1120" s="279"/>
      <c r="M1120" s="279"/>
      <c r="N1120" s="279"/>
      <c r="O1120" s="291"/>
      <c r="P1120" s="279"/>
      <c r="Q1120" s="279"/>
      <c r="R1120" s="279"/>
      <c r="S1120" s="309"/>
      <c r="T1120" s="309"/>
      <c r="U1120" s="309"/>
      <c r="V1120" s="309"/>
      <c r="W1120" s="279"/>
      <c r="X1120" s="279"/>
      <c r="Y1120" s="378">
        <f t="shared" ref="Y1120:AL1120" si="3428">Y578*Y1113</f>
        <v>0</v>
      </c>
      <c r="Z1120" s="378">
        <f t="shared" si="3428"/>
        <v>0</v>
      </c>
      <c r="AA1120" s="378">
        <f t="shared" si="3428"/>
        <v>0</v>
      </c>
      <c r="AB1120" s="378">
        <f t="shared" si="3428"/>
        <v>0</v>
      </c>
      <c r="AC1120" s="378">
        <f t="shared" si="3428"/>
        <v>0</v>
      </c>
      <c r="AD1120" s="378">
        <f t="shared" si="3428"/>
        <v>0</v>
      </c>
      <c r="AE1120" s="378">
        <f t="shared" si="3428"/>
        <v>0</v>
      </c>
      <c r="AF1120" s="378">
        <f t="shared" si="3428"/>
        <v>0</v>
      </c>
      <c r="AG1120" s="378">
        <f t="shared" si="3428"/>
        <v>0</v>
      </c>
      <c r="AH1120" s="378">
        <f t="shared" si="3428"/>
        <v>0</v>
      </c>
      <c r="AI1120" s="378">
        <f t="shared" si="3428"/>
        <v>0</v>
      </c>
      <c r="AJ1120" s="378">
        <f t="shared" si="3428"/>
        <v>0</v>
      </c>
      <c r="AK1120" s="378">
        <f t="shared" si="3428"/>
        <v>0</v>
      </c>
      <c r="AL1120" s="378">
        <f t="shared" si="3428"/>
        <v>0</v>
      </c>
      <c r="AM1120" s="629">
        <f t="shared" si="3425"/>
        <v>0</v>
      </c>
    </row>
    <row r="1121" spans="2:39" ht="15.5">
      <c r="B1121" s="324" t="s">
        <v>360</v>
      </c>
      <c r="C1121" s="345"/>
      <c r="D1121" s="309"/>
      <c r="E1121" s="279"/>
      <c r="F1121" s="279"/>
      <c r="G1121" s="279"/>
      <c r="H1121" s="279"/>
      <c r="I1121" s="279"/>
      <c r="J1121" s="279"/>
      <c r="K1121" s="279"/>
      <c r="L1121" s="279"/>
      <c r="M1121" s="279"/>
      <c r="N1121" s="279"/>
      <c r="O1121" s="291"/>
      <c r="P1121" s="279"/>
      <c r="Q1121" s="279"/>
      <c r="R1121" s="279"/>
      <c r="S1121" s="309"/>
      <c r="T1121" s="309"/>
      <c r="U1121" s="309"/>
      <c r="V1121" s="309"/>
      <c r="W1121" s="279"/>
      <c r="X1121" s="279"/>
      <c r="Y1121" s="378">
        <f t="shared" ref="Y1121:AL1121" si="3429">Y761*Y1113</f>
        <v>0</v>
      </c>
      <c r="Z1121" s="378">
        <f t="shared" si="3429"/>
        <v>0</v>
      </c>
      <c r="AA1121" s="378">
        <f t="shared" si="3429"/>
        <v>0</v>
      </c>
      <c r="AB1121" s="378">
        <f t="shared" si="3429"/>
        <v>0</v>
      </c>
      <c r="AC1121" s="378">
        <f t="shared" si="3429"/>
        <v>0</v>
      </c>
      <c r="AD1121" s="378">
        <f t="shared" si="3429"/>
        <v>0</v>
      </c>
      <c r="AE1121" s="378">
        <f t="shared" si="3429"/>
        <v>0</v>
      </c>
      <c r="AF1121" s="378">
        <f t="shared" si="3429"/>
        <v>0</v>
      </c>
      <c r="AG1121" s="378">
        <f t="shared" si="3429"/>
        <v>0</v>
      </c>
      <c r="AH1121" s="378">
        <f t="shared" si="3429"/>
        <v>0</v>
      </c>
      <c r="AI1121" s="378">
        <f t="shared" si="3429"/>
        <v>0</v>
      </c>
      <c r="AJ1121" s="378">
        <f t="shared" si="3429"/>
        <v>0</v>
      </c>
      <c r="AK1121" s="378">
        <f t="shared" si="3429"/>
        <v>0</v>
      </c>
      <c r="AL1121" s="378">
        <f t="shared" si="3429"/>
        <v>0</v>
      </c>
      <c r="AM1121" s="629">
        <f t="shared" si="3425"/>
        <v>0</v>
      </c>
    </row>
    <row r="1122" spans="2:39" ht="15.5">
      <c r="B1122" s="324" t="s">
        <v>361</v>
      </c>
      <c r="C1122" s="345"/>
      <c r="D1122" s="309"/>
      <c r="E1122" s="279"/>
      <c r="F1122" s="279"/>
      <c r="G1122" s="279"/>
      <c r="H1122" s="279"/>
      <c r="I1122" s="279"/>
      <c r="J1122" s="279"/>
      <c r="K1122" s="279"/>
      <c r="L1122" s="279"/>
      <c r="M1122" s="279"/>
      <c r="N1122" s="279"/>
      <c r="O1122" s="291"/>
      <c r="P1122" s="279"/>
      <c r="Q1122" s="279"/>
      <c r="R1122" s="279"/>
      <c r="S1122" s="309"/>
      <c r="T1122" s="309"/>
      <c r="U1122" s="309"/>
      <c r="V1122" s="309"/>
      <c r="W1122" s="279"/>
      <c r="X1122" s="279"/>
      <c r="Y1122" s="378">
        <f t="shared" ref="Y1122:AL1122" si="3430">Y944*Y1113</f>
        <v>0</v>
      </c>
      <c r="Z1122" s="378">
        <f t="shared" si="3430"/>
        <v>0</v>
      </c>
      <c r="AA1122" s="378">
        <f t="shared" si="3430"/>
        <v>0</v>
      </c>
      <c r="AB1122" s="378">
        <f t="shared" si="3430"/>
        <v>0</v>
      </c>
      <c r="AC1122" s="378">
        <f t="shared" si="3430"/>
        <v>0</v>
      </c>
      <c r="AD1122" s="378">
        <f t="shared" si="3430"/>
        <v>0</v>
      </c>
      <c r="AE1122" s="378">
        <f t="shared" si="3430"/>
        <v>0</v>
      </c>
      <c r="AF1122" s="378">
        <f t="shared" si="3430"/>
        <v>0</v>
      </c>
      <c r="AG1122" s="378">
        <f t="shared" si="3430"/>
        <v>0</v>
      </c>
      <c r="AH1122" s="378">
        <f t="shared" si="3430"/>
        <v>0</v>
      </c>
      <c r="AI1122" s="378">
        <f t="shared" si="3430"/>
        <v>0</v>
      </c>
      <c r="AJ1122" s="378">
        <f t="shared" si="3430"/>
        <v>0</v>
      </c>
      <c r="AK1122" s="378">
        <f t="shared" si="3430"/>
        <v>0</v>
      </c>
      <c r="AL1122" s="378">
        <f t="shared" si="3430"/>
        <v>0</v>
      </c>
      <c r="AM1122" s="629">
        <f t="shared" si="3425"/>
        <v>0</v>
      </c>
    </row>
    <row r="1123" spans="2:39" ht="15.5">
      <c r="B1123" s="324" t="s">
        <v>362</v>
      </c>
      <c r="C1123" s="345"/>
      <c r="D1123" s="309"/>
      <c r="E1123" s="279"/>
      <c r="F1123" s="279"/>
      <c r="G1123" s="279"/>
      <c r="H1123" s="279"/>
      <c r="I1123" s="279"/>
      <c r="J1123" s="279"/>
      <c r="K1123" s="279"/>
      <c r="L1123" s="279"/>
      <c r="M1123" s="279"/>
      <c r="N1123" s="279"/>
      <c r="O1123" s="291"/>
      <c r="P1123" s="279"/>
      <c r="Q1123" s="279"/>
      <c r="R1123" s="279"/>
      <c r="S1123" s="309"/>
      <c r="T1123" s="309"/>
      <c r="U1123" s="309"/>
      <c r="V1123" s="309"/>
      <c r="W1123" s="279"/>
      <c r="X1123" s="279"/>
      <c r="Y1123" s="378">
        <f>Y1110*Y1113</f>
        <v>0</v>
      </c>
      <c r="Z1123" s="378">
        <f>Z1110*Z1113</f>
        <v>0</v>
      </c>
      <c r="AA1123" s="378">
        <f t="shared" ref="AA1123:AL1123" si="3431">AA1110*AA1113</f>
        <v>0</v>
      </c>
      <c r="AB1123" s="378">
        <f t="shared" si="3431"/>
        <v>0</v>
      </c>
      <c r="AC1123" s="378">
        <f t="shared" si="3431"/>
        <v>0</v>
      </c>
      <c r="AD1123" s="378">
        <f t="shared" si="3431"/>
        <v>0</v>
      </c>
      <c r="AE1123" s="378">
        <f t="shared" si="3431"/>
        <v>0</v>
      </c>
      <c r="AF1123" s="378">
        <f t="shared" si="3431"/>
        <v>0</v>
      </c>
      <c r="AG1123" s="378">
        <f t="shared" si="3431"/>
        <v>0</v>
      </c>
      <c r="AH1123" s="378">
        <f t="shared" si="3431"/>
        <v>0</v>
      </c>
      <c r="AI1123" s="378">
        <f t="shared" si="3431"/>
        <v>0</v>
      </c>
      <c r="AJ1123" s="378">
        <f t="shared" si="3431"/>
        <v>0</v>
      </c>
      <c r="AK1123" s="378">
        <f t="shared" si="3431"/>
        <v>0</v>
      </c>
      <c r="AL1123" s="378">
        <f t="shared" si="3431"/>
        <v>0</v>
      </c>
      <c r="AM1123" s="629">
        <f t="shared" si="3425"/>
        <v>0</v>
      </c>
    </row>
    <row r="1124" spans="2:39" ht="15.5">
      <c r="B1124" s="349" t="s">
        <v>352</v>
      </c>
      <c r="C1124" s="345"/>
      <c r="D1124" s="336"/>
      <c r="E1124" s="334"/>
      <c r="F1124" s="334"/>
      <c r="G1124" s="334"/>
      <c r="H1124" s="334"/>
      <c r="I1124" s="334"/>
      <c r="J1124" s="334"/>
      <c r="K1124" s="334"/>
      <c r="L1124" s="334"/>
      <c r="M1124" s="334"/>
      <c r="N1124" s="334"/>
      <c r="O1124" s="300"/>
      <c r="P1124" s="334"/>
      <c r="Q1124" s="334"/>
      <c r="R1124" s="334"/>
      <c r="S1124" s="336"/>
      <c r="T1124" s="336"/>
      <c r="U1124" s="336"/>
      <c r="V1124" s="336"/>
      <c r="W1124" s="334"/>
      <c r="X1124" s="334"/>
      <c r="Y1124" s="346">
        <f>SUM(Y1114:Y1123)</f>
        <v>0</v>
      </c>
      <c r="Z1124" s="346">
        <f t="shared" ref="Z1124:AE1124" si="3432">SUM(Z1114:Z1123)</f>
        <v>0</v>
      </c>
      <c r="AA1124" s="346">
        <f t="shared" si="3432"/>
        <v>0</v>
      </c>
      <c r="AB1124" s="346">
        <f t="shared" si="3432"/>
        <v>0</v>
      </c>
      <c r="AC1124" s="346">
        <f t="shared" si="3432"/>
        <v>0</v>
      </c>
      <c r="AD1124" s="346">
        <f t="shared" si="3432"/>
        <v>0</v>
      </c>
      <c r="AE1124" s="346">
        <f t="shared" si="3432"/>
        <v>0</v>
      </c>
      <c r="AF1124" s="346">
        <f>SUM(AF1114:AF1123)</f>
        <v>0</v>
      </c>
      <c r="AG1124" s="346">
        <f t="shared" ref="AG1124:AL1124" si="3433">SUM(AG1114:AG1123)</f>
        <v>0</v>
      </c>
      <c r="AH1124" s="346">
        <f t="shared" si="3433"/>
        <v>0</v>
      </c>
      <c r="AI1124" s="346">
        <f t="shared" si="3433"/>
        <v>0</v>
      </c>
      <c r="AJ1124" s="346">
        <f t="shared" si="3433"/>
        <v>0</v>
      </c>
      <c r="AK1124" s="346">
        <f t="shared" si="3433"/>
        <v>0</v>
      </c>
      <c r="AL1124" s="346">
        <f t="shared" si="3433"/>
        <v>0</v>
      </c>
      <c r="AM1124" s="407">
        <f>SUM(AM1114:AM1123)</f>
        <v>0</v>
      </c>
    </row>
    <row r="1125" spans="2:39" ht="15.5">
      <c r="B1125" s="349" t="s">
        <v>351</v>
      </c>
      <c r="C1125" s="345"/>
      <c r="D1125" s="350"/>
      <c r="E1125" s="334"/>
      <c r="F1125" s="334"/>
      <c r="G1125" s="334"/>
      <c r="H1125" s="334"/>
      <c r="I1125" s="334"/>
      <c r="J1125" s="334"/>
      <c r="K1125" s="334"/>
      <c r="L1125" s="334"/>
      <c r="M1125" s="334"/>
      <c r="N1125" s="334"/>
      <c r="O1125" s="300"/>
      <c r="P1125" s="334"/>
      <c r="Q1125" s="334"/>
      <c r="R1125" s="334"/>
      <c r="S1125" s="336"/>
      <c r="T1125" s="336"/>
      <c r="U1125" s="336"/>
      <c r="V1125" s="336"/>
      <c r="W1125" s="334"/>
      <c r="X1125" s="334"/>
      <c r="Y1125" s="347">
        <f>Y1111*Y1113</f>
        <v>0</v>
      </c>
      <c r="Z1125" s="347">
        <f t="shared" ref="Z1125:AE1125" si="3434">Z1111*Z1113</f>
        <v>0</v>
      </c>
      <c r="AA1125" s="347">
        <f>AA1111*AA1113</f>
        <v>0</v>
      </c>
      <c r="AB1125" s="347">
        <f t="shared" si="3434"/>
        <v>0</v>
      </c>
      <c r="AC1125" s="347">
        <f t="shared" si="3434"/>
        <v>0</v>
      </c>
      <c r="AD1125" s="347">
        <f t="shared" si="3434"/>
        <v>0</v>
      </c>
      <c r="AE1125" s="347">
        <f t="shared" si="3434"/>
        <v>0</v>
      </c>
      <c r="AF1125" s="347">
        <f t="shared" ref="AF1125:AL1125" si="3435">AF1111*AF1113</f>
        <v>0</v>
      </c>
      <c r="AG1125" s="347">
        <f t="shared" si="3435"/>
        <v>0</v>
      </c>
      <c r="AH1125" s="347">
        <f t="shared" si="3435"/>
        <v>0</v>
      </c>
      <c r="AI1125" s="347">
        <f t="shared" si="3435"/>
        <v>0</v>
      </c>
      <c r="AJ1125" s="347">
        <f t="shared" si="3435"/>
        <v>0</v>
      </c>
      <c r="AK1125" s="347">
        <f t="shared" si="3435"/>
        <v>0</v>
      </c>
      <c r="AL1125" s="347">
        <f t="shared" si="3435"/>
        <v>0</v>
      </c>
      <c r="AM1125" s="407">
        <f>SUM(Y1125:AL1125)</f>
        <v>0</v>
      </c>
    </row>
    <row r="1126" spans="2:39" ht="15.5">
      <c r="B1126" s="349" t="s">
        <v>350</v>
      </c>
      <c r="C1126" s="345"/>
      <c r="D1126" s="350"/>
      <c r="E1126" s="334"/>
      <c r="F1126" s="334"/>
      <c r="G1126" s="334"/>
      <c r="H1126" s="334"/>
      <c r="I1126" s="334"/>
      <c r="J1126" s="334"/>
      <c r="K1126" s="334"/>
      <c r="L1126" s="334"/>
      <c r="M1126" s="334"/>
      <c r="N1126" s="334"/>
      <c r="O1126" s="300"/>
      <c r="P1126" s="334"/>
      <c r="Q1126" s="334"/>
      <c r="R1126" s="334"/>
      <c r="S1126" s="350"/>
      <c r="T1126" s="350"/>
      <c r="U1126" s="350"/>
      <c r="V1126" s="350"/>
      <c r="W1126" s="334"/>
      <c r="X1126" s="334"/>
      <c r="Y1126" s="351"/>
      <c r="Z1126" s="351"/>
      <c r="AA1126" s="351"/>
      <c r="AB1126" s="351"/>
      <c r="AC1126" s="351"/>
      <c r="AD1126" s="351"/>
      <c r="AE1126" s="351"/>
      <c r="AF1126" s="351"/>
      <c r="AG1126" s="351"/>
      <c r="AH1126" s="351"/>
      <c r="AI1126" s="351"/>
      <c r="AJ1126" s="351"/>
      <c r="AK1126" s="351"/>
      <c r="AL1126" s="351"/>
      <c r="AM1126" s="407">
        <f>AM1124-AM1125</f>
        <v>0</v>
      </c>
    </row>
    <row r="1127" spans="2:39" ht="15.5">
      <c r="B1127" s="381"/>
      <c r="C1127" s="445"/>
      <c r="D1127" s="445"/>
      <c r="E1127" s="446"/>
      <c r="F1127" s="446"/>
      <c r="G1127" s="446"/>
      <c r="H1127" s="446"/>
      <c r="I1127" s="446"/>
      <c r="J1127" s="446"/>
      <c r="K1127" s="446"/>
      <c r="L1127" s="446"/>
      <c r="M1127" s="446"/>
      <c r="N1127" s="446"/>
      <c r="O1127" s="447"/>
      <c r="P1127" s="446"/>
      <c r="Q1127" s="446"/>
      <c r="R1127" s="446"/>
      <c r="S1127" s="445"/>
      <c r="T1127" s="448"/>
      <c r="U1127" s="445"/>
      <c r="V1127" s="445"/>
      <c r="W1127" s="446"/>
      <c r="X1127" s="446"/>
      <c r="Y1127" s="449"/>
      <c r="Z1127" s="449"/>
      <c r="AA1127" s="449"/>
      <c r="AB1127" s="449"/>
      <c r="AC1127" s="449"/>
      <c r="AD1127" s="449"/>
      <c r="AE1127" s="449"/>
      <c r="AF1127" s="449"/>
      <c r="AG1127" s="449"/>
      <c r="AH1127" s="449"/>
      <c r="AI1127" s="449"/>
      <c r="AJ1127" s="449"/>
      <c r="AK1127" s="449"/>
      <c r="AL1127" s="449"/>
      <c r="AM1127" s="386"/>
    </row>
    <row r="1128" spans="2:39" ht="19.5" customHeight="1">
      <c r="B1128" s="368" t="s">
        <v>587</v>
      </c>
      <c r="C1128" s="387"/>
      <c r="D1128" s="388"/>
      <c r="E1128" s="388"/>
      <c r="F1128" s="388"/>
      <c r="G1128" s="388"/>
      <c r="H1128" s="388"/>
      <c r="I1128" s="388"/>
      <c r="J1128" s="388"/>
      <c r="K1128" s="388"/>
      <c r="L1128" s="388"/>
      <c r="M1128" s="388"/>
      <c r="N1128" s="388"/>
      <c r="O1128" s="388"/>
      <c r="P1128" s="388"/>
      <c r="Q1128" s="388"/>
      <c r="R1128" s="388"/>
      <c r="S1128" s="371"/>
      <c r="T1128" s="372"/>
      <c r="U1128" s="388"/>
      <c r="V1128" s="388"/>
      <c r="W1128" s="388"/>
      <c r="X1128" s="388"/>
      <c r="Y1128" s="409"/>
      <c r="Z1128" s="409"/>
      <c r="AA1128" s="409"/>
      <c r="AB1128" s="409"/>
      <c r="AC1128" s="409"/>
      <c r="AD1128" s="409"/>
      <c r="AE1128" s="409"/>
      <c r="AF1128" s="409"/>
      <c r="AG1128" s="409"/>
      <c r="AH1128" s="409"/>
      <c r="AI1128" s="409"/>
      <c r="AJ1128" s="409"/>
      <c r="AK1128" s="409"/>
      <c r="AL1128" s="409"/>
      <c r="AM1128" s="389"/>
    </row>
    <row r="1130" spans="2:39">
      <c r="B1130" s="590" t="s">
        <v>527</v>
      </c>
    </row>
  </sheetData>
  <sheetProtection formatCells="0" formatColumns="0" formatRows="0" insertColumns="0" insertRows="0" insertHyperlinks="0" deleteColumns="0" deleteRows="0" sort="0" autoFilter="0" pivotTables="0"/>
  <mergeCells count="49">
    <mergeCell ref="B14:B16"/>
    <mergeCell ref="B34:B35"/>
    <mergeCell ref="C34:C35"/>
    <mergeCell ref="E34:M34"/>
    <mergeCell ref="B18:B19"/>
    <mergeCell ref="B24:B25"/>
    <mergeCell ref="C18:X18"/>
    <mergeCell ref="C19:X19"/>
    <mergeCell ref="C20:X20"/>
    <mergeCell ref="C21:X21"/>
    <mergeCell ref="C22:X22"/>
    <mergeCell ref="C16:D16"/>
    <mergeCell ref="Y400:AM400"/>
    <mergeCell ref="Y217:AM217"/>
    <mergeCell ref="N34:N35"/>
    <mergeCell ref="P34:X34"/>
    <mergeCell ref="Y34:AM34"/>
    <mergeCell ref="P400:X400"/>
    <mergeCell ref="Y199:AC200"/>
    <mergeCell ref="Y382:AC383"/>
    <mergeCell ref="B217:B218"/>
    <mergeCell ref="C217:C218"/>
    <mergeCell ref="E217:M217"/>
    <mergeCell ref="N217:N218"/>
    <mergeCell ref="P217:X217"/>
    <mergeCell ref="C400:C401"/>
    <mergeCell ref="E400:M400"/>
    <mergeCell ref="N400:N401"/>
    <mergeCell ref="B583:B584"/>
    <mergeCell ref="C583:C584"/>
    <mergeCell ref="E583:M583"/>
    <mergeCell ref="N583:N584"/>
    <mergeCell ref="B400:B401"/>
    <mergeCell ref="Y565:AC566"/>
    <mergeCell ref="Y748:AC749"/>
    <mergeCell ref="Y949:AM949"/>
    <mergeCell ref="P583:X583"/>
    <mergeCell ref="B766:B767"/>
    <mergeCell ref="C766:C767"/>
    <mergeCell ref="E766:M766"/>
    <mergeCell ref="N766:N767"/>
    <mergeCell ref="P766:X766"/>
    <mergeCell ref="Y766:AM766"/>
    <mergeCell ref="Y583:AM583"/>
    <mergeCell ref="P949:X949"/>
    <mergeCell ref="N949:N950"/>
    <mergeCell ref="B949:B950"/>
    <mergeCell ref="C949:C950"/>
    <mergeCell ref="E949:M949"/>
  </mergeCells>
  <hyperlinks>
    <hyperlink ref="C24" location="Table_5_a.__2015_Lost_Revenues_Work_Form" display="Table 5-a.  2015 Lost Revenues"/>
    <hyperlink ref="C25" location="Table_5_b.__2016_Lost_Revenues_Work_Form" display="Table 5-b.  2016 Lost Revenues "/>
    <hyperlink ref="C26" location="Table_5_c.__2017_Lost_Revenues_Work_Form" display="Table 5-c.  2017 Lost Revenues "/>
    <hyperlink ref="C27" location="Table_5_d.__2018_Lost_Revenues_Work_Form" display="Table 5-d.  2018 Lost Revenues "/>
    <hyperlink ref="D582" location="'5.  2015-2020 LRAM'!A1" display="Return to top"/>
    <hyperlink ref="C28" location="Table_5_e.__2019_Lost_Revenues_Work_Form" display="Table 5-e.  2019 Lost Revenues"/>
    <hyperlink ref="C29" location="Table_5_f.__2020_Lost_Revenues_Work_Form" display="Table 5-f.  2020 Lost Revenues"/>
    <hyperlink ref="D216" location="'5.  2015-2020 LRAM'!A1" display="Return to top"/>
    <hyperlink ref="D399" location="'5.  2015-2020 LRAM'!A1" display="Return to top"/>
    <hyperlink ref="D765" location="'5.  2015-2020 LRAM'!A1" display="Return to top"/>
    <hyperlink ref="D948" location="'5.  2015-2020 LRAM'!A1" display="Return to top"/>
    <hyperlink ref="B1130" location="'5.  2015-2020 LRAM'!A1" display="Return to top"/>
  </hyperlinks>
  <pageMargins left="0.70866141732283505" right="0.70866141732283505" top="0.74803149606299202" bottom="0.74803149606299202" header="0.31496062992126" footer="0.31496062992126"/>
  <pageSetup paperSize="3" scale="50" fitToHeight="3" orientation="landscape" r:id="rId1"/>
  <headerFooter>
    <oddFooter>&amp;R&amp;P of &amp;N</oddFooter>
  </headerFooter>
  <rowBreaks count="2" manualBreakCount="2">
    <brk id="215" max="16383" man="1"/>
    <brk id="398" max="16383" man="1"/>
  </rowBreaks>
  <ignoredErrors>
    <ignoredError sqref="E561:M561" unlockedFormula="1"/>
  </ignoredErrors>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B165"/>
  <sheetViews>
    <sheetView topLeftCell="A26" zoomScale="90" zoomScaleNormal="90" workbookViewId="0">
      <selection activeCell="C46" sqref="C46"/>
    </sheetView>
  </sheetViews>
  <sheetFormatPr defaultColWidth="9.1796875" defaultRowHeight="14.5"/>
  <cols>
    <col min="1" max="1" width="4.453125" style="12" customWidth="1"/>
    <col min="2" max="2" width="19.453125" style="11" customWidth="1"/>
    <col min="3" max="3" width="30.81640625" style="12" customWidth="1"/>
    <col min="4" max="4" width="5" style="12" customWidth="1"/>
    <col min="5" max="5" width="14.26953125" style="12" customWidth="1"/>
    <col min="6" max="6" width="15.1796875" style="12" customWidth="1"/>
    <col min="7" max="7" width="11.453125" style="12" customWidth="1"/>
    <col min="8" max="8" width="13" style="18" customWidth="1"/>
    <col min="9" max="10" width="14" style="12" customWidth="1"/>
    <col min="11" max="11" width="18" style="12" customWidth="1"/>
    <col min="12" max="12" width="19.1796875" style="12" customWidth="1"/>
    <col min="13" max="13" width="16.81640625" style="12" customWidth="1"/>
    <col min="14" max="14" width="16" style="12" customWidth="1"/>
    <col min="15" max="15" width="14.453125" style="12" customWidth="1"/>
    <col min="16" max="16" width="14.7265625" style="12" customWidth="1"/>
    <col min="17" max="17" width="14" style="12" customWidth="1"/>
    <col min="18" max="18" width="15.7265625" style="12" customWidth="1"/>
    <col min="19" max="19" width="14.1796875" style="12" customWidth="1"/>
    <col min="20" max="22" width="15" style="12" customWidth="1"/>
    <col min="23" max="23" width="13.453125" style="12" customWidth="1"/>
    <col min="24" max="24" width="4.1796875" style="12" customWidth="1"/>
    <col min="25" max="16384" width="9.1796875" style="12"/>
  </cols>
  <sheetData>
    <row r="1" spans="1:28" ht="153" customHeight="1">
      <c r="E1" s="1"/>
      <c r="G1" s="1"/>
      <c r="I1" s="1"/>
      <c r="J1" s="1"/>
      <c r="K1" s="1"/>
      <c r="L1" s="1"/>
      <c r="M1" s="1"/>
      <c r="N1" s="1"/>
      <c r="O1" s="1"/>
      <c r="W1" s="1"/>
      <c r="X1" s="1"/>
      <c r="Y1" s="1"/>
      <c r="Z1" s="1"/>
      <c r="AA1" s="1"/>
    </row>
    <row r="3" spans="1:28" ht="14.25" customHeight="1" thickBot="1">
      <c r="B3" s="23"/>
      <c r="C3" s="56"/>
      <c r="D3" s="56"/>
      <c r="E3" s="57"/>
      <c r="F3" s="57"/>
      <c r="G3" s="57"/>
      <c r="H3" s="57"/>
      <c r="I3" s="57"/>
      <c r="J3" s="57"/>
      <c r="K3" s="57"/>
      <c r="L3" s="57"/>
      <c r="M3" s="57"/>
      <c r="N3" s="57"/>
      <c r="O3" s="57"/>
      <c r="P3" s="57"/>
      <c r="Q3" s="57"/>
      <c r="R3" s="57"/>
      <c r="S3" s="57"/>
      <c r="T3" s="57"/>
      <c r="U3" s="57"/>
      <c r="V3" s="57"/>
      <c r="W3" s="57"/>
      <c r="Z3" s="2"/>
    </row>
    <row r="4" spans="1:28" s="9" customFormat="1" ht="30" customHeight="1" thickBot="1">
      <c r="B4" s="119" t="s">
        <v>171</v>
      </c>
      <c r="C4" s="126" t="s">
        <v>175</v>
      </c>
      <c r="D4" s="17"/>
      <c r="E4" s="17"/>
      <c r="F4" s="17"/>
      <c r="G4" s="177"/>
      <c r="H4" s="178"/>
      <c r="I4" s="179"/>
      <c r="J4" s="179"/>
      <c r="K4" s="179"/>
      <c r="L4" s="179"/>
      <c r="M4" s="179"/>
      <c r="N4" s="177"/>
      <c r="O4" s="177"/>
      <c r="P4" s="177"/>
      <c r="Q4" s="177"/>
      <c r="R4" s="177"/>
      <c r="S4" s="177"/>
      <c r="T4" s="177"/>
      <c r="U4" s="177"/>
      <c r="V4" s="177"/>
      <c r="W4" s="180"/>
    </row>
    <row r="5" spans="1:28" s="9" customFormat="1" ht="25.5" customHeight="1" thickBot="1">
      <c r="B5" s="48"/>
      <c r="C5" s="129" t="s">
        <v>172</v>
      </c>
      <c r="D5" s="177"/>
      <c r="E5" s="177"/>
      <c r="F5" s="17"/>
      <c r="G5" s="177"/>
      <c r="H5" s="178"/>
      <c r="I5" s="179"/>
      <c r="J5" s="179"/>
      <c r="K5" s="179"/>
      <c r="L5" s="179"/>
      <c r="M5" s="179"/>
      <c r="N5" s="177"/>
      <c r="O5" s="177"/>
      <c r="P5" s="177"/>
      <c r="Q5" s="177"/>
      <c r="R5" s="177"/>
      <c r="S5" s="177"/>
      <c r="T5" s="177"/>
      <c r="U5" s="177"/>
      <c r="V5" s="177"/>
      <c r="W5" s="17"/>
    </row>
    <row r="6" spans="1:28" s="9" customFormat="1" ht="31.5" customHeight="1" thickBot="1">
      <c r="B6" s="88"/>
      <c r="C6" s="610" t="s">
        <v>552</v>
      </c>
      <c r="D6" s="177"/>
      <c r="E6" s="177"/>
      <c r="F6" s="17"/>
      <c r="G6" s="177"/>
      <c r="H6" s="178"/>
      <c r="I6" s="179"/>
      <c r="J6" s="179"/>
      <c r="K6" s="179"/>
      <c r="L6" s="179"/>
      <c r="M6" s="179"/>
      <c r="N6" s="177"/>
      <c r="O6" s="177"/>
      <c r="P6" s="177"/>
      <c r="Q6" s="177"/>
      <c r="R6" s="177"/>
      <c r="S6" s="177"/>
      <c r="T6" s="177"/>
      <c r="U6" s="177"/>
      <c r="V6" s="177"/>
      <c r="W6" s="17"/>
    </row>
    <row r="7" spans="1:28" s="9" customFormat="1" ht="25.4" customHeight="1">
      <c r="B7" s="88"/>
      <c r="C7" s="177"/>
      <c r="D7" s="177"/>
      <c r="E7" s="177"/>
      <c r="F7" s="17"/>
      <c r="G7" s="177"/>
      <c r="H7" s="178"/>
      <c r="I7" s="179"/>
      <c r="J7" s="179"/>
      <c r="K7" s="179"/>
      <c r="L7" s="179"/>
      <c r="M7" s="179"/>
      <c r="N7" s="177"/>
      <c r="O7" s="177"/>
      <c r="P7" s="177"/>
      <c r="Q7" s="177"/>
      <c r="R7" s="177"/>
      <c r="S7" s="177"/>
      <c r="T7" s="177"/>
      <c r="U7" s="177"/>
      <c r="V7" s="177"/>
      <c r="W7" s="17"/>
    </row>
    <row r="8" spans="1:28" s="9" customFormat="1" ht="36" customHeight="1">
      <c r="A8" s="26"/>
      <c r="B8" s="116" t="s">
        <v>506</v>
      </c>
      <c r="C8" s="904" t="s">
        <v>666</v>
      </c>
      <c r="D8" s="904"/>
      <c r="E8" s="904"/>
      <c r="F8" s="904"/>
      <c r="G8" s="904"/>
      <c r="H8" s="904"/>
      <c r="I8" s="904"/>
      <c r="J8" s="904"/>
      <c r="K8" s="904"/>
      <c r="L8" s="904"/>
      <c r="M8" s="904"/>
      <c r="N8" s="904"/>
      <c r="O8" s="904"/>
      <c r="P8" s="904"/>
      <c r="Q8" s="904"/>
      <c r="R8" s="904"/>
      <c r="S8" s="904"/>
      <c r="T8" s="105"/>
      <c r="U8" s="105"/>
      <c r="V8" s="105"/>
      <c r="W8" s="105"/>
    </row>
    <row r="9" spans="1:28" s="9" customFormat="1" ht="47.15" customHeight="1">
      <c r="B9" s="55"/>
      <c r="C9" s="863" t="s">
        <v>678</v>
      </c>
      <c r="D9" s="863"/>
      <c r="E9" s="863"/>
      <c r="F9" s="863"/>
      <c r="G9" s="863"/>
      <c r="H9" s="863"/>
      <c r="I9" s="863"/>
      <c r="J9" s="863"/>
      <c r="K9" s="863"/>
      <c r="L9" s="863"/>
      <c r="M9" s="863"/>
      <c r="N9" s="863"/>
      <c r="O9" s="863"/>
      <c r="P9" s="863"/>
      <c r="Q9" s="863"/>
      <c r="R9" s="863"/>
      <c r="S9" s="863"/>
      <c r="T9" s="105"/>
      <c r="U9" s="105"/>
      <c r="V9" s="105"/>
      <c r="W9" s="105"/>
    </row>
    <row r="10" spans="1:28" s="9" customFormat="1" ht="38.15" customHeight="1">
      <c r="B10" s="88"/>
      <c r="C10" s="878" t="s">
        <v>679</v>
      </c>
      <c r="D10" s="863"/>
      <c r="E10" s="863"/>
      <c r="F10" s="863"/>
      <c r="G10" s="863"/>
      <c r="H10" s="863"/>
      <c r="I10" s="863"/>
      <c r="J10" s="863"/>
      <c r="K10" s="863"/>
      <c r="L10" s="863"/>
      <c r="M10" s="863"/>
      <c r="N10" s="863"/>
      <c r="O10" s="863"/>
      <c r="P10" s="863"/>
      <c r="Q10" s="863"/>
      <c r="R10" s="863"/>
      <c r="S10" s="863"/>
      <c r="T10" s="88"/>
      <c r="U10" s="88"/>
      <c r="V10" s="88"/>
    </row>
    <row r="11" spans="1:28" ht="32.5" customHeight="1">
      <c r="B11" s="23"/>
      <c r="C11" s="23"/>
      <c r="D11" s="45"/>
      <c r="E11" s="24"/>
      <c r="F11" s="24"/>
      <c r="G11" s="24"/>
      <c r="H11" s="57"/>
      <c r="I11" s="43"/>
      <c r="J11" s="43"/>
      <c r="K11" s="43"/>
      <c r="L11" s="43"/>
      <c r="M11" s="43"/>
      <c r="N11" s="24"/>
      <c r="O11" s="24"/>
      <c r="P11" s="24"/>
      <c r="Q11" s="24"/>
      <c r="R11" s="24"/>
      <c r="S11" s="24"/>
      <c r="T11" s="24"/>
      <c r="U11" s="24"/>
      <c r="V11" s="24"/>
      <c r="W11" s="24"/>
      <c r="Y11" s="9"/>
      <c r="Z11" s="9"/>
      <c r="AA11" s="9"/>
      <c r="AB11" s="9"/>
    </row>
    <row r="12" spans="1:28" s="50" customFormat="1" ht="17.25" customHeight="1">
      <c r="B12" s="903" t="s">
        <v>235</v>
      </c>
      <c r="C12" s="903"/>
      <c r="D12" s="181"/>
      <c r="E12" s="182" t="s">
        <v>236</v>
      </c>
      <c r="F12" s="51"/>
      <c r="G12" s="51"/>
      <c r="H12" s="44"/>
      <c r="I12" s="51"/>
      <c r="K12" s="592" t="s">
        <v>536</v>
      </c>
      <c r="L12" s="52"/>
      <c r="M12" s="52"/>
      <c r="N12" s="52"/>
      <c r="O12" s="52"/>
      <c r="P12" s="52"/>
      <c r="Q12" s="52"/>
      <c r="R12" s="52"/>
      <c r="S12" s="52"/>
      <c r="T12" s="52"/>
      <c r="U12" s="52"/>
      <c r="V12" s="52"/>
      <c r="W12" s="52"/>
      <c r="Y12" s="9"/>
      <c r="Z12" s="9"/>
      <c r="AA12" s="9"/>
      <c r="AB12" s="9"/>
    </row>
    <row r="13" spans="1:28" s="2" customFormat="1" ht="11.25" customHeight="1">
      <c r="B13" s="21"/>
      <c r="E13" s="8"/>
      <c r="F13" s="8"/>
      <c r="G13" s="1"/>
      <c r="H13" s="18"/>
      <c r="I13" s="1"/>
      <c r="J13" s="1"/>
      <c r="K13" s="1"/>
      <c r="L13" s="1"/>
      <c r="M13" s="1"/>
      <c r="N13" s="1"/>
      <c r="O13" s="1"/>
      <c r="P13" s="12"/>
      <c r="Q13" s="12"/>
      <c r="R13" s="12"/>
      <c r="S13" s="12"/>
      <c r="T13" s="12"/>
      <c r="U13" s="12"/>
      <c r="V13" s="12"/>
      <c r="W13" s="1"/>
      <c r="Y13" s="9"/>
      <c r="Z13" s="9"/>
      <c r="AA13" s="9"/>
      <c r="AB13" s="9"/>
    </row>
    <row r="14" spans="1:28" s="9" customFormat="1" ht="63" customHeight="1">
      <c r="B14" s="201" t="s">
        <v>63</v>
      </c>
      <c r="C14" s="202" t="s">
        <v>472</v>
      </c>
      <c r="D14" s="203"/>
      <c r="E14" s="204" t="s">
        <v>62</v>
      </c>
      <c r="F14" s="204" t="s">
        <v>494</v>
      </c>
      <c r="G14" s="204" t="s">
        <v>63</v>
      </c>
      <c r="H14" s="204" t="s">
        <v>64</v>
      </c>
      <c r="I14" s="204" t="str">
        <f>'1.  LRAMVA Summary'!D52</f>
        <v>Residential</v>
      </c>
      <c r="J14" s="204" t="str">
        <f>'1.  LRAMVA Summary'!E52</f>
        <v>GS&lt;50 kW</v>
      </c>
      <c r="K14" s="204" t="str">
        <f>'1.  LRAMVA Summary'!F52</f>
        <v>GS&gt;50kW</v>
      </c>
      <c r="L14" s="204" t="str">
        <f>'1.  LRAMVA Summary'!G52</f>
        <v>Unmetered Scattered Load</v>
      </c>
      <c r="M14" s="204" t="str">
        <f>'1.  LRAMVA Summary'!H52</f>
        <v>Streetlighting</v>
      </c>
      <c r="N14" s="204" t="str">
        <f>'1.  LRAMVA Summary'!I52</f>
        <v/>
      </c>
      <c r="O14" s="204" t="str">
        <f>'1.  LRAMVA Summary'!J52</f>
        <v/>
      </c>
      <c r="P14" s="204" t="str">
        <f>'1.  LRAMVA Summary'!K52</f>
        <v/>
      </c>
      <c r="Q14" s="204" t="str">
        <f>'1.  LRAMVA Summary'!L52</f>
        <v/>
      </c>
      <c r="R14" s="204" t="str">
        <f>'1.  LRAMVA Summary'!M52</f>
        <v/>
      </c>
      <c r="S14" s="204" t="str">
        <f>'1.  LRAMVA Summary'!N52</f>
        <v/>
      </c>
      <c r="T14" s="204" t="str">
        <f>'1.  LRAMVA Summary'!O52</f>
        <v/>
      </c>
      <c r="U14" s="204" t="str">
        <f>'1.  LRAMVA Summary'!P52</f>
        <v/>
      </c>
      <c r="V14" s="204" t="str">
        <f>'1.  LRAMVA Summary'!Q52</f>
        <v/>
      </c>
      <c r="W14" s="204" t="str">
        <f>'1.  LRAMVA Summary'!R52</f>
        <v>Total</v>
      </c>
    </row>
    <row r="15" spans="1:28" s="9" customFormat="1">
      <c r="B15" s="205" t="s">
        <v>44</v>
      </c>
      <c r="C15" s="205">
        <v>1.47E-2</v>
      </c>
      <c r="D15" s="206"/>
      <c r="E15" s="207">
        <v>40544</v>
      </c>
      <c r="F15" s="208">
        <v>2011</v>
      </c>
      <c r="G15" s="209" t="s">
        <v>65</v>
      </c>
      <c r="H15" s="210">
        <f>C$15/12</f>
        <v>1.225E-3</v>
      </c>
      <c r="I15" s="211">
        <f>SUM('1.  LRAMVA Summary'!D$54:D$55)*(MONTH($E15)-1)/12*$H15</f>
        <v>0</v>
      </c>
      <c r="J15" s="211">
        <f>SUM('1.  LRAMVA Summary'!E$54:E$55)*(MONTH($E15)-1)/12*$H15</f>
        <v>0</v>
      </c>
      <c r="K15" s="211">
        <f>SUM('1.  LRAMVA Summary'!F$54:F$55)*(MONTH($E15)-1)/12*$H15</f>
        <v>0</v>
      </c>
      <c r="L15" s="211">
        <f>SUM('1.  LRAMVA Summary'!G$54:G$55)*(MONTH($E15)-1)/12*$H15</f>
        <v>0</v>
      </c>
      <c r="M15" s="211">
        <f>SUM('1.  LRAMVA Summary'!H$54:H$55)*(MONTH($E15)-1)/12*$H15</f>
        <v>0</v>
      </c>
      <c r="N15" s="211">
        <f>SUM('1.  LRAMVA Summary'!I$54:I$55)*(MONTH($E15)-1)/12*$H15</f>
        <v>0</v>
      </c>
      <c r="O15" s="211">
        <f>SUM('1.  LRAMVA Summary'!J$54:J$55)*(MONTH($E15)-1)/12*$H15</f>
        <v>0</v>
      </c>
      <c r="P15" s="211">
        <f>SUM('1.  LRAMVA Summary'!K$54:K$55)*(MONTH($E15)-1)/12*$H15</f>
        <v>0</v>
      </c>
      <c r="Q15" s="211">
        <f>SUM('1.  LRAMVA Summary'!L$54:L$55)*(MONTH($E15)-1)/12*$H15</f>
        <v>0</v>
      </c>
      <c r="R15" s="211">
        <f>SUM('1.  LRAMVA Summary'!M$54:M$55)*(MONTH($E15)-1)/12*$H15</f>
        <v>0</v>
      </c>
      <c r="S15" s="211">
        <f>SUM('1.  LRAMVA Summary'!N$54:N$55)*(MONTH($E15)-1)/12*$H15</f>
        <v>0</v>
      </c>
      <c r="T15" s="211">
        <f>SUM('1.  LRAMVA Summary'!O$54:O$55)*(MONTH($E15)-1)/12*$H15</f>
        <v>0</v>
      </c>
      <c r="U15" s="211">
        <f>SUM('1.  LRAMVA Summary'!P$54:P$55)*(MONTH($E15)-1)/12*$H15</f>
        <v>0</v>
      </c>
      <c r="V15" s="211">
        <f>SUM('1.  LRAMVA Summary'!Q$54:Q$55)*(MONTH($E15)-1)/12*$H15</f>
        <v>0</v>
      </c>
      <c r="W15" s="212">
        <f>SUM(I15:V15)</f>
        <v>0</v>
      </c>
    </row>
    <row r="16" spans="1:28" s="9" customFormat="1">
      <c r="B16" s="213" t="s">
        <v>45</v>
      </c>
      <c r="C16" s="213">
        <v>1.47E-2</v>
      </c>
      <c r="D16" s="206"/>
      <c r="E16" s="207">
        <v>40575</v>
      </c>
      <c r="F16" s="208">
        <v>2011</v>
      </c>
      <c r="G16" s="209" t="s">
        <v>65</v>
      </c>
      <c r="H16" s="210">
        <f>C$15/12</f>
        <v>1.225E-3</v>
      </c>
      <c r="I16" s="211">
        <f>SUM('1.  LRAMVA Summary'!D$54:D$55)*(MONTH($E16)-1)/12*$H16</f>
        <v>0</v>
      </c>
      <c r="J16" s="211">
        <f>SUM('1.  LRAMVA Summary'!E$54:E$55)*(MONTH($E16)-1)/12*$H16</f>
        <v>0</v>
      </c>
      <c r="K16" s="211">
        <f>SUM('1.  LRAMVA Summary'!F$54:F$55)*(MONTH($E16)-1)/12*$H16</f>
        <v>0</v>
      </c>
      <c r="L16" s="211">
        <f>SUM('1.  LRAMVA Summary'!G$54:G$55)*(MONTH($E16)-1)/12*$H16</f>
        <v>0</v>
      </c>
      <c r="M16" s="211">
        <f>SUM('1.  LRAMVA Summary'!H$54:H$55)*(MONTH($E16)-1)/12*$H16</f>
        <v>0</v>
      </c>
      <c r="N16" s="211">
        <f>SUM('1.  LRAMVA Summary'!I$54:I$55)*(MONTH($E16)-1)/12*$H16</f>
        <v>0</v>
      </c>
      <c r="O16" s="211">
        <f>SUM('1.  LRAMVA Summary'!J$54:J$55)*(MONTH($E16)-1)/12*$H16</f>
        <v>0</v>
      </c>
      <c r="P16" s="211">
        <f>SUM('1.  LRAMVA Summary'!K$54:K$55)*(MONTH($E16)-1)/12*$H16</f>
        <v>0</v>
      </c>
      <c r="Q16" s="211">
        <f>SUM('1.  LRAMVA Summary'!L$54:L$55)*(MONTH($E16)-1)/12*$H16</f>
        <v>0</v>
      </c>
      <c r="R16" s="211">
        <f>SUM('1.  LRAMVA Summary'!M$54:M$55)*(MONTH($E16)-1)/12*$H16</f>
        <v>0</v>
      </c>
      <c r="S16" s="211">
        <f>SUM('1.  LRAMVA Summary'!N$54:N$55)*(MONTH($E16)-1)/12*$H16</f>
        <v>0</v>
      </c>
      <c r="T16" s="211">
        <f>SUM('1.  LRAMVA Summary'!O$54:O$55)*(MONTH($E16)-1)/12*$H16</f>
        <v>0</v>
      </c>
      <c r="U16" s="211">
        <f>SUM('1.  LRAMVA Summary'!P$54:P$55)*(MONTH($E16)-1)/12*$H16</f>
        <v>0</v>
      </c>
      <c r="V16" s="211">
        <f>SUM('1.  LRAMVA Summary'!Q$54:Q$55)*(MONTH($E16)-1)/12*$H16</f>
        <v>0</v>
      </c>
      <c r="W16" s="212">
        <f t="shared" ref="W16:W25" si="0">SUM(I16:V16)</f>
        <v>0</v>
      </c>
    </row>
    <row r="17" spans="2:23" s="9" customFormat="1">
      <c r="B17" s="213" t="s">
        <v>46</v>
      </c>
      <c r="C17" s="213">
        <v>1.47E-2</v>
      </c>
      <c r="D17" s="206"/>
      <c r="E17" s="207">
        <v>40603</v>
      </c>
      <c r="F17" s="208">
        <v>2011</v>
      </c>
      <c r="G17" s="209" t="s">
        <v>65</v>
      </c>
      <c r="H17" s="210">
        <f>C$15/12</f>
        <v>1.225E-3</v>
      </c>
      <c r="I17" s="211">
        <f>SUM('1.  LRAMVA Summary'!D$54:D$55)*(MONTH($E17)-1)/12*$H17</f>
        <v>0</v>
      </c>
      <c r="J17" s="211">
        <f>SUM('1.  LRAMVA Summary'!E$54:E$55)*(MONTH($E17)-1)/12*$H17</f>
        <v>0</v>
      </c>
      <c r="K17" s="211">
        <f>SUM('1.  LRAMVA Summary'!F$54:F$55)*(MONTH($E17)-1)/12*$H17</f>
        <v>0</v>
      </c>
      <c r="L17" s="211">
        <f>SUM('1.  LRAMVA Summary'!G$54:G$55)*(MONTH($E17)-1)/12*$H17</f>
        <v>0</v>
      </c>
      <c r="M17" s="211">
        <f>SUM('1.  LRAMVA Summary'!H$54:H$55)*(MONTH($E17)-1)/12*$H17</f>
        <v>0</v>
      </c>
      <c r="N17" s="211">
        <f>SUM('1.  LRAMVA Summary'!I$54:I$55)*(MONTH($E17)-1)/12*$H17</f>
        <v>0</v>
      </c>
      <c r="O17" s="211">
        <f>SUM('1.  LRAMVA Summary'!J$54:J$55)*(MONTH($E17)-1)/12*$H17</f>
        <v>0</v>
      </c>
      <c r="P17" s="211">
        <f>SUM('1.  LRAMVA Summary'!K$54:K$55)*(MONTH($E17)-1)/12*$H17</f>
        <v>0</v>
      </c>
      <c r="Q17" s="211">
        <f>SUM('1.  LRAMVA Summary'!L$54:L$55)*(MONTH($E17)-1)/12*$H17</f>
        <v>0</v>
      </c>
      <c r="R17" s="211">
        <f>SUM('1.  LRAMVA Summary'!M$54:M$55)*(MONTH($E17)-1)/12*$H17</f>
        <v>0</v>
      </c>
      <c r="S17" s="211">
        <f>SUM('1.  LRAMVA Summary'!N$54:N$55)*(MONTH($E17)-1)/12*$H17</f>
        <v>0</v>
      </c>
      <c r="T17" s="211">
        <f>SUM('1.  LRAMVA Summary'!O$54:O$55)*(MONTH($E17)-1)/12*$H17</f>
        <v>0</v>
      </c>
      <c r="U17" s="211">
        <f>SUM('1.  LRAMVA Summary'!P$54:P$55)*(MONTH($E17)-1)/12*$H17</f>
        <v>0</v>
      </c>
      <c r="V17" s="211">
        <f>SUM('1.  LRAMVA Summary'!Q$54:Q$55)*(MONTH($E17)-1)/12*$H17</f>
        <v>0</v>
      </c>
      <c r="W17" s="212">
        <f>SUM(I17:V17)</f>
        <v>0</v>
      </c>
    </row>
    <row r="18" spans="2:23" s="9" customFormat="1">
      <c r="B18" s="213" t="s">
        <v>47</v>
      </c>
      <c r="C18" s="213">
        <v>1.47E-2</v>
      </c>
      <c r="D18" s="206"/>
      <c r="E18" s="214">
        <v>40634</v>
      </c>
      <c r="F18" s="208">
        <v>2011</v>
      </c>
      <c r="G18" s="215" t="s">
        <v>66</v>
      </c>
      <c r="H18" s="210">
        <f>C$16/12</f>
        <v>1.225E-3</v>
      </c>
      <c r="I18" s="211">
        <f>SUM('1.  LRAMVA Summary'!D$54:D$55)*(MONTH($E18)-1)/12*$H18</f>
        <v>0</v>
      </c>
      <c r="J18" s="211">
        <f>SUM('1.  LRAMVA Summary'!E$54:E$55)*(MONTH($E18)-1)/12*$H18</f>
        <v>0</v>
      </c>
      <c r="K18" s="211">
        <f>SUM('1.  LRAMVA Summary'!F$54:F$55)*(MONTH($E18)-1)/12*$H18</f>
        <v>0</v>
      </c>
      <c r="L18" s="211">
        <f>SUM('1.  LRAMVA Summary'!G$54:G$55)*(MONTH($E18)-1)/12*$H18</f>
        <v>0</v>
      </c>
      <c r="M18" s="211">
        <f>SUM('1.  LRAMVA Summary'!H$54:H$55)*(MONTH($E18)-1)/12*$H18</f>
        <v>0</v>
      </c>
      <c r="N18" s="211">
        <f>SUM('1.  LRAMVA Summary'!I$54:I$55)*(MONTH($E18)-1)/12*$H18</f>
        <v>0</v>
      </c>
      <c r="O18" s="211">
        <f>SUM('1.  LRAMVA Summary'!J$54:J$55)*(MONTH($E18)-1)/12*$H18</f>
        <v>0</v>
      </c>
      <c r="P18" s="211">
        <f>SUM('1.  LRAMVA Summary'!K$54:K$55)*(MONTH($E18)-1)/12*$H18</f>
        <v>0</v>
      </c>
      <c r="Q18" s="211">
        <f>SUM('1.  LRAMVA Summary'!L$54:L$55)*(MONTH($E18)-1)/12*$H18</f>
        <v>0</v>
      </c>
      <c r="R18" s="211">
        <f>SUM('1.  LRAMVA Summary'!M$54:M$55)*(MONTH($E18)-1)/12*$H18</f>
        <v>0</v>
      </c>
      <c r="S18" s="211">
        <f>SUM('1.  LRAMVA Summary'!N$54:N$55)*(MONTH($E18)-1)/12*$H18</f>
        <v>0</v>
      </c>
      <c r="T18" s="211">
        <f>SUM('1.  LRAMVA Summary'!O$54:O$55)*(MONTH($E18)-1)/12*$H18</f>
        <v>0</v>
      </c>
      <c r="U18" s="211">
        <f>SUM('1.  LRAMVA Summary'!P$54:P$55)*(MONTH($E18)-1)/12*$H18</f>
        <v>0</v>
      </c>
      <c r="V18" s="211">
        <f>SUM('1.  LRAMVA Summary'!Q$54:Q$55)*(MONTH($E18)-1)/12*$H18</f>
        <v>0</v>
      </c>
      <c r="W18" s="212">
        <f>SUM(I18:V18)</f>
        <v>0</v>
      </c>
    </row>
    <row r="19" spans="2:23" s="9" customFormat="1">
      <c r="B19" s="213" t="s">
        <v>48</v>
      </c>
      <c r="C19" s="213">
        <v>1.47E-2</v>
      </c>
      <c r="D19" s="206"/>
      <c r="E19" s="214">
        <v>40664</v>
      </c>
      <c r="F19" s="208">
        <v>2011</v>
      </c>
      <c r="G19" s="215" t="s">
        <v>66</v>
      </c>
      <c r="H19" s="210">
        <f>C$16/12</f>
        <v>1.225E-3</v>
      </c>
      <c r="I19" s="211">
        <f>SUM('1.  LRAMVA Summary'!D$54:D$55)*(MONTH($E19)-1)/12*$H19</f>
        <v>0</v>
      </c>
      <c r="J19" s="211">
        <f>SUM('1.  LRAMVA Summary'!E$54:E$55)*(MONTH($E19)-1)/12*$H19</f>
        <v>0</v>
      </c>
      <c r="K19" s="211">
        <f>SUM('1.  LRAMVA Summary'!F$54:F$55)*(MONTH($E19)-1)/12*$H19</f>
        <v>0</v>
      </c>
      <c r="L19" s="211">
        <f>SUM('1.  LRAMVA Summary'!G$54:G$55)*(MONTH($E19)-1)/12*$H19</f>
        <v>0</v>
      </c>
      <c r="M19" s="211">
        <f>SUM('1.  LRAMVA Summary'!H$54:H$55)*(MONTH($E19)-1)/12*$H19</f>
        <v>0</v>
      </c>
      <c r="N19" s="211">
        <f>SUM('1.  LRAMVA Summary'!I$54:I$55)*(MONTH($E19)-1)/12*$H19</f>
        <v>0</v>
      </c>
      <c r="O19" s="211">
        <f>SUM('1.  LRAMVA Summary'!J$54:J$55)*(MONTH($E19)-1)/12*$H19</f>
        <v>0</v>
      </c>
      <c r="P19" s="211">
        <f>SUM('1.  LRAMVA Summary'!K$54:K$55)*(MONTH($E19)-1)/12*$H19</f>
        <v>0</v>
      </c>
      <c r="Q19" s="211">
        <f>SUM('1.  LRAMVA Summary'!L$54:L$55)*(MONTH($E19)-1)/12*$H19</f>
        <v>0</v>
      </c>
      <c r="R19" s="211">
        <f>SUM('1.  LRAMVA Summary'!M$54:M$55)*(MONTH($E19)-1)/12*$H19</f>
        <v>0</v>
      </c>
      <c r="S19" s="211">
        <f>SUM('1.  LRAMVA Summary'!N$54:N$55)*(MONTH($E19)-1)/12*$H19</f>
        <v>0</v>
      </c>
      <c r="T19" s="211">
        <f>SUM('1.  LRAMVA Summary'!O$54:O$55)*(MONTH($E19)-1)/12*$H19</f>
        <v>0</v>
      </c>
      <c r="U19" s="211">
        <f>SUM('1.  LRAMVA Summary'!P$54:P$55)*(MONTH($E19)-1)/12*$H19</f>
        <v>0</v>
      </c>
      <c r="V19" s="211">
        <f>SUM('1.  LRAMVA Summary'!Q$54:Q$55)*(MONTH($E19)-1)/12*$H19</f>
        <v>0</v>
      </c>
      <c r="W19" s="212">
        <f t="shared" si="0"/>
        <v>0</v>
      </c>
    </row>
    <row r="20" spans="2:23" s="9" customFormat="1">
      <c r="B20" s="213" t="s">
        <v>49</v>
      </c>
      <c r="C20" s="213">
        <v>1.47E-2</v>
      </c>
      <c r="D20" s="206"/>
      <c r="E20" s="214">
        <v>40695</v>
      </c>
      <c r="F20" s="208">
        <v>2011</v>
      </c>
      <c r="G20" s="215" t="s">
        <v>66</v>
      </c>
      <c r="H20" s="210">
        <f>C$16/12</f>
        <v>1.225E-3</v>
      </c>
      <c r="I20" s="211">
        <f>SUM('1.  LRAMVA Summary'!D$54:D$55)*(MONTH($E20)-1)/12*$H20</f>
        <v>0</v>
      </c>
      <c r="J20" s="211">
        <f>SUM('1.  LRAMVA Summary'!E$54:E$55)*(MONTH($E20)-1)/12*$H20</f>
        <v>0</v>
      </c>
      <c r="K20" s="211">
        <f>SUM('1.  LRAMVA Summary'!F$54:F$55)*(MONTH($E20)-1)/12*$H20</f>
        <v>0</v>
      </c>
      <c r="L20" s="211">
        <f>SUM('1.  LRAMVA Summary'!G$54:G$55)*(MONTH($E20)-1)/12*$H20</f>
        <v>0</v>
      </c>
      <c r="M20" s="211">
        <f>SUM('1.  LRAMVA Summary'!H$54:H$55)*(MONTH($E20)-1)/12*$H20</f>
        <v>0</v>
      </c>
      <c r="N20" s="211">
        <f>SUM('1.  LRAMVA Summary'!I$54:I$55)*(MONTH($E20)-1)/12*$H20</f>
        <v>0</v>
      </c>
      <c r="O20" s="211">
        <f>SUM('1.  LRAMVA Summary'!J$54:J$55)*(MONTH($E20)-1)/12*$H20</f>
        <v>0</v>
      </c>
      <c r="P20" s="211">
        <f>SUM('1.  LRAMVA Summary'!K$54:K$55)*(MONTH($E20)-1)/12*$H20</f>
        <v>0</v>
      </c>
      <c r="Q20" s="211">
        <f>SUM('1.  LRAMVA Summary'!L$54:L$55)*(MONTH($E20)-1)/12*$H20</f>
        <v>0</v>
      </c>
      <c r="R20" s="211">
        <f>SUM('1.  LRAMVA Summary'!M$54:M$55)*(MONTH($E20)-1)/12*$H20</f>
        <v>0</v>
      </c>
      <c r="S20" s="211">
        <f>SUM('1.  LRAMVA Summary'!N$54:N$55)*(MONTH($E20)-1)/12*$H20</f>
        <v>0</v>
      </c>
      <c r="T20" s="211">
        <f>SUM('1.  LRAMVA Summary'!O$54:O$55)*(MONTH($E20)-1)/12*$H20</f>
        <v>0</v>
      </c>
      <c r="U20" s="211">
        <f>SUM('1.  LRAMVA Summary'!P$54:P$55)*(MONTH($E20)-1)/12*$H20</f>
        <v>0</v>
      </c>
      <c r="V20" s="211">
        <f>SUM('1.  LRAMVA Summary'!Q$54:Q$55)*(MONTH($E20)-1)/12*$H20</f>
        <v>0</v>
      </c>
      <c r="W20" s="212">
        <f t="shared" si="0"/>
        <v>0</v>
      </c>
    </row>
    <row r="21" spans="2:23" s="9" customFormat="1">
      <c r="B21" s="213" t="s">
        <v>50</v>
      </c>
      <c r="C21" s="213">
        <v>1.47E-2</v>
      </c>
      <c r="D21" s="206"/>
      <c r="E21" s="214">
        <v>40725</v>
      </c>
      <c r="F21" s="208">
        <v>2011</v>
      </c>
      <c r="G21" s="215" t="s">
        <v>68</v>
      </c>
      <c r="H21" s="210">
        <f>C$17/12</f>
        <v>1.225E-3</v>
      </c>
      <c r="I21" s="211">
        <f>SUM('1.  LRAMVA Summary'!D$54:D$55)*(MONTH($E21)-1)/12*$H21</f>
        <v>0</v>
      </c>
      <c r="J21" s="211">
        <f>SUM('1.  LRAMVA Summary'!E$54:E$55)*(MONTH($E21)-1)/12*$H21</f>
        <v>0</v>
      </c>
      <c r="K21" s="211">
        <f>SUM('1.  LRAMVA Summary'!F$54:F$55)*(MONTH($E21)-1)/12*$H21</f>
        <v>0</v>
      </c>
      <c r="L21" s="211">
        <f>SUM('1.  LRAMVA Summary'!G$54:G$55)*(MONTH($E21)-1)/12*$H21</f>
        <v>0</v>
      </c>
      <c r="M21" s="211">
        <f>SUM('1.  LRAMVA Summary'!H$54:H$55)*(MONTH($E21)-1)/12*$H21</f>
        <v>0</v>
      </c>
      <c r="N21" s="211">
        <f>SUM('1.  LRAMVA Summary'!I$54:I$55)*(MONTH($E21)-1)/12*$H21</f>
        <v>0</v>
      </c>
      <c r="O21" s="211">
        <f>SUM('1.  LRAMVA Summary'!J$54:J$55)*(MONTH($E21)-1)/12*$H21</f>
        <v>0</v>
      </c>
      <c r="P21" s="211">
        <f>SUM('1.  LRAMVA Summary'!K$54:K$55)*(MONTH($E21)-1)/12*$H21</f>
        <v>0</v>
      </c>
      <c r="Q21" s="211">
        <f>SUM('1.  LRAMVA Summary'!L$54:L$55)*(MONTH($E21)-1)/12*$H21</f>
        <v>0</v>
      </c>
      <c r="R21" s="211">
        <f>SUM('1.  LRAMVA Summary'!M$54:M$55)*(MONTH($E21)-1)/12*$H21</f>
        <v>0</v>
      </c>
      <c r="S21" s="211">
        <f>SUM('1.  LRAMVA Summary'!N$54:N$55)*(MONTH($E21)-1)/12*$H21</f>
        <v>0</v>
      </c>
      <c r="T21" s="211">
        <f>SUM('1.  LRAMVA Summary'!O$54:O$55)*(MONTH($E21)-1)/12*$H21</f>
        <v>0</v>
      </c>
      <c r="U21" s="211">
        <f>SUM('1.  LRAMVA Summary'!P$54:P$55)*(MONTH($E21)-1)/12*$H21</f>
        <v>0</v>
      </c>
      <c r="V21" s="211">
        <f>SUM('1.  LRAMVA Summary'!Q$54:Q$55)*(MONTH($E21)-1)/12*$H21</f>
        <v>0</v>
      </c>
      <c r="W21" s="212">
        <f t="shared" si="0"/>
        <v>0</v>
      </c>
    </row>
    <row r="22" spans="2:23" s="9" customFormat="1">
      <c r="B22" s="213" t="s">
        <v>51</v>
      </c>
      <c r="C22" s="213">
        <v>1.47E-2</v>
      </c>
      <c r="D22" s="206"/>
      <c r="E22" s="214">
        <v>40756</v>
      </c>
      <c r="F22" s="208">
        <v>2011</v>
      </c>
      <c r="G22" s="215" t="s">
        <v>68</v>
      </c>
      <c r="H22" s="210">
        <f>C$17/12</f>
        <v>1.225E-3</v>
      </c>
      <c r="I22" s="211">
        <f>SUM('1.  LRAMVA Summary'!D$54:D$55)*(MONTH($E22)-1)/12*$H22</f>
        <v>0</v>
      </c>
      <c r="J22" s="211">
        <f>SUM('1.  LRAMVA Summary'!E$54:E$55)*(MONTH($E22)-1)/12*$H22</f>
        <v>0</v>
      </c>
      <c r="K22" s="211">
        <f>SUM('1.  LRAMVA Summary'!F$54:F$55)*(MONTH($E22)-1)/12*$H22</f>
        <v>0</v>
      </c>
      <c r="L22" s="211">
        <f>SUM('1.  LRAMVA Summary'!G$54:G$55)*(MONTH($E22)-1)/12*$H22</f>
        <v>0</v>
      </c>
      <c r="M22" s="211">
        <f>SUM('1.  LRAMVA Summary'!H$54:H$55)*(MONTH($E22)-1)/12*$H22</f>
        <v>0</v>
      </c>
      <c r="N22" s="211">
        <f>SUM('1.  LRAMVA Summary'!I$54:I$55)*(MONTH($E22)-1)/12*$H22</f>
        <v>0</v>
      </c>
      <c r="O22" s="211">
        <f>SUM('1.  LRAMVA Summary'!J$54:J$55)*(MONTH($E22)-1)/12*$H22</f>
        <v>0</v>
      </c>
      <c r="P22" s="211">
        <f>SUM('1.  LRAMVA Summary'!K$54:K$55)*(MONTH($E22)-1)/12*$H22</f>
        <v>0</v>
      </c>
      <c r="Q22" s="211">
        <f>SUM('1.  LRAMVA Summary'!L$54:L$55)*(MONTH($E22)-1)/12*$H22</f>
        <v>0</v>
      </c>
      <c r="R22" s="211">
        <f>SUM('1.  LRAMVA Summary'!M$54:M$55)*(MONTH($E22)-1)/12*$H22</f>
        <v>0</v>
      </c>
      <c r="S22" s="211">
        <f>SUM('1.  LRAMVA Summary'!N$54:N$55)*(MONTH($E22)-1)/12*$H22</f>
        <v>0</v>
      </c>
      <c r="T22" s="211">
        <f>SUM('1.  LRAMVA Summary'!O$54:O$55)*(MONTH($E22)-1)/12*$H22</f>
        <v>0</v>
      </c>
      <c r="U22" s="211">
        <f>SUM('1.  LRAMVA Summary'!P$54:P$55)*(MONTH($E22)-1)/12*$H22</f>
        <v>0</v>
      </c>
      <c r="V22" s="211">
        <f>SUM('1.  LRAMVA Summary'!Q$54:Q$55)*(MONTH($E22)-1)/12*$H22</f>
        <v>0</v>
      </c>
      <c r="W22" s="212">
        <f t="shared" si="0"/>
        <v>0</v>
      </c>
    </row>
    <row r="23" spans="2:23" s="9" customFormat="1">
      <c r="B23" s="213" t="s">
        <v>52</v>
      </c>
      <c r="C23" s="213">
        <v>1.47E-2</v>
      </c>
      <c r="D23" s="206"/>
      <c r="E23" s="214">
        <v>40787</v>
      </c>
      <c r="F23" s="208">
        <v>2011</v>
      </c>
      <c r="G23" s="215" t="s">
        <v>68</v>
      </c>
      <c r="H23" s="210">
        <f>C$17/12</f>
        <v>1.225E-3</v>
      </c>
      <c r="I23" s="211">
        <f>SUM('1.  LRAMVA Summary'!D$54:D$55)*(MONTH($E23)-1)/12*$H23</f>
        <v>0</v>
      </c>
      <c r="J23" s="211">
        <f>SUM('1.  LRAMVA Summary'!E$54:E$55)*(MONTH($E23)-1)/12*$H23</f>
        <v>0</v>
      </c>
      <c r="K23" s="211">
        <f>SUM('1.  LRAMVA Summary'!F$54:F$55)*(MONTH($E23)-1)/12*$H23</f>
        <v>0</v>
      </c>
      <c r="L23" s="211">
        <f>SUM('1.  LRAMVA Summary'!G$54:G$55)*(MONTH($E23)-1)/12*$H23</f>
        <v>0</v>
      </c>
      <c r="M23" s="211">
        <f>SUM('1.  LRAMVA Summary'!H$54:H$55)*(MONTH($E23)-1)/12*$H23</f>
        <v>0</v>
      </c>
      <c r="N23" s="211">
        <f>SUM('1.  LRAMVA Summary'!I$54:I$55)*(MONTH($E23)-1)/12*$H23</f>
        <v>0</v>
      </c>
      <c r="O23" s="211">
        <f>SUM('1.  LRAMVA Summary'!J$54:J$55)*(MONTH($E23)-1)/12*$H23</f>
        <v>0</v>
      </c>
      <c r="P23" s="211">
        <f>SUM('1.  LRAMVA Summary'!K$54:K$55)*(MONTH($E23)-1)/12*$H23</f>
        <v>0</v>
      </c>
      <c r="Q23" s="211">
        <f>SUM('1.  LRAMVA Summary'!L$54:L$55)*(MONTH($E23)-1)/12*$H23</f>
        <v>0</v>
      </c>
      <c r="R23" s="211">
        <f>SUM('1.  LRAMVA Summary'!M$54:M$55)*(MONTH($E23)-1)/12*$H23</f>
        <v>0</v>
      </c>
      <c r="S23" s="211">
        <f>SUM('1.  LRAMVA Summary'!N$54:N$55)*(MONTH($E23)-1)/12*$H23</f>
        <v>0</v>
      </c>
      <c r="T23" s="211">
        <f>SUM('1.  LRAMVA Summary'!O$54:O$55)*(MONTH($E23)-1)/12*$H23</f>
        <v>0</v>
      </c>
      <c r="U23" s="211">
        <f>SUM('1.  LRAMVA Summary'!P$54:P$55)*(MONTH($E23)-1)/12*$H23</f>
        <v>0</v>
      </c>
      <c r="V23" s="211">
        <f>SUM('1.  LRAMVA Summary'!Q$54:Q$55)*(MONTH($E23)-1)/12*$H23</f>
        <v>0</v>
      </c>
      <c r="W23" s="212">
        <f t="shared" si="0"/>
        <v>0</v>
      </c>
    </row>
    <row r="24" spans="2:23" s="9" customFormat="1">
      <c r="B24" s="213" t="s">
        <v>53</v>
      </c>
      <c r="C24" s="213">
        <v>1.47E-2</v>
      </c>
      <c r="D24" s="206"/>
      <c r="E24" s="214">
        <v>40817</v>
      </c>
      <c r="F24" s="208">
        <v>2011</v>
      </c>
      <c r="G24" s="215" t="s">
        <v>69</v>
      </c>
      <c r="H24" s="210">
        <f>C$18/12</f>
        <v>1.225E-3</v>
      </c>
      <c r="I24" s="211">
        <f>SUM('1.  LRAMVA Summary'!D$54:D$55)*(MONTH($E24)-1)/12*$H24</f>
        <v>0</v>
      </c>
      <c r="J24" s="211">
        <f>SUM('1.  LRAMVA Summary'!E$54:E$55)*(MONTH($E24)-1)/12*$H24</f>
        <v>0</v>
      </c>
      <c r="K24" s="211">
        <f>SUM('1.  LRAMVA Summary'!F$54:F$55)*(MONTH($E24)-1)/12*$H24</f>
        <v>0</v>
      </c>
      <c r="L24" s="211">
        <f>SUM('1.  LRAMVA Summary'!G$54:G$55)*(MONTH($E24)-1)/12*$H24</f>
        <v>0</v>
      </c>
      <c r="M24" s="211">
        <f>SUM('1.  LRAMVA Summary'!H$54:H$55)*(MONTH($E24)-1)/12*$H24</f>
        <v>0</v>
      </c>
      <c r="N24" s="211">
        <f>SUM('1.  LRAMVA Summary'!I$54:I$55)*(MONTH($E24)-1)/12*$H24</f>
        <v>0</v>
      </c>
      <c r="O24" s="211">
        <f>SUM('1.  LRAMVA Summary'!J$54:J$55)*(MONTH($E24)-1)/12*$H24</f>
        <v>0</v>
      </c>
      <c r="P24" s="211">
        <f>SUM('1.  LRAMVA Summary'!K$54:K$55)*(MONTH($E24)-1)/12*$H24</f>
        <v>0</v>
      </c>
      <c r="Q24" s="211">
        <f>SUM('1.  LRAMVA Summary'!L$54:L$55)*(MONTH($E24)-1)/12*$H24</f>
        <v>0</v>
      </c>
      <c r="R24" s="211">
        <f>SUM('1.  LRAMVA Summary'!M$54:M$55)*(MONTH($E24)-1)/12*$H24</f>
        <v>0</v>
      </c>
      <c r="S24" s="211">
        <f>SUM('1.  LRAMVA Summary'!N$54:N$55)*(MONTH($E24)-1)/12*$H24</f>
        <v>0</v>
      </c>
      <c r="T24" s="211">
        <f>SUM('1.  LRAMVA Summary'!O$54:O$55)*(MONTH($E24)-1)/12*$H24</f>
        <v>0</v>
      </c>
      <c r="U24" s="211">
        <f>SUM('1.  LRAMVA Summary'!P$54:P$55)*(MONTH($E24)-1)/12*$H24</f>
        <v>0</v>
      </c>
      <c r="V24" s="211">
        <f>SUM('1.  LRAMVA Summary'!Q$54:Q$55)*(MONTH($E24)-1)/12*$H24</f>
        <v>0</v>
      </c>
      <c r="W24" s="212">
        <f t="shared" si="0"/>
        <v>0</v>
      </c>
    </row>
    <row r="25" spans="2:23" s="9" customFormat="1">
      <c r="B25" s="213" t="s">
        <v>54</v>
      </c>
      <c r="C25" s="213">
        <v>1.47E-2</v>
      </c>
      <c r="D25" s="206"/>
      <c r="E25" s="214">
        <v>40848</v>
      </c>
      <c r="F25" s="208">
        <v>2011</v>
      </c>
      <c r="G25" s="215" t="s">
        <v>69</v>
      </c>
      <c r="H25" s="210">
        <f>C$18/12</f>
        <v>1.225E-3</v>
      </c>
      <c r="I25" s="211">
        <f>SUM('1.  LRAMVA Summary'!D$54:D$55)*(MONTH($E25)-1)/12*$H25</f>
        <v>0</v>
      </c>
      <c r="J25" s="211">
        <f>SUM('1.  LRAMVA Summary'!E$54:E$55)*(MONTH($E25)-1)/12*$H25</f>
        <v>0</v>
      </c>
      <c r="K25" s="211">
        <f>SUM('1.  LRAMVA Summary'!F$54:F$55)*(MONTH($E25)-1)/12*$H25</f>
        <v>0</v>
      </c>
      <c r="L25" s="211">
        <f>SUM('1.  LRAMVA Summary'!G$54:G$55)*(MONTH($E25)-1)/12*$H25</f>
        <v>0</v>
      </c>
      <c r="M25" s="211">
        <f>SUM('1.  LRAMVA Summary'!H$54:H$55)*(MONTH($E25)-1)/12*$H25</f>
        <v>0</v>
      </c>
      <c r="N25" s="211">
        <f>SUM('1.  LRAMVA Summary'!I$54:I$55)*(MONTH($E25)-1)/12*$H25</f>
        <v>0</v>
      </c>
      <c r="O25" s="211">
        <f>SUM('1.  LRAMVA Summary'!J$54:J$55)*(MONTH($E25)-1)/12*$H25</f>
        <v>0</v>
      </c>
      <c r="P25" s="211">
        <f>SUM('1.  LRAMVA Summary'!K$54:K$55)*(MONTH($E25)-1)/12*$H25</f>
        <v>0</v>
      </c>
      <c r="Q25" s="211">
        <f>SUM('1.  LRAMVA Summary'!L$54:L$55)*(MONTH($E25)-1)/12*$H25</f>
        <v>0</v>
      </c>
      <c r="R25" s="211">
        <f>SUM('1.  LRAMVA Summary'!M$54:M$55)*(MONTH($E25)-1)/12*$H25</f>
        <v>0</v>
      </c>
      <c r="S25" s="211">
        <f>SUM('1.  LRAMVA Summary'!N$54:N$55)*(MONTH($E25)-1)/12*$H25</f>
        <v>0</v>
      </c>
      <c r="T25" s="211">
        <f>SUM('1.  LRAMVA Summary'!O$54:O$55)*(MONTH($E25)-1)/12*$H25</f>
        <v>0</v>
      </c>
      <c r="U25" s="211">
        <f>SUM('1.  LRAMVA Summary'!P$54:P$55)*(MONTH($E25)-1)/12*$H25</f>
        <v>0</v>
      </c>
      <c r="V25" s="211">
        <f>SUM('1.  LRAMVA Summary'!Q$54:Q$55)*(MONTH($E25)-1)/12*$H25</f>
        <v>0</v>
      </c>
      <c r="W25" s="212">
        <f t="shared" si="0"/>
        <v>0</v>
      </c>
    </row>
    <row r="26" spans="2:23" s="9" customFormat="1">
      <c r="B26" s="213" t="s">
        <v>55</v>
      </c>
      <c r="C26" s="213">
        <v>1.47E-2</v>
      </c>
      <c r="D26" s="206"/>
      <c r="E26" s="214">
        <v>40878</v>
      </c>
      <c r="F26" s="208">
        <v>2011</v>
      </c>
      <c r="G26" s="215" t="s">
        <v>69</v>
      </c>
      <c r="H26" s="210">
        <f>C$18/12</f>
        <v>1.225E-3</v>
      </c>
      <c r="I26" s="211">
        <f>SUM('1.  LRAMVA Summary'!D$54:D$55)*(MONTH($E26)-1)/12*$H26</f>
        <v>0</v>
      </c>
      <c r="J26" s="211">
        <f>SUM('1.  LRAMVA Summary'!E$54:E$55)*(MONTH($E26)-1)/12*$H26</f>
        <v>0</v>
      </c>
      <c r="K26" s="211">
        <f>SUM('1.  LRAMVA Summary'!F$54:F$55)*(MONTH($E26)-1)/12*$H26</f>
        <v>0</v>
      </c>
      <c r="L26" s="211">
        <f>SUM('1.  LRAMVA Summary'!G$54:G$55)*(MONTH($E26)-1)/12*$H26</f>
        <v>0</v>
      </c>
      <c r="M26" s="211">
        <f>SUM('1.  LRAMVA Summary'!H$54:H$55)*(MONTH($E26)-1)/12*$H26</f>
        <v>0</v>
      </c>
      <c r="N26" s="211">
        <f>SUM('1.  LRAMVA Summary'!I$54:I$55)*(MONTH($E26)-1)/12*$H26</f>
        <v>0</v>
      </c>
      <c r="O26" s="211">
        <f>SUM('1.  LRAMVA Summary'!J$54:J$55)*(MONTH($E26)-1)/12*$H26</f>
        <v>0</v>
      </c>
      <c r="P26" s="211">
        <f>SUM('1.  LRAMVA Summary'!K$54:K$55)*(MONTH($E26)-1)/12*$H26</f>
        <v>0</v>
      </c>
      <c r="Q26" s="211">
        <f>SUM('1.  LRAMVA Summary'!L$54:L$55)*(MONTH($E26)-1)/12*$H26</f>
        <v>0</v>
      </c>
      <c r="R26" s="211">
        <f>SUM('1.  LRAMVA Summary'!M$54:M$55)*(MONTH($E26)-1)/12*$H26</f>
        <v>0</v>
      </c>
      <c r="S26" s="211">
        <f>SUM('1.  LRAMVA Summary'!N$54:N$55)*(MONTH($E26)-1)/12*$H26</f>
        <v>0</v>
      </c>
      <c r="T26" s="211">
        <f>SUM('1.  LRAMVA Summary'!O$54:O$55)*(MONTH($E26)-1)/12*$H26</f>
        <v>0</v>
      </c>
      <c r="U26" s="211">
        <f>SUM('1.  LRAMVA Summary'!P$54:P$55)*(MONTH($E26)-1)/12*$H26</f>
        <v>0</v>
      </c>
      <c r="V26" s="211">
        <f>SUM('1.  LRAMVA Summary'!Q$54:Q$55)*(MONTH($E26)-1)/12*$H26</f>
        <v>0</v>
      </c>
      <c r="W26" s="212">
        <f>SUM(I26:V26)</f>
        <v>0</v>
      </c>
    </row>
    <row r="27" spans="2:23" s="9" customFormat="1" ht="15" thickBot="1">
      <c r="B27" s="213" t="s">
        <v>56</v>
      </c>
      <c r="C27" s="213">
        <v>1.47E-2</v>
      </c>
      <c r="D27" s="206"/>
      <c r="E27" s="216" t="s">
        <v>461</v>
      </c>
      <c r="F27" s="216"/>
      <c r="G27" s="217"/>
      <c r="H27" s="218"/>
      <c r="I27" s="219">
        <f>SUM(I15:I26)</f>
        <v>0</v>
      </c>
      <c r="J27" s="219">
        <f t="shared" ref="J27:O27" si="1">SUM(J15:J26)</f>
        <v>0</v>
      </c>
      <c r="K27" s="219">
        <f t="shared" si="1"/>
        <v>0</v>
      </c>
      <c r="L27" s="219">
        <f t="shared" si="1"/>
        <v>0</v>
      </c>
      <c r="M27" s="219">
        <f t="shared" si="1"/>
        <v>0</v>
      </c>
      <c r="N27" s="219">
        <f t="shared" si="1"/>
        <v>0</v>
      </c>
      <c r="O27" s="219">
        <f t="shared" si="1"/>
        <v>0</v>
      </c>
      <c r="P27" s="219">
        <f t="shared" ref="P27:V27" si="2">SUM(P15:P26)</f>
        <v>0</v>
      </c>
      <c r="Q27" s="219">
        <f t="shared" si="2"/>
        <v>0</v>
      </c>
      <c r="R27" s="219">
        <f t="shared" si="2"/>
        <v>0</v>
      </c>
      <c r="S27" s="219">
        <f t="shared" si="2"/>
        <v>0</v>
      </c>
      <c r="T27" s="219">
        <f t="shared" si="2"/>
        <v>0</v>
      </c>
      <c r="U27" s="219">
        <f t="shared" si="2"/>
        <v>0</v>
      </c>
      <c r="V27" s="219">
        <f t="shared" si="2"/>
        <v>0</v>
      </c>
      <c r="W27" s="219">
        <f>SUM(W15:W26)</f>
        <v>0</v>
      </c>
    </row>
    <row r="28" spans="2:23" s="9" customFormat="1" ht="15" thickTop="1">
      <c r="B28" s="213" t="s">
        <v>57</v>
      </c>
      <c r="C28" s="213">
        <v>1.47E-2</v>
      </c>
      <c r="D28" s="206"/>
      <c r="E28" s="220" t="s">
        <v>67</v>
      </c>
      <c r="F28" s="220"/>
      <c r="G28" s="221"/>
      <c r="H28" s="222"/>
      <c r="I28" s="223"/>
      <c r="J28" s="223"/>
      <c r="K28" s="223"/>
      <c r="L28" s="223"/>
      <c r="M28" s="223"/>
      <c r="N28" s="223"/>
      <c r="O28" s="223"/>
      <c r="P28" s="223"/>
      <c r="Q28" s="223"/>
      <c r="R28" s="223"/>
      <c r="S28" s="223"/>
      <c r="T28" s="223"/>
      <c r="U28" s="223"/>
      <c r="V28" s="223"/>
      <c r="W28" s="224"/>
    </row>
    <row r="29" spans="2:23" s="9" customFormat="1">
      <c r="B29" s="213" t="s">
        <v>58</v>
      </c>
      <c r="C29" s="213">
        <v>1.47E-2</v>
      </c>
      <c r="D29" s="206"/>
      <c r="E29" s="225" t="s">
        <v>425</v>
      </c>
      <c r="F29" s="225"/>
      <c r="G29" s="226"/>
      <c r="H29" s="227"/>
      <c r="I29" s="228">
        <f>I27+I28</f>
        <v>0</v>
      </c>
      <c r="J29" s="228">
        <f t="shared" ref="J29:M29" si="3">J27+J28</f>
        <v>0</v>
      </c>
      <c r="K29" s="228">
        <f t="shared" si="3"/>
        <v>0</v>
      </c>
      <c r="L29" s="228">
        <f t="shared" si="3"/>
        <v>0</v>
      </c>
      <c r="M29" s="228">
        <f t="shared" si="3"/>
        <v>0</v>
      </c>
      <c r="N29" s="228">
        <f>N27+N28</f>
        <v>0</v>
      </c>
      <c r="O29" s="228">
        <f>O27+O28</f>
        <v>0</v>
      </c>
      <c r="P29" s="228">
        <f t="shared" ref="P29:V29" si="4">P27+P28</f>
        <v>0</v>
      </c>
      <c r="Q29" s="228">
        <f t="shared" si="4"/>
        <v>0</v>
      </c>
      <c r="R29" s="228">
        <f t="shared" si="4"/>
        <v>0</v>
      </c>
      <c r="S29" s="228">
        <f t="shared" si="4"/>
        <v>0</v>
      </c>
      <c r="T29" s="228">
        <f t="shared" si="4"/>
        <v>0</v>
      </c>
      <c r="U29" s="228">
        <f t="shared" si="4"/>
        <v>0</v>
      </c>
      <c r="V29" s="228">
        <f t="shared" si="4"/>
        <v>0</v>
      </c>
      <c r="W29" s="228">
        <f>W27+W28</f>
        <v>0</v>
      </c>
    </row>
    <row r="30" spans="2:23" s="9" customFormat="1">
      <c r="B30" s="213" t="s">
        <v>59</v>
      </c>
      <c r="C30" s="213">
        <v>1.47E-2</v>
      </c>
      <c r="D30" s="206"/>
      <c r="E30" s="214">
        <v>40909</v>
      </c>
      <c r="F30" s="214" t="s">
        <v>178</v>
      </c>
      <c r="G30" s="215" t="s">
        <v>65</v>
      </c>
      <c r="H30" s="229">
        <f>C$19/12</f>
        <v>1.225E-3</v>
      </c>
      <c r="I30" s="230">
        <f>(SUM('1.  LRAMVA Summary'!D$54:D$56)+SUM('1.  LRAMVA Summary'!D$57:D$58)*(MONTH($E30)-1)/12)*$H30</f>
        <v>0</v>
      </c>
      <c r="J30" s="230">
        <f>(SUM('1.  LRAMVA Summary'!E$54:E$56)+SUM('1.  LRAMVA Summary'!E$57:E$58)*(MONTH($E30)-1)/12)*$H30</f>
        <v>0</v>
      </c>
      <c r="K30" s="230">
        <f>(SUM('1.  LRAMVA Summary'!F$54:F$56)+SUM('1.  LRAMVA Summary'!F$57:F$58)*(MONTH($E30)-1)/12)*$H30</f>
        <v>0</v>
      </c>
      <c r="L30" s="230">
        <f>(SUM('1.  LRAMVA Summary'!G$54:G$56)+SUM('1.  LRAMVA Summary'!G$57:G$58)*(MONTH($E30)-1)/12)*$H30</f>
        <v>0</v>
      </c>
      <c r="M30" s="230">
        <f>(SUM('1.  LRAMVA Summary'!H$54:H$56)+SUM('1.  LRAMVA Summary'!H$57:H$58)*(MONTH($E30)-1)/12)*$H30</f>
        <v>0</v>
      </c>
      <c r="N30" s="230">
        <f>(SUM('1.  LRAMVA Summary'!I$54:I$56)+SUM('1.  LRAMVA Summary'!I$57:I$58)*(MONTH($E30)-1)/12)*$H30</f>
        <v>0</v>
      </c>
      <c r="O30" s="230">
        <f>(SUM('1.  LRAMVA Summary'!J$54:J$56)+SUM('1.  LRAMVA Summary'!J$57:J$58)*(MONTH($E30)-1)/12)*$H30</f>
        <v>0</v>
      </c>
      <c r="P30" s="230">
        <f>(SUM('1.  LRAMVA Summary'!K$54:K$56)+SUM('1.  LRAMVA Summary'!K$57:K$58)*(MONTH($E30)-1)/12)*$H30</f>
        <v>0</v>
      </c>
      <c r="Q30" s="230">
        <f>(SUM('1.  LRAMVA Summary'!L$54:L$56)+SUM('1.  LRAMVA Summary'!L$57:L$58)*(MONTH($E30)-1)/12)*$H30</f>
        <v>0</v>
      </c>
      <c r="R30" s="230">
        <f>(SUM('1.  LRAMVA Summary'!M$54:M$56)+SUM('1.  LRAMVA Summary'!M$57:M$58)*(MONTH($E30)-1)/12)*$H30</f>
        <v>0</v>
      </c>
      <c r="S30" s="230">
        <f>(SUM('1.  LRAMVA Summary'!N$54:N$56)+SUM('1.  LRAMVA Summary'!N$57:N$58)*(MONTH($E30)-1)/12)*$H30</f>
        <v>0</v>
      </c>
      <c r="T30" s="230">
        <f>(SUM('1.  LRAMVA Summary'!O$54:O$56)+SUM('1.  LRAMVA Summary'!O$57:O$58)*(MONTH($E30)-1)/12)*$H30</f>
        <v>0</v>
      </c>
      <c r="U30" s="230">
        <f>(SUM('1.  LRAMVA Summary'!P$54:P$56)+SUM('1.  LRAMVA Summary'!P$57:P$58)*(MONTH($E30)-1)/12)*$H30</f>
        <v>0</v>
      </c>
      <c r="V30" s="230">
        <f>(SUM('1.  LRAMVA Summary'!Q$54:Q$56)+SUM('1.  LRAMVA Summary'!Q$57:Q$58)*(MONTH($E30)-1)/12)*$H30</f>
        <v>0</v>
      </c>
      <c r="W30" s="231">
        <f>SUM(I30:V30)</f>
        <v>0</v>
      </c>
    </row>
    <row r="31" spans="2:23" s="9" customFormat="1">
      <c r="B31" s="213" t="s">
        <v>60</v>
      </c>
      <c r="C31" s="213">
        <v>1.47E-2</v>
      </c>
      <c r="D31" s="206"/>
      <c r="E31" s="214">
        <v>40940</v>
      </c>
      <c r="F31" s="214" t="s">
        <v>178</v>
      </c>
      <c r="G31" s="215" t="s">
        <v>65</v>
      </c>
      <c r="H31" s="229">
        <f>C$19/12</f>
        <v>1.225E-3</v>
      </c>
      <c r="I31" s="230">
        <f>(SUM('1.  LRAMVA Summary'!D$54:D$56)+SUM('1.  LRAMVA Summary'!D$57:D$58)*(MONTH($E31)-1)/12)*$H31</f>
        <v>0</v>
      </c>
      <c r="J31" s="230">
        <f>(SUM('1.  LRAMVA Summary'!E$54:E$56)+SUM('1.  LRAMVA Summary'!E$57:E$58)*(MONTH($E31)-1)/12)*$H31</f>
        <v>0</v>
      </c>
      <c r="K31" s="230">
        <f>(SUM('1.  LRAMVA Summary'!F$54:F$56)+SUM('1.  LRAMVA Summary'!F$57:F$58)*(MONTH($E31)-1)/12)*$H31</f>
        <v>0</v>
      </c>
      <c r="L31" s="230">
        <f>(SUM('1.  LRAMVA Summary'!G$54:G$56)+SUM('1.  LRAMVA Summary'!G$57:G$58)*(MONTH($E31)-1)/12)*$H31</f>
        <v>0</v>
      </c>
      <c r="M31" s="230">
        <f>(SUM('1.  LRAMVA Summary'!H$54:H$56)+SUM('1.  LRAMVA Summary'!H$57:H$58)*(MONTH($E31)-1)/12)*$H31</f>
        <v>0</v>
      </c>
      <c r="N31" s="230">
        <f>(SUM('1.  LRAMVA Summary'!I$54:I$56)+SUM('1.  LRAMVA Summary'!I$57:I$58)*(MONTH($E31)-1)/12)*$H31</f>
        <v>0</v>
      </c>
      <c r="O31" s="230">
        <f>(SUM('1.  LRAMVA Summary'!J$54:J$56)+SUM('1.  LRAMVA Summary'!J$57:J$58)*(MONTH($E31)-1)/12)*$H31</f>
        <v>0</v>
      </c>
      <c r="P31" s="230">
        <f>(SUM('1.  LRAMVA Summary'!K$54:K$56)+SUM('1.  LRAMVA Summary'!K$57:K$58)*(MONTH($E31)-1)/12)*$H31</f>
        <v>0</v>
      </c>
      <c r="Q31" s="230">
        <f>(SUM('1.  LRAMVA Summary'!L$54:L$56)+SUM('1.  LRAMVA Summary'!L$57:L$58)*(MONTH($E31)-1)/12)*$H31</f>
        <v>0</v>
      </c>
      <c r="R31" s="230">
        <f>(SUM('1.  LRAMVA Summary'!M$54:M$56)+SUM('1.  LRAMVA Summary'!M$57:M$58)*(MONTH($E31)-1)/12)*$H31</f>
        <v>0</v>
      </c>
      <c r="S31" s="230">
        <f>(SUM('1.  LRAMVA Summary'!N$54:N$56)+SUM('1.  LRAMVA Summary'!N$57:N$58)*(MONTH($E31)-1)/12)*$H31</f>
        <v>0</v>
      </c>
      <c r="T31" s="230">
        <f>(SUM('1.  LRAMVA Summary'!O$54:O$56)+SUM('1.  LRAMVA Summary'!O$57:O$58)*(MONTH($E31)-1)/12)*$H31</f>
        <v>0</v>
      </c>
      <c r="U31" s="230">
        <f>(SUM('1.  LRAMVA Summary'!P$54:P$56)+SUM('1.  LRAMVA Summary'!P$57:P$58)*(MONTH($E31)-1)/12)*$H31</f>
        <v>0</v>
      </c>
      <c r="V31" s="230">
        <f>(SUM('1.  LRAMVA Summary'!Q$54:Q$56)+SUM('1.  LRAMVA Summary'!Q$57:Q$58)*(MONTH($E31)-1)/12)*$H31</f>
        <v>0</v>
      </c>
      <c r="W31" s="231">
        <f t="shared" ref="W31:W40" si="5">SUM(I31:V31)</f>
        <v>0</v>
      </c>
    </row>
    <row r="32" spans="2:23" s="9" customFormat="1">
      <c r="B32" s="213" t="s">
        <v>61</v>
      </c>
      <c r="C32" s="213">
        <v>1.0999999999999999E-2</v>
      </c>
      <c r="D32" s="206"/>
      <c r="E32" s="214">
        <v>40969</v>
      </c>
      <c r="F32" s="214" t="s">
        <v>178</v>
      </c>
      <c r="G32" s="215" t="s">
        <v>65</v>
      </c>
      <c r="H32" s="229">
        <f>C$19/12</f>
        <v>1.225E-3</v>
      </c>
      <c r="I32" s="230">
        <f>(SUM('1.  LRAMVA Summary'!D$54:D$56)+SUM('1.  LRAMVA Summary'!D$57:D$58)*(MONTH($E32)-1)/12)*$H32</f>
        <v>0</v>
      </c>
      <c r="J32" s="230">
        <f>(SUM('1.  LRAMVA Summary'!E$54:E$56)+SUM('1.  LRAMVA Summary'!E$57:E$58)*(MONTH($E32)-1)/12)*$H32</f>
        <v>0</v>
      </c>
      <c r="K32" s="230">
        <f>(SUM('1.  LRAMVA Summary'!F$54:F$56)+SUM('1.  LRAMVA Summary'!F$57:F$58)*(MONTH($E32)-1)/12)*$H32</f>
        <v>0</v>
      </c>
      <c r="L32" s="230">
        <f>(SUM('1.  LRAMVA Summary'!G$54:G$56)+SUM('1.  LRAMVA Summary'!G$57:G$58)*(MONTH($E32)-1)/12)*$H32</f>
        <v>0</v>
      </c>
      <c r="M32" s="230">
        <f>(SUM('1.  LRAMVA Summary'!H$54:H$56)+SUM('1.  LRAMVA Summary'!H$57:H$58)*(MONTH($E32)-1)/12)*$H32</f>
        <v>0</v>
      </c>
      <c r="N32" s="230">
        <f>(SUM('1.  LRAMVA Summary'!I$54:I$56)+SUM('1.  LRAMVA Summary'!I$57:I$58)*(MONTH($E32)-1)/12)*$H32</f>
        <v>0</v>
      </c>
      <c r="O32" s="230">
        <f>(SUM('1.  LRAMVA Summary'!J$54:J$56)+SUM('1.  LRAMVA Summary'!J$57:J$58)*(MONTH($E32)-1)/12)*$H32</f>
        <v>0</v>
      </c>
      <c r="P32" s="230">
        <f>(SUM('1.  LRAMVA Summary'!K$54:K$56)+SUM('1.  LRAMVA Summary'!K$57:K$58)*(MONTH($E32)-1)/12)*$H32</f>
        <v>0</v>
      </c>
      <c r="Q32" s="230">
        <f>(SUM('1.  LRAMVA Summary'!L$54:L$56)+SUM('1.  LRAMVA Summary'!L$57:L$58)*(MONTH($E32)-1)/12)*$H32</f>
        <v>0</v>
      </c>
      <c r="R32" s="230">
        <f>(SUM('1.  LRAMVA Summary'!M$54:M$56)+SUM('1.  LRAMVA Summary'!M$57:M$58)*(MONTH($E32)-1)/12)*$H32</f>
        <v>0</v>
      </c>
      <c r="S32" s="230">
        <f>(SUM('1.  LRAMVA Summary'!N$54:N$56)+SUM('1.  LRAMVA Summary'!N$57:N$58)*(MONTH($E32)-1)/12)*$H32</f>
        <v>0</v>
      </c>
      <c r="T32" s="230">
        <f>(SUM('1.  LRAMVA Summary'!O$54:O$56)+SUM('1.  LRAMVA Summary'!O$57:O$58)*(MONTH($E32)-1)/12)*$H32</f>
        <v>0</v>
      </c>
      <c r="U32" s="230">
        <f>(SUM('1.  LRAMVA Summary'!P$54:P$56)+SUM('1.  LRAMVA Summary'!P$57:P$58)*(MONTH($E32)-1)/12)*$H32</f>
        <v>0</v>
      </c>
      <c r="V32" s="230">
        <f>(SUM('1.  LRAMVA Summary'!Q$54:Q$56)+SUM('1.  LRAMVA Summary'!Q$57:Q$58)*(MONTH($E32)-1)/12)*$H32</f>
        <v>0</v>
      </c>
      <c r="W32" s="231">
        <f t="shared" si="5"/>
        <v>0</v>
      </c>
    </row>
    <row r="33" spans="2:23" s="9" customFormat="1">
      <c r="B33" s="213" t="s">
        <v>176</v>
      </c>
      <c r="C33" s="213">
        <v>1.0999999999999999E-2</v>
      </c>
      <c r="D33" s="206"/>
      <c r="E33" s="214">
        <v>41000</v>
      </c>
      <c r="F33" s="214" t="s">
        <v>178</v>
      </c>
      <c r="G33" s="215" t="s">
        <v>66</v>
      </c>
      <c r="H33" s="232">
        <f>C$20/12</f>
        <v>1.225E-3</v>
      </c>
      <c r="I33" s="230">
        <f>(SUM('1.  LRAMVA Summary'!D$54:D$56)+SUM('1.  LRAMVA Summary'!D$57:D$58)*(MONTH($E33)-1)/12)*$H33</f>
        <v>0</v>
      </c>
      <c r="J33" s="230">
        <f>(SUM('1.  LRAMVA Summary'!E$54:E$56)+SUM('1.  LRAMVA Summary'!E$57:E$58)*(MONTH($E33)-1)/12)*$H33</f>
        <v>0</v>
      </c>
      <c r="K33" s="230">
        <f>(SUM('1.  LRAMVA Summary'!F$54:F$56)+SUM('1.  LRAMVA Summary'!F$57:F$58)*(MONTH($E33)-1)/12)*$H33</f>
        <v>0</v>
      </c>
      <c r="L33" s="230">
        <f>(SUM('1.  LRAMVA Summary'!G$54:G$56)+SUM('1.  LRAMVA Summary'!G$57:G$58)*(MONTH($E33)-1)/12)*$H33</f>
        <v>0</v>
      </c>
      <c r="M33" s="230">
        <f>(SUM('1.  LRAMVA Summary'!H$54:H$56)+SUM('1.  LRAMVA Summary'!H$57:H$58)*(MONTH($E33)-1)/12)*$H33</f>
        <v>0</v>
      </c>
      <c r="N33" s="230">
        <f>(SUM('1.  LRAMVA Summary'!I$54:I$56)+SUM('1.  LRAMVA Summary'!I$57:I$58)*(MONTH($E33)-1)/12)*$H33</f>
        <v>0</v>
      </c>
      <c r="O33" s="230">
        <f>(SUM('1.  LRAMVA Summary'!J$54:J$56)+SUM('1.  LRAMVA Summary'!J$57:J$58)*(MONTH($E33)-1)/12)*$H33</f>
        <v>0</v>
      </c>
      <c r="P33" s="230">
        <f>(SUM('1.  LRAMVA Summary'!K$54:K$56)+SUM('1.  LRAMVA Summary'!K$57:K$58)*(MONTH($E33)-1)/12)*$H33</f>
        <v>0</v>
      </c>
      <c r="Q33" s="230">
        <f>(SUM('1.  LRAMVA Summary'!L$54:L$56)+SUM('1.  LRAMVA Summary'!L$57:L$58)*(MONTH($E33)-1)/12)*$H33</f>
        <v>0</v>
      </c>
      <c r="R33" s="230">
        <f>(SUM('1.  LRAMVA Summary'!M$54:M$56)+SUM('1.  LRAMVA Summary'!M$57:M$58)*(MONTH($E33)-1)/12)*$H33</f>
        <v>0</v>
      </c>
      <c r="S33" s="230">
        <f>(SUM('1.  LRAMVA Summary'!N$54:N$56)+SUM('1.  LRAMVA Summary'!N$57:N$58)*(MONTH($E33)-1)/12)*$H33</f>
        <v>0</v>
      </c>
      <c r="T33" s="230">
        <f>(SUM('1.  LRAMVA Summary'!O$54:O$56)+SUM('1.  LRAMVA Summary'!O$57:O$58)*(MONTH($E33)-1)/12)*$H33</f>
        <v>0</v>
      </c>
      <c r="U33" s="230">
        <f>(SUM('1.  LRAMVA Summary'!P$54:P$56)+SUM('1.  LRAMVA Summary'!P$57:P$58)*(MONTH($E33)-1)/12)*$H33</f>
        <v>0</v>
      </c>
      <c r="V33" s="230">
        <f>(SUM('1.  LRAMVA Summary'!Q$54:Q$56)+SUM('1.  LRAMVA Summary'!Q$57:Q$58)*(MONTH($E33)-1)/12)*$H33</f>
        <v>0</v>
      </c>
      <c r="W33" s="231">
        <f t="shared" si="5"/>
        <v>0</v>
      </c>
    </row>
    <row r="34" spans="2:23" s="9" customFormat="1">
      <c r="B34" s="213" t="s">
        <v>177</v>
      </c>
      <c r="C34" s="213">
        <v>1.0999999999999999E-2</v>
      </c>
      <c r="D34" s="206"/>
      <c r="E34" s="214">
        <v>41030</v>
      </c>
      <c r="F34" s="214" t="s">
        <v>178</v>
      </c>
      <c r="G34" s="215" t="s">
        <v>66</v>
      </c>
      <c r="H34" s="229">
        <f>C$20/12</f>
        <v>1.225E-3</v>
      </c>
      <c r="I34" s="230">
        <f>(SUM('1.  LRAMVA Summary'!D$54:D$56)+SUM('1.  LRAMVA Summary'!D$57:D$58)*(MONTH($E34)-1)/12)*$H34</f>
        <v>0</v>
      </c>
      <c r="J34" s="230">
        <f>(SUM('1.  LRAMVA Summary'!E$54:E$56)+SUM('1.  LRAMVA Summary'!E$57:E$58)*(MONTH($E34)-1)/12)*$H34</f>
        <v>0</v>
      </c>
      <c r="K34" s="230">
        <f>(SUM('1.  LRAMVA Summary'!F$54:F$56)+SUM('1.  LRAMVA Summary'!F$57:F$58)*(MONTH($E34)-1)/12)*$H34</f>
        <v>0</v>
      </c>
      <c r="L34" s="230">
        <f>(SUM('1.  LRAMVA Summary'!G$54:G$56)+SUM('1.  LRAMVA Summary'!G$57:G$58)*(MONTH($E34)-1)/12)*$H34</f>
        <v>0</v>
      </c>
      <c r="M34" s="230">
        <f>(SUM('1.  LRAMVA Summary'!H$54:H$56)+SUM('1.  LRAMVA Summary'!H$57:H$58)*(MONTH($E34)-1)/12)*$H34</f>
        <v>0</v>
      </c>
      <c r="N34" s="230">
        <f>(SUM('1.  LRAMVA Summary'!I$54:I$56)+SUM('1.  LRAMVA Summary'!I$57:I$58)*(MONTH($E34)-1)/12)*$H34</f>
        <v>0</v>
      </c>
      <c r="O34" s="230">
        <f>(SUM('1.  LRAMVA Summary'!J$54:J$56)+SUM('1.  LRAMVA Summary'!J$57:J$58)*(MONTH($E34)-1)/12)*$H34</f>
        <v>0</v>
      </c>
      <c r="P34" s="230">
        <f>(SUM('1.  LRAMVA Summary'!K$54:K$56)+SUM('1.  LRAMVA Summary'!K$57:K$58)*(MONTH($E34)-1)/12)*$H34</f>
        <v>0</v>
      </c>
      <c r="Q34" s="230">
        <f>(SUM('1.  LRAMVA Summary'!L$54:L$56)+SUM('1.  LRAMVA Summary'!L$57:L$58)*(MONTH($E34)-1)/12)*$H34</f>
        <v>0</v>
      </c>
      <c r="R34" s="230">
        <f>(SUM('1.  LRAMVA Summary'!M$54:M$56)+SUM('1.  LRAMVA Summary'!M$57:M$58)*(MONTH($E34)-1)/12)*$H34</f>
        <v>0</v>
      </c>
      <c r="S34" s="230">
        <f>(SUM('1.  LRAMVA Summary'!N$54:N$56)+SUM('1.  LRAMVA Summary'!N$57:N$58)*(MONTH($E34)-1)/12)*$H34</f>
        <v>0</v>
      </c>
      <c r="T34" s="230">
        <f>(SUM('1.  LRAMVA Summary'!O$54:O$56)+SUM('1.  LRAMVA Summary'!O$57:O$58)*(MONTH($E34)-1)/12)*$H34</f>
        <v>0</v>
      </c>
      <c r="U34" s="230">
        <f>(SUM('1.  LRAMVA Summary'!P$54:P$56)+SUM('1.  LRAMVA Summary'!P$57:P$58)*(MONTH($E34)-1)/12)*$H34</f>
        <v>0</v>
      </c>
      <c r="V34" s="230">
        <f>(SUM('1.  LRAMVA Summary'!Q$54:Q$56)+SUM('1.  LRAMVA Summary'!Q$57:Q$58)*(MONTH($E34)-1)/12)*$H34</f>
        <v>0</v>
      </c>
      <c r="W34" s="231">
        <f t="shared" si="5"/>
        <v>0</v>
      </c>
    </row>
    <row r="35" spans="2:23" s="9" customFormat="1">
      <c r="B35" s="213" t="s">
        <v>73</v>
      </c>
      <c r="C35" s="213">
        <v>1.0999999999999999E-2</v>
      </c>
      <c r="D35" s="206"/>
      <c r="E35" s="214">
        <v>41061</v>
      </c>
      <c r="F35" s="214" t="s">
        <v>178</v>
      </c>
      <c r="G35" s="215" t="s">
        <v>66</v>
      </c>
      <c r="H35" s="229">
        <f>C$20/12</f>
        <v>1.225E-3</v>
      </c>
      <c r="I35" s="230">
        <f>(SUM('1.  LRAMVA Summary'!D$54:D$56)+SUM('1.  LRAMVA Summary'!D$57:D$58)*(MONTH($E35)-1)/12)*$H35</f>
        <v>0</v>
      </c>
      <c r="J35" s="230">
        <f>(SUM('1.  LRAMVA Summary'!E$54:E$56)+SUM('1.  LRAMVA Summary'!E$57:E$58)*(MONTH($E35)-1)/12)*$H35</f>
        <v>0</v>
      </c>
      <c r="K35" s="230">
        <f>(SUM('1.  LRAMVA Summary'!F$54:F$56)+SUM('1.  LRAMVA Summary'!F$57:F$58)*(MONTH($E35)-1)/12)*$H35</f>
        <v>0</v>
      </c>
      <c r="L35" s="230">
        <f>(SUM('1.  LRAMVA Summary'!G$54:G$56)+SUM('1.  LRAMVA Summary'!G$57:G$58)*(MONTH($E35)-1)/12)*$H35</f>
        <v>0</v>
      </c>
      <c r="M35" s="230">
        <f>(SUM('1.  LRAMVA Summary'!H$54:H$56)+SUM('1.  LRAMVA Summary'!H$57:H$58)*(MONTH($E35)-1)/12)*$H35</f>
        <v>0</v>
      </c>
      <c r="N35" s="230">
        <f>(SUM('1.  LRAMVA Summary'!I$54:I$56)+SUM('1.  LRAMVA Summary'!I$57:I$58)*(MONTH($E35)-1)/12)*$H35</f>
        <v>0</v>
      </c>
      <c r="O35" s="230">
        <f>(SUM('1.  LRAMVA Summary'!J$54:J$56)+SUM('1.  LRAMVA Summary'!J$57:J$58)*(MONTH($E35)-1)/12)*$H35</f>
        <v>0</v>
      </c>
      <c r="P35" s="230">
        <f>(SUM('1.  LRAMVA Summary'!K$54:K$56)+SUM('1.  LRAMVA Summary'!K$57:K$58)*(MONTH($E35)-1)/12)*$H35</f>
        <v>0</v>
      </c>
      <c r="Q35" s="230">
        <f>(SUM('1.  LRAMVA Summary'!L$54:L$56)+SUM('1.  LRAMVA Summary'!L$57:L$58)*(MONTH($E35)-1)/12)*$H35</f>
        <v>0</v>
      </c>
      <c r="R35" s="230">
        <f>(SUM('1.  LRAMVA Summary'!M$54:M$56)+SUM('1.  LRAMVA Summary'!M$57:M$58)*(MONTH($E35)-1)/12)*$H35</f>
        <v>0</v>
      </c>
      <c r="S35" s="230">
        <f>(SUM('1.  LRAMVA Summary'!N$54:N$56)+SUM('1.  LRAMVA Summary'!N$57:N$58)*(MONTH($E35)-1)/12)*$H35</f>
        <v>0</v>
      </c>
      <c r="T35" s="230">
        <f>(SUM('1.  LRAMVA Summary'!O$54:O$56)+SUM('1.  LRAMVA Summary'!O$57:O$58)*(MONTH($E35)-1)/12)*$H35</f>
        <v>0</v>
      </c>
      <c r="U35" s="230">
        <f>(SUM('1.  LRAMVA Summary'!P$54:P$56)+SUM('1.  LRAMVA Summary'!P$57:P$58)*(MONTH($E35)-1)/12)*$H35</f>
        <v>0</v>
      </c>
      <c r="V35" s="230">
        <f>(SUM('1.  LRAMVA Summary'!Q$54:Q$56)+SUM('1.  LRAMVA Summary'!Q$57:Q$58)*(MONTH($E35)-1)/12)*$H35</f>
        <v>0</v>
      </c>
      <c r="W35" s="231">
        <f t="shared" si="5"/>
        <v>0</v>
      </c>
    </row>
    <row r="36" spans="2:23" s="9" customFormat="1">
      <c r="B36" s="213" t="s">
        <v>74</v>
      </c>
      <c r="C36" s="213">
        <v>1.0999999999999999E-2</v>
      </c>
      <c r="D36" s="206"/>
      <c r="E36" s="214">
        <v>41091</v>
      </c>
      <c r="F36" s="214" t="s">
        <v>178</v>
      </c>
      <c r="G36" s="215" t="s">
        <v>68</v>
      </c>
      <c r="H36" s="232">
        <f>C$21/12</f>
        <v>1.225E-3</v>
      </c>
      <c r="I36" s="230">
        <f>(SUM('1.  LRAMVA Summary'!D$54:D$56)+SUM('1.  LRAMVA Summary'!D$57:D$58)*(MONTH($E36)-1)/12)*$H36</f>
        <v>0</v>
      </c>
      <c r="J36" s="230">
        <f>(SUM('1.  LRAMVA Summary'!E$54:E$56)+SUM('1.  LRAMVA Summary'!E$57:E$58)*(MONTH($E36)-1)/12)*$H36</f>
        <v>0</v>
      </c>
      <c r="K36" s="230">
        <f>(SUM('1.  LRAMVA Summary'!F$54:F$56)+SUM('1.  LRAMVA Summary'!F$57:F$58)*(MONTH($E36)-1)/12)*$H36</f>
        <v>0</v>
      </c>
      <c r="L36" s="230">
        <f>(SUM('1.  LRAMVA Summary'!G$54:G$56)+SUM('1.  LRAMVA Summary'!G$57:G$58)*(MONTH($E36)-1)/12)*$H36</f>
        <v>0</v>
      </c>
      <c r="M36" s="230">
        <f>(SUM('1.  LRAMVA Summary'!H$54:H$56)+SUM('1.  LRAMVA Summary'!H$57:H$58)*(MONTH($E36)-1)/12)*$H36</f>
        <v>0</v>
      </c>
      <c r="N36" s="230">
        <f>(SUM('1.  LRAMVA Summary'!I$54:I$56)+SUM('1.  LRAMVA Summary'!I$57:I$58)*(MONTH($E36)-1)/12)*$H36</f>
        <v>0</v>
      </c>
      <c r="O36" s="230">
        <f>(SUM('1.  LRAMVA Summary'!J$54:J$56)+SUM('1.  LRAMVA Summary'!J$57:J$58)*(MONTH($E36)-1)/12)*$H36</f>
        <v>0</v>
      </c>
      <c r="P36" s="230">
        <f>(SUM('1.  LRAMVA Summary'!K$54:K$56)+SUM('1.  LRAMVA Summary'!K$57:K$58)*(MONTH($E36)-1)/12)*$H36</f>
        <v>0</v>
      </c>
      <c r="Q36" s="230">
        <f>(SUM('1.  LRAMVA Summary'!L$54:L$56)+SUM('1.  LRAMVA Summary'!L$57:L$58)*(MONTH($E36)-1)/12)*$H36</f>
        <v>0</v>
      </c>
      <c r="R36" s="230">
        <f>(SUM('1.  LRAMVA Summary'!M$54:M$56)+SUM('1.  LRAMVA Summary'!M$57:M$58)*(MONTH($E36)-1)/12)*$H36</f>
        <v>0</v>
      </c>
      <c r="S36" s="230">
        <f>(SUM('1.  LRAMVA Summary'!N$54:N$56)+SUM('1.  LRAMVA Summary'!N$57:N$58)*(MONTH($E36)-1)/12)*$H36</f>
        <v>0</v>
      </c>
      <c r="T36" s="230">
        <f>(SUM('1.  LRAMVA Summary'!O$54:O$56)+SUM('1.  LRAMVA Summary'!O$57:O$58)*(MONTH($E36)-1)/12)*$H36</f>
        <v>0</v>
      </c>
      <c r="U36" s="230">
        <f>(SUM('1.  LRAMVA Summary'!P$54:P$56)+SUM('1.  LRAMVA Summary'!P$57:P$58)*(MONTH($E36)-1)/12)*$H36</f>
        <v>0</v>
      </c>
      <c r="V36" s="230">
        <f>(SUM('1.  LRAMVA Summary'!Q$54:Q$56)+SUM('1.  LRAMVA Summary'!Q$57:Q$58)*(MONTH($E36)-1)/12)*$H36</f>
        <v>0</v>
      </c>
      <c r="W36" s="231">
        <f t="shared" si="5"/>
        <v>0</v>
      </c>
    </row>
    <row r="37" spans="2:23" s="9" customFormat="1">
      <c r="B37" s="213" t="s">
        <v>75</v>
      </c>
      <c r="C37" s="213">
        <v>1.0999999999999999E-2</v>
      </c>
      <c r="D37" s="206"/>
      <c r="E37" s="214">
        <v>41122</v>
      </c>
      <c r="F37" s="214" t="s">
        <v>178</v>
      </c>
      <c r="G37" s="215" t="s">
        <v>68</v>
      </c>
      <c r="H37" s="229">
        <f>C$21/12</f>
        <v>1.225E-3</v>
      </c>
      <c r="I37" s="230">
        <f>(SUM('1.  LRAMVA Summary'!D$54:D$56)+SUM('1.  LRAMVA Summary'!D$57:D$58)*(MONTH($E37)-1)/12)*$H37</f>
        <v>0</v>
      </c>
      <c r="J37" s="230">
        <f>(SUM('1.  LRAMVA Summary'!E$54:E$56)+SUM('1.  LRAMVA Summary'!E$57:E$58)*(MONTH($E37)-1)/12)*$H37</f>
        <v>0</v>
      </c>
      <c r="K37" s="230">
        <f>(SUM('1.  LRAMVA Summary'!F$54:F$56)+SUM('1.  LRAMVA Summary'!F$57:F$58)*(MONTH($E37)-1)/12)*$H37</f>
        <v>0</v>
      </c>
      <c r="L37" s="230">
        <f>(SUM('1.  LRAMVA Summary'!G$54:G$56)+SUM('1.  LRAMVA Summary'!G$57:G$58)*(MONTH($E37)-1)/12)*$H37</f>
        <v>0</v>
      </c>
      <c r="M37" s="230">
        <f>(SUM('1.  LRAMVA Summary'!H$54:H$56)+SUM('1.  LRAMVA Summary'!H$57:H$58)*(MONTH($E37)-1)/12)*$H37</f>
        <v>0</v>
      </c>
      <c r="N37" s="230">
        <f>(SUM('1.  LRAMVA Summary'!I$54:I$56)+SUM('1.  LRAMVA Summary'!I$57:I$58)*(MONTH($E37)-1)/12)*$H37</f>
        <v>0</v>
      </c>
      <c r="O37" s="230">
        <f>(SUM('1.  LRAMVA Summary'!J$54:J$56)+SUM('1.  LRAMVA Summary'!J$57:J$58)*(MONTH($E37)-1)/12)*$H37</f>
        <v>0</v>
      </c>
      <c r="P37" s="230">
        <f>(SUM('1.  LRAMVA Summary'!K$54:K$56)+SUM('1.  LRAMVA Summary'!K$57:K$58)*(MONTH($E37)-1)/12)*$H37</f>
        <v>0</v>
      </c>
      <c r="Q37" s="230">
        <f>(SUM('1.  LRAMVA Summary'!L$54:L$56)+SUM('1.  LRAMVA Summary'!L$57:L$58)*(MONTH($E37)-1)/12)*$H37</f>
        <v>0</v>
      </c>
      <c r="R37" s="230">
        <f>(SUM('1.  LRAMVA Summary'!M$54:M$56)+SUM('1.  LRAMVA Summary'!M$57:M$58)*(MONTH($E37)-1)/12)*$H37</f>
        <v>0</v>
      </c>
      <c r="S37" s="230">
        <f>(SUM('1.  LRAMVA Summary'!N$54:N$56)+SUM('1.  LRAMVA Summary'!N$57:N$58)*(MONTH($E37)-1)/12)*$H37</f>
        <v>0</v>
      </c>
      <c r="T37" s="230">
        <f>(SUM('1.  LRAMVA Summary'!O$54:O$56)+SUM('1.  LRAMVA Summary'!O$57:O$58)*(MONTH($E37)-1)/12)*$H37</f>
        <v>0</v>
      </c>
      <c r="U37" s="230">
        <f>(SUM('1.  LRAMVA Summary'!P$54:P$56)+SUM('1.  LRAMVA Summary'!P$57:P$58)*(MONTH($E37)-1)/12)*$H37</f>
        <v>0</v>
      </c>
      <c r="V37" s="230">
        <f>(SUM('1.  LRAMVA Summary'!Q$54:Q$56)+SUM('1.  LRAMVA Summary'!Q$57:Q$58)*(MONTH($E37)-1)/12)*$H37</f>
        <v>0</v>
      </c>
      <c r="W37" s="231">
        <f t="shared" si="5"/>
        <v>0</v>
      </c>
    </row>
    <row r="38" spans="2:23" s="9" customFormat="1">
      <c r="B38" s="213" t="s">
        <v>76</v>
      </c>
      <c r="C38" s="213">
        <v>1.0999999999999999E-2</v>
      </c>
      <c r="D38" s="206"/>
      <c r="E38" s="214">
        <v>41153</v>
      </c>
      <c r="F38" s="214" t="s">
        <v>178</v>
      </c>
      <c r="G38" s="215" t="s">
        <v>68</v>
      </c>
      <c r="H38" s="229">
        <f>C$21/12</f>
        <v>1.225E-3</v>
      </c>
      <c r="I38" s="230">
        <f>(SUM('1.  LRAMVA Summary'!D$54:D$56)+SUM('1.  LRAMVA Summary'!D$57:D$58)*(MONTH($E38)-1)/12)*$H38</f>
        <v>0</v>
      </c>
      <c r="J38" s="230">
        <f>(SUM('1.  LRAMVA Summary'!E$54:E$56)+SUM('1.  LRAMVA Summary'!E$57:E$58)*(MONTH($E38)-1)/12)*$H38</f>
        <v>0</v>
      </c>
      <c r="K38" s="230">
        <f>(SUM('1.  LRAMVA Summary'!F$54:F$56)+SUM('1.  LRAMVA Summary'!F$57:F$58)*(MONTH($E38)-1)/12)*$H38</f>
        <v>0</v>
      </c>
      <c r="L38" s="230">
        <f>(SUM('1.  LRAMVA Summary'!G$54:G$56)+SUM('1.  LRAMVA Summary'!G$57:G$58)*(MONTH($E38)-1)/12)*$H38</f>
        <v>0</v>
      </c>
      <c r="M38" s="230">
        <f>(SUM('1.  LRAMVA Summary'!H$54:H$56)+SUM('1.  LRAMVA Summary'!H$57:H$58)*(MONTH($E38)-1)/12)*$H38</f>
        <v>0</v>
      </c>
      <c r="N38" s="230">
        <f>(SUM('1.  LRAMVA Summary'!I$54:I$56)+SUM('1.  LRAMVA Summary'!I$57:I$58)*(MONTH($E38)-1)/12)*$H38</f>
        <v>0</v>
      </c>
      <c r="O38" s="230">
        <f>(SUM('1.  LRAMVA Summary'!J$54:J$56)+SUM('1.  LRAMVA Summary'!J$57:J$58)*(MONTH($E38)-1)/12)*$H38</f>
        <v>0</v>
      </c>
      <c r="P38" s="230">
        <f>(SUM('1.  LRAMVA Summary'!K$54:K$56)+SUM('1.  LRAMVA Summary'!K$57:K$58)*(MONTH($E38)-1)/12)*$H38</f>
        <v>0</v>
      </c>
      <c r="Q38" s="230">
        <f>(SUM('1.  LRAMVA Summary'!L$54:L$56)+SUM('1.  LRAMVA Summary'!L$57:L$58)*(MONTH($E38)-1)/12)*$H38</f>
        <v>0</v>
      </c>
      <c r="R38" s="230">
        <f>(SUM('1.  LRAMVA Summary'!M$54:M$56)+SUM('1.  LRAMVA Summary'!M$57:M$58)*(MONTH($E38)-1)/12)*$H38</f>
        <v>0</v>
      </c>
      <c r="S38" s="230">
        <f>(SUM('1.  LRAMVA Summary'!N$54:N$56)+SUM('1.  LRAMVA Summary'!N$57:N$58)*(MONTH($E38)-1)/12)*$H38</f>
        <v>0</v>
      </c>
      <c r="T38" s="230">
        <f>(SUM('1.  LRAMVA Summary'!O$54:O$56)+SUM('1.  LRAMVA Summary'!O$57:O$58)*(MONTH($E38)-1)/12)*$H38</f>
        <v>0</v>
      </c>
      <c r="U38" s="230">
        <f>(SUM('1.  LRAMVA Summary'!P$54:P$56)+SUM('1.  LRAMVA Summary'!P$57:P$58)*(MONTH($E38)-1)/12)*$H38</f>
        <v>0</v>
      </c>
      <c r="V38" s="230">
        <f>(SUM('1.  LRAMVA Summary'!Q$54:Q$56)+SUM('1.  LRAMVA Summary'!Q$57:Q$58)*(MONTH($E38)-1)/12)*$H38</f>
        <v>0</v>
      </c>
      <c r="W38" s="231">
        <f t="shared" si="5"/>
        <v>0</v>
      </c>
    </row>
    <row r="39" spans="2:23" s="9" customFormat="1">
      <c r="B39" s="213" t="s">
        <v>77</v>
      </c>
      <c r="C39" s="213">
        <v>1.0999999999999999E-2</v>
      </c>
      <c r="D39" s="206"/>
      <c r="E39" s="214">
        <v>41183</v>
      </c>
      <c r="F39" s="214" t="s">
        <v>178</v>
      </c>
      <c r="G39" s="215" t="s">
        <v>69</v>
      </c>
      <c r="H39" s="232">
        <f>C$22/12</f>
        <v>1.225E-3</v>
      </c>
      <c r="I39" s="230">
        <f>(SUM('1.  LRAMVA Summary'!D$54:D$56)+SUM('1.  LRAMVA Summary'!D$57:D$58)*(MONTH($E39)-1)/12)*$H39</f>
        <v>0</v>
      </c>
      <c r="J39" s="230">
        <f>(SUM('1.  LRAMVA Summary'!E$54:E$56)+SUM('1.  LRAMVA Summary'!E$57:E$58)*(MONTH($E39)-1)/12)*$H39</f>
        <v>0</v>
      </c>
      <c r="K39" s="230">
        <f>(SUM('1.  LRAMVA Summary'!F$54:F$56)+SUM('1.  LRAMVA Summary'!F$57:F$58)*(MONTH($E39)-1)/12)*$H39</f>
        <v>0</v>
      </c>
      <c r="L39" s="230">
        <f>(SUM('1.  LRAMVA Summary'!G$54:G$56)+SUM('1.  LRAMVA Summary'!G$57:G$58)*(MONTH($E39)-1)/12)*$H39</f>
        <v>0</v>
      </c>
      <c r="M39" s="230">
        <f>(SUM('1.  LRAMVA Summary'!H$54:H$56)+SUM('1.  LRAMVA Summary'!H$57:H$58)*(MONTH($E39)-1)/12)*$H39</f>
        <v>0</v>
      </c>
      <c r="N39" s="230">
        <f>(SUM('1.  LRAMVA Summary'!I$54:I$56)+SUM('1.  LRAMVA Summary'!I$57:I$58)*(MONTH($E39)-1)/12)*$H39</f>
        <v>0</v>
      </c>
      <c r="O39" s="230">
        <f>(SUM('1.  LRAMVA Summary'!J$54:J$56)+SUM('1.  LRAMVA Summary'!J$57:J$58)*(MONTH($E39)-1)/12)*$H39</f>
        <v>0</v>
      </c>
      <c r="P39" s="230">
        <f>(SUM('1.  LRAMVA Summary'!K$54:K$56)+SUM('1.  LRAMVA Summary'!K$57:K$58)*(MONTH($E39)-1)/12)*$H39</f>
        <v>0</v>
      </c>
      <c r="Q39" s="230">
        <f>(SUM('1.  LRAMVA Summary'!L$54:L$56)+SUM('1.  LRAMVA Summary'!L$57:L$58)*(MONTH($E39)-1)/12)*$H39</f>
        <v>0</v>
      </c>
      <c r="R39" s="230">
        <f>(SUM('1.  LRAMVA Summary'!M$54:M$56)+SUM('1.  LRAMVA Summary'!M$57:M$58)*(MONTH($E39)-1)/12)*$H39</f>
        <v>0</v>
      </c>
      <c r="S39" s="230">
        <f>(SUM('1.  LRAMVA Summary'!N$54:N$56)+SUM('1.  LRAMVA Summary'!N$57:N$58)*(MONTH($E39)-1)/12)*$H39</f>
        <v>0</v>
      </c>
      <c r="T39" s="230">
        <f>(SUM('1.  LRAMVA Summary'!O$54:O$56)+SUM('1.  LRAMVA Summary'!O$57:O$58)*(MONTH($E39)-1)/12)*$H39</f>
        <v>0</v>
      </c>
      <c r="U39" s="230">
        <f>(SUM('1.  LRAMVA Summary'!P$54:P$56)+SUM('1.  LRAMVA Summary'!P$57:P$58)*(MONTH($E39)-1)/12)*$H39</f>
        <v>0</v>
      </c>
      <c r="V39" s="230">
        <f>(SUM('1.  LRAMVA Summary'!Q$54:Q$56)+SUM('1.  LRAMVA Summary'!Q$57:Q$58)*(MONTH($E39)-1)/12)*$H39</f>
        <v>0</v>
      </c>
      <c r="W39" s="231">
        <f t="shared" si="5"/>
        <v>0</v>
      </c>
    </row>
    <row r="40" spans="2:23" s="9" customFormat="1">
      <c r="B40" s="213" t="s">
        <v>78</v>
      </c>
      <c r="C40" s="721">
        <v>1.0999999999999999E-2</v>
      </c>
      <c r="D40" s="206"/>
      <c r="E40" s="214">
        <v>41214</v>
      </c>
      <c r="F40" s="214" t="s">
        <v>178</v>
      </c>
      <c r="G40" s="215" t="s">
        <v>69</v>
      </c>
      <c r="H40" s="229">
        <f>C$22/12</f>
        <v>1.225E-3</v>
      </c>
      <c r="I40" s="230">
        <f>(SUM('1.  LRAMVA Summary'!D$54:D$56)+SUM('1.  LRAMVA Summary'!D$57:D$58)*(MONTH($E40)-1)/12)*$H40</f>
        <v>0</v>
      </c>
      <c r="J40" s="230">
        <f>(SUM('1.  LRAMVA Summary'!E$54:E$56)+SUM('1.  LRAMVA Summary'!E$57:E$58)*(MONTH($E40)-1)/12)*$H40</f>
        <v>0</v>
      </c>
      <c r="K40" s="230">
        <f>(SUM('1.  LRAMVA Summary'!F$54:F$56)+SUM('1.  LRAMVA Summary'!F$57:F$58)*(MONTH($E40)-1)/12)*$H40</f>
        <v>0</v>
      </c>
      <c r="L40" s="230">
        <f>(SUM('1.  LRAMVA Summary'!G$54:G$56)+SUM('1.  LRAMVA Summary'!G$57:G$58)*(MONTH($E40)-1)/12)*$H40</f>
        <v>0</v>
      </c>
      <c r="M40" s="230">
        <f>(SUM('1.  LRAMVA Summary'!H$54:H$56)+SUM('1.  LRAMVA Summary'!H$57:H$58)*(MONTH($E40)-1)/12)*$H40</f>
        <v>0</v>
      </c>
      <c r="N40" s="230">
        <f>(SUM('1.  LRAMVA Summary'!I$54:I$56)+SUM('1.  LRAMVA Summary'!I$57:I$58)*(MONTH($E40)-1)/12)*$H40</f>
        <v>0</v>
      </c>
      <c r="O40" s="230">
        <f>(SUM('1.  LRAMVA Summary'!J$54:J$56)+SUM('1.  LRAMVA Summary'!J$57:J$58)*(MONTH($E40)-1)/12)*$H40</f>
        <v>0</v>
      </c>
      <c r="P40" s="230">
        <f>(SUM('1.  LRAMVA Summary'!K$54:K$56)+SUM('1.  LRAMVA Summary'!K$57:K$58)*(MONTH($E40)-1)/12)*$H40</f>
        <v>0</v>
      </c>
      <c r="Q40" s="230">
        <f>(SUM('1.  LRAMVA Summary'!L$54:L$56)+SUM('1.  LRAMVA Summary'!L$57:L$58)*(MONTH($E40)-1)/12)*$H40</f>
        <v>0</v>
      </c>
      <c r="R40" s="230">
        <f>(SUM('1.  LRAMVA Summary'!M$54:M$56)+SUM('1.  LRAMVA Summary'!M$57:M$58)*(MONTH($E40)-1)/12)*$H40</f>
        <v>0</v>
      </c>
      <c r="S40" s="230">
        <f>(SUM('1.  LRAMVA Summary'!N$54:N$56)+SUM('1.  LRAMVA Summary'!N$57:N$58)*(MONTH($E40)-1)/12)*$H40</f>
        <v>0</v>
      </c>
      <c r="T40" s="230">
        <f>(SUM('1.  LRAMVA Summary'!O$54:O$56)+SUM('1.  LRAMVA Summary'!O$57:O$58)*(MONTH($E40)-1)/12)*$H40</f>
        <v>0</v>
      </c>
      <c r="U40" s="230">
        <f>(SUM('1.  LRAMVA Summary'!P$54:P$56)+SUM('1.  LRAMVA Summary'!P$57:P$58)*(MONTH($E40)-1)/12)*$H40</f>
        <v>0</v>
      </c>
      <c r="V40" s="230">
        <f>(SUM('1.  LRAMVA Summary'!Q$54:Q$56)+SUM('1.  LRAMVA Summary'!Q$57:Q$58)*(MONTH($E40)-1)/12)*$H40</f>
        <v>0</v>
      </c>
      <c r="W40" s="231">
        <f t="shared" si="5"/>
        <v>0</v>
      </c>
    </row>
    <row r="41" spans="2:23" s="9" customFormat="1">
      <c r="B41" s="213" t="s">
        <v>79</v>
      </c>
      <c r="C41" s="721">
        <v>1.0999999999999999E-2</v>
      </c>
      <c r="D41" s="206"/>
      <c r="E41" s="214">
        <v>41244</v>
      </c>
      <c r="F41" s="214" t="s">
        <v>178</v>
      </c>
      <c r="G41" s="215" t="s">
        <v>69</v>
      </c>
      <c r="H41" s="229">
        <f>C$22/12</f>
        <v>1.225E-3</v>
      </c>
      <c r="I41" s="230">
        <f>(SUM('1.  LRAMVA Summary'!D$54:D$56)+SUM('1.  LRAMVA Summary'!D$57:D$58)*(MONTH($E41)-1)/12)*$H41</f>
        <v>0</v>
      </c>
      <c r="J41" s="230">
        <f>(SUM('1.  LRAMVA Summary'!E$54:E$56)+SUM('1.  LRAMVA Summary'!E$57:E$58)*(MONTH($E41)-1)/12)*$H41</f>
        <v>0</v>
      </c>
      <c r="K41" s="230">
        <f>(SUM('1.  LRAMVA Summary'!F$54:F$56)+SUM('1.  LRAMVA Summary'!F$57:F$58)*(MONTH($E41)-1)/12)*$H41</f>
        <v>0</v>
      </c>
      <c r="L41" s="230">
        <f>(SUM('1.  LRAMVA Summary'!G$54:G$56)+SUM('1.  LRAMVA Summary'!G$57:G$58)*(MONTH($E41)-1)/12)*$H41</f>
        <v>0</v>
      </c>
      <c r="M41" s="230">
        <f>(SUM('1.  LRAMVA Summary'!H$54:H$56)+SUM('1.  LRAMVA Summary'!H$57:H$58)*(MONTH($E41)-1)/12)*$H41</f>
        <v>0</v>
      </c>
      <c r="N41" s="230">
        <f>(SUM('1.  LRAMVA Summary'!I$54:I$56)+SUM('1.  LRAMVA Summary'!I$57:I$58)*(MONTH($E41)-1)/12)*$H41</f>
        <v>0</v>
      </c>
      <c r="O41" s="230">
        <f>(SUM('1.  LRAMVA Summary'!J$54:J$56)+SUM('1.  LRAMVA Summary'!J$57:J$58)*(MONTH($E41)-1)/12)*$H41</f>
        <v>0</v>
      </c>
      <c r="P41" s="230">
        <f>(SUM('1.  LRAMVA Summary'!K$54:K$56)+SUM('1.  LRAMVA Summary'!K$57:K$58)*(MONTH($E41)-1)/12)*$H41</f>
        <v>0</v>
      </c>
      <c r="Q41" s="230">
        <f>(SUM('1.  LRAMVA Summary'!L$54:L$56)+SUM('1.  LRAMVA Summary'!L$57:L$58)*(MONTH($E41)-1)/12)*$H41</f>
        <v>0</v>
      </c>
      <c r="R41" s="230">
        <f>(SUM('1.  LRAMVA Summary'!M$54:M$56)+SUM('1.  LRAMVA Summary'!M$57:M$58)*(MONTH($E41)-1)/12)*$H41</f>
        <v>0</v>
      </c>
      <c r="S41" s="230">
        <f>(SUM('1.  LRAMVA Summary'!N$54:N$56)+SUM('1.  LRAMVA Summary'!N$57:N$58)*(MONTH($E41)-1)/12)*$H41</f>
        <v>0</v>
      </c>
      <c r="T41" s="230">
        <f>(SUM('1.  LRAMVA Summary'!O$54:O$56)+SUM('1.  LRAMVA Summary'!O$57:O$58)*(MONTH($E41)-1)/12)*$H41</f>
        <v>0</v>
      </c>
      <c r="U41" s="230">
        <f>(SUM('1.  LRAMVA Summary'!P$54:P$56)+SUM('1.  LRAMVA Summary'!P$57:P$58)*(MONTH($E41)-1)/12)*$H41</f>
        <v>0</v>
      </c>
      <c r="V41" s="230">
        <f>(SUM('1.  LRAMVA Summary'!Q$54:Q$56)+SUM('1.  LRAMVA Summary'!Q$57:Q$58)*(MONTH($E41)-1)/12)*$H41</f>
        <v>0</v>
      </c>
      <c r="W41" s="231">
        <f>SUM(I41:V41)</f>
        <v>0</v>
      </c>
    </row>
    <row r="42" spans="2:23" s="9" customFormat="1" ht="15" thickBot="1">
      <c r="B42" s="213" t="s">
        <v>80</v>
      </c>
      <c r="C42" s="721">
        <v>1.4999999999999999E-2</v>
      </c>
      <c r="D42" s="206"/>
      <c r="E42" s="216" t="s">
        <v>462</v>
      </c>
      <c r="F42" s="216"/>
      <c r="G42" s="217"/>
      <c r="H42" s="234"/>
      <c r="I42" s="219">
        <f>SUM(I29:I41)</f>
        <v>0</v>
      </c>
      <c r="J42" s="219">
        <f t="shared" ref="J42:O42" si="6">SUM(J29:J41)</f>
        <v>0</v>
      </c>
      <c r="K42" s="219">
        <f t="shared" si="6"/>
        <v>0</v>
      </c>
      <c r="L42" s="219">
        <f t="shared" si="6"/>
        <v>0</v>
      </c>
      <c r="M42" s="219">
        <f t="shared" si="6"/>
        <v>0</v>
      </c>
      <c r="N42" s="219">
        <f t="shared" si="6"/>
        <v>0</v>
      </c>
      <c r="O42" s="219">
        <f t="shared" si="6"/>
        <v>0</v>
      </c>
      <c r="P42" s="219">
        <f t="shared" ref="P42:V42" si="7">SUM(P29:P41)</f>
        <v>0</v>
      </c>
      <c r="Q42" s="219">
        <f t="shared" si="7"/>
        <v>0</v>
      </c>
      <c r="R42" s="219">
        <f t="shared" si="7"/>
        <v>0</v>
      </c>
      <c r="S42" s="219">
        <f t="shared" si="7"/>
        <v>0</v>
      </c>
      <c r="T42" s="219">
        <f t="shared" si="7"/>
        <v>0</v>
      </c>
      <c r="U42" s="219">
        <f t="shared" si="7"/>
        <v>0</v>
      </c>
      <c r="V42" s="219">
        <f t="shared" si="7"/>
        <v>0</v>
      </c>
      <c r="W42" s="219">
        <f>SUM(W29:W41)</f>
        <v>0</v>
      </c>
    </row>
    <row r="43" spans="2:23" s="9" customFormat="1" ht="15" thickTop="1">
      <c r="B43" s="213" t="s">
        <v>81</v>
      </c>
      <c r="C43" s="721">
        <v>1.4999999999999999E-2</v>
      </c>
      <c r="D43" s="206"/>
      <c r="E43" s="220" t="s">
        <v>67</v>
      </c>
      <c r="F43" s="220"/>
      <c r="G43" s="221"/>
      <c r="H43" s="222"/>
      <c r="I43" s="223"/>
      <c r="J43" s="223"/>
      <c r="K43" s="223"/>
      <c r="L43" s="223"/>
      <c r="M43" s="223"/>
      <c r="N43" s="223"/>
      <c r="O43" s="223"/>
      <c r="P43" s="223"/>
      <c r="Q43" s="223"/>
      <c r="R43" s="223"/>
      <c r="S43" s="223"/>
      <c r="T43" s="223"/>
      <c r="U43" s="223"/>
      <c r="V43" s="223"/>
      <c r="W43" s="224"/>
    </row>
    <row r="44" spans="2:23" s="9" customFormat="1">
      <c r="B44" s="213" t="s">
        <v>82</v>
      </c>
      <c r="C44" s="721">
        <v>1.89E-2</v>
      </c>
      <c r="D44" s="206"/>
      <c r="E44" s="225" t="s">
        <v>426</v>
      </c>
      <c r="F44" s="225"/>
      <c r="G44" s="226"/>
      <c r="H44" s="227"/>
      <c r="I44" s="228">
        <f t="shared" ref="I44:O44" si="8">I42+I43</f>
        <v>0</v>
      </c>
      <c r="J44" s="228">
        <f t="shared" si="8"/>
        <v>0</v>
      </c>
      <c r="K44" s="228">
        <f t="shared" si="8"/>
        <v>0</v>
      </c>
      <c r="L44" s="228">
        <f t="shared" si="8"/>
        <v>0</v>
      </c>
      <c r="M44" s="228">
        <f t="shared" si="8"/>
        <v>0</v>
      </c>
      <c r="N44" s="228">
        <f t="shared" si="8"/>
        <v>0</v>
      </c>
      <c r="O44" s="228">
        <f t="shared" si="8"/>
        <v>0</v>
      </c>
      <c r="P44" s="228">
        <f t="shared" ref="P44:V44" si="9">P42+P43</f>
        <v>0</v>
      </c>
      <c r="Q44" s="228">
        <f t="shared" si="9"/>
        <v>0</v>
      </c>
      <c r="R44" s="228">
        <f t="shared" si="9"/>
        <v>0</v>
      </c>
      <c r="S44" s="228">
        <f t="shared" si="9"/>
        <v>0</v>
      </c>
      <c r="T44" s="228">
        <f t="shared" si="9"/>
        <v>0</v>
      </c>
      <c r="U44" s="228">
        <f t="shared" si="9"/>
        <v>0</v>
      </c>
      <c r="V44" s="228">
        <f t="shared" si="9"/>
        <v>0</v>
      </c>
      <c r="W44" s="228">
        <f>W42+W43</f>
        <v>0</v>
      </c>
    </row>
    <row r="45" spans="2:23" s="9" customFormat="1">
      <c r="B45" s="213" t="s">
        <v>83</v>
      </c>
      <c r="C45" s="721">
        <v>1.89E-2</v>
      </c>
      <c r="D45" s="206"/>
      <c r="E45" s="214">
        <v>41275</v>
      </c>
      <c r="F45" s="214" t="s">
        <v>179</v>
      </c>
      <c r="G45" s="215" t="s">
        <v>65</v>
      </c>
      <c r="H45" s="232">
        <f>C$23/12</f>
        <v>1.225E-3</v>
      </c>
      <c r="I45" s="230">
        <f>(SUM('1.  LRAMVA Summary'!D$54:D$59)+SUM('1.  LRAMVA Summary'!D$60:D$61)*(MONTH($E45)-1)/12)*$H45</f>
        <v>0</v>
      </c>
      <c r="J45" s="230">
        <f>(SUM('1.  LRAMVA Summary'!E$54:E$59)+SUM('1.  LRAMVA Summary'!E$60:E$61)*(MONTH($E45)-1)/12)*$H45</f>
        <v>0</v>
      </c>
      <c r="K45" s="230">
        <f>(SUM('1.  LRAMVA Summary'!F$54:F$59)+SUM('1.  LRAMVA Summary'!F$60:F$61)*(MONTH($E45)-1)/12)*$H45</f>
        <v>0</v>
      </c>
      <c r="L45" s="230">
        <f>(SUM('1.  LRAMVA Summary'!G$54:G$59)+SUM('1.  LRAMVA Summary'!G$60:G$61)*(MONTH($E45)-1)/12)*$H45</f>
        <v>0</v>
      </c>
      <c r="M45" s="230">
        <f>(SUM('1.  LRAMVA Summary'!H$54:H$59)+SUM('1.  LRAMVA Summary'!H$60:H$61)*(MONTH($E45)-1)/12)*$H45</f>
        <v>0</v>
      </c>
      <c r="N45" s="230">
        <f>(SUM('1.  LRAMVA Summary'!I$54:I$59)+SUM('1.  LRAMVA Summary'!I$60:I$61)*(MONTH($E45)-1)/12)*$H45</f>
        <v>0</v>
      </c>
      <c r="O45" s="230">
        <f>(SUM('1.  LRAMVA Summary'!J$54:J$59)+SUM('1.  LRAMVA Summary'!J$60:J$61)*(MONTH($E45)-1)/12)*$H45</f>
        <v>0</v>
      </c>
      <c r="P45" s="230">
        <f>(SUM('1.  LRAMVA Summary'!K$54:K$59)+SUM('1.  LRAMVA Summary'!K$60:K$61)*(MONTH($E45)-1)/12)*$H45</f>
        <v>0</v>
      </c>
      <c r="Q45" s="230">
        <f>(SUM('1.  LRAMVA Summary'!L$54:L$59)+SUM('1.  LRAMVA Summary'!L$60:L$61)*(MONTH($E45)-1)/12)*$H45</f>
        <v>0</v>
      </c>
      <c r="R45" s="230">
        <f>(SUM('1.  LRAMVA Summary'!M$54:M$59)+SUM('1.  LRAMVA Summary'!M$60:M$61)*(MONTH($E45)-1)/12)*$H45</f>
        <v>0</v>
      </c>
      <c r="S45" s="230">
        <f>(SUM('1.  LRAMVA Summary'!N$54:N$59)+SUM('1.  LRAMVA Summary'!N$60:N$61)*(MONTH($E45)-1)/12)*$H45</f>
        <v>0</v>
      </c>
      <c r="T45" s="230">
        <f>(SUM('1.  LRAMVA Summary'!O$54:O$59)+SUM('1.  LRAMVA Summary'!O$60:O$61)*(MONTH($E45)-1)/12)*$H45</f>
        <v>0</v>
      </c>
      <c r="U45" s="230">
        <f>(SUM('1.  LRAMVA Summary'!P$54:P$59)+SUM('1.  LRAMVA Summary'!P$60:P$61)*(MONTH($E45)-1)/12)*$H45</f>
        <v>0</v>
      </c>
      <c r="V45" s="230">
        <f>(SUM('1.  LRAMVA Summary'!Q$54:Q$59)+SUM('1.  LRAMVA Summary'!Q$60:Q$61)*(MONTH($E45)-1)/12)*$H45</f>
        <v>0</v>
      </c>
      <c r="W45" s="231">
        <f>SUM(I45:V45)</f>
        <v>0</v>
      </c>
    </row>
    <row r="46" spans="2:23" s="9" customFormat="1">
      <c r="B46" s="213" t="s">
        <v>84</v>
      </c>
      <c r="C46" s="233">
        <v>2.1700000000000001E-2</v>
      </c>
      <c r="D46" s="206"/>
      <c r="E46" s="214">
        <v>41306</v>
      </c>
      <c r="F46" s="214" t="s">
        <v>179</v>
      </c>
      <c r="G46" s="215" t="s">
        <v>65</v>
      </c>
      <c r="H46" s="229">
        <f>C$23/12</f>
        <v>1.225E-3</v>
      </c>
      <c r="I46" s="230">
        <f>(SUM('1.  LRAMVA Summary'!D$54:D$59)+SUM('1.  LRAMVA Summary'!D$60:D$61)*(MONTH($E46)-1)/12)*$H46</f>
        <v>0</v>
      </c>
      <c r="J46" s="230">
        <f>(SUM('1.  LRAMVA Summary'!E$54:E$59)+SUM('1.  LRAMVA Summary'!E$60:E$61)*(MONTH($E46)-1)/12)*$H46</f>
        <v>0</v>
      </c>
      <c r="K46" s="230">
        <f>(SUM('1.  LRAMVA Summary'!F$54:F$59)+SUM('1.  LRAMVA Summary'!F$60:F$61)*(MONTH($E46)-1)/12)*$H46</f>
        <v>0</v>
      </c>
      <c r="L46" s="230">
        <f>(SUM('1.  LRAMVA Summary'!G$54:G$59)+SUM('1.  LRAMVA Summary'!G$60:G$61)*(MONTH($E46)-1)/12)*$H46</f>
        <v>0</v>
      </c>
      <c r="M46" s="230">
        <f>(SUM('1.  LRAMVA Summary'!H$54:H$59)+SUM('1.  LRAMVA Summary'!H$60:H$61)*(MONTH($E46)-1)/12)*$H46</f>
        <v>0</v>
      </c>
      <c r="N46" s="230">
        <f>(SUM('1.  LRAMVA Summary'!I$54:I$59)+SUM('1.  LRAMVA Summary'!I$60:I$61)*(MONTH($E46)-1)/12)*$H46</f>
        <v>0</v>
      </c>
      <c r="O46" s="230">
        <f>(SUM('1.  LRAMVA Summary'!J$54:J$59)+SUM('1.  LRAMVA Summary'!J$60:J$61)*(MONTH($E46)-1)/12)*$H46</f>
        <v>0</v>
      </c>
      <c r="P46" s="230">
        <f>(SUM('1.  LRAMVA Summary'!K$54:K$59)+SUM('1.  LRAMVA Summary'!K$60:K$61)*(MONTH($E46)-1)/12)*$H46</f>
        <v>0</v>
      </c>
      <c r="Q46" s="230">
        <f>(SUM('1.  LRAMVA Summary'!L$54:L$59)+SUM('1.  LRAMVA Summary'!L$60:L$61)*(MONTH($E46)-1)/12)*$H46</f>
        <v>0</v>
      </c>
      <c r="R46" s="230">
        <f>(SUM('1.  LRAMVA Summary'!M$54:M$59)+SUM('1.  LRAMVA Summary'!M$60:M$61)*(MONTH($E46)-1)/12)*$H46</f>
        <v>0</v>
      </c>
      <c r="S46" s="230">
        <f>(SUM('1.  LRAMVA Summary'!N$54:N$59)+SUM('1.  LRAMVA Summary'!N$60:N$61)*(MONTH($E46)-1)/12)*$H46</f>
        <v>0</v>
      </c>
      <c r="T46" s="230">
        <f>(SUM('1.  LRAMVA Summary'!O$54:O$59)+SUM('1.  LRAMVA Summary'!O$60:O$61)*(MONTH($E46)-1)/12)*$H46</f>
        <v>0</v>
      </c>
      <c r="U46" s="230">
        <f>(SUM('1.  LRAMVA Summary'!P$54:P$59)+SUM('1.  LRAMVA Summary'!P$60:P$61)*(MONTH($E46)-1)/12)*$H46</f>
        <v>0</v>
      </c>
      <c r="V46" s="230">
        <f>(SUM('1.  LRAMVA Summary'!Q$54:Q$59)+SUM('1.  LRAMVA Summary'!Q$60:Q$61)*(MONTH($E46)-1)/12)*$H46</f>
        <v>0</v>
      </c>
      <c r="W46" s="231">
        <f t="shared" ref="W46:W56" si="10">SUM(I46:V46)</f>
        <v>0</v>
      </c>
    </row>
    <row r="47" spans="2:23" s="9" customFormat="1">
      <c r="B47" s="213" t="s">
        <v>85</v>
      </c>
      <c r="C47" s="233">
        <f>+C46</f>
        <v>2.1700000000000001E-2</v>
      </c>
      <c r="D47" s="206"/>
      <c r="E47" s="214">
        <v>41334</v>
      </c>
      <c r="F47" s="214" t="s">
        <v>179</v>
      </c>
      <c r="G47" s="215" t="s">
        <v>65</v>
      </c>
      <c r="H47" s="229">
        <f>C$23/12</f>
        <v>1.225E-3</v>
      </c>
      <c r="I47" s="230">
        <f>(SUM('1.  LRAMVA Summary'!D$54:D$59)+SUM('1.  LRAMVA Summary'!D$60:D$61)*(MONTH($E47)-1)/12)*$H47</f>
        <v>0</v>
      </c>
      <c r="J47" s="230">
        <f>(SUM('1.  LRAMVA Summary'!E$54:E$59)+SUM('1.  LRAMVA Summary'!E$60:E$61)*(MONTH($E47)-1)/12)*$H47</f>
        <v>0</v>
      </c>
      <c r="K47" s="230">
        <f>(SUM('1.  LRAMVA Summary'!F$54:F$59)+SUM('1.  LRAMVA Summary'!F$60:F$61)*(MONTH($E47)-1)/12)*$H47</f>
        <v>0</v>
      </c>
      <c r="L47" s="230">
        <f>(SUM('1.  LRAMVA Summary'!G$54:G$59)+SUM('1.  LRAMVA Summary'!G$60:G$61)*(MONTH($E47)-1)/12)*$H47</f>
        <v>0</v>
      </c>
      <c r="M47" s="230">
        <f>(SUM('1.  LRAMVA Summary'!H$54:H$59)+SUM('1.  LRAMVA Summary'!H$60:H$61)*(MONTH($E47)-1)/12)*$H47</f>
        <v>0</v>
      </c>
      <c r="N47" s="230">
        <f>(SUM('1.  LRAMVA Summary'!I$54:I$59)+SUM('1.  LRAMVA Summary'!I$60:I$61)*(MONTH($E47)-1)/12)*$H47</f>
        <v>0</v>
      </c>
      <c r="O47" s="230">
        <f>(SUM('1.  LRAMVA Summary'!J$54:J$59)+SUM('1.  LRAMVA Summary'!J$60:J$61)*(MONTH($E47)-1)/12)*$H47</f>
        <v>0</v>
      </c>
      <c r="P47" s="230">
        <f>(SUM('1.  LRAMVA Summary'!K$54:K$59)+SUM('1.  LRAMVA Summary'!K$60:K$61)*(MONTH($E47)-1)/12)*$H47</f>
        <v>0</v>
      </c>
      <c r="Q47" s="230">
        <f>(SUM('1.  LRAMVA Summary'!L$54:L$59)+SUM('1.  LRAMVA Summary'!L$60:L$61)*(MONTH($E47)-1)/12)*$H47</f>
        <v>0</v>
      </c>
      <c r="R47" s="230">
        <f>(SUM('1.  LRAMVA Summary'!M$54:M$59)+SUM('1.  LRAMVA Summary'!M$60:M$61)*(MONTH($E47)-1)/12)*$H47</f>
        <v>0</v>
      </c>
      <c r="S47" s="230">
        <f>(SUM('1.  LRAMVA Summary'!N$54:N$59)+SUM('1.  LRAMVA Summary'!N$60:N$61)*(MONTH($E47)-1)/12)*$H47</f>
        <v>0</v>
      </c>
      <c r="T47" s="230">
        <f>(SUM('1.  LRAMVA Summary'!O$54:O$59)+SUM('1.  LRAMVA Summary'!O$60:O$61)*(MONTH($E47)-1)/12)*$H47</f>
        <v>0</v>
      </c>
      <c r="U47" s="230">
        <f>(SUM('1.  LRAMVA Summary'!P$54:P$59)+SUM('1.  LRAMVA Summary'!P$60:P$61)*(MONTH($E47)-1)/12)*$H47</f>
        <v>0</v>
      </c>
      <c r="V47" s="230">
        <f>(SUM('1.  LRAMVA Summary'!Q$54:Q$59)+SUM('1.  LRAMVA Summary'!Q$60:Q$61)*(MONTH($E47)-1)/12)*$H47</f>
        <v>0</v>
      </c>
      <c r="W47" s="231">
        <f t="shared" si="10"/>
        <v>0</v>
      </c>
    </row>
    <row r="48" spans="2:23" s="9" customFormat="1">
      <c r="B48" s="213" t="s">
        <v>86</v>
      </c>
      <c r="C48" s="233">
        <f>+C47</f>
        <v>2.1700000000000001E-2</v>
      </c>
      <c r="D48" s="206"/>
      <c r="E48" s="214">
        <v>41365</v>
      </c>
      <c r="F48" s="214" t="s">
        <v>179</v>
      </c>
      <c r="G48" s="215" t="s">
        <v>66</v>
      </c>
      <c r="H48" s="232">
        <f>C$24/12</f>
        <v>1.225E-3</v>
      </c>
      <c r="I48" s="230">
        <f>(SUM('1.  LRAMVA Summary'!D$54:D$59)+SUM('1.  LRAMVA Summary'!D$60:D$61)*(MONTH($E48)-1)/12)*$H48</f>
        <v>0</v>
      </c>
      <c r="J48" s="230">
        <f>(SUM('1.  LRAMVA Summary'!E$54:E$59)+SUM('1.  LRAMVA Summary'!E$60:E$61)*(MONTH($E48)-1)/12)*$H48</f>
        <v>0</v>
      </c>
      <c r="K48" s="230">
        <f>(SUM('1.  LRAMVA Summary'!F$54:F$59)+SUM('1.  LRAMVA Summary'!F$60:F$61)*(MONTH($E48)-1)/12)*$H48</f>
        <v>0</v>
      </c>
      <c r="L48" s="230">
        <f>(SUM('1.  LRAMVA Summary'!G$54:G$59)+SUM('1.  LRAMVA Summary'!G$60:G$61)*(MONTH($E48)-1)/12)*$H48</f>
        <v>0</v>
      </c>
      <c r="M48" s="230">
        <f>(SUM('1.  LRAMVA Summary'!H$54:H$59)+SUM('1.  LRAMVA Summary'!H$60:H$61)*(MONTH($E48)-1)/12)*$H48</f>
        <v>0</v>
      </c>
      <c r="N48" s="230">
        <f>(SUM('1.  LRAMVA Summary'!I$54:I$59)+SUM('1.  LRAMVA Summary'!I$60:I$61)*(MONTH($E48)-1)/12)*$H48</f>
        <v>0</v>
      </c>
      <c r="O48" s="230">
        <f>(SUM('1.  LRAMVA Summary'!J$54:J$59)+SUM('1.  LRAMVA Summary'!J$60:J$61)*(MONTH($E48)-1)/12)*$H48</f>
        <v>0</v>
      </c>
      <c r="P48" s="230">
        <f>(SUM('1.  LRAMVA Summary'!K$54:K$59)+SUM('1.  LRAMVA Summary'!K$60:K$61)*(MONTH($E48)-1)/12)*$H48</f>
        <v>0</v>
      </c>
      <c r="Q48" s="230">
        <f>(SUM('1.  LRAMVA Summary'!L$54:L$59)+SUM('1.  LRAMVA Summary'!L$60:L$61)*(MONTH($E48)-1)/12)*$H48</f>
        <v>0</v>
      </c>
      <c r="R48" s="230">
        <f>(SUM('1.  LRAMVA Summary'!M$54:M$59)+SUM('1.  LRAMVA Summary'!M$60:M$61)*(MONTH($E48)-1)/12)*$H48</f>
        <v>0</v>
      </c>
      <c r="S48" s="230">
        <f>(SUM('1.  LRAMVA Summary'!N$54:N$59)+SUM('1.  LRAMVA Summary'!N$60:N$61)*(MONTH($E48)-1)/12)*$H48</f>
        <v>0</v>
      </c>
      <c r="T48" s="230">
        <f>(SUM('1.  LRAMVA Summary'!O$54:O$59)+SUM('1.  LRAMVA Summary'!O$60:O$61)*(MONTH($E48)-1)/12)*$H48</f>
        <v>0</v>
      </c>
      <c r="U48" s="230">
        <f>(SUM('1.  LRAMVA Summary'!P$54:P$59)+SUM('1.  LRAMVA Summary'!P$60:P$61)*(MONTH($E48)-1)/12)*$H48</f>
        <v>0</v>
      </c>
      <c r="V48" s="230">
        <f>(SUM('1.  LRAMVA Summary'!Q$54:Q$59)+SUM('1.  LRAMVA Summary'!Q$60:Q$61)*(MONTH($E48)-1)/12)*$H48</f>
        <v>0</v>
      </c>
      <c r="W48" s="231">
        <f t="shared" si="10"/>
        <v>0</v>
      </c>
    </row>
    <row r="49" spans="1:23" s="9" customFormat="1">
      <c r="B49" s="213" t="s">
        <v>87</v>
      </c>
      <c r="C49" s="233"/>
      <c r="D49" s="206"/>
      <c r="E49" s="214">
        <v>41395</v>
      </c>
      <c r="F49" s="214" t="s">
        <v>179</v>
      </c>
      <c r="G49" s="215" t="s">
        <v>66</v>
      </c>
      <c r="H49" s="229">
        <f>C$24/12</f>
        <v>1.225E-3</v>
      </c>
      <c r="I49" s="230">
        <f>(SUM('1.  LRAMVA Summary'!D$54:D$59)+SUM('1.  LRAMVA Summary'!D$60:D$61)*(MONTH($E49)-1)/12)*$H49</f>
        <v>0</v>
      </c>
      <c r="J49" s="230">
        <f>(SUM('1.  LRAMVA Summary'!E$54:E$59)+SUM('1.  LRAMVA Summary'!E$60:E$61)*(MONTH($E49)-1)/12)*$H49</f>
        <v>0</v>
      </c>
      <c r="K49" s="230">
        <f>(SUM('1.  LRAMVA Summary'!F$54:F$59)+SUM('1.  LRAMVA Summary'!F$60:F$61)*(MONTH($E49)-1)/12)*$H49</f>
        <v>0</v>
      </c>
      <c r="L49" s="230">
        <f>(SUM('1.  LRAMVA Summary'!G$54:G$59)+SUM('1.  LRAMVA Summary'!G$60:G$61)*(MONTH($E49)-1)/12)*$H49</f>
        <v>0</v>
      </c>
      <c r="M49" s="230">
        <f>(SUM('1.  LRAMVA Summary'!H$54:H$59)+SUM('1.  LRAMVA Summary'!H$60:H$61)*(MONTH($E49)-1)/12)*$H49</f>
        <v>0</v>
      </c>
      <c r="N49" s="230">
        <f>(SUM('1.  LRAMVA Summary'!I$54:I$59)+SUM('1.  LRAMVA Summary'!I$60:I$61)*(MONTH($E49)-1)/12)*$H49</f>
        <v>0</v>
      </c>
      <c r="O49" s="230">
        <f>(SUM('1.  LRAMVA Summary'!J$54:J$59)+SUM('1.  LRAMVA Summary'!J$60:J$61)*(MONTH($E49)-1)/12)*$H49</f>
        <v>0</v>
      </c>
      <c r="P49" s="230">
        <f>(SUM('1.  LRAMVA Summary'!K$54:K$59)+SUM('1.  LRAMVA Summary'!K$60:K$61)*(MONTH($E49)-1)/12)*$H49</f>
        <v>0</v>
      </c>
      <c r="Q49" s="230">
        <f>(SUM('1.  LRAMVA Summary'!L$54:L$59)+SUM('1.  LRAMVA Summary'!L$60:L$61)*(MONTH($E49)-1)/12)*$H49</f>
        <v>0</v>
      </c>
      <c r="R49" s="230">
        <f>(SUM('1.  LRAMVA Summary'!M$54:M$59)+SUM('1.  LRAMVA Summary'!M$60:M$61)*(MONTH($E49)-1)/12)*$H49</f>
        <v>0</v>
      </c>
      <c r="S49" s="230">
        <f>(SUM('1.  LRAMVA Summary'!N$54:N$59)+SUM('1.  LRAMVA Summary'!N$60:N$61)*(MONTH($E49)-1)/12)*$H49</f>
        <v>0</v>
      </c>
      <c r="T49" s="230">
        <f>(SUM('1.  LRAMVA Summary'!O$54:O$59)+SUM('1.  LRAMVA Summary'!O$60:O$61)*(MONTH($E49)-1)/12)*$H49</f>
        <v>0</v>
      </c>
      <c r="U49" s="230">
        <f>(SUM('1.  LRAMVA Summary'!P$54:P$59)+SUM('1.  LRAMVA Summary'!P$60:P$61)*(MONTH($E49)-1)/12)*$H49</f>
        <v>0</v>
      </c>
      <c r="V49" s="230">
        <f>(SUM('1.  LRAMVA Summary'!Q$54:Q$59)+SUM('1.  LRAMVA Summary'!Q$60:Q$61)*(MONTH($E49)-1)/12)*$H49</f>
        <v>0</v>
      </c>
      <c r="W49" s="231">
        <f t="shared" si="10"/>
        <v>0</v>
      </c>
    </row>
    <row r="50" spans="1:23" s="9" customFormat="1">
      <c r="B50" s="213" t="s">
        <v>88</v>
      </c>
      <c r="C50" s="233"/>
      <c r="D50" s="206"/>
      <c r="E50" s="214">
        <v>41426</v>
      </c>
      <c r="F50" s="214" t="s">
        <v>179</v>
      </c>
      <c r="G50" s="215" t="s">
        <v>66</v>
      </c>
      <c r="H50" s="229">
        <f>C$24/12</f>
        <v>1.225E-3</v>
      </c>
      <c r="I50" s="230">
        <f>(SUM('1.  LRAMVA Summary'!D$54:D$59)+SUM('1.  LRAMVA Summary'!D$60:D$61)*(MONTH($E50)-1)/12)*$H50</f>
        <v>0</v>
      </c>
      <c r="J50" s="230">
        <f>(SUM('1.  LRAMVA Summary'!E$54:E$59)+SUM('1.  LRAMVA Summary'!E$60:E$61)*(MONTH($E50)-1)/12)*$H50</f>
        <v>0</v>
      </c>
      <c r="K50" s="230">
        <f>(SUM('1.  LRAMVA Summary'!F$54:F$59)+SUM('1.  LRAMVA Summary'!F$60:F$61)*(MONTH($E50)-1)/12)*$H50</f>
        <v>0</v>
      </c>
      <c r="L50" s="230">
        <f>(SUM('1.  LRAMVA Summary'!G$54:G$59)+SUM('1.  LRAMVA Summary'!G$60:G$61)*(MONTH($E50)-1)/12)*$H50</f>
        <v>0</v>
      </c>
      <c r="M50" s="230">
        <f>(SUM('1.  LRAMVA Summary'!H$54:H$59)+SUM('1.  LRAMVA Summary'!H$60:H$61)*(MONTH($E50)-1)/12)*$H50</f>
        <v>0</v>
      </c>
      <c r="N50" s="230">
        <f>(SUM('1.  LRAMVA Summary'!I$54:I$59)+SUM('1.  LRAMVA Summary'!I$60:I$61)*(MONTH($E50)-1)/12)*$H50</f>
        <v>0</v>
      </c>
      <c r="O50" s="230">
        <f>(SUM('1.  LRAMVA Summary'!J$54:J$59)+SUM('1.  LRAMVA Summary'!J$60:J$61)*(MONTH($E50)-1)/12)*$H50</f>
        <v>0</v>
      </c>
      <c r="P50" s="230">
        <f>(SUM('1.  LRAMVA Summary'!K$54:K$59)+SUM('1.  LRAMVA Summary'!K$60:K$61)*(MONTH($E50)-1)/12)*$H50</f>
        <v>0</v>
      </c>
      <c r="Q50" s="230">
        <f>(SUM('1.  LRAMVA Summary'!L$54:L$59)+SUM('1.  LRAMVA Summary'!L$60:L$61)*(MONTH($E50)-1)/12)*$H50</f>
        <v>0</v>
      </c>
      <c r="R50" s="230">
        <f>(SUM('1.  LRAMVA Summary'!M$54:M$59)+SUM('1.  LRAMVA Summary'!M$60:M$61)*(MONTH($E50)-1)/12)*$H50</f>
        <v>0</v>
      </c>
      <c r="S50" s="230">
        <f>(SUM('1.  LRAMVA Summary'!N$54:N$59)+SUM('1.  LRAMVA Summary'!N$60:N$61)*(MONTH($E50)-1)/12)*$H50</f>
        <v>0</v>
      </c>
      <c r="T50" s="230">
        <f>(SUM('1.  LRAMVA Summary'!O$54:O$59)+SUM('1.  LRAMVA Summary'!O$60:O$61)*(MONTH($E50)-1)/12)*$H50</f>
        <v>0</v>
      </c>
      <c r="U50" s="230">
        <f>(SUM('1.  LRAMVA Summary'!P$54:P$59)+SUM('1.  LRAMVA Summary'!P$60:P$61)*(MONTH($E50)-1)/12)*$H50</f>
        <v>0</v>
      </c>
      <c r="V50" s="230">
        <f>(SUM('1.  LRAMVA Summary'!Q$54:Q$59)+SUM('1.  LRAMVA Summary'!Q$60:Q$61)*(MONTH($E50)-1)/12)*$H50</f>
        <v>0</v>
      </c>
      <c r="W50" s="231">
        <f t="shared" si="10"/>
        <v>0</v>
      </c>
    </row>
    <row r="51" spans="1:23" s="9" customFormat="1">
      <c r="B51" s="213" t="s">
        <v>89</v>
      </c>
      <c r="C51" s="233"/>
      <c r="D51" s="206"/>
      <c r="E51" s="214">
        <v>41456</v>
      </c>
      <c r="F51" s="214" t="s">
        <v>179</v>
      </c>
      <c r="G51" s="215" t="s">
        <v>68</v>
      </c>
      <c r="H51" s="232">
        <f>C$25/12</f>
        <v>1.225E-3</v>
      </c>
      <c r="I51" s="230">
        <f>(SUM('1.  LRAMVA Summary'!D$54:D$59)+SUM('1.  LRAMVA Summary'!D$60:D$61)*(MONTH($E51)-1)/12)*$H51</f>
        <v>0</v>
      </c>
      <c r="J51" s="230">
        <f>(SUM('1.  LRAMVA Summary'!E$54:E$59)+SUM('1.  LRAMVA Summary'!E$60:E$61)*(MONTH($E51)-1)/12)*$H51</f>
        <v>0</v>
      </c>
      <c r="K51" s="230">
        <f>(SUM('1.  LRAMVA Summary'!F$54:F$59)+SUM('1.  LRAMVA Summary'!F$60:F$61)*(MONTH($E51)-1)/12)*$H51</f>
        <v>0</v>
      </c>
      <c r="L51" s="230">
        <f>(SUM('1.  LRAMVA Summary'!G$54:G$59)+SUM('1.  LRAMVA Summary'!G$60:G$61)*(MONTH($E51)-1)/12)*$H51</f>
        <v>0</v>
      </c>
      <c r="M51" s="230">
        <f>(SUM('1.  LRAMVA Summary'!H$54:H$59)+SUM('1.  LRAMVA Summary'!H$60:H$61)*(MONTH($E51)-1)/12)*$H51</f>
        <v>0</v>
      </c>
      <c r="N51" s="230">
        <f>(SUM('1.  LRAMVA Summary'!I$54:I$59)+SUM('1.  LRAMVA Summary'!I$60:I$61)*(MONTH($E51)-1)/12)*$H51</f>
        <v>0</v>
      </c>
      <c r="O51" s="230">
        <f>(SUM('1.  LRAMVA Summary'!J$54:J$59)+SUM('1.  LRAMVA Summary'!J$60:J$61)*(MONTH($E51)-1)/12)*$H51</f>
        <v>0</v>
      </c>
      <c r="P51" s="230">
        <f>(SUM('1.  LRAMVA Summary'!K$54:K$59)+SUM('1.  LRAMVA Summary'!K$60:K$61)*(MONTH($E51)-1)/12)*$H51</f>
        <v>0</v>
      </c>
      <c r="Q51" s="230">
        <f>(SUM('1.  LRAMVA Summary'!L$54:L$59)+SUM('1.  LRAMVA Summary'!L$60:L$61)*(MONTH($E51)-1)/12)*$H51</f>
        <v>0</v>
      </c>
      <c r="R51" s="230">
        <f>(SUM('1.  LRAMVA Summary'!M$54:M$59)+SUM('1.  LRAMVA Summary'!M$60:M$61)*(MONTH($E51)-1)/12)*$H51</f>
        <v>0</v>
      </c>
      <c r="S51" s="230">
        <f>(SUM('1.  LRAMVA Summary'!N$54:N$59)+SUM('1.  LRAMVA Summary'!N$60:N$61)*(MONTH($E51)-1)/12)*$H51</f>
        <v>0</v>
      </c>
      <c r="T51" s="230">
        <f>(SUM('1.  LRAMVA Summary'!O$54:O$59)+SUM('1.  LRAMVA Summary'!O$60:O$61)*(MONTH($E51)-1)/12)*$H51</f>
        <v>0</v>
      </c>
      <c r="U51" s="230">
        <f>(SUM('1.  LRAMVA Summary'!P$54:P$59)+SUM('1.  LRAMVA Summary'!P$60:P$61)*(MONTH($E51)-1)/12)*$H51</f>
        <v>0</v>
      </c>
      <c r="V51" s="230">
        <f>(SUM('1.  LRAMVA Summary'!Q$54:Q$59)+SUM('1.  LRAMVA Summary'!Q$60:Q$61)*(MONTH($E51)-1)/12)*$H51</f>
        <v>0</v>
      </c>
      <c r="W51" s="231">
        <f t="shared" si="10"/>
        <v>0</v>
      </c>
    </row>
    <row r="52" spans="1:23" s="9" customFormat="1">
      <c r="B52" s="213" t="s">
        <v>91</v>
      </c>
      <c r="C52" s="233"/>
      <c r="D52" s="206"/>
      <c r="E52" s="214">
        <v>41487</v>
      </c>
      <c r="F52" s="214" t="s">
        <v>179</v>
      </c>
      <c r="G52" s="215" t="s">
        <v>68</v>
      </c>
      <c r="H52" s="229">
        <f>C$25/12</f>
        <v>1.225E-3</v>
      </c>
      <c r="I52" s="230">
        <f>(SUM('1.  LRAMVA Summary'!D$54:D$59)+SUM('1.  LRAMVA Summary'!D$60:D$61)*(MONTH($E52)-1)/12)*$H52</f>
        <v>0</v>
      </c>
      <c r="J52" s="230">
        <f>(SUM('1.  LRAMVA Summary'!E$54:E$59)+SUM('1.  LRAMVA Summary'!E$60:E$61)*(MONTH($E52)-1)/12)*$H52</f>
        <v>0</v>
      </c>
      <c r="K52" s="230">
        <f>(SUM('1.  LRAMVA Summary'!F$54:F$59)+SUM('1.  LRAMVA Summary'!F$60:F$61)*(MONTH($E52)-1)/12)*$H52</f>
        <v>0</v>
      </c>
      <c r="L52" s="230">
        <f>(SUM('1.  LRAMVA Summary'!G$54:G$59)+SUM('1.  LRAMVA Summary'!G$60:G$61)*(MONTH($E52)-1)/12)*$H52</f>
        <v>0</v>
      </c>
      <c r="M52" s="230">
        <f>(SUM('1.  LRAMVA Summary'!H$54:H$59)+SUM('1.  LRAMVA Summary'!H$60:H$61)*(MONTH($E52)-1)/12)*$H52</f>
        <v>0</v>
      </c>
      <c r="N52" s="230">
        <f>(SUM('1.  LRAMVA Summary'!I$54:I$59)+SUM('1.  LRAMVA Summary'!I$60:I$61)*(MONTH($E52)-1)/12)*$H52</f>
        <v>0</v>
      </c>
      <c r="O52" s="230">
        <f>(SUM('1.  LRAMVA Summary'!J$54:J$59)+SUM('1.  LRAMVA Summary'!J$60:J$61)*(MONTH($E52)-1)/12)*$H52</f>
        <v>0</v>
      </c>
      <c r="P52" s="230">
        <f>(SUM('1.  LRAMVA Summary'!K$54:K$59)+SUM('1.  LRAMVA Summary'!K$60:K$61)*(MONTH($E52)-1)/12)*$H52</f>
        <v>0</v>
      </c>
      <c r="Q52" s="230">
        <f>(SUM('1.  LRAMVA Summary'!L$54:L$59)+SUM('1.  LRAMVA Summary'!L$60:L$61)*(MONTH($E52)-1)/12)*$H52</f>
        <v>0</v>
      </c>
      <c r="R52" s="230">
        <f>(SUM('1.  LRAMVA Summary'!M$54:M$59)+SUM('1.  LRAMVA Summary'!M$60:M$61)*(MONTH($E52)-1)/12)*$H52</f>
        <v>0</v>
      </c>
      <c r="S52" s="230">
        <f>(SUM('1.  LRAMVA Summary'!N$54:N$59)+SUM('1.  LRAMVA Summary'!N$60:N$61)*(MONTH($E52)-1)/12)*$H52</f>
        <v>0</v>
      </c>
      <c r="T52" s="230">
        <f>(SUM('1.  LRAMVA Summary'!O$54:O$59)+SUM('1.  LRAMVA Summary'!O$60:O$61)*(MONTH($E52)-1)/12)*$H52</f>
        <v>0</v>
      </c>
      <c r="U52" s="230">
        <f>(SUM('1.  LRAMVA Summary'!P$54:P$59)+SUM('1.  LRAMVA Summary'!P$60:P$61)*(MONTH($E52)-1)/12)*$H52</f>
        <v>0</v>
      </c>
      <c r="V52" s="230">
        <f>(SUM('1.  LRAMVA Summary'!Q$54:Q$59)+SUM('1.  LRAMVA Summary'!Q$60:Q$61)*(MONTH($E52)-1)/12)*$H52</f>
        <v>0</v>
      </c>
      <c r="W52" s="231">
        <f t="shared" si="10"/>
        <v>0</v>
      </c>
    </row>
    <row r="53" spans="1:23" s="9" customFormat="1">
      <c r="B53" s="213" t="s">
        <v>90</v>
      </c>
      <c r="C53" s="233"/>
      <c r="D53" s="206"/>
      <c r="E53" s="214">
        <v>41518</v>
      </c>
      <c r="F53" s="214" t="s">
        <v>179</v>
      </c>
      <c r="G53" s="215" t="s">
        <v>68</v>
      </c>
      <c r="H53" s="229">
        <f>C$25/12</f>
        <v>1.225E-3</v>
      </c>
      <c r="I53" s="230">
        <f>(SUM('1.  LRAMVA Summary'!D$54:D$59)+SUM('1.  LRAMVA Summary'!D$60:D$61)*(MONTH($E53)-1)/12)*$H53</f>
        <v>0</v>
      </c>
      <c r="J53" s="230">
        <f>(SUM('1.  LRAMVA Summary'!E$54:E$59)+SUM('1.  LRAMVA Summary'!E$60:E$61)*(MONTH($E53)-1)/12)*$H53</f>
        <v>0</v>
      </c>
      <c r="K53" s="230">
        <f>(SUM('1.  LRAMVA Summary'!F$54:F$59)+SUM('1.  LRAMVA Summary'!F$60:F$61)*(MONTH($E53)-1)/12)*$H53</f>
        <v>0</v>
      </c>
      <c r="L53" s="230">
        <f>(SUM('1.  LRAMVA Summary'!G$54:G$59)+SUM('1.  LRAMVA Summary'!G$60:G$61)*(MONTH($E53)-1)/12)*$H53</f>
        <v>0</v>
      </c>
      <c r="M53" s="230">
        <f>(SUM('1.  LRAMVA Summary'!H$54:H$59)+SUM('1.  LRAMVA Summary'!H$60:H$61)*(MONTH($E53)-1)/12)*$H53</f>
        <v>0</v>
      </c>
      <c r="N53" s="230">
        <f>(SUM('1.  LRAMVA Summary'!I$54:I$59)+SUM('1.  LRAMVA Summary'!I$60:I$61)*(MONTH($E53)-1)/12)*$H53</f>
        <v>0</v>
      </c>
      <c r="O53" s="230">
        <f>(SUM('1.  LRAMVA Summary'!J$54:J$59)+SUM('1.  LRAMVA Summary'!J$60:J$61)*(MONTH($E53)-1)/12)*$H53</f>
        <v>0</v>
      </c>
      <c r="P53" s="230">
        <f>(SUM('1.  LRAMVA Summary'!K$54:K$59)+SUM('1.  LRAMVA Summary'!K$60:K$61)*(MONTH($E53)-1)/12)*$H53</f>
        <v>0</v>
      </c>
      <c r="Q53" s="230">
        <f>(SUM('1.  LRAMVA Summary'!L$54:L$59)+SUM('1.  LRAMVA Summary'!L$60:L$61)*(MONTH($E53)-1)/12)*$H53</f>
        <v>0</v>
      </c>
      <c r="R53" s="230">
        <f>(SUM('1.  LRAMVA Summary'!M$54:M$59)+SUM('1.  LRAMVA Summary'!M$60:M$61)*(MONTH($E53)-1)/12)*$H53</f>
        <v>0</v>
      </c>
      <c r="S53" s="230">
        <f>(SUM('1.  LRAMVA Summary'!N$54:N$59)+SUM('1.  LRAMVA Summary'!N$60:N$61)*(MONTH($E53)-1)/12)*$H53</f>
        <v>0</v>
      </c>
      <c r="T53" s="230">
        <f>(SUM('1.  LRAMVA Summary'!O$54:O$59)+SUM('1.  LRAMVA Summary'!O$60:O$61)*(MONTH($E53)-1)/12)*$H53</f>
        <v>0</v>
      </c>
      <c r="U53" s="230">
        <f>(SUM('1.  LRAMVA Summary'!P$54:P$59)+SUM('1.  LRAMVA Summary'!P$60:P$61)*(MONTH($E53)-1)/12)*$H53</f>
        <v>0</v>
      </c>
      <c r="V53" s="230">
        <f>(SUM('1.  LRAMVA Summary'!Q$54:Q$59)+SUM('1.  LRAMVA Summary'!Q$60:Q$61)*(MONTH($E53)-1)/12)*$H53</f>
        <v>0</v>
      </c>
      <c r="W53" s="231">
        <f t="shared" si="10"/>
        <v>0</v>
      </c>
    </row>
    <row r="54" spans="1:23" s="9" customFormat="1">
      <c r="B54" s="235" t="s">
        <v>92</v>
      </c>
      <c r="C54" s="236"/>
      <c r="D54" s="206"/>
      <c r="E54" s="214">
        <v>41548</v>
      </c>
      <c r="F54" s="214" t="s">
        <v>179</v>
      </c>
      <c r="G54" s="215" t="s">
        <v>69</v>
      </c>
      <c r="H54" s="232">
        <f>C$26/12</f>
        <v>1.225E-3</v>
      </c>
      <c r="I54" s="230">
        <f>(SUM('1.  LRAMVA Summary'!D$54:D$59)+SUM('1.  LRAMVA Summary'!D$60:D$61)*(MONTH($E54)-1)/12)*$H54</f>
        <v>0</v>
      </c>
      <c r="J54" s="230">
        <f>(SUM('1.  LRAMVA Summary'!E$54:E$59)+SUM('1.  LRAMVA Summary'!E$60:E$61)*(MONTH($E54)-1)/12)*$H54</f>
        <v>0</v>
      </c>
      <c r="K54" s="230">
        <f>(SUM('1.  LRAMVA Summary'!F$54:F$59)+SUM('1.  LRAMVA Summary'!F$60:F$61)*(MONTH($E54)-1)/12)*$H54</f>
        <v>0</v>
      </c>
      <c r="L54" s="230">
        <f>(SUM('1.  LRAMVA Summary'!G$54:G$59)+SUM('1.  LRAMVA Summary'!G$60:G$61)*(MONTH($E54)-1)/12)*$H54</f>
        <v>0</v>
      </c>
      <c r="M54" s="230">
        <f>(SUM('1.  LRAMVA Summary'!H$54:H$59)+SUM('1.  LRAMVA Summary'!H$60:H$61)*(MONTH($E54)-1)/12)*$H54</f>
        <v>0</v>
      </c>
      <c r="N54" s="230">
        <f>(SUM('1.  LRAMVA Summary'!I$54:I$59)+SUM('1.  LRAMVA Summary'!I$60:I$61)*(MONTH($E54)-1)/12)*$H54</f>
        <v>0</v>
      </c>
      <c r="O54" s="230">
        <f>(SUM('1.  LRAMVA Summary'!J$54:J$59)+SUM('1.  LRAMVA Summary'!J$60:J$61)*(MONTH($E54)-1)/12)*$H54</f>
        <v>0</v>
      </c>
      <c r="P54" s="230">
        <f>(SUM('1.  LRAMVA Summary'!K$54:K$59)+SUM('1.  LRAMVA Summary'!K$60:K$61)*(MONTH($E54)-1)/12)*$H54</f>
        <v>0</v>
      </c>
      <c r="Q54" s="230">
        <f>(SUM('1.  LRAMVA Summary'!L$54:L$59)+SUM('1.  LRAMVA Summary'!L$60:L$61)*(MONTH($E54)-1)/12)*$H54</f>
        <v>0</v>
      </c>
      <c r="R54" s="230">
        <f>(SUM('1.  LRAMVA Summary'!M$54:M$59)+SUM('1.  LRAMVA Summary'!M$60:M$61)*(MONTH($E54)-1)/12)*$H54</f>
        <v>0</v>
      </c>
      <c r="S54" s="230">
        <f>(SUM('1.  LRAMVA Summary'!N$54:N$59)+SUM('1.  LRAMVA Summary'!N$60:N$61)*(MONTH($E54)-1)/12)*$H54</f>
        <v>0</v>
      </c>
      <c r="T54" s="230">
        <f>(SUM('1.  LRAMVA Summary'!O$54:O$59)+SUM('1.  LRAMVA Summary'!O$60:O$61)*(MONTH($E54)-1)/12)*$H54</f>
        <v>0</v>
      </c>
      <c r="U54" s="230">
        <f>(SUM('1.  LRAMVA Summary'!P$54:P$59)+SUM('1.  LRAMVA Summary'!P$60:P$61)*(MONTH($E54)-1)/12)*$H54</f>
        <v>0</v>
      </c>
      <c r="V54" s="230">
        <f>(SUM('1.  LRAMVA Summary'!Q$54:Q$59)+SUM('1.  LRAMVA Summary'!Q$60:Q$61)*(MONTH($E54)-1)/12)*$H54</f>
        <v>0</v>
      </c>
      <c r="W54" s="231">
        <f t="shared" si="10"/>
        <v>0</v>
      </c>
    </row>
    <row r="55" spans="1:23" s="9" customFormat="1">
      <c r="D55" s="206"/>
      <c r="E55" s="214">
        <v>41579</v>
      </c>
      <c r="F55" s="214" t="s">
        <v>179</v>
      </c>
      <c r="G55" s="215" t="s">
        <v>69</v>
      </c>
      <c r="H55" s="229">
        <f>C$26/12</f>
        <v>1.225E-3</v>
      </c>
      <c r="I55" s="230">
        <f>(SUM('1.  LRAMVA Summary'!D$54:D$59)+SUM('1.  LRAMVA Summary'!D$60:D$61)*(MONTH($E55)-1)/12)*$H55</f>
        <v>0</v>
      </c>
      <c r="J55" s="230">
        <f>(SUM('1.  LRAMVA Summary'!E$54:E$59)+SUM('1.  LRAMVA Summary'!E$60:E$61)*(MONTH($E55)-1)/12)*$H55</f>
        <v>0</v>
      </c>
      <c r="K55" s="230">
        <f>(SUM('1.  LRAMVA Summary'!F$54:F$59)+SUM('1.  LRAMVA Summary'!F$60:F$61)*(MONTH($E55)-1)/12)*$H55</f>
        <v>0</v>
      </c>
      <c r="L55" s="230">
        <f>(SUM('1.  LRAMVA Summary'!G$54:G$59)+SUM('1.  LRAMVA Summary'!G$60:G$61)*(MONTH($E55)-1)/12)*$H55</f>
        <v>0</v>
      </c>
      <c r="M55" s="230">
        <f>(SUM('1.  LRAMVA Summary'!H$54:H$59)+SUM('1.  LRAMVA Summary'!H$60:H$61)*(MONTH($E55)-1)/12)*$H55</f>
        <v>0</v>
      </c>
      <c r="N55" s="230">
        <f>(SUM('1.  LRAMVA Summary'!I$54:I$59)+SUM('1.  LRAMVA Summary'!I$60:I$61)*(MONTH($E55)-1)/12)*$H55</f>
        <v>0</v>
      </c>
      <c r="O55" s="230">
        <f>(SUM('1.  LRAMVA Summary'!J$54:J$59)+SUM('1.  LRAMVA Summary'!J$60:J$61)*(MONTH($E55)-1)/12)*$H55</f>
        <v>0</v>
      </c>
      <c r="P55" s="230">
        <f>(SUM('1.  LRAMVA Summary'!K$54:K$59)+SUM('1.  LRAMVA Summary'!K$60:K$61)*(MONTH($E55)-1)/12)*$H55</f>
        <v>0</v>
      </c>
      <c r="Q55" s="230">
        <f>(SUM('1.  LRAMVA Summary'!L$54:L$59)+SUM('1.  LRAMVA Summary'!L$60:L$61)*(MONTH($E55)-1)/12)*$H55</f>
        <v>0</v>
      </c>
      <c r="R55" s="230">
        <f>(SUM('1.  LRAMVA Summary'!M$54:M$59)+SUM('1.  LRAMVA Summary'!M$60:M$61)*(MONTH($E55)-1)/12)*$H55</f>
        <v>0</v>
      </c>
      <c r="S55" s="230">
        <f>(SUM('1.  LRAMVA Summary'!N$54:N$59)+SUM('1.  LRAMVA Summary'!N$60:N$61)*(MONTH($E55)-1)/12)*$H55</f>
        <v>0</v>
      </c>
      <c r="T55" s="230">
        <f>(SUM('1.  LRAMVA Summary'!O$54:O$59)+SUM('1.  LRAMVA Summary'!O$60:O$61)*(MONTH($E55)-1)/12)*$H55</f>
        <v>0</v>
      </c>
      <c r="U55" s="230">
        <f>(SUM('1.  LRAMVA Summary'!P$54:P$59)+SUM('1.  LRAMVA Summary'!P$60:P$61)*(MONTH($E55)-1)/12)*$H55</f>
        <v>0</v>
      </c>
      <c r="V55" s="230">
        <f>(SUM('1.  LRAMVA Summary'!Q$54:Q$59)+SUM('1.  LRAMVA Summary'!Q$60:Q$61)*(MONTH($E55)-1)/12)*$H55</f>
        <v>0</v>
      </c>
      <c r="W55" s="231">
        <f t="shared" si="10"/>
        <v>0</v>
      </c>
    </row>
    <row r="56" spans="1:23" s="9" customFormat="1" ht="15.5">
      <c r="B56" s="183" t="s">
        <v>182</v>
      </c>
      <c r="C56" s="27"/>
      <c r="D56" s="206"/>
      <c r="E56" s="214">
        <v>41609</v>
      </c>
      <c r="F56" s="214" t="s">
        <v>179</v>
      </c>
      <c r="G56" s="215" t="s">
        <v>69</v>
      </c>
      <c r="H56" s="229">
        <f>C$26/12</f>
        <v>1.225E-3</v>
      </c>
      <c r="I56" s="230">
        <f>(SUM('1.  LRAMVA Summary'!D$54:D$59)+SUM('1.  LRAMVA Summary'!D$60:D$61)*(MONTH($E56)-1)/12)*$H56</f>
        <v>0</v>
      </c>
      <c r="J56" s="230">
        <f>(SUM('1.  LRAMVA Summary'!E$54:E$59)+SUM('1.  LRAMVA Summary'!E$60:E$61)*(MONTH($E56)-1)/12)*$H56</f>
        <v>0</v>
      </c>
      <c r="K56" s="230">
        <f>(SUM('1.  LRAMVA Summary'!F$54:F$59)+SUM('1.  LRAMVA Summary'!F$60:F$61)*(MONTH($E56)-1)/12)*$H56</f>
        <v>0</v>
      </c>
      <c r="L56" s="230">
        <f>(SUM('1.  LRAMVA Summary'!G$54:G$59)+SUM('1.  LRAMVA Summary'!G$60:G$61)*(MONTH($E56)-1)/12)*$H56</f>
        <v>0</v>
      </c>
      <c r="M56" s="230">
        <f>(SUM('1.  LRAMVA Summary'!H$54:H$59)+SUM('1.  LRAMVA Summary'!H$60:H$61)*(MONTH($E56)-1)/12)*$H56</f>
        <v>0</v>
      </c>
      <c r="N56" s="230">
        <f>(SUM('1.  LRAMVA Summary'!I$54:I$59)+SUM('1.  LRAMVA Summary'!I$60:I$61)*(MONTH($E56)-1)/12)*$H56</f>
        <v>0</v>
      </c>
      <c r="O56" s="230">
        <f>(SUM('1.  LRAMVA Summary'!J$54:J$59)+SUM('1.  LRAMVA Summary'!J$60:J$61)*(MONTH($E56)-1)/12)*$H56</f>
        <v>0</v>
      </c>
      <c r="P56" s="230">
        <f>(SUM('1.  LRAMVA Summary'!K$54:K$59)+SUM('1.  LRAMVA Summary'!K$60:K$61)*(MONTH($E56)-1)/12)*$H56</f>
        <v>0</v>
      </c>
      <c r="Q56" s="230">
        <f>(SUM('1.  LRAMVA Summary'!L$54:L$59)+SUM('1.  LRAMVA Summary'!L$60:L$61)*(MONTH($E56)-1)/12)*$H56</f>
        <v>0</v>
      </c>
      <c r="R56" s="230">
        <f>(SUM('1.  LRAMVA Summary'!M$54:M$59)+SUM('1.  LRAMVA Summary'!M$60:M$61)*(MONTH($E56)-1)/12)*$H56</f>
        <v>0</v>
      </c>
      <c r="S56" s="230">
        <f>(SUM('1.  LRAMVA Summary'!N$54:N$59)+SUM('1.  LRAMVA Summary'!N$60:N$61)*(MONTH($E56)-1)/12)*$H56</f>
        <v>0</v>
      </c>
      <c r="T56" s="230">
        <f>(SUM('1.  LRAMVA Summary'!O$54:O$59)+SUM('1.  LRAMVA Summary'!O$60:O$61)*(MONTH($E56)-1)/12)*$H56</f>
        <v>0</v>
      </c>
      <c r="U56" s="230">
        <f>(SUM('1.  LRAMVA Summary'!P$54:P$59)+SUM('1.  LRAMVA Summary'!P$60:P$61)*(MONTH($E56)-1)/12)*$H56</f>
        <v>0</v>
      </c>
      <c r="V56" s="230">
        <f>(SUM('1.  LRAMVA Summary'!Q$54:Q$59)+SUM('1.  LRAMVA Summary'!Q$60:Q$61)*(MONTH($E56)-1)/12)*$H56</f>
        <v>0</v>
      </c>
      <c r="W56" s="231">
        <f t="shared" si="10"/>
        <v>0</v>
      </c>
    </row>
    <row r="57" spans="1:23" s="9" customFormat="1" ht="15" thickBot="1">
      <c r="B57" s="27"/>
      <c r="C57" s="27"/>
      <c r="D57" s="206"/>
      <c r="E57" s="216" t="s">
        <v>463</v>
      </c>
      <c r="F57" s="216"/>
      <c r="G57" s="217"/>
      <c r="H57" s="218"/>
      <c r="I57" s="219">
        <f>SUM(I44:I56)</f>
        <v>0</v>
      </c>
      <c r="J57" s="219">
        <f t="shared" ref="J57:O57" si="11">SUM(J44:J56)</f>
        <v>0</v>
      </c>
      <c r="K57" s="219">
        <f t="shared" si="11"/>
        <v>0</v>
      </c>
      <c r="L57" s="219">
        <f t="shared" si="11"/>
        <v>0</v>
      </c>
      <c r="M57" s="219">
        <f t="shared" si="11"/>
        <v>0</v>
      </c>
      <c r="N57" s="219">
        <f t="shared" si="11"/>
        <v>0</v>
      </c>
      <c r="O57" s="219">
        <f t="shared" si="11"/>
        <v>0</v>
      </c>
      <c r="P57" s="219">
        <f t="shared" ref="P57:V57" si="12">SUM(P44:P56)</f>
        <v>0</v>
      </c>
      <c r="Q57" s="219">
        <f t="shared" si="12"/>
        <v>0</v>
      </c>
      <c r="R57" s="219">
        <f t="shared" si="12"/>
        <v>0</v>
      </c>
      <c r="S57" s="219">
        <f t="shared" si="12"/>
        <v>0</v>
      </c>
      <c r="T57" s="219">
        <f t="shared" si="12"/>
        <v>0</v>
      </c>
      <c r="U57" s="219">
        <f t="shared" si="12"/>
        <v>0</v>
      </c>
      <c r="V57" s="219">
        <f t="shared" si="12"/>
        <v>0</v>
      </c>
      <c r="W57" s="219">
        <f>SUM(W44:W56)</f>
        <v>0</v>
      </c>
    </row>
    <row r="58" spans="1:23" s="9" customFormat="1" ht="15" thickTop="1">
      <c r="D58" s="206"/>
      <c r="E58" s="220" t="s">
        <v>67</v>
      </c>
      <c r="F58" s="220"/>
      <c r="G58" s="221"/>
      <c r="H58" s="222"/>
      <c r="I58" s="223"/>
      <c r="J58" s="223"/>
      <c r="K58" s="223"/>
      <c r="L58" s="223"/>
      <c r="M58" s="223"/>
      <c r="N58" s="223"/>
      <c r="O58" s="223"/>
      <c r="P58" s="223"/>
      <c r="Q58" s="223"/>
      <c r="R58" s="223"/>
      <c r="S58" s="223"/>
      <c r="T58" s="223"/>
      <c r="U58" s="223"/>
      <c r="V58" s="223"/>
      <c r="W58" s="224"/>
    </row>
    <row r="59" spans="1:23" s="9" customFormat="1">
      <c r="D59" s="206"/>
      <c r="E59" s="225" t="s">
        <v>427</v>
      </c>
      <c r="F59" s="225"/>
      <c r="G59" s="226"/>
      <c r="H59" s="227"/>
      <c r="I59" s="228">
        <f t="shared" ref="I59:W59" si="13">I57+I58</f>
        <v>0</v>
      </c>
      <c r="J59" s="228">
        <f t="shared" si="13"/>
        <v>0</v>
      </c>
      <c r="K59" s="228">
        <f t="shared" si="13"/>
        <v>0</v>
      </c>
      <c r="L59" s="228">
        <f t="shared" si="13"/>
        <v>0</v>
      </c>
      <c r="M59" s="228">
        <f t="shared" si="13"/>
        <v>0</v>
      </c>
      <c r="N59" s="228">
        <f t="shared" si="13"/>
        <v>0</v>
      </c>
      <c r="O59" s="228">
        <f t="shared" si="13"/>
        <v>0</v>
      </c>
      <c r="P59" s="228">
        <f t="shared" ref="P59:V59" si="14">P57+P58</f>
        <v>0</v>
      </c>
      <c r="Q59" s="228">
        <f t="shared" si="14"/>
        <v>0</v>
      </c>
      <c r="R59" s="228">
        <f t="shared" si="14"/>
        <v>0</v>
      </c>
      <c r="S59" s="228">
        <f t="shared" si="14"/>
        <v>0</v>
      </c>
      <c r="T59" s="228">
        <f t="shared" si="14"/>
        <v>0</v>
      </c>
      <c r="U59" s="228">
        <f t="shared" si="14"/>
        <v>0</v>
      </c>
      <c r="V59" s="228">
        <f t="shared" si="14"/>
        <v>0</v>
      </c>
      <c r="W59" s="228">
        <f t="shared" si="13"/>
        <v>0</v>
      </c>
    </row>
    <row r="60" spans="1:23" s="9" customFormat="1">
      <c r="D60" s="206"/>
      <c r="E60" s="214">
        <v>41640</v>
      </c>
      <c r="F60" s="214" t="s">
        <v>180</v>
      </c>
      <c r="G60" s="215" t="s">
        <v>65</v>
      </c>
      <c r="H60" s="232">
        <f>C$27/12</f>
        <v>1.225E-3</v>
      </c>
      <c r="I60" s="230">
        <f>(SUM('1.  LRAMVA Summary'!D$54:D$62)+SUM('1.  LRAMVA Summary'!D$63:D$64)*(MONTH($E60)-1)/12)*$H60</f>
        <v>0</v>
      </c>
      <c r="J60" s="230">
        <f>(SUM('1.  LRAMVA Summary'!E$54:E$62)+SUM('1.  LRAMVA Summary'!E$63:E$64)*(MONTH($E60)-1)/12)*$H60</f>
        <v>0</v>
      </c>
      <c r="K60" s="230">
        <f>(SUM('1.  LRAMVA Summary'!F$54:F$62)+SUM('1.  LRAMVA Summary'!F$63:F$64)*(MONTH($E60)-1)/12)*$H60</f>
        <v>0</v>
      </c>
      <c r="L60" s="230">
        <f>(SUM('1.  LRAMVA Summary'!G$54:G$62)+SUM('1.  LRAMVA Summary'!G$63:G$64)*(MONTH($E60)-1)/12)*$H60</f>
        <v>0</v>
      </c>
      <c r="M60" s="230">
        <f>(SUM('1.  LRAMVA Summary'!H$54:H$62)+SUM('1.  LRAMVA Summary'!H$63:H$64)*(MONTH($E60)-1)/12)*$H60</f>
        <v>0</v>
      </c>
      <c r="N60" s="230">
        <f>(SUM('1.  LRAMVA Summary'!I$54:I$62)+SUM('1.  LRAMVA Summary'!I$63:I$64)*(MONTH($E60)-1)/12)*$H60</f>
        <v>0</v>
      </c>
      <c r="O60" s="230">
        <f>(SUM('1.  LRAMVA Summary'!J$54:J$62)+SUM('1.  LRAMVA Summary'!J$63:J$64)*(MONTH($E60)-1)/12)*$H60</f>
        <v>0</v>
      </c>
      <c r="P60" s="230">
        <f>(SUM('1.  LRAMVA Summary'!K$54:K$62)+SUM('1.  LRAMVA Summary'!K$63:K$64)*(MONTH($E60)-1)/12)*$H60</f>
        <v>0</v>
      </c>
      <c r="Q60" s="230">
        <f>(SUM('1.  LRAMVA Summary'!L$54:L$62)+SUM('1.  LRAMVA Summary'!L$63:L$64)*(MONTH($E60)-1)/12)*$H60</f>
        <v>0</v>
      </c>
      <c r="R60" s="230">
        <f>(SUM('1.  LRAMVA Summary'!M$54:M$62)+SUM('1.  LRAMVA Summary'!M$63:M$64)*(MONTH($E60)-1)/12)*$H60</f>
        <v>0</v>
      </c>
      <c r="S60" s="230">
        <f>(SUM('1.  LRAMVA Summary'!N$54:N$62)+SUM('1.  LRAMVA Summary'!N$63:N$64)*(MONTH($E60)-1)/12)*$H60</f>
        <v>0</v>
      </c>
      <c r="T60" s="230">
        <f>(SUM('1.  LRAMVA Summary'!O$54:O$62)+SUM('1.  LRAMVA Summary'!O$63:O$64)*(MONTH($E60)-1)/12)*$H60</f>
        <v>0</v>
      </c>
      <c r="U60" s="230">
        <f>(SUM('1.  LRAMVA Summary'!P$54:P$62)+SUM('1.  LRAMVA Summary'!P$63:P$64)*(MONTH($E60)-1)/12)*$H60</f>
        <v>0</v>
      </c>
      <c r="V60" s="230">
        <f>(SUM('1.  LRAMVA Summary'!Q$54:Q$62)+SUM('1.  LRAMVA Summary'!Q$63:Q$64)*(MONTH($E60)-1)/12)*$H60</f>
        <v>0</v>
      </c>
      <c r="W60" s="231">
        <f>SUM(I60:V60)</f>
        <v>0</v>
      </c>
    </row>
    <row r="61" spans="1:23" s="9" customFormat="1">
      <c r="A61" s="28"/>
      <c r="E61" s="214">
        <v>41671</v>
      </c>
      <c r="F61" s="214" t="s">
        <v>180</v>
      </c>
      <c r="G61" s="215" t="s">
        <v>65</v>
      </c>
      <c r="H61" s="229">
        <f>C$27/12</f>
        <v>1.225E-3</v>
      </c>
      <c r="I61" s="230">
        <f>(SUM('1.  LRAMVA Summary'!D$54:D$62)+SUM('1.  LRAMVA Summary'!D$63:D$64)*(MONTH($E61)-1)/12)*$H61</f>
        <v>0</v>
      </c>
      <c r="J61" s="230">
        <f>(SUM('1.  LRAMVA Summary'!E$54:E$62)+SUM('1.  LRAMVA Summary'!E$63:E$64)*(MONTH($E61)-1)/12)*$H61</f>
        <v>0</v>
      </c>
      <c r="K61" s="230">
        <f>(SUM('1.  LRAMVA Summary'!F$54:F$62)+SUM('1.  LRAMVA Summary'!F$63:F$64)*(MONTH($E61)-1)/12)*$H61</f>
        <v>0</v>
      </c>
      <c r="L61" s="230">
        <f>(SUM('1.  LRAMVA Summary'!G$54:G$62)+SUM('1.  LRAMVA Summary'!G$63:G$64)*(MONTH($E61)-1)/12)*$H61</f>
        <v>0</v>
      </c>
      <c r="M61" s="230">
        <f>(SUM('1.  LRAMVA Summary'!H$54:H$62)+SUM('1.  LRAMVA Summary'!H$63:H$64)*(MONTH($E61)-1)/12)*$H61</f>
        <v>0</v>
      </c>
      <c r="N61" s="230">
        <f>(SUM('1.  LRAMVA Summary'!I$54:I$62)+SUM('1.  LRAMVA Summary'!I$63:I$64)*(MONTH($E61)-1)/12)*$H61</f>
        <v>0</v>
      </c>
      <c r="O61" s="230">
        <f>(SUM('1.  LRAMVA Summary'!J$54:J$62)+SUM('1.  LRAMVA Summary'!J$63:J$64)*(MONTH($E61)-1)/12)*$H61</f>
        <v>0</v>
      </c>
      <c r="P61" s="230">
        <f>(SUM('1.  LRAMVA Summary'!K$54:K$62)+SUM('1.  LRAMVA Summary'!K$63:K$64)*(MONTH($E61)-1)/12)*$H61</f>
        <v>0</v>
      </c>
      <c r="Q61" s="230">
        <f>(SUM('1.  LRAMVA Summary'!L$54:L$62)+SUM('1.  LRAMVA Summary'!L$63:L$64)*(MONTH($E61)-1)/12)*$H61</f>
        <v>0</v>
      </c>
      <c r="R61" s="230">
        <f>(SUM('1.  LRAMVA Summary'!M$54:M$62)+SUM('1.  LRAMVA Summary'!M$63:M$64)*(MONTH($E61)-1)/12)*$H61</f>
        <v>0</v>
      </c>
      <c r="S61" s="230">
        <f>(SUM('1.  LRAMVA Summary'!N$54:N$62)+SUM('1.  LRAMVA Summary'!N$63:N$64)*(MONTH($E61)-1)/12)*$H61</f>
        <v>0</v>
      </c>
      <c r="T61" s="230">
        <f>(SUM('1.  LRAMVA Summary'!O$54:O$62)+SUM('1.  LRAMVA Summary'!O$63:O$64)*(MONTH($E61)-1)/12)*$H61</f>
        <v>0</v>
      </c>
      <c r="U61" s="230">
        <f>(SUM('1.  LRAMVA Summary'!P$54:P$62)+SUM('1.  LRAMVA Summary'!P$63:P$64)*(MONTH($E61)-1)/12)*$H61</f>
        <v>0</v>
      </c>
      <c r="V61" s="230">
        <f>(SUM('1.  LRAMVA Summary'!Q$54:Q$62)+SUM('1.  LRAMVA Summary'!Q$63:Q$64)*(MONTH($E61)-1)/12)*$H61</f>
        <v>0</v>
      </c>
      <c r="W61" s="231">
        <f t="shared" ref="W61:W71" si="15">SUM(I61:V61)</f>
        <v>0</v>
      </c>
    </row>
    <row r="62" spans="1:23" s="9" customFormat="1">
      <c r="B62" s="66"/>
      <c r="E62" s="214">
        <v>41699</v>
      </c>
      <c r="F62" s="214" t="s">
        <v>180</v>
      </c>
      <c r="G62" s="215" t="s">
        <v>65</v>
      </c>
      <c r="H62" s="229">
        <f>C$27/12</f>
        <v>1.225E-3</v>
      </c>
      <c r="I62" s="230">
        <f>(SUM('1.  LRAMVA Summary'!D$54:D$62)+SUM('1.  LRAMVA Summary'!D$63:D$64)*(MONTH($E62)-1)/12)*$H62</f>
        <v>0</v>
      </c>
      <c r="J62" s="230">
        <f>(SUM('1.  LRAMVA Summary'!E$54:E$62)+SUM('1.  LRAMVA Summary'!E$63:E$64)*(MONTH($E62)-1)/12)*$H62</f>
        <v>0</v>
      </c>
      <c r="K62" s="230">
        <f>(SUM('1.  LRAMVA Summary'!F$54:F$62)+SUM('1.  LRAMVA Summary'!F$63:F$64)*(MONTH($E62)-1)/12)*$H62</f>
        <v>0</v>
      </c>
      <c r="L62" s="230">
        <f>(SUM('1.  LRAMVA Summary'!G$54:G$62)+SUM('1.  LRAMVA Summary'!G$63:G$64)*(MONTH($E62)-1)/12)*$H62</f>
        <v>0</v>
      </c>
      <c r="M62" s="230">
        <f>(SUM('1.  LRAMVA Summary'!H$54:H$62)+SUM('1.  LRAMVA Summary'!H$63:H$64)*(MONTH($E62)-1)/12)*$H62</f>
        <v>0</v>
      </c>
      <c r="N62" s="230">
        <f>(SUM('1.  LRAMVA Summary'!I$54:I$62)+SUM('1.  LRAMVA Summary'!I$63:I$64)*(MONTH($E62)-1)/12)*$H62</f>
        <v>0</v>
      </c>
      <c r="O62" s="230">
        <f>(SUM('1.  LRAMVA Summary'!J$54:J$62)+SUM('1.  LRAMVA Summary'!J$63:J$64)*(MONTH($E62)-1)/12)*$H62</f>
        <v>0</v>
      </c>
      <c r="P62" s="230">
        <f>(SUM('1.  LRAMVA Summary'!K$54:K$62)+SUM('1.  LRAMVA Summary'!K$63:K$64)*(MONTH($E62)-1)/12)*$H62</f>
        <v>0</v>
      </c>
      <c r="Q62" s="230">
        <f>(SUM('1.  LRAMVA Summary'!L$54:L$62)+SUM('1.  LRAMVA Summary'!L$63:L$64)*(MONTH($E62)-1)/12)*$H62</f>
        <v>0</v>
      </c>
      <c r="R62" s="230">
        <f>(SUM('1.  LRAMVA Summary'!M$54:M$62)+SUM('1.  LRAMVA Summary'!M$63:M$64)*(MONTH($E62)-1)/12)*$H62</f>
        <v>0</v>
      </c>
      <c r="S62" s="230">
        <f>(SUM('1.  LRAMVA Summary'!N$54:N$62)+SUM('1.  LRAMVA Summary'!N$63:N$64)*(MONTH($E62)-1)/12)*$H62</f>
        <v>0</v>
      </c>
      <c r="T62" s="230">
        <f>(SUM('1.  LRAMVA Summary'!O$54:O$62)+SUM('1.  LRAMVA Summary'!O$63:O$64)*(MONTH($E62)-1)/12)*$H62</f>
        <v>0</v>
      </c>
      <c r="U62" s="230">
        <f>(SUM('1.  LRAMVA Summary'!P$54:P$62)+SUM('1.  LRAMVA Summary'!P$63:P$64)*(MONTH($E62)-1)/12)*$H62</f>
        <v>0</v>
      </c>
      <c r="V62" s="230">
        <f>(SUM('1.  LRAMVA Summary'!Q$54:Q$62)+SUM('1.  LRAMVA Summary'!Q$63:Q$64)*(MONTH($E62)-1)/12)*$H62</f>
        <v>0</v>
      </c>
      <c r="W62" s="231">
        <f t="shared" si="15"/>
        <v>0</v>
      </c>
    </row>
    <row r="63" spans="1:23" s="9" customFormat="1">
      <c r="B63" s="66"/>
      <c r="E63" s="214">
        <v>41730</v>
      </c>
      <c r="F63" s="214" t="s">
        <v>180</v>
      </c>
      <c r="G63" s="215" t="s">
        <v>66</v>
      </c>
      <c r="H63" s="232">
        <f>C$28/12</f>
        <v>1.225E-3</v>
      </c>
      <c r="I63" s="230">
        <f>(SUM('1.  LRAMVA Summary'!D$54:D$62)+SUM('1.  LRAMVA Summary'!D$63:D$64)*(MONTH($E63)-1)/12)*$H63</f>
        <v>0</v>
      </c>
      <c r="J63" s="230">
        <f>(SUM('1.  LRAMVA Summary'!E$54:E$62)+SUM('1.  LRAMVA Summary'!E$63:E$64)*(MONTH($E63)-1)/12)*$H63</f>
        <v>0</v>
      </c>
      <c r="K63" s="230">
        <f>(SUM('1.  LRAMVA Summary'!F$54:F$62)+SUM('1.  LRAMVA Summary'!F$63:F$64)*(MONTH($E63)-1)/12)*$H63</f>
        <v>0</v>
      </c>
      <c r="L63" s="230">
        <f>(SUM('1.  LRAMVA Summary'!G$54:G$62)+SUM('1.  LRAMVA Summary'!G$63:G$64)*(MONTH($E63)-1)/12)*$H63</f>
        <v>0</v>
      </c>
      <c r="M63" s="230">
        <f>(SUM('1.  LRAMVA Summary'!H$54:H$62)+SUM('1.  LRAMVA Summary'!H$63:H$64)*(MONTH($E63)-1)/12)*$H63</f>
        <v>0</v>
      </c>
      <c r="N63" s="230">
        <f>(SUM('1.  LRAMVA Summary'!I$54:I$62)+SUM('1.  LRAMVA Summary'!I$63:I$64)*(MONTH($E63)-1)/12)*$H63</f>
        <v>0</v>
      </c>
      <c r="O63" s="230">
        <f>(SUM('1.  LRAMVA Summary'!J$54:J$62)+SUM('1.  LRAMVA Summary'!J$63:J$64)*(MONTH($E63)-1)/12)*$H63</f>
        <v>0</v>
      </c>
      <c r="P63" s="230">
        <f>(SUM('1.  LRAMVA Summary'!K$54:K$62)+SUM('1.  LRAMVA Summary'!K$63:K$64)*(MONTH($E63)-1)/12)*$H63</f>
        <v>0</v>
      </c>
      <c r="Q63" s="230">
        <f>(SUM('1.  LRAMVA Summary'!L$54:L$62)+SUM('1.  LRAMVA Summary'!L$63:L$64)*(MONTH($E63)-1)/12)*$H63</f>
        <v>0</v>
      </c>
      <c r="R63" s="230">
        <f>(SUM('1.  LRAMVA Summary'!M$54:M$62)+SUM('1.  LRAMVA Summary'!M$63:M$64)*(MONTH($E63)-1)/12)*$H63</f>
        <v>0</v>
      </c>
      <c r="S63" s="230">
        <f>(SUM('1.  LRAMVA Summary'!N$54:N$62)+SUM('1.  LRAMVA Summary'!N$63:N$64)*(MONTH($E63)-1)/12)*$H63</f>
        <v>0</v>
      </c>
      <c r="T63" s="230">
        <f>(SUM('1.  LRAMVA Summary'!O$54:O$62)+SUM('1.  LRAMVA Summary'!O$63:O$64)*(MONTH($E63)-1)/12)*$H63</f>
        <v>0</v>
      </c>
      <c r="U63" s="230">
        <f>(SUM('1.  LRAMVA Summary'!P$54:P$62)+SUM('1.  LRAMVA Summary'!P$63:P$64)*(MONTH($E63)-1)/12)*$H63</f>
        <v>0</v>
      </c>
      <c r="V63" s="230">
        <f>(SUM('1.  LRAMVA Summary'!Q$54:Q$62)+SUM('1.  LRAMVA Summary'!Q$63:Q$64)*(MONTH($E63)-1)/12)*$H63</f>
        <v>0</v>
      </c>
      <c r="W63" s="231">
        <f t="shared" si="15"/>
        <v>0</v>
      </c>
    </row>
    <row r="64" spans="1:23" s="9" customFormat="1">
      <c r="B64" s="66"/>
      <c r="E64" s="214">
        <v>41760</v>
      </c>
      <c r="F64" s="214" t="s">
        <v>180</v>
      </c>
      <c r="G64" s="215" t="s">
        <v>66</v>
      </c>
      <c r="H64" s="229">
        <f>C$28/12</f>
        <v>1.225E-3</v>
      </c>
      <c r="I64" s="230">
        <f>(SUM('1.  LRAMVA Summary'!D$54:D$62)+SUM('1.  LRAMVA Summary'!D$63:D$64)*(MONTH($E64)-1)/12)*$H64</f>
        <v>0</v>
      </c>
      <c r="J64" s="230">
        <f>(SUM('1.  LRAMVA Summary'!E$54:E$62)+SUM('1.  LRAMVA Summary'!E$63:E$64)*(MONTH($E64)-1)/12)*$H64</f>
        <v>0</v>
      </c>
      <c r="K64" s="230">
        <f>(SUM('1.  LRAMVA Summary'!F$54:F$62)+SUM('1.  LRAMVA Summary'!F$63:F$64)*(MONTH($E64)-1)/12)*$H64</f>
        <v>0</v>
      </c>
      <c r="L64" s="230">
        <f>(SUM('1.  LRAMVA Summary'!G$54:G$62)+SUM('1.  LRAMVA Summary'!G$63:G$64)*(MONTH($E64)-1)/12)*$H64</f>
        <v>0</v>
      </c>
      <c r="M64" s="230">
        <f>(SUM('1.  LRAMVA Summary'!H$54:H$62)+SUM('1.  LRAMVA Summary'!H$63:H$64)*(MONTH($E64)-1)/12)*$H64</f>
        <v>0</v>
      </c>
      <c r="N64" s="230">
        <f>(SUM('1.  LRAMVA Summary'!I$54:I$62)+SUM('1.  LRAMVA Summary'!I$63:I$64)*(MONTH($E64)-1)/12)*$H64</f>
        <v>0</v>
      </c>
      <c r="O64" s="230">
        <f>(SUM('1.  LRAMVA Summary'!J$54:J$62)+SUM('1.  LRAMVA Summary'!J$63:J$64)*(MONTH($E64)-1)/12)*$H64</f>
        <v>0</v>
      </c>
      <c r="P64" s="230">
        <f>(SUM('1.  LRAMVA Summary'!K$54:K$62)+SUM('1.  LRAMVA Summary'!K$63:K$64)*(MONTH($E64)-1)/12)*$H64</f>
        <v>0</v>
      </c>
      <c r="Q64" s="230">
        <f>(SUM('1.  LRAMVA Summary'!L$54:L$62)+SUM('1.  LRAMVA Summary'!L$63:L$64)*(MONTH($E64)-1)/12)*$H64</f>
        <v>0</v>
      </c>
      <c r="R64" s="230">
        <f>(SUM('1.  LRAMVA Summary'!M$54:M$62)+SUM('1.  LRAMVA Summary'!M$63:M$64)*(MONTH($E64)-1)/12)*$H64</f>
        <v>0</v>
      </c>
      <c r="S64" s="230">
        <f>(SUM('1.  LRAMVA Summary'!N$54:N$62)+SUM('1.  LRAMVA Summary'!N$63:N$64)*(MONTH($E64)-1)/12)*$H64</f>
        <v>0</v>
      </c>
      <c r="T64" s="230">
        <f>(SUM('1.  LRAMVA Summary'!O$54:O$62)+SUM('1.  LRAMVA Summary'!O$63:O$64)*(MONTH($E64)-1)/12)*$H64</f>
        <v>0</v>
      </c>
      <c r="U64" s="230">
        <f>(SUM('1.  LRAMVA Summary'!P$54:P$62)+SUM('1.  LRAMVA Summary'!P$63:P$64)*(MONTH($E64)-1)/12)*$H64</f>
        <v>0</v>
      </c>
      <c r="V64" s="230">
        <f>(SUM('1.  LRAMVA Summary'!Q$54:Q$62)+SUM('1.  LRAMVA Summary'!Q$63:Q$64)*(MONTH($E64)-1)/12)*$H64</f>
        <v>0</v>
      </c>
      <c r="W64" s="231">
        <f t="shared" si="15"/>
        <v>0</v>
      </c>
    </row>
    <row r="65" spans="2:23" s="9" customFormat="1">
      <c r="B65" s="66"/>
      <c r="E65" s="214">
        <v>41791</v>
      </c>
      <c r="F65" s="214" t="s">
        <v>180</v>
      </c>
      <c r="G65" s="215" t="s">
        <v>66</v>
      </c>
      <c r="H65" s="229">
        <f>C$28/12</f>
        <v>1.225E-3</v>
      </c>
      <c r="I65" s="230">
        <f>(SUM('1.  LRAMVA Summary'!D$54:D$62)+SUM('1.  LRAMVA Summary'!D$63:D$64)*(MONTH($E65)-1)/12)*$H65</f>
        <v>0</v>
      </c>
      <c r="J65" s="230">
        <f>(SUM('1.  LRAMVA Summary'!E$54:E$62)+SUM('1.  LRAMVA Summary'!E$63:E$64)*(MONTH($E65)-1)/12)*$H65</f>
        <v>0</v>
      </c>
      <c r="K65" s="230">
        <f>(SUM('1.  LRAMVA Summary'!F$54:F$62)+SUM('1.  LRAMVA Summary'!F$63:F$64)*(MONTH($E65)-1)/12)*$H65</f>
        <v>0</v>
      </c>
      <c r="L65" s="230">
        <f>(SUM('1.  LRAMVA Summary'!G$54:G$62)+SUM('1.  LRAMVA Summary'!G$63:G$64)*(MONTH($E65)-1)/12)*$H65</f>
        <v>0</v>
      </c>
      <c r="M65" s="230">
        <f>(SUM('1.  LRAMVA Summary'!H$54:H$62)+SUM('1.  LRAMVA Summary'!H$63:H$64)*(MONTH($E65)-1)/12)*$H65</f>
        <v>0</v>
      </c>
      <c r="N65" s="230">
        <f>(SUM('1.  LRAMVA Summary'!I$54:I$62)+SUM('1.  LRAMVA Summary'!I$63:I$64)*(MONTH($E65)-1)/12)*$H65</f>
        <v>0</v>
      </c>
      <c r="O65" s="230">
        <f>(SUM('1.  LRAMVA Summary'!J$54:J$62)+SUM('1.  LRAMVA Summary'!J$63:J$64)*(MONTH($E65)-1)/12)*$H65</f>
        <v>0</v>
      </c>
      <c r="P65" s="230">
        <f>(SUM('1.  LRAMVA Summary'!K$54:K$62)+SUM('1.  LRAMVA Summary'!K$63:K$64)*(MONTH($E65)-1)/12)*$H65</f>
        <v>0</v>
      </c>
      <c r="Q65" s="230">
        <f>(SUM('1.  LRAMVA Summary'!L$54:L$62)+SUM('1.  LRAMVA Summary'!L$63:L$64)*(MONTH($E65)-1)/12)*$H65</f>
        <v>0</v>
      </c>
      <c r="R65" s="230">
        <f>(SUM('1.  LRAMVA Summary'!M$54:M$62)+SUM('1.  LRAMVA Summary'!M$63:M$64)*(MONTH($E65)-1)/12)*$H65</f>
        <v>0</v>
      </c>
      <c r="S65" s="230">
        <f>(SUM('1.  LRAMVA Summary'!N$54:N$62)+SUM('1.  LRAMVA Summary'!N$63:N$64)*(MONTH($E65)-1)/12)*$H65</f>
        <v>0</v>
      </c>
      <c r="T65" s="230">
        <f>(SUM('1.  LRAMVA Summary'!O$54:O$62)+SUM('1.  LRAMVA Summary'!O$63:O$64)*(MONTH($E65)-1)/12)*$H65</f>
        <v>0</v>
      </c>
      <c r="U65" s="230">
        <f>(SUM('1.  LRAMVA Summary'!P$54:P$62)+SUM('1.  LRAMVA Summary'!P$63:P$64)*(MONTH($E65)-1)/12)*$H65</f>
        <v>0</v>
      </c>
      <c r="V65" s="230">
        <f>(SUM('1.  LRAMVA Summary'!Q$54:Q$62)+SUM('1.  LRAMVA Summary'!Q$63:Q$64)*(MONTH($E65)-1)/12)*$H65</f>
        <v>0</v>
      </c>
      <c r="W65" s="231">
        <f t="shared" si="15"/>
        <v>0</v>
      </c>
    </row>
    <row r="66" spans="2:23" s="9" customFormat="1">
      <c r="B66" s="66"/>
      <c r="E66" s="214">
        <v>41821</v>
      </c>
      <c r="F66" s="214" t="s">
        <v>180</v>
      </c>
      <c r="G66" s="215" t="s">
        <v>68</v>
      </c>
      <c r="H66" s="232">
        <f>C$29/12</f>
        <v>1.225E-3</v>
      </c>
      <c r="I66" s="230">
        <f>(SUM('1.  LRAMVA Summary'!D$54:D$62)+SUM('1.  LRAMVA Summary'!D$63:D$64)*(MONTH($E66)-1)/12)*$H66</f>
        <v>0</v>
      </c>
      <c r="J66" s="230">
        <f>(SUM('1.  LRAMVA Summary'!E$54:E$62)+SUM('1.  LRAMVA Summary'!E$63:E$64)*(MONTH($E66)-1)/12)*$H66</f>
        <v>0</v>
      </c>
      <c r="K66" s="230">
        <f>(SUM('1.  LRAMVA Summary'!F$54:F$62)+SUM('1.  LRAMVA Summary'!F$63:F$64)*(MONTH($E66)-1)/12)*$H66</f>
        <v>0</v>
      </c>
      <c r="L66" s="230">
        <f>(SUM('1.  LRAMVA Summary'!G$54:G$62)+SUM('1.  LRAMVA Summary'!G$63:G$64)*(MONTH($E66)-1)/12)*$H66</f>
        <v>0</v>
      </c>
      <c r="M66" s="230">
        <f>(SUM('1.  LRAMVA Summary'!H$54:H$62)+SUM('1.  LRAMVA Summary'!H$63:H$64)*(MONTH($E66)-1)/12)*$H66</f>
        <v>0</v>
      </c>
      <c r="N66" s="230">
        <f>(SUM('1.  LRAMVA Summary'!I$54:I$62)+SUM('1.  LRAMVA Summary'!I$63:I$64)*(MONTH($E66)-1)/12)*$H66</f>
        <v>0</v>
      </c>
      <c r="O66" s="230">
        <f>(SUM('1.  LRAMVA Summary'!J$54:J$62)+SUM('1.  LRAMVA Summary'!J$63:J$64)*(MONTH($E66)-1)/12)*$H66</f>
        <v>0</v>
      </c>
      <c r="P66" s="230">
        <f>(SUM('1.  LRAMVA Summary'!K$54:K$62)+SUM('1.  LRAMVA Summary'!K$63:K$64)*(MONTH($E66)-1)/12)*$H66</f>
        <v>0</v>
      </c>
      <c r="Q66" s="230">
        <f>(SUM('1.  LRAMVA Summary'!L$54:L$62)+SUM('1.  LRAMVA Summary'!L$63:L$64)*(MONTH($E66)-1)/12)*$H66</f>
        <v>0</v>
      </c>
      <c r="R66" s="230">
        <f>(SUM('1.  LRAMVA Summary'!M$54:M$62)+SUM('1.  LRAMVA Summary'!M$63:M$64)*(MONTH($E66)-1)/12)*$H66</f>
        <v>0</v>
      </c>
      <c r="S66" s="230">
        <f>(SUM('1.  LRAMVA Summary'!N$54:N$62)+SUM('1.  LRAMVA Summary'!N$63:N$64)*(MONTH($E66)-1)/12)*$H66</f>
        <v>0</v>
      </c>
      <c r="T66" s="230">
        <f>(SUM('1.  LRAMVA Summary'!O$54:O$62)+SUM('1.  LRAMVA Summary'!O$63:O$64)*(MONTH($E66)-1)/12)*$H66</f>
        <v>0</v>
      </c>
      <c r="U66" s="230">
        <f>(SUM('1.  LRAMVA Summary'!P$54:P$62)+SUM('1.  LRAMVA Summary'!P$63:P$64)*(MONTH($E66)-1)/12)*$H66</f>
        <v>0</v>
      </c>
      <c r="V66" s="230">
        <f>(SUM('1.  LRAMVA Summary'!Q$54:Q$62)+SUM('1.  LRAMVA Summary'!Q$63:Q$64)*(MONTH($E66)-1)/12)*$H66</f>
        <v>0</v>
      </c>
      <c r="W66" s="231">
        <f t="shared" si="15"/>
        <v>0</v>
      </c>
    </row>
    <row r="67" spans="2:23" s="9" customFormat="1">
      <c r="B67" s="66"/>
      <c r="E67" s="214">
        <v>41852</v>
      </c>
      <c r="F67" s="214" t="s">
        <v>180</v>
      </c>
      <c r="G67" s="215" t="s">
        <v>68</v>
      </c>
      <c r="H67" s="229">
        <f>C$29/12</f>
        <v>1.225E-3</v>
      </c>
      <c r="I67" s="230">
        <f>(SUM('1.  LRAMVA Summary'!D$54:D$62)+SUM('1.  LRAMVA Summary'!D$63:D$64)*(MONTH($E67)-1)/12)*$H67</f>
        <v>0</v>
      </c>
      <c r="J67" s="230">
        <f>(SUM('1.  LRAMVA Summary'!E$54:E$62)+SUM('1.  LRAMVA Summary'!E$63:E$64)*(MONTH($E67)-1)/12)*$H67</f>
        <v>0</v>
      </c>
      <c r="K67" s="230">
        <f>(SUM('1.  LRAMVA Summary'!F$54:F$62)+SUM('1.  LRAMVA Summary'!F$63:F$64)*(MONTH($E67)-1)/12)*$H67</f>
        <v>0</v>
      </c>
      <c r="L67" s="230">
        <f>(SUM('1.  LRAMVA Summary'!G$54:G$62)+SUM('1.  LRAMVA Summary'!G$63:G$64)*(MONTH($E67)-1)/12)*$H67</f>
        <v>0</v>
      </c>
      <c r="M67" s="230">
        <f>(SUM('1.  LRAMVA Summary'!H$54:H$62)+SUM('1.  LRAMVA Summary'!H$63:H$64)*(MONTH($E67)-1)/12)*$H67</f>
        <v>0</v>
      </c>
      <c r="N67" s="230">
        <f>(SUM('1.  LRAMVA Summary'!I$54:I$62)+SUM('1.  LRAMVA Summary'!I$63:I$64)*(MONTH($E67)-1)/12)*$H67</f>
        <v>0</v>
      </c>
      <c r="O67" s="230">
        <f>(SUM('1.  LRAMVA Summary'!J$54:J$62)+SUM('1.  LRAMVA Summary'!J$63:J$64)*(MONTH($E67)-1)/12)*$H67</f>
        <v>0</v>
      </c>
      <c r="P67" s="230">
        <f>(SUM('1.  LRAMVA Summary'!K$54:K$62)+SUM('1.  LRAMVA Summary'!K$63:K$64)*(MONTH($E67)-1)/12)*$H67</f>
        <v>0</v>
      </c>
      <c r="Q67" s="230">
        <f>(SUM('1.  LRAMVA Summary'!L$54:L$62)+SUM('1.  LRAMVA Summary'!L$63:L$64)*(MONTH($E67)-1)/12)*$H67</f>
        <v>0</v>
      </c>
      <c r="R67" s="230">
        <f>(SUM('1.  LRAMVA Summary'!M$54:M$62)+SUM('1.  LRAMVA Summary'!M$63:M$64)*(MONTH($E67)-1)/12)*$H67</f>
        <v>0</v>
      </c>
      <c r="S67" s="230">
        <f>(SUM('1.  LRAMVA Summary'!N$54:N$62)+SUM('1.  LRAMVA Summary'!N$63:N$64)*(MONTH($E67)-1)/12)*$H67</f>
        <v>0</v>
      </c>
      <c r="T67" s="230">
        <f>(SUM('1.  LRAMVA Summary'!O$54:O$62)+SUM('1.  LRAMVA Summary'!O$63:O$64)*(MONTH($E67)-1)/12)*$H67</f>
        <v>0</v>
      </c>
      <c r="U67" s="230">
        <f>(SUM('1.  LRAMVA Summary'!P$54:P$62)+SUM('1.  LRAMVA Summary'!P$63:P$64)*(MONTH($E67)-1)/12)*$H67</f>
        <v>0</v>
      </c>
      <c r="V67" s="230">
        <f>(SUM('1.  LRAMVA Summary'!Q$54:Q$62)+SUM('1.  LRAMVA Summary'!Q$63:Q$64)*(MONTH($E67)-1)/12)*$H67</f>
        <v>0</v>
      </c>
      <c r="W67" s="231">
        <f t="shared" si="15"/>
        <v>0</v>
      </c>
    </row>
    <row r="68" spans="2:23" s="9" customFormat="1">
      <c r="B68" s="66"/>
      <c r="E68" s="214">
        <v>41883</v>
      </c>
      <c r="F68" s="214" t="s">
        <v>180</v>
      </c>
      <c r="G68" s="215" t="s">
        <v>68</v>
      </c>
      <c r="H68" s="229">
        <f>C$29/12</f>
        <v>1.225E-3</v>
      </c>
      <c r="I68" s="230">
        <f>(SUM('1.  LRAMVA Summary'!D$54:D$62)+SUM('1.  LRAMVA Summary'!D$63:D$64)*(MONTH($E68)-1)/12)*$H68</f>
        <v>0</v>
      </c>
      <c r="J68" s="230">
        <f>(SUM('1.  LRAMVA Summary'!E$54:E$62)+SUM('1.  LRAMVA Summary'!E$63:E$64)*(MONTH($E68)-1)/12)*$H68</f>
        <v>0</v>
      </c>
      <c r="K68" s="230">
        <f>(SUM('1.  LRAMVA Summary'!F$54:F$62)+SUM('1.  LRAMVA Summary'!F$63:F$64)*(MONTH($E68)-1)/12)*$H68</f>
        <v>0</v>
      </c>
      <c r="L68" s="230">
        <f>(SUM('1.  LRAMVA Summary'!G$54:G$62)+SUM('1.  LRAMVA Summary'!G$63:G$64)*(MONTH($E68)-1)/12)*$H68</f>
        <v>0</v>
      </c>
      <c r="M68" s="230">
        <f>(SUM('1.  LRAMVA Summary'!H$54:H$62)+SUM('1.  LRAMVA Summary'!H$63:H$64)*(MONTH($E68)-1)/12)*$H68</f>
        <v>0</v>
      </c>
      <c r="N68" s="230">
        <f>(SUM('1.  LRAMVA Summary'!I$54:I$62)+SUM('1.  LRAMVA Summary'!I$63:I$64)*(MONTH($E68)-1)/12)*$H68</f>
        <v>0</v>
      </c>
      <c r="O68" s="230">
        <f>(SUM('1.  LRAMVA Summary'!J$54:J$62)+SUM('1.  LRAMVA Summary'!J$63:J$64)*(MONTH($E68)-1)/12)*$H68</f>
        <v>0</v>
      </c>
      <c r="P68" s="230">
        <f>(SUM('1.  LRAMVA Summary'!K$54:K$62)+SUM('1.  LRAMVA Summary'!K$63:K$64)*(MONTH($E68)-1)/12)*$H68</f>
        <v>0</v>
      </c>
      <c r="Q68" s="230">
        <f>(SUM('1.  LRAMVA Summary'!L$54:L$62)+SUM('1.  LRAMVA Summary'!L$63:L$64)*(MONTH($E68)-1)/12)*$H68</f>
        <v>0</v>
      </c>
      <c r="R68" s="230">
        <f>(SUM('1.  LRAMVA Summary'!M$54:M$62)+SUM('1.  LRAMVA Summary'!M$63:M$64)*(MONTH($E68)-1)/12)*$H68</f>
        <v>0</v>
      </c>
      <c r="S68" s="230">
        <f>(SUM('1.  LRAMVA Summary'!N$54:N$62)+SUM('1.  LRAMVA Summary'!N$63:N$64)*(MONTH($E68)-1)/12)*$H68</f>
        <v>0</v>
      </c>
      <c r="T68" s="230">
        <f>(SUM('1.  LRAMVA Summary'!O$54:O$62)+SUM('1.  LRAMVA Summary'!O$63:O$64)*(MONTH($E68)-1)/12)*$H68</f>
        <v>0</v>
      </c>
      <c r="U68" s="230">
        <f>(SUM('1.  LRAMVA Summary'!P$54:P$62)+SUM('1.  LRAMVA Summary'!P$63:P$64)*(MONTH($E68)-1)/12)*$H68</f>
        <v>0</v>
      </c>
      <c r="V68" s="230">
        <f>(SUM('1.  LRAMVA Summary'!Q$54:Q$62)+SUM('1.  LRAMVA Summary'!Q$63:Q$64)*(MONTH($E68)-1)/12)*$H68</f>
        <v>0</v>
      </c>
      <c r="W68" s="231">
        <f t="shared" si="15"/>
        <v>0</v>
      </c>
    </row>
    <row r="69" spans="2:23" s="9" customFormat="1">
      <c r="B69" s="66"/>
      <c r="E69" s="214">
        <v>41913</v>
      </c>
      <c r="F69" s="214" t="s">
        <v>180</v>
      </c>
      <c r="G69" s="215" t="s">
        <v>69</v>
      </c>
      <c r="H69" s="232">
        <f>C$30/12</f>
        <v>1.225E-3</v>
      </c>
      <c r="I69" s="230">
        <f>(SUM('1.  LRAMVA Summary'!D$54:D$62)+SUM('1.  LRAMVA Summary'!D$63:D$64)*(MONTH($E69)-1)/12)*$H69</f>
        <v>0</v>
      </c>
      <c r="J69" s="230">
        <f>(SUM('1.  LRAMVA Summary'!E$54:E$62)+SUM('1.  LRAMVA Summary'!E$63:E$64)*(MONTH($E69)-1)/12)*$H69</f>
        <v>0</v>
      </c>
      <c r="K69" s="230">
        <f>(SUM('1.  LRAMVA Summary'!F$54:F$62)+SUM('1.  LRAMVA Summary'!F$63:F$64)*(MONTH($E69)-1)/12)*$H69</f>
        <v>0</v>
      </c>
      <c r="L69" s="230">
        <f>(SUM('1.  LRAMVA Summary'!G$54:G$62)+SUM('1.  LRAMVA Summary'!G$63:G$64)*(MONTH($E69)-1)/12)*$H69</f>
        <v>0</v>
      </c>
      <c r="M69" s="230">
        <f>(SUM('1.  LRAMVA Summary'!H$54:H$62)+SUM('1.  LRAMVA Summary'!H$63:H$64)*(MONTH($E69)-1)/12)*$H69</f>
        <v>0</v>
      </c>
      <c r="N69" s="230">
        <f>(SUM('1.  LRAMVA Summary'!I$54:I$62)+SUM('1.  LRAMVA Summary'!I$63:I$64)*(MONTH($E69)-1)/12)*$H69</f>
        <v>0</v>
      </c>
      <c r="O69" s="230">
        <f>(SUM('1.  LRAMVA Summary'!J$54:J$62)+SUM('1.  LRAMVA Summary'!J$63:J$64)*(MONTH($E69)-1)/12)*$H69</f>
        <v>0</v>
      </c>
      <c r="P69" s="230">
        <f>(SUM('1.  LRAMVA Summary'!K$54:K$62)+SUM('1.  LRAMVA Summary'!K$63:K$64)*(MONTH($E69)-1)/12)*$H69</f>
        <v>0</v>
      </c>
      <c r="Q69" s="230">
        <f>(SUM('1.  LRAMVA Summary'!L$54:L$62)+SUM('1.  LRAMVA Summary'!L$63:L$64)*(MONTH($E69)-1)/12)*$H69</f>
        <v>0</v>
      </c>
      <c r="R69" s="230">
        <f>(SUM('1.  LRAMVA Summary'!M$54:M$62)+SUM('1.  LRAMVA Summary'!M$63:M$64)*(MONTH($E69)-1)/12)*$H69</f>
        <v>0</v>
      </c>
      <c r="S69" s="230">
        <f>(SUM('1.  LRAMVA Summary'!N$54:N$62)+SUM('1.  LRAMVA Summary'!N$63:N$64)*(MONTH($E69)-1)/12)*$H69</f>
        <v>0</v>
      </c>
      <c r="T69" s="230">
        <f>(SUM('1.  LRAMVA Summary'!O$54:O$62)+SUM('1.  LRAMVA Summary'!O$63:O$64)*(MONTH($E69)-1)/12)*$H69</f>
        <v>0</v>
      </c>
      <c r="U69" s="230">
        <f>(SUM('1.  LRAMVA Summary'!P$54:P$62)+SUM('1.  LRAMVA Summary'!P$63:P$64)*(MONTH($E69)-1)/12)*$H69</f>
        <v>0</v>
      </c>
      <c r="V69" s="230">
        <f>(SUM('1.  LRAMVA Summary'!Q$54:Q$62)+SUM('1.  LRAMVA Summary'!Q$63:Q$64)*(MONTH($E69)-1)/12)*$H69</f>
        <v>0</v>
      </c>
      <c r="W69" s="231">
        <f t="shared" si="15"/>
        <v>0</v>
      </c>
    </row>
    <row r="70" spans="2:23" s="9" customFormat="1">
      <c r="B70" s="66"/>
      <c r="E70" s="214">
        <v>41944</v>
      </c>
      <c r="F70" s="214" t="s">
        <v>180</v>
      </c>
      <c r="G70" s="215" t="s">
        <v>69</v>
      </c>
      <c r="H70" s="229">
        <f>C$30/12</f>
        <v>1.225E-3</v>
      </c>
      <c r="I70" s="230">
        <f>(SUM('1.  LRAMVA Summary'!D$54:D$62)+SUM('1.  LRAMVA Summary'!D$63:D$64)*(MONTH($E70)-1)/12)*$H70</f>
        <v>0</v>
      </c>
      <c r="J70" s="230">
        <f>(SUM('1.  LRAMVA Summary'!E$54:E$62)+SUM('1.  LRAMVA Summary'!E$63:E$64)*(MONTH($E70)-1)/12)*$H70</f>
        <v>0</v>
      </c>
      <c r="K70" s="230">
        <f>(SUM('1.  LRAMVA Summary'!F$54:F$62)+SUM('1.  LRAMVA Summary'!F$63:F$64)*(MONTH($E70)-1)/12)*$H70</f>
        <v>0</v>
      </c>
      <c r="L70" s="230">
        <f>(SUM('1.  LRAMVA Summary'!G$54:G$62)+SUM('1.  LRAMVA Summary'!G$63:G$64)*(MONTH($E70)-1)/12)*$H70</f>
        <v>0</v>
      </c>
      <c r="M70" s="230">
        <f>(SUM('1.  LRAMVA Summary'!H$54:H$62)+SUM('1.  LRAMVA Summary'!H$63:H$64)*(MONTH($E70)-1)/12)*$H70</f>
        <v>0</v>
      </c>
      <c r="N70" s="230">
        <f>(SUM('1.  LRAMVA Summary'!I$54:I$62)+SUM('1.  LRAMVA Summary'!I$63:I$64)*(MONTH($E70)-1)/12)*$H70</f>
        <v>0</v>
      </c>
      <c r="O70" s="230">
        <f>(SUM('1.  LRAMVA Summary'!J$54:J$62)+SUM('1.  LRAMVA Summary'!J$63:J$64)*(MONTH($E70)-1)/12)*$H70</f>
        <v>0</v>
      </c>
      <c r="P70" s="230">
        <f>(SUM('1.  LRAMVA Summary'!K$54:K$62)+SUM('1.  LRAMVA Summary'!K$63:K$64)*(MONTH($E70)-1)/12)*$H70</f>
        <v>0</v>
      </c>
      <c r="Q70" s="230">
        <f>(SUM('1.  LRAMVA Summary'!L$54:L$62)+SUM('1.  LRAMVA Summary'!L$63:L$64)*(MONTH($E70)-1)/12)*$H70</f>
        <v>0</v>
      </c>
      <c r="R70" s="230">
        <f>(SUM('1.  LRAMVA Summary'!M$54:M$62)+SUM('1.  LRAMVA Summary'!M$63:M$64)*(MONTH($E70)-1)/12)*$H70</f>
        <v>0</v>
      </c>
      <c r="S70" s="230">
        <f>(SUM('1.  LRAMVA Summary'!N$54:N$62)+SUM('1.  LRAMVA Summary'!N$63:N$64)*(MONTH($E70)-1)/12)*$H70</f>
        <v>0</v>
      </c>
      <c r="T70" s="230">
        <f>(SUM('1.  LRAMVA Summary'!O$54:O$62)+SUM('1.  LRAMVA Summary'!O$63:O$64)*(MONTH($E70)-1)/12)*$H70</f>
        <v>0</v>
      </c>
      <c r="U70" s="230">
        <f>(SUM('1.  LRAMVA Summary'!P$54:P$62)+SUM('1.  LRAMVA Summary'!P$63:P$64)*(MONTH($E70)-1)/12)*$H70</f>
        <v>0</v>
      </c>
      <c r="V70" s="230">
        <f>(SUM('1.  LRAMVA Summary'!Q$54:Q$62)+SUM('1.  LRAMVA Summary'!Q$63:Q$64)*(MONTH($E70)-1)/12)*$H70</f>
        <v>0</v>
      </c>
      <c r="W70" s="231">
        <f t="shared" si="15"/>
        <v>0</v>
      </c>
    </row>
    <row r="71" spans="2:23" s="9" customFormat="1">
      <c r="B71" s="66"/>
      <c r="E71" s="214">
        <v>41974</v>
      </c>
      <c r="F71" s="214" t="s">
        <v>180</v>
      </c>
      <c r="G71" s="215" t="s">
        <v>69</v>
      </c>
      <c r="H71" s="229">
        <f>C$30/12</f>
        <v>1.225E-3</v>
      </c>
      <c r="I71" s="230">
        <f>(SUM('1.  LRAMVA Summary'!D$54:D$62)+SUM('1.  LRAMVA Summary'!D$63:D$64)*(MONTH($E71)-1)/12)*$H71</f>
        <v>0</v>
      </c>
      <c r="J71" s="230">
        <f>(SUM('1.  LRAMVA Summary'!E$54:E$62)+SUM('1.  LRAMVA Summary'!E$63:E$64)*(MONTH($E71)-1)/12)*$H71</f>
        <v>0</v>
      </c>
      <c r="K71" s="230">
        <f>(SUM('1.  LRAMVA Summary'!F$54:F$62)+SUM('1.  LRAMVA Summary'!F$63:F$64)*(MONTH($E71)-1)/12)*$H71</f>
        <v>0</v>
      </c>
      <c r="L71" s="230">
        <f>(SUM('1.  LRAMVA Summary'!G$54:G$62)+SUM('1.  LRAMVA Summary'!G$63:G$64)*(MONTH($E71)-1)/12)*$H71</f>
        <v>0</v>
      </c>
      <c r="M71" s="230">
        <f>(SUM('1.  LRAMVA Summary'!H$54:H$62)+SUM('1.  LRAMVA Summary'!H$63:H$64)*(MONTH($E71)-1)/12)*$H71</f>
        <v>0</v>
      </c>
      <c r="N71" s="230">
        <f>(SUM('1.  LRAMVA Summary'!I$54:I$62)+SUM('1.  LRAMVA Summary'!I$63:I$64)*(MONTH($E71)-1)/12)*$H71</f>
        <v>0</v>
      </c>
      <c r="O71" s="230">
        <f>(SUM('1.  LRAMVA Summary'!J$54:J$62)+SUM('1.  LRAMVA Summary'!J$63:J$64)*(MONTH($E71)-1)/12)*$H71</f>
        <v>0</v>
      </c>
      <c r="P71" s="230">
        <f>(SUM('1.  LRAMVA Summary'!K$54:K$62)+SUM('1.  LRAMVA Summary'!K$63:K$64)*(MONTH($E71)-1)/12)*$H71</f>
        <v>0</v>
      </c>
      <c r="Q71" s="230">
        <f>(SUM('1.  LRAMVA Summary'!L$54:L$62)+SUM('1.  LRAMVA Summary'!L$63:L$64)*(MONTH($E71)-1)/12)*$H71</f>
        <v>0</v>
      </c>
      <c r="R71" s="230">
        <f>(SUM('1.  LRAMVA Summary'!M$54:M$62)+SUM('1.  LRAMVA Summary'!M$63:M$64)*(MONTH($E71)-1)/12)*$H71</f>
        <v>0</v>
      </c>
      <c r="S71" s="230">
        <f>(SUM('1.  LRAMVA Summary'!N$54:N$62)+SUM('1.  LRAMVA Summary'!N$63:N$64)*(MONTH($E71)-1)/12)*$H71</f>
        <v>0</v>
      </c>
      <c r="T71" s="230">
        <f>(SUM('1.  LRAMVA Summary'!O$54:O$62)+SUM('1.  LRAMVA Summary'!O$63:O$64)*(MONTH($E71)-1)/12)*$H71</f>
        <v>0</v>
      </c>
      <c r="U71" s="230">
        <f>(SUM('1.  LRAMVA Summary'!P$54:P$62)+SUM('1.  LRAMVA Summary'!P$63:P$64)*(MONTH($E71)-1)/12)*$H71</f>
        <v>0</v>
      </c>
      <c r="V71" s="230">
        <f>(SUM('1.  LRAMVA Summary'!Q$54:Q$62)+SUM('1.  LRAMVA Summary'!Q$63:Q$64)*(MONTH($E71)-1)/12)*$H71</f>
        <v>0</v>
      </c>
      <c r="W71" s="231">
        <f t="shared" si="15"/>
        <v>0</v>
      </c>
    </row>
    <row r="72" spans="2:23" s="9" customFormat="1" ht="15" thickBot="1">
      <c r="B72" s="66"/>
      <c r="E72" s="216" t="s">
        <v>464</v>
      </c>
      <c r="F72" s="216"/>
      <c r="G72" s="217"/>
      <c r="H72" s="218"/>
      <c r="I72" s="219">
        <f>SUM(I59:I71)</f>
        <v>0</v>
      </c>
      <c r="J72" s="219">
        <f t="shared" ref="J72:V72" si="16">SUM(J59:J71)</f>
        <v>0</v>
      </c>
      <c r="K72" s="219">
        <f t="shared" si="16"/>
        <v>0</v>
      </c>
      <c r="L72" s="219">
        <f t="shared" si="16"/>
        <v>0</v>
      </c>
      <c r="M72" s="219">
        <f t="shared" si="16"/>
        <v>0</v>
      </c>
      <c r="N72" s="219">
        <f t="shared" si="16"/>
        <v>0</v>
      </c>
      <c r="O72" s="219">
        <f t="shared" si="16"/>
        <v>0</v>
      </c>
      <c r="P72" s="219">
        <f t="shared" si="16"/>
        <v>0</v>
      </c>
      <c r="Q72" s="219">
        <f t="shared" si="16"/>
        <v>0</v>
      </c>
      <c r="R72" s="219">
        <f t="shared" si="16"/>
        <v>0</v>
      </c>
      <c r="S72" s="219">
        <f t="shared" si="16"/>
        <v>0</v>
      </c>
      <c r="T72" s="219">
        <f t="shared" si="16"/>
        <v>0</v>
      </c>
      <c r="U72" s="219">
        <f t="shared" si="16"/>
        <v>0</v>
      </c>
      <c r="V72" s="219">
        <f t="shared" si="16"/>
        <v>0</v>
      </c>
      <c r="W72" s="219">
        <f>SUM(W59:W71)</f>
        <v>0</v>
      </c>
    </row>
    <row r="73" spans="2:23" s="9" customFormat="1" ht="15" thickTop="1">
      <c r="B73" s="66"/>
      <c r="E73" s="220" t="s">
        <v>67</v>
      </c>
      <c r="F73" s="220"/>
      <c r="G73" s="221"/>
      <c r="H73" s="222"/>
      <c r="I73" s="223"/>
      <c r="J73" s="223"/>
      <c r="K73" s="223"/>
      <c r="L73" s="223"/>
      <c r="M73" s="223"/>
      <c r="N73" s="223"/>
      <c r="O73" s="223"/>
      <c r="P73" s="223"/>
      <c r="Q73" s="223"/>
      <c r="R73" s="223"/>
      <c r="S73" s="223"/>
      <c r="T73" s="223"/>
      <c r="U73" s="223"/>
      <c r="V73" s="223"/>
      <c r="W73" s="224"/>
    </row>
    <row r="74" spans="2:23" s="9" customFormat="1">
      <c r="B74" s="66"/>
      <c r="E74" s="225" t="s">
        <v>428</v>
      </c>
      <c r="F74" s="225"/>
      <c r="G74" s="226"/>
      <c r="H74" s="227"/>
      <c r="I74" s="228">
        <f t="shared" ref="I74:O74" si="17">I72+I73</f>
        <v>0</v>
      </c>
      <c r="J74" s="228">
        <f t="shared" si="17"/>
        <v>0</v>
      </c>
      <c r="K74" s="228">
        <f t="shared" si="17"/>
        <v>0</v>
      </c>
      <c r="L74" s="228">
        <f t="shared" si="17"/>
        <v>0</v>
      </c>
      <c r="M74" s="228">
        <f t="shared" si="17"/>
        <v>0</v>
      </c>
      <c r="N74" s="228">
        <f t="shared" si="17"/>
        <v>0</v>
      </c>
      <c r="O74" s="228">
        <f t="shared" si="17"/>
        <v>0</v>
      </c>
      <c r="P74" s="228">
        <f t="shared" ref="P74:V74" si="18">P72+P73</f>
        <v>0</v>
      </c>
      <c r="Q74" s="228">
        <f t="shared" si="18"/>
        <v>0</v>
      </c>
      <c r="R74" s="228">
        <f t="shared" si="18"/>
        <v>0</v>
      </c>
      <c r="S74" s="228">
        <f t="shared" si="18"/>
        <v>0</v>
      </c>
      <c r="T74" s="228">
        <f t="shared" si="18"/>
        <v>0</v>
      </c>
      <c r="U74" s="228">
        <f t="shared" si="18"/>
        <v>0</v>
      </c>
      <c r="V74" s="228">
        <f t="shared" si="18"/>
        <v>0</v>
      </c>
      <c r="W74" s="228">
        <f>W72+W73</f>
        <v>0</v>
      </c>
    </row>
    <row r="75" spans="2:23" s="9" customFormat="1">
      <c r="B75" s="66"/>
      <c r="E75" s="214">
        <v>42005</v>
      </c>
      <c r="F75" s="214" t="s">
        <v>181</v>
      </c>
      <c r="G75" s="215" t="s">
        <v>65</v>
      </c>
      <c r="H75" s="229">
        <f>C$31/12</f>
        <v>1.225E-3</v>
      </c>
      <c r="I75" s="230">
        <f>(SUM('1.  LRAMVA Summary'!D$54:D$65)+SUM('1.  LRAMVA Summary'!D$66:D$67)*(MONTH($E75)-1)/12)*$H75</f>
        <v>0</v>
      </c>
      <c r="J75" s="230">
        <f>(SUM('1.  LRAMVA Summary'!E$54:E$65)+SUM('1.  LRAMVA Summary'!E$66:E$67)*(MONTH($E75)-1)/12)*$H75</f>
        <v>0</v>
      </c>
      <c r="K75" s="230">
        <f>(SUM('1.  LRAMVA Summary'!F$54:F$65)+SUM('1.  LRAMVA Summary'!F$66:F$67)*(MONTH($E75)-1)/12)*$H75</f>
        <v>0</v>
      </c>
      <c r="L75" s="230">
        <f>(SUM('1.  LRAMVA Summary'!G$54:G$65)+SUM('1.  LRAMVA Summary'!G$66:G$67)*(MONTH($E75)-1)/12)*$H75</f>
        <v>0</v>
      </c>
      <c r="M75" s="230">
        <f>(SUM('1.  LRAMVA Summary'!H$54:H$65)+SUM('1.  LRAMVA Summary'!H$66:H$67)*(MONTH($E75)-1)/12)*$H75</f>
        <v>0</v>
      </c>
      <c r="N75" s="230">
        <f>(SUM('1.  LRAMVA Summary'!I$54:I$65)+SUM('1.  LRAMVA Summary'!I$66:I$67)*(MONTH($E75)-1)/12)*$H75</f>
        <v>0</v>
      </c>
      <c r="O75" s="230">
        <f>(SUM('1.  LRAMVA Summary'!J$54:J$65)+SUM('1.  LRAMVA Summary'!J$66:J$67)*(MONTH($E75)-1)/12)*$H75</f>
        <v>0</v>
      </c>
      <c r="P75" s="230">
        <f>(SUM('1.  LRAMVA Summary'!K$54:K$65)+SUM('1.  LRAMVA Summary'!K$66:K$67)*(MONTH($E75)-1)/12)*$H75</f>
        <v>0</v>
      </c>
      <c r="Q75" s="230">
        <f>(SUM('1.  LRAMVA Summary'!L$54:L$65)+SUM('1.  LRAMVA Summary'!L$66:L$67)*(MONTH($E75)-1)/12)*$H75</f>
        <v>0</v>
      </c>
      <c r="R75" s="230">
        <f>(SUM('1.  LRAMVA Summary'!M$54:M$65)+SUM('1.  LRAMVA Summary'!M$66:M$67)*(MONTH($E75)-1)/12)*$H75</f>
        <v>0</v>
      </c>
      <c r="S75" s="230">
        <f>(SUM('1.  LRAMVA Summary'!N$54:N$65)+SUM('1.  LRAMVA Summary'!N$66:N$67)*(MONTH($E75)-1)/12)*$H75</f>
        <v>0</v>
      </c>
      <c r="T75" s="230">
        <f>(SUM('1.  LRAMVA Summary'!O$54:O$65)+SUM('1.  LRAMVA Summary'!O$66:O$67)*(MONTH($E75)-1)/12)*$H75</f>
        <v>0</v>
      </c>
      <c r="U75" s="230">
        <f>(SUM('1.  LRAMVA Summary'!P$54:P$65)+SUM('1.  LRAMVA Summary'!P$66:P$67)*(MONTH($E75)-1)/12)*$H75</f>
        <v>0</v>
      </c>
      <c r="V75" s="230">
        <f>(SUM('1.  LRAMVA Summary'!Q$54:Q$65)+SUM('1.  LRAMVA Summary'!Q$66:Q$67)*(MONTH($E75)-1)/12)*$H75</f>
        <v>0</v>
      </c>
      <c r="W75" s="231">
        <f>SUM(I75:V75)</f>
        <v>0</v>
      </c>
    </row>
    <row r="76" spans="2:23" s="238" customFormat="1">
      <c r="B76" s="237"/>
      <c r="E76" s="214">
        <v>42036</v>
      </c>
      <c r="F76" s="214" t="s">
        <v>181</v>
      </c>
      <c r="G76" s="215" t="s">
        <v>65</v>
      </c>
      <c r="H76" s="229">
        <f t="shared" ref="H76:H77" si="19">C$31/12</f>
        <v>1.225E-3</v>
      </c>
      <c r="I76" s="230">
        <f>(SUM('1.  LRAMVA Summary'!D$54:D$65)+SUM('1.  LRAMVA Summary'!D$66:D$67)*(MONTH($E76)-1)/12)*$H76</f>
        <v>0</v>
      </c>
      <c r="J76" s="230">
        <f>(SUM('1.  LRAMVA Summary'!E$54:E$65)+SUM('1.  LRAMVA Summary'!E$66:E$67)*(MONTH($E76)-1)/12)*$H76</f>
        <v>0</v>
      </c>
      <c r="K76" s="230">
        <f>(SUM('1.  LRAMVA Summary'!F$54:F$65)+SUM('1.  LRAMVA Summary'!F$66:F$67)*(MONTH($E76)-1)/12)*$H76</f>
        <v>0</v>
      </c>
      <c r="L76" s="230">
        <f>(SUM('1.  LRAMVA Summary'!G$54:G$65)+SUM('1.  LRAMVA Summary'!G$66:G$67)*(MONTH($E76)-1)/12)*$H76</f>
        <v>0</v>
      </c>
      <c r="M76" s="230">
        <f>(SUM('1.  LRAMVA Summary'!H$54:H$65)+SUM('1.  LRAMVA Summary'!H$66:H$67)*(MONTH($E76)-1)/12)*$H76</f>
        <v>0</v>
      </c>
      <c r="N76" s="230">
        <f>(SUM('1.  LRAMVA Summary'!I$54:I$65)+SUM('1.  LRAMVA Summary'!I$66:I$67)*(MONTH($E76)-1)/12)*$H76</f>
        <v>0</v>
      </c>
      <c r="O76" s="230">
        <f>(SUM('1.  LRAMVA Summary'!J$54:J$65)+SUM('1.  LRAMVA Summary'!J$66:J$67)*(MONTH($E76)-1)/12)*$H76</f>
        <v>0</v>
      </c>
      <c r="P76" s="230">
        <f>(SUM('1.  LRAMVA Summary'!K$54:K$65)+SUM('1.  LRAMVA Summary'!K$66:K$67)*(MONTH($E76)-1)/12)*$H76</f>
        <v>0</v>
      </c>
      <c r="Q76" s="230">
        <f>(SUM('1.  LRAMVA Summary'!L$54:L$65)+SUM('1.  LRAMVA Summary'!L$66:L$67)*(MONTH($E76)-1)/12)*$H76</f>
        <v>0</v>
      </c>
      <c r="R76" s="230">
        <f>(SUM('1.  LRAMVA Summary'!M$54:M$65)+SUM('1.  LRAMVA Summary'!M$66:M$67)*(MONTH($E76)-1)/12)*$H76</f>
        <v>0</v>
      </c>
      <c r="S76" s="230">
        <f>(SUM('1.  LRAMVA Summary'!N$54:N$65)+SUM('1.  LRAMVA Summary'!N$66:N$67)*(MONTH($E76)-1)/12)*$H76</f>
        <v>0</v>
      </c>
      <c r="T76" s="230">
        <f>(SUM('1.  LRAMVA Summary'!O$54:O$65)+SUM('1.  LRAMVA Summary'!O$66:O$67)*(MONTH($E76)-1)/12)*$H76</f>
        <v>0</v>
      </c>
      <c r="U76" s="230">
        <f>(SUM('1.  LRAMVA Summary'!P$54:P$65)+SUM('1.  LRAMVA Summary'!P$66:P$67)*(MONTH($E76)-1)/12)*$H76</f>
        <v>0</v>
      </c>
      <c r="V76" s="230">
        <f>(SUM('1.  LRAMVA Summary'!Q$54:Q$65)+SUM('1.  LRAMVA Summary'!Q$66:Q$67)*(MONTH($E76)-1)/12)*$H76</f>
        <v>0</v>
      </c>
      <c r="W76" s="231">
        <f>SUM(I76:V76)</f>
        <v>0</v>
      </c>
    </row>
    <row r="77" spans="2:23" s="9" customFormat="1">
      <c r="B77" s="66"/>
      <c r="E77" s="214">
        <v>42064</v>
      </c>
      <c r="F77" s="214" t="s">
        <v>181</v>
      </c>
      <c r="G77" s="215" t="s">
        <v>65</v>
      </c>
      <c r="H77" s="229">
        <f t="shared" si="19"/>
        <v>1.225E-3</v>
      </c>
      <c r="I77" s="230">
        <f>(SUM('1.  LRAMVA Summary'!D$54:D$65)+SUM('1.  LRAMVA Summary'!D$66:D$67)*(MONTH($E77)-1)/12)*$H77</f>
        <v>0</v>
      </c>
      <c r="J77" s="230">
        <f>(SUM('1.  LRAMVA Summary'!E$54:E$65)+SUM('1.  LRAMVA Summary'!E$66:E$67)*(MONTH($E77)-1)/12)*$H77</f>
        <v>0</v>
      </c>
      <c r="K77" s="230">
        <f>(SUM('1.  LRAMVA Summary'!F$54:F$65)+SUM('1.  LRAMVA Summary'!F$66:F$67)*(MONTH($E77)-1)/12)*$H77</f>
        <v>0</v>
      </c>
      <c r="L77" s="230">
        <f>(SUM('1.  LRAMVA Summary'!G$54:G$65)+SUM('1.  LRAMVA Summary'!G$66:G$67)*(MONTH($E77)-1)/12)*$H77</f>
        <v>0</v>
      </c>
      <c r="M77" s="230">
        <f>(SUM('1.  LRAMVA Summary'!H$54:H$65)+SUM('1.  LRAMVA Summary'!H$66:H$67)*(MONTH($E77)-1)/12)*$H77</f>
        <v>0</v>
      </c>
      <c r="N77" s="230">
        <f>(SUM('1.  LRAMVA Summary'!I$54:I$65)+SUM('1.  LRAMVA Summary'!I$66:I$67)*(MONTH($E77)-1)/12)*$H77</f>
        <v>0</v>
      </c>
      <c r="O77" s="230">
        <f>(SUM('1.  LRAMVA Summary'!J$54:J$65)+SUM('1.  LRAMVA Summary'!J$66:J$67)*(MONTH($E77)-1)/12)*$H77</f>
        <v>0</v>
      </c>
      <c r="P77" s="230">
        <f>(SUM('1.  LRAMVA Summary'!K$54:K$65)+SUM('1.  LRAMVA Summary'!K$66:K$67)*(MONTH($E77)-1)/12)*$H77</f>
        <v>0</v>
      </c>
      <c r="Q77" s="230">
        <f>(SUM('1.  LRAMVA Summary'!L$54:L$65)+SUM('1.  LRAMVA Summary'!L$66:L$67)*(MONTH($E77)-1)/12)*$H77</f>
        <v>0</v>
      </c>
      <c r="R77" s="230">
        <f>(SUM('1.  LRAMVA Summary'!M$54:M$65)+SUM('1.  LRAMVA Summary'!M$66:M$67)*(MONTH($E77)-1)/12)*$H77</f>
        <v>0</v>
      </c>
      <c r="S77" s="230">
        <f>(SUM('1.  LRAMVA Summary'!N$54:N$65)+SUM('1.  LRAMVA Summary'!N$66:N$67)*(MONTH($E77)-1)/12)*$H77</f>
        <v>0</v>
      </c>
      <c r="T77" s="230">
        <f>(SUM('1.  LRAMVA Summary'!O$54:O$65)+SUM('1.  LRAMVA Summary'!O$66:O$67)*(MONTH($E77)-1)/12)*$H77</f>
        <v>0</v>
      </c>
      <c r="U77" s="230">
        <f>(SUM('1.  LRAMVA Summary'!P$54:P$65)+SUM('1.  LRAMVA Summary'!P$66:P$67)*(MONTH($E77)-1)/12)*$H77</f>
        <v>0</v>
      </c>
      <c r="V77" s="230">
        <f>(SUM('1.  LRAMVA Summary'!Q$54:Q$65)+SUM('1.  LRAMVA Summary'!Q$66:Q$67)*(MONTH($E77)-1)/12)*$H77</f>
        <v>0</v>
      </c>
      <c r="W77" s="231">
        <f>SUM(I77:V77)</f>
        <v>0</v>
      </c>
    </row>
    <row r="78" spans="2:23" s="9" customFormat="1">
      <c r="B78" s="66"/>
      <c r="E78" s="214">
        <v>42095</v>
      </c>
      <c r="F78" s="214" t="s">
        <v>181</v>
      </c>
      <c r="G78" s="215" t="s">
        <v>66</v>
      </c>
      <c r="H78" s="229">
        <f>C$32/12</f>
        <v>9.1666666666666665E-4</v>
      </c>
      <c r="I78" s="230">
        <f>(SUM('1.  LRAMVA Summary'!D$54:D$65)+SUM('1.  LRAMVA Summary'!D$66:D$67)*(MONTH($E78)-1)/12)*$H78</f>
        <v>0</v>
      </c>
      <c r="J78" s="230">
        <f>(SUM('1.  LRAMVA Summary'!E$54:E$65)+SUM('1.  LRAMVA Summary'!E$66:E$67)*(MONTH($E78)-1)/12)*$H78</f>
        <v>0</v>
      </c>
      <c r="K78" s="230">
        <f>(SUM('1.  LRAMVA Summary'!F$54:F$65)+SUM('1.  LRAMVA Summary'!F$66:F$67)*(MONTH($E78)-1)/12)*$H78</f>
        <v>0</v>
      </c>
      <c r="L78" s="230">
        <f>(SUM('1.  LRAMVA Summary'!G$54:G$65)+SUM('1.  LRAMVA Summary'!G$66:G$67)*(MONTH($E78)-1)/12)*$H78</f>
        <v>0</v>
      </c>
      <c r="M78" s="230">
        <f>(SUM('1.  LRAMVA Summary'!H$54:H$65)+SUM('1.  LRAMVA Summary'!H$66:H$67)*(MONTH($E78)-1)/12)*$H78</f>
        <v>0</v>
      </c>
      <c r="N78" s="230">
        <f>(SUM('1.  LRAMVA Summary'!I$54:I$65)+SUM('1.  LRAMVA Summary'!I$66:I$67)*(MONTH($E78)-1)/12)*$H78</f>
        <v>0</v>
      </c>
      <c r="O78" s="230">
        <f>(SUM('1.  LRAMVA Summary'!J$54:J$65)+SUM('1.  LRAMVA Summary'!J$66:J$67)*(MONTH($E78)-1)/12)*$H78</f>
        <v>0</v>
      </c>
      <c r="P78" s="230">
        <f>(SUM('1.  LRAMVA Summary'!K$54:K$65)+SUM('1.  LRAMVA Summary'!K$66:K$67)*(MONTH($E78)-1)/12)*$H78</f>
        <v>0</v>
      </c>
      <c r="Q78" s="230">
        <f>(SUM('1.  LRAMVA Summary'!L$54:L$65)+SUM('1.  LRAMVA Summary'!L$66:L$67)*(MONTH($E78)-1)/12)*$H78</f>
        <v>0</v>
      </c>
      <c r="R78" s="230">
        <f>(SUM('1.  LRAMVA Summary'!M$54:M$65)+SUM('1.  LRAMVA Summary'!M$66:M$67)*(MONTH($E78)-1)/12)*$H78</f>
        <v>0</v>
      </c>
      <c r="S78" s="230">
        <f>(SUM('1.  LRAMVA Summary'!N$54:N$65)+SUM('1.  LRAMVA Summary'!N$66:N$67)*(MONTH($E78)-1)/12)*$H78</f>
        <v>0</v>
      </c>
      <c r="T78" s="230">
        <f>(SUM('1.  LRAMVA Summary'!O$54:O$65)+SUM('1.  LRAMVA Summary'!O$66:O$67)*(MONTH($E78)-1)/12)*$H78</f>
        <v>0</v>
      </c>
      <c r="U78" s="230">
        <f>(SUM('1.  LRAMVA Summary'!P$54:P$65)+SUM('1.  LRAMVA Summary'!P$66:P$67)*(MONTH($E78)-1)/12)*$H78</f>
        <v>0</v>
      </c>
      <c r="V78" s="230">
        <f>(SUM('1.  LRAMVA Summary'!Q$54:Q$65)+SUM('1.  LRAMVA Summary'!Q$66:Q$67)*(MONTH($E78)-1)/12)*$H78</f>
        <v>0</v>
      </c>
      <c r="W78" s="231">
        <f t="shared" ref="W78:W86" si="20">SUM(I78:V78)</f>
        <v>0</v>
      </c>
    </row>
    <row r="79" spans="2:23" s="9" customFormat="1">
      <c r="B79" s="66"/>
      <c r="E79" s="214">
        <v>42125</v>
      </c>
      <c r="F79" s="214" t="s">
        <v>181</v>
      </c>
      <c r="G79" s="215" t="s">
        <v>66</v>
      </c>
      <c r="H79" s="229">
        <f t="shared" ref="H79:H80" si="21">C$32/12</f>
        <v>9.1666666666666665E-4</v>
      </c>
      <c r="I79" s="230">
        <f>(SUM('1.  LRAMVA Summary'!D$54:D$65)+SUM('1.  LRAMVA Summary'!D$66:D$67)*(MONTH($E79)-1)/12)*$H79</f>
        <v>0</v>
      </c>
      <c r="J79" s="230">
        <f>(SUM('1.  LRAMVA Summary'!E$54:E$65)+SUM('1.  LRAMVA Summary'!E$66:E$67)*(MONTH($E79)-1)/12)*$H79</f>
        <v>0</v>
      </c>
      <c r="K79" s="230">
        <f>(SUM('1.  LRAMVA Summary'!F$54:F$65)+SUM('1.  LRAMVA Summary'!F$66:F$67)*(MONTH($E79)-1)/12)*$H79</f>
        <v>0</v>
      </c>
      <c r="L79" s="230">
        <f>(SUM('1.  LRAMVA Summary'!G$54:G$65)+SUM('1.  LRAMVA Summary'!G$66:G$67)*(MONTH($E79)-1)/12)*$H79</f>
        <v>0</v>
      </c>
      <c r="M79" s="230">
        <f>(SUM('1.  LRAMVA Summary'!H$54:H$65)+SUM('1.  LRAMVA Summary'!H$66:H$67)*(MONTH($E79)-1)/12)*$H79</f>
        <v>0</v>
      </c>
      <c r="N79" s="230">
        <f>(SUM('1.  LRAMVA Summary'!I$54:I$65)+SUM('1.  LRAMVA Summary'!I$66:I$67)*(MONTH($E79)-1)/12)*$H79</f>
        <v>0</v>
      </c>
      <c r="O79" s="230">
        <f>(SUM('1.  LRAMVA Summary'!J$54:J$65)+SUM('1.  LRAMVA Summary'!J$66:J$67)*(MONTH($E79)-1)/12)*$H79</f>
        <v>0</v>
      </c>
      <c r="P79" s="230">
        <f>(SUM('1.  LRAMVA Summary'!K$54:K$65)+SUM('1.  LRAMVA Summary'!K$66:K$67)*(MONTH($E79)-1)/12)*$H79</f>
        <v>0</v>
      </c>
      <c r="Q79" s="230">
        <f>(SUM('1.  LRAMVA Summary'!L$54:L$65)+SUM('1.  LRAMVA Summary'!L$66:L$67)*(MONTH($E79)-1)/12)*$H79</f>
        <v>0</v>
      </c>
      <c r="R79" s="230">
        <f>(SUM('1.  LRAMVA Summary'!M$54:M$65)+SUM('1.  LRAMVA Summary'!M$66:M$67)*(MONTH($E79)-1)/12)*$H79</f>
        <v>0</v>
      </c>
      <c r="S79" s="230">
        <f>(SUM('1.  LRAMVA Summary'!N$54:N$65)+SUM('1.  LRAMVA Summary'!N$66:N$67)*(MONTH($E79)-1)/12)*$H79</f>
        <v>0</v>
      </c>
      <c r="T79" s="230">
        <f>(SUM('1.  LRAMVA Summary'!O$54:O$65)+SUM('1.  LRAMVA Summary'!O$66:O$67)*(MONTH($E79)-1)/12)*$H79</f>
        <v>0</v>
      </c>
      <c r="U79" s="230">
        <f>(SUM('1.  LRAMVA Summary'!P$54:P$65)+SUM('1.  LRAMVA Summary'!P$66:P$67)*(MONTH($E79)-1)/12)*$H79</f>
        <v>0</v>
      </c>
      <c r="V79" s="230">
        <f>(SUM('1.  LRAMVA Summary'!Q$54:Q$65)+SUM('1.  LRAMVA Summary'!Q$66:Q$67)*(MONTH($E79)-1)/12)*$H79</f>
        <v>0</v>
      </c>
      <c r="W79" s="231">
        <f t="shared" si="20"/>
        <v>0</v>
      </c>
    </row>
    <row r="80" spans="2:23" s="9" customFormat="1">
      <c r="B80" s="66"/>
      <c r="E80" s="214">
        <v>42156</v>
      </c>
      <c r="F80" s="214" t="s">
        <v>181</v>
      </c>
      <c r="G80" s="215" t="s">
        <v>66</v>
      </c>
      <c r="H80" s="229">
        <f t="shared" si="21"/>
        <v>9.1666666666666665E-4</v>
      </c>
      <c r="I80" s="230">
        <f>(SUM('1.  LRAMVA Summary'!D$54:D$65)+SUM('1.  LRAMVA Summary'!D$66:D$67)*(MONTH($E80)-1)/12)*$H80</f>
        <v>0</v>
      </c>
      <c r="J80" s="230">
        <f>(SUM('1.  LRAMVA Summary'!E$54:E$65)+SUM('1.  LRAMVA Summary'!E$66:E$67)*(MONTH($E80)-1)/12)*$H80</f>
        <v>0</v>
      </c>
      <c r="K80" s="230">
        <f>(SUM('1.  LRAMVA Summary'!F$54:F$65)+SUM('1.  LRAMVA Summary'!F$66:F$67)*(MONTH($E80)-1)/12)*$H80</f>
        <v>0</v>
      </c>
      <c r="L80" s="230">
        <f>(SUM('1.  LRAMVA Summary'!G$54:G$65)+SUM('1.  LRAMVA Summary'!G$66:G$67)*(MONTH($E80)-1)/12)*$H80</f>
        <v>0</v>
      </c>
      <c r="M80" s="230">
        <f>(SUM('1.  LRAMVA Summary'!H$54:H$65)+SUM('1.  LRAMVA Summary'!H$66:H$67)*(MONTH($E80)-1)/12)*$H80</f>
        <v>0</v>
      </c>
      <c r="N80" s="230">
        <f>(SUM('1.  LRAMVA Summary'!I$54:I$65)+SUM('1.  LRAMVA Summary'!I$66:I$67)*(MONTH($E80)-1)/12)*$H80</f>
        <v>0</v>
      </c>
      <c r="O80" s="230">
        <f>(SUM('1.  LRAMVA Summary'!J$54:J$65)+SUM('1.  LRAMVA Summary'!J$66:J$67)*(MONTH($E80)-1)/12)*$H80</f>
        <v>0</v>
      </c>
      <c r="P80" s="230">
        <f>(SUM('1.  LRAMVA Summary'!K$54:K$65)+SUM('1.  LRAMVA Summary'!K$66:K$67)*(MONTH($E80)-1)/12)*$H80</f>
        <v>0</v>
      </c>
      <c r="Q80" s="230">
        <f>(SUM('1.  LRAMVA Summary'!L$54:L$65)+SUM('1.  LRAMVA Summary'!L$66:L$67)*(MONTH($E80)-1)/12)*$H80</f>
        <v>0</v>
      </c>
      <c r="R80" s="230">
        <f>(SUM('1.  LRAMVA Summary'!M$54:M$65)+SUM('1.  LRAMVA Summary'!M$66:M$67)*(MONTH($E80)-1)/12)*$H80</f>
        <v>0</v>
      </c>
      <c r="S80" s="230">
        <f>(SUM('1.  LRAMVA Summary'!N$54:N$65)+SUM('1.  LRAMVA Summary'!N$66:N$67)*(MONTH($E80)-1)/12)*$H80</f>
        <v>0</v>
      </c>
      <c r="T80" s="230">
        <f>(SUM('1.  LRAMVA Summary'!O$54:O$65)+SUM('1.  LRAMVA Summary'!O$66:O$67)*(MONTH($E80)-1)/12)*$H80</f>
        <v>0</v>
      </c>
      <c r="U80" s="230">
        <f>(SUM('1.  LRAMVA Summary'!P$54:P$65)+SUM('1.  LRAMVA Summary'!P$66:P$67)*(MONTH($E80)-1)/12)*$H80</f>
        <v>0</v>
      </c>
      <c r="V80" s="230">
        <f>(SUM('1.  LRAMVA Summary'!Q$54:Q$65)+SUM('1.  LRAMVA Summary'!Q$66:Q$67)*(MONTH($E80)-1)/12)*$H80</f>
        <v>0</v>
      </c>
      <c r="W80" s="231">
        <f t="shared" si="20"/>
        <v>0</v>
      </c>
    </row>
    <row r="81" spans="2:23" s="9" customFormat="1">
      <c r="B81" s="66"/>
      <c r="E81" s="214">
        <v>42186</v>
      </c>
      <c r="F81" s="214" t="s">
        <v>181</v>
      </c>
      <c r="G81" s="215" t="s">
        <v>68</v>
      </c>
      <c r="H81" s="229">
        <f>C$33/12</f>
        <v>9.1666666666666665E-4</v>
      </c>
      <c r="I81" s="230">
        <f>(SUM('1.  LRAMVA Summary'!D$54:D$65)+SUM('1.  LRAMVA Summary'!D$66:D$67)*(MONTH($E81)-1)/12)*$H81</f>
        <v>0</v>
      </c>
      <c r="J81" s="230">
        <f>(SUM('1.  LRAMVA Summary'!E$54:E$65)+SUM('1.  LRAMVA Summary'!E$66:E$67)*(MONTH($E81)-1)/12)*$H81</f>
        <v>0</v>
      </c>
      <c r="K81" s="230">
        <f>(SUM('1.  LRAMVA Summary'!F$54:F$65)+SUM('1.  LRAMVA Summary'!F$66:F$67)*(MONTH($E81)-1)/12)*$H81</f>
        <v>0</v>
      </c>
      <c r="L81" s="230">
        <f>(SUM('1.  LRAMVA Summary'!G$54:G$65)+SUM('1.  LRAMVA Summary'!G$66:G$67)*(MONTH($E81)-1)/12)*$H81</f>
        <v>0</v>
      </c>
      <c r="M81" s="230">
        <f>(SUM('1.  LRAMVA Summary'!H$54:H$65)+SUM('1.  LRAMVA Summary'!H$66:H$67)*(MONTH($E81)-1)/12)*$H81</f>
        <v>0</v>
      </c>
      <c r="N81" s="230">
        <f>(SUM('1.  LRAMVA Summary'!I$54:I$65)+SUM('1.  LRAMVA Summary'!I$66:I$67)*(MONTH($E81)-1)/12)*$H81</f>
        <v>0</v>
      </c>
      <c r="O81" s="230">
        <f>(SUM('1.  LRAMVA Summary'!J$54:J$65)+SUM('1.  LRAMVA Summary'!J$66:J$67)*(MONTH($E81)-1)/12)*$H81</f>
        <v>0</v>
      </c>
      <c r="P81" s="230">
        <f>(SUM('1.  LRAMVA Summary'!K$54:K$65)+SUM('1.  LRAMVA Summary'!K$66:K$67)*(MONTH($E81)-1)/12)*$H81</f>
        <v>0</v>
      </c>
      <c r="Q81" s="230">
        <f>(SUM('1.  LRAMVA Summary'!L$54:L$65)+SUM('1.  LRAMVA Summary'!L$66:L$67)*(MONTH($E81)-1)/12)*$H81</f>
        <v>0</v>
      </c>
      <c r="R81" s="230">
        <f>(SUM('1.  LRAMVA Summary'!M$54:M$65)+SUM('1.  LRAMVA Summary'!M$66:M$67)*(MONTH($E81)-1)/12)*$H81</f>
        <v>0</v>
      </c>
      <c r="S81" s="230">
        <f>(SUM('1.  LRAMVA Summary'!N$54:N$65)+SUM('1.  LRAMVA Summary'!N$66:N$67)*(MONTH($E81)-1)/12)*$H81</f>
        <v>0</v>
      </c>
      <c r="T81" s="230">
        <f>(SUM('1.  LRAMVA Summary'!O$54:O$65)+SUM('1.  LRAMVA Summary'!O$66:O$67)*(MONTH($E81)-1)/12)*$H81</f>
        <v>0</v>
      </c>
      <c r="U81" s="230">
        <f>(SUM('1.  LRAMVA Summary'!P$54:P$65)+SUM('1.  LRAMVA Summary'!P$66:P$67)*(MONTH($E81)-1)/12)*$H81</f>
        <v>0</v>
      </c>
      <c r="V81" s="230">
        <f>(SUM('1.  LRAMVA Summary'!Q$54:Q$65)+SUM('1.  LRAMVA Summary'!Q$66:Q$67)*(MONTH($E81)-1)/12)*$H81</f>
        <v>0</v>
      </c>
      <c r="W81" s="231">
        <f t="shared" si="20"/>
        <v>0</v>
      </c>
    </row>
    <row r="82" spans="2:23" s="9" customFormat="1">
      <c r="B82" s="66"/>
      <c r="E82" s="214">
        <v>42217</v>
      </c>
      <c r="F82" s="214" t="s">
        <v>181</v>
      </c>
      <c r="G82" s="215" t="s">
        <v>68</v>
      </c>
      <c r="H82" s="229">
        <f t="shared" ref="H82:H83" si="22">C$33/12</f>
        <v>9.1666666666666665E-4</v>
      </c>
      <c r="I82" s="230">
        <f>(SUM('1.  LRAMVA Summary'!D$54:D$65)+SUM('1.  LRAMVA Summary'!D$66:D$67)*(MONTH($E82)-1)/12)*$H82</f>
        <v>0</v>
      </c>
      <c r="J82" s="230">
        <f>(SUM('1.  LRAMVA Summary'!E$54:E$65)+SUM('1.  LRAMVA Summary'!E$66:E$67)*(MONTH($E82)-1)/12)*$H82</f>
        <v>0</v>
      </c>
      <c r="K82" s="230">
        <f>(SUM('1.  LRAMVA Summary'!F$54:F$65)+SUM('1.  LRAMVA Summary'!F$66:F$67)*(MONTH($E82)-1)/12)*$H82</f>
        <v>0</v>
      </c>
      <c r="L82" s="230">
        <f>(SUM('1.  LRAMVA Summary'!G$54:G$65)+SUM('1.  LRAMVA Summary'!G$66:G$67)*(MONTH($E82)-1)/12)*$H82</f>
        <v>0</v>
      </c>
      <c r="M82" s="230">
        <f>(SUM('1.  LRAMVA Summary'!H$54:H$65)+SUM('1.  LRAMVA Summary'!H$66:H$67)*(MONTH($E82)-1)/12)*$H82</f>
        <v>0</v>
      </c>
      <c r="N82" s="230">
        <f>(SUM('1.  LRAMVA Summary'!I$54:I$65)+SUM('1.  LRAMVA Summary'!I$66:I$67)*(MONTH($E82)-1)/12)*$H82</f>
        <v>0</v>
      </c>
      <c r="O82" s="230">
        <f>(SUM('1.  LRAMVA Summary'!J$54:J$65)+SUM('1.  LRAMVA Summary'!J$66:J$67)*(MONTH($E82)-1)/12)*$H82</f>
        <v>0</v>
      </c>
      <c r="P82" s="230">
        <f>(SUM('1.  LRAMVA Summary'!K$54:K$65)+SUM('1.  LRAMVA Summary'!K$66:K$67)*(MONTH($E82)-1)/12)*$H82</f>
        <v>0</v>
      </c>
      <c r="Q82" s="230">
        <f>(SUM('1.  LRAMVA Summary'!L$54:L$65)+SUM('1.  LRAMVA Summary'!L$66:L$67)*(MONTH($E82)-1)/12)*$H82</f>
        <v>0</v>
      </c>
      <c r="R82" s="230">
        <f>(SUM('1.  LRAMVA Summary'!M$54:M$65)+SUM('1.  LRAMVA Summary'!M$66:M$67)*(MONTH($E82)-1)/12)*$H82</f>
        <v>0</v>
      </c>
      <c r="S82" s="230">
        <f>(SUM('1.  LRAMVA Summary'!N$54:N$65)+SUM('1.  LRAMVA Summary'!N$66:N$67)*(MONTH($E82)-1)/12)*$H82</f>
        <v>0</v>
      </c>
      <c r="T82" s="230">
        <f>(SUM('1.  LRAMVA Summary'!O$54:O$65)+SUM('1.  LRAMVA Summary'!O$66:O$67)*(MONTH($E82)-1)/12)*$H82</f>
        <v>0</v>
      </c>
      <c r="U82" s="230">
        <f>(SUM('1.  LRAMVA Summary'!P$54:P$65)+SUM('1.  LRAMVA Summary'!P$66:P$67)*(MONTH($E82)-1)/12)*$H82</f>
        <v>0</v>
      </c>
      <c r="V82" s="230">
        <f>(SUM('1.  LRAMVA Summary'!Q$54:Q$65)+SUM('1.  LRAMVA Summary'!Q$66:Q$67)*(MONTH($E82)-1)/12)*$H82</f>
        <v>0</v>
      </c>
      <c r="W82" s="231">
        <f t="shared" si="20"/>
        <v>0</v>
      </c>
    </row>
    <row r="83" spans="2:23" s="9" customFormat="1">
      <c r="B83" s="66"/>
      <c r="E83" s="214">
        <v>42248</v>
      </c>
      <c r="F83" s="214" t="s">
        <v>181</v>
      </c>
      <c r="G83" s="215" t="s">
        <v>68</v>
      </c>
      <c r="H83" s="229">
        <f t="shared" si="22"/>
        <v>9.1666666666666665E-4</v>
      </c>
      <c r="I83" s="230">
        <f>(SUM('1.  LRAMVA Summary'!D$54:D$65)+SUM('1.  LRAMVA Summary'!D$66:D$67)*(MONTH($E83)-1)/12)*$H83</f>
        <v>0</v>
      </c>
      <c r="J83" s="230">
        <f>(SUM('1.  LRAMVA Summary'!E$54:E$65)+SUM('1.  LRAMVA Summary'!E$66:E$67)*(MONTH($E83)-1)/12)*$H83</f>
        <v>0</v>
      </c>
      <c r="K83" s="230">
        <f>(SUM('1.  LRAMVA Summary'!F$54:F$65)+SUM('1.  LRAMVA Summary'!F$66:F$67)*(MONTH($E83)-1)/12)*$H83</f>
        <v>0</v>
      </c>
      <c r="L83" s="230">
        <f>(SUM('1.  LRAMVA Summary'!G$54:G$65)+SUM('1.  LRAMVA Summary'!G$66:G$67)*(MONTH($E83)-1)/12)*$H83</f>
        <v>0</v>
      </c>
      <c r="M83" s="230">
        <f>(SUM('1.  LRAMVA Summary'!H$54:H$65)+SUM('1.  LRAMVA Summary'!H$66:H$67)*(MONTH($E83)-1)/12)*$H83</f>
        <v>0</v>
      </c>
      <c r="N83" s="230">
        <f>(SUM('1.  LRAMVA Summary'!I$54:I$65)+SUM('1.  LRAMVA Summary'!I$66:I$67)*(MONTH($E83)-1)/12)*$H83</f>
        <v>0</v>
      </c>
      <c r="O83" s="230">
        <f>(SUM('1.  LRAMVA Summary'!J$54:J$65)+SUM('1.  LRAMVA Summary'!J$66:J$67)*(MONTH($E83)-1)/12)*$H83</f>
        <v>0</v>
      </c>
      <c r="P83" s="230">
        <f>(SUM('1.  LRAMVA Summary'!K$54:K$65)+SUM('1.  LRAMVA Summary'!K$66:K$67)*(MONTH($E83)-1)/12)*$H83</f>
        <v>0</v>
      </c>
      <c r="Q83" s="230">
        <f>(SUM('1.  LRAMVA Summary'!L$54:L$65)+SUM('1.  LRAMVA Summary'!L$66:L$67)*(MONTH($E83)-1)/12)*$H83</f>
        <v>0</v>
      </c>
      <c r="R83" s="230">
        <f>(SUM('1.  LRAMVA Summary'!M$54:M$65)+SUM('1.  LRAMVA Summary'!M$66:M$67)*(MONTH($E83)-1)/12)*$H83</f>
        <v>0</v>
      </c>
      <c r="S83" s="230">
        <f>(SUM('1.  LRAMVA Summary'!N$54:N$65)+SUM('1.  LRAMVA Summary'!N$66:N$67)*(MONTH($E83)-1)/12)*$H83</f>
        <v>0</v>
      </c>
      <c r="T83" s="230">
        <f>(SUM('1.  LRAMVA Summary'!O$54:O$65)+SUM('1.  LRAMVA Summary'!O$66:O$67)*(MONTH($E83)-1)/12)*$H83</f>
        <v>0</v>
      </c>
      <c r="U83" s="230">
        <f>(SUM('1.  LRAMVA Summary'!P$54:P$65)+SUM('1.  LRAMVA Summary'!P$66:P$67)*(MONTH($E83)-1)/12)*$H83</f>
        <v>0</v>
      </c>
      <c r="V83" s="230">
        <f>(SUM('1.  LRAMVA Summary'!Q$54:Q$65)+SUM('1.  LRAMVA Summary'!Q$66:Q$67)*(MONTH($E83)-1)/12)*$H83</f>
        <v>0</v>
      </c>
      <c r="W83" s="231">
        <f t="shared" si="20"/>
        <v>0</v>
      </c>
    </row>
    <row r="84" spans="2:23" s="9" customFormat="1">
      <c r="B84" s="66"/>
      <c r="E84" s="214">
        <v>42278</v>
      </c>
      <c r="F84" s="214" t="s">
        <v>181</v>
      </c>
      <c r="G84" s="215" t="s">
        <v>69</v>
      </c>
      <c r="H84" s="229">
        <f>C$34/12</f>
        <v>9.1666666666666665E-4</v>
      </c>
      <c r="I84" s="230">
        <f>(SUM('1.  LRAMVA Summary'!D$54:D$65)+SUM('1.  LRAMVA Summary'!D$66:D$67)*(MONTH($E84)-1)/12)*$H84</f>
        <v>0</v>
      </c>
      <c r="J84" s="230">
        <f>(SUM('1.  LRAMVA Summary'!E$54:E$65)+SUM('1.  LRAMVA Summary'!E$66:E$67)*(MONTH($E84)-1)/12)*$H84</f>
        <v>0</v>
      </c>
      <c r="K84" s="230">
        <f>(SUM('1.  LRAMVA Summary'!F$54:F$65)+SUM('1.  LRAMVA Summary'!F$66:F$67)*(MONTH($E84)-1)/12)*$H84</f>
        <v>0</v>
      </c>
      <c r="L84" s="230">
        <f>(SUM('1.  LRAMVA Summary'!G$54:G$65)+SUM('1.  LRAMVA Summary'!G$66:G$67)*(MONTH($E84)-1)/12)*$H84</f>
        <v>0</v>
      </c>
      <c r="M84" s="230">
        <f>(SUM('1.  LRAMVA Summary'!H$54:H$65)+SUM('1.  LRAMVA Summary'!H$66:H$67)*(MONTH($E84)-1)/12)*$H84</f>
        <v>0</v>
      </c>
      <c r="N84" s="230">
        <f>(SUM('1.  LRAMVA Summary'!I$54:I$65)+SUM('1.  LRAMVA Summary'!I$66:I$67)*(MONTH($E84)-1)/12)*$H84</f>
        <v>0</v>
      </c>
      <c r="O84" s="230">
        <f>(SUM('1.  LRAMVA Summary'!J$54:J$65)+SUM('1.  LRAMVA Summary'!J$66:J$67)*(MONTH($E84)-1)/12)*$H84</f>
        <v>0</v>
      </c>
      <c r="P84" s="230">
        <f>(SUM('1.  LRAMVA Summary'!K$54:K$65)+SUM('1.  LRAMVA Summary'!K$66:K$67)*(MONTH($E84)-1)/12)*$H84</f>
        <v>0</v>
      </c>
      <c r="Q84" s="230">
        <f>(SUM('1.  LRAMVA Summary'!L$54:L$65)+SUM('1.  LRAMVA Summary'!L$66:L$67)*(MONTH($E84)-1)/12)*$H84</f>
        <v>0</v>
      </c>
      <c r="R84" s="230">
        <f>(SUM('1.  LRAMVA Summary'!M$54:M$65)+SUM('1.  LRAMVA Summary'!M$66:M$67)*(MONTH($E84)-1)/12)*$H84</f>
        <v>0</v>
      </c>
      <c r="S84" s="230">
        <f>(SUM('1.  LRAMVA Summary'!N$54:N$65)+SUM('1.  LRAMVA Summary'!N$66:N$67)*(MONTH($E84)-1)/12)*$H84</f>
        <v>0</v>
      </c>
      <c r="T84" s="230">
        <f>(SUM('1.  LRAMVA Summary'!O$54:O$65)+SUM('1.  LRAMVA Summary'!O$66:O$67)*(MONTH($E84)-1)/12)*$H84</f>
        <v>0</v>
      </c>
      <c r="U84" s="230">
        <f>(SUM('1.  LRAMVA Summary'!P$54:P$65)+SUM('1.  LRAMVA Summary'!P$66:P$67)*(MONTH($E84)-1)/12)*$H84</f>
        <v>0</v>
      </c>
      <c r="V84" s="230">
        <f>(SUM('1.  LRAMVA Summary'!Q$54:Q$65)+SUM('1.  LRAMVA Summary'!Q$66:Q$67)*(MONTH($E84)-1)/12)*$H84</f>
        <v>0</v>
      </c>
      <c r="W84" s="231">
        <f t="shared" si="20"/>
        <v>0</v>
      </c>
    </row>
    <row r="85" spans="2:23" s="9" customFormat="1">
      <c r="B85" s="66"/>
      <c r="E85" s="214">
        <v>42309</v>
      </c>
      <c r="F85" s="214" t="s">
        <v>181</v>
      </c>
      <c r="G85" s="215" t="s">
        <v>69</v>
      </c>
      <c r="H85" s="229">
        <f t="shared" ref="H85:H86" si="23">C$34/12</f>
        <v>9.1666666666666665E-4</v>
      </c>
      <c r="I85" s="230">
        <f>(SUM('1.  LRAMVA Summary'!D$54:D$65)+SUM('1.  LRAMVA Summary'!D$66:D$67)*(MONTH($E85)-1)/12)*$H85</f>
        <v>0</v>
      </c>
      <c r="J85" s="230">
        <f>(SUM('1.  LRAMVA Summary'!E$54:E$65)+SUM('1.  LRAMVA Summary'!E$66:E$67)*(MONTH($E85)-1)/12)*$H85</f>
        <v>0</v>
      </c>
      <c r="K85" s="230">
        <f>(SUM('1.  LRAMVA Summary'!F$54:F$65)+SUM('1.  LRAMVA Summary'!F$66:F$67)*(MONTH($E85)-1)/12)*$H85</f>
        <v>0</v>
      </c>
      <c r="L85" s="230">
        <f>(SUM('1.  LRAMVA Summary'!G$54:G$65)+SUM('1.  LRAMVA Summary'!G$66:G$67)*(MONTH($E85)-1)/12)*$H85</f>
        <v>0</v>
      </c>
      <c r="M85" s="230">
        <f>(SUM('1.  LRAMVA Summary'!H$54:H$65)+SUM('1.  LRAMVA Summary'!H$66:H$67)*(MONTH($E85)-1)/12)*$H85</f>
        <v>0</v>
      </c>
      <c r="N85" s="230">
        <f>(SUM('1.  LRAMVA Summary'!I$54:I$65)+SUM('1.  LRAMVA Summary'!I$66:I$67)*(MONTH($E85)-1)/12)*$H85</f>
        <v>0</v>
      </c>
      <c r="O85" s="230">
        <f>(SUM('1.  LRAMVA Summary'!J$54:J$65)+SUM('1.  LRAMVA Summary'!J$66:J$67)*(MONTH($E85)-1)/12)*$H85</f>
        <v>0</v>
      </c>
      <c r="P85" s="230">
        <f>(SUM('1.  LRAMVA Summary'!K$54:K$65)+SUM('1.  LRAMVA Summary'!K$66:K$67)*(MONTH($E85)-1)/12)*$H85</f>
        <v>0</v>
      </c>
      <c r="Q85" s="230">
        <f>(SUM('1.  LRAMVA Summary'!L$54:L$65)+SUM('1.  LRAMVA Summary'!L$66:L$67)*(MONTH($E85)-1)/12)*$H85</f>
        <v>0</v>
      </c>
      <c r="R85" s="230">
        <f>(SUM('1.  LRAMVA Summary'!M$54:M$65)+SUM('1.  LRAMVA Summary'!M$66:M$67)*(MONTH($E85)-1)/12)*$H85</f>
        <v>0</v>
      </c>
      <c r="S85" s="230">
        <f>(SUM('1.  LRAMVA Summary'!N$54:N$65)+SUM('1.  LRAMVA Summary'!N$66:N$67)*(MONTH($E85)-1)/12)*$H85</f>
        <v>0</v>
      </c>
      <c r="T85" s="230">
        <f>(SUM('1.  LRAMVA Summary'!O$54:O$65)+SUM('1.  LRAMVA Summary'!O$66:O$67)*(MONTH($E85)-1)/12)*$H85</f>
        <v>0</v>
      </c>
      <c r="U85" s="230">
        <f>(SUM('1.  LRAMVA Summary'!P$54:P$65)+SUM('1.  LRAMVA Summary'!P$66:P$67)*(MONTH($E85)-1)/12)*$H85</f>
        <v>0</v>
      </c>
      <c r="V85" s="230">
        <f>(SUM('1.  LRAMVA Summary'!Q$54:Q$65)+SUM('1.  LRAMVA Summary'!Q$66:Q$67)*(MONTH($E85)-1)/12)*$H85</f>
        <v>0</v>
      </c>
      <c r="W85" s="231">
        <f t="shared" si="20"/>
        <v>0</v>
      </c>
    </row>
    <row r="86" spans="2:23" s="9" customFormat="1">
      <c r="B86" s="66"/>
      <c r="E86" s="214">
        <v>42339</v>
      </c>
      <c r="F86" s="214" t="s">
        <v>181</v>
      </c>
      <c r="G86" s="215" t="s">
        <v>69</v>
      </c>
      <c r="H86" s="229">
        <f t="shared" si="23"/>
        <v>9.1666666666666665E-4</v>
      </c>
      <c r="I86" s="230">
        <f>(SUM('1.  LRAMVA Summary'!D$54:D$65)+SUM('1.  LRAMVA Summary'!D$66:D$67)*(MONTH($E86)-1)/12)*$H86</f>
        <v>0</v>
      </c>
      <c r="J86" s="230">
        <f>(SUM('1.  LRAMVA Summary'!E$54:E$65)+SUM('1.  LRAMVA Summary'!E$66:E$67)*(MONTH($E86)-1)/12)*$H86</f>
        <v>0</v>
      </c>
      <c r="K86" s="230">
        <f>(SUM('1.  LRAMVA Summary'!F$54:F$65)+SUM('1.  LRAMVA Summary'!F$66:F$67)*(MONTH($E86)-1)/12)*$H86</f>
        <v>0</v>
      </c>
      <c r="L86" s="230">
        <f>(SUM('1.  LRAMVA Summary'!G$54:G$65)+SUM('1.  LRAMVA Summary'!G$66:G$67)*(MONTH($E86)-1)/12)*$H86</f>
        <v>0</v>
      </c>
      <c r="M86" s="230">
        <f>(SUM('1.  LRAMVA Summary'!H$54:H$65)+SUM('1.  LRAMVA Summary'!H$66:H$67)*(MONTH($E86)-1)/12)*$H86</f>
        <v>0</v>
      </c>
      <c r="N86" s="230">
        <f>(SUM('1.  LRAMVA Summary'!I$54:I$65)+SUM('1.  LRAMVA Summary'!I$66:I$67)*(MONTH($E86)-1)/12)*$H86</f>
        <v>0</v>
      </c>
      <c r="O86" s="230">
        <f>(SUM('1.  LRAMVA Summary'!J$54:J$65)+SUM('1.  LRAMVA Summary'!J$66:J$67)*(MONTH($E86)-1)/12)*$H86</f>
        <v>0</v>
      </c>
      <c r="P86" s="230">
        <f>(SUM('1.  LRAMVA Summary'!K$54:K$65)+SUM('1.  LRAMVA Summary'!K$66:K$67)*(MONTH($E86)-1)/12)*$H86</f>
        <v>0</v>
      </c>
      <c r="Q86" s="230">
        <f>(SUM('1.  LRAMVA Summary'!L$54:L$65)+SUM('1.  LRAMVA Summary'!L$66:L$67)*(MONTH($E86)-1)/12)*$H86</f>
        <v>0</v>
      </c>
      <c r="R86" s="230">
        <f>(SUM('1.  LRAMVA Summary'!M$54:M$65)+SUM('1.  LRAMVA Summary'!M$66:M$67)*(MONTH($E86)-1)/12)*$H86</f>
        <v>0</v>
      </c>
      <c r="S86" s="230">
        <f>(SUM('1.  LRAMVA Summary'!N$54:N$65)+SUM('1.  LRAMVA Summary'!N$66:N$67)*(MONTH($E86)-1)/12)*$H86</f>
        <v>0</v>
      </c>
      <c r="T86" s="230">
        <f>(SUM('1.  LRAMVA Summary'!O$54:O$65)+SUM('1.  LRAMVA Summary'!O$66:O$67)*(MONTH($E86)-1)/12)*$H86</f>
        <v>0</v>
      </c>
      <c r="U86" s="230">
        <f>(SUM('1.  LRAMVA Summary'!P$54:P$65)+SUM('1.  LRAMVA Summary'!P$66:P$67)*(MONTH($E86)-1)/12)*$H86</f>
        <v>0</v>
      </c>
      <c r="V86" s="230">
        <f>(SUM('1.  LRAMVA Summary'!Q$54:Q$65)+SUM('1.  LRAMVA Summary'!Q$66:Q$67)*(MONTH($E86)-1)/12)*$H86</f>
        <v>0</v>
      </c>
      <c r="W86" s="231">
        <f t="shared" si="20"/>
        <v>0</v>
      </c>
    </row>
    <row r="87" spans="2:23" s="9" customFormat="1" ht="15" thickBot="1">
      <c r="B87" s="66"/>
      <c r="E87" s="216" t="s">
        <v>465</v>
      </c>
      <c r="F87" s="216"/>
      <c r="G87" s="217"/>
      <c r="H87" s="218"/>
      <c r="I87" s="219">
        <f>SUM(I74:I86)</f>
        <v>0</v>
      </c>
      <c r="J87" s="219">
        <f>SUM(J74:J86)</f>
        <v>0</v>
      </c>
      <c r="K87" s="219">
        <f t="shared" ref="K87:O87" si="24">SUM(K74:K86)</f>
        <v>0</v>
      </c>
      <c r="L87" s="219">
        <f t="shared" si="24"/>
        <v>0</v>
      </c>
      <c r="M87" s="219">
        <f t="shared" si="24"/>
        <v>0</v>
      </c>
      <c r="N87" s="219">
        <f t="shared" si="24"/>
        <v>0</v>
      </c>
      <c r="O87" s="219">
        <f t="shared" si="24"/>
        <v>0</v>
      </c>
      <c r="P87" s="219">
        <f t="shared" ref="P87:V87" si="25">SUM(P74:P86)</f>
        <v>0</v>
      </c>
      <c r="Q87" s="219">
        <f t="shared" si="25"/>
        <v>0</v>
      </c>
      <c r="R87" s="219">
        <f t="shared" si="25"/>
        <v>0</v>
      </c>
      <c r="S87" s="219">
        <f t="shared" si="25"/>
        <v>0</v>
      </c>
      <c r="T87" s="219">
        <f t="shared" si="25"/>
        <v>0</v>
      </c>
      <c r="U87" s="219">
        <f t="shared" si="25"/>
        <v>0</v>
      </c>
      <c r="V87" s="219">
        <f t="shared" si="25"/>
        <v>0</v>
      </c>
      <c r="W87" s="219">
        <f>SUM(W74:W86)</f>
        <v>0</v>
      </c>
    </row>
    <row r="88" spans="2:23" s="9" customFormat="1" ht="15" thickTop="1">
      <c r="B88" s="66"/>
      <c r="E88" s="220" t="s">
        <v>67</v>
      </c>
      <c r="F88" s="220"/>
      <c r="G88" s="221"/>
      <c r="H88" s="222"/>
      <c r="I88" s="223"/>
      <c r="J88" s="223"/>
      <c r="K88" s="223"/>
      <c r="L88" s="223"/>
      <c r="M88" s="223"/>
      <c r="N88" s="223"/>
      <c r="O88" s="223"/>
      <c r="P88" s="223"/>
      <c r="Q88" s="223"/>
      <c r="R88" s="223"/>
      <c r="S88" s="223"/>
      <c r="T88" s="223"/>
      <c r="U88" s="223"/>
      <c r="V88" s="223"/>
      <c r="W88" s="224"/>
    </row>
    <row r="89" spans="2:23" s="9" customFormat="1">
      <c r="B89" s="66"/>
      <c r="E89" s="225" t="s">
        <v>429</v>
      </c>
      <c r="F89" s="225"/>
      <c r="G89" s="226"/>
      <c r="H89" s="227"/>
      <c r="I89" s="228">
        <f>I87+I88</f>
        <v>0</v>
      </c>
      <c r="J89" s="228">
        <f t="shared" ref="J89" si="26">J87+J88</f>
        <v>0</v>
      </c>
      <c r="K89" s="228">
        <f t="shared" ref="K89" si="27">K87+K88</f>
        <v>0</v>
      </c>
      <c r="L89" s="228">
        <f t="shared" ref="L89" si="28">L87+L88</f>
        <v>0</v>
      </c>
      <c r="M89" s="228">
        <f t="shared" ref="M89" si="29">M87+M88</f>
        <v>0</v>
      </c>
      <c r="N89" s="228">
        <f t="shared" ref="N89" si="30">N87+N88</f>
        <v>0</v>
      </c>
      <c r="O89" s="228">
        <f t="shared" ref="O89:U89" si="31">O87+O88</f>
        <v>0</v>
      </c>
      <c r="P89" s="228">
        <f t="shared" si="31"/>
        <v>0</v>
      </c>
      <c r="Q89" s="228">
        <f t="shared" si="31"/>
        <v>0</v>
      </c>
      <c r="R89" s="228">
        <f t="shared" si="31"/>
        <v>0</v>
      </c>
      <c r="S89" s="228">
        <f t="shared" si="31"/>
        <v>0</v>
      </c>
      <c r="T89" s="228">
        <f t="shared" si="31"/>
        <v>0</v>
      </c>
      <c r="U89" s="228">
        <f t="shared" si="31"/>
        <v>0</v>
      </c>
      <c r="V89" s="228">
        <f t="shared" ref="V89" si="32">V87+V88</f>
        <v>0</v>
      </c>
      <c r="W89" s="228">
        <f t="shared" ref="W89" si="33">W87+W88</f>
        <v>0</v>
      </c>
    </row>
    <row r="90" spans="2:23" s="9" customFormat="1">
      <c r="B90" s="66"/>
      <c r="E90" s="214">
        <v>42370</v>
      </c>
      <c r="F90" s="214" t="s">
        <v>183</v>
      </c>
      <c r="G90" s="215" t="s">
        <v>65</v>
      </c>
      <c r="H90" s="229">
        <f>$C$35/12</f>
        <v>9.1666666666666665E-4</v>
      </c>
      <c r="I90" s="230">
        <f>(SUM('1.  LRAMVA Summary'!D$54:D$68)+SUM('1.  LRAMVA Summary'!D$69:D$70)*(MONTH($E90)-1)/12)*$H90</f>
        <v>0</v>
      </c>
      <c r="J90" s="230">
        <f>(SUM('1.  LRAMVA Summary'!E$54:E$68)+SUM('1.  LRAMVA Summary'!E$69:E$70)*(MONTH($E90)-1)/12)*$H90</f>
        <v>0</v>
      </c>
      <c r="K90" s="230">
        <f>(SUM('1.  LRAMVA Summary'!F$54:F$68)+SUM('1.  LRAMVA Summary'!F$69:F$70)*(MONTH($E90)-1)/12)*$H90</f>
        <v>0</v>
      </c>
      <c r="L90" s="230">
        <f>(SUM('1.  LRAMVA Summary'!G$54:G$68)+SUM('1.  LRAMVA Summary'!G$69:G$70)*(MONTH($E90)-1)/12)*$H90</f>
        <v>0</v>
      </c>
      <c r="M90" s="230">
        <f>(SUM('1.  LRAMVA Summary'!H$54:H$68)+SUM('1.  LRAMVA Summary'!H$69:H$70)*(MONTH($E90)-1)/12)*$H90</f>
        <v>0</v>
      </c>
      <c r="N90" s="230">
        <f>(SUM('1.  LRAMVA Summary'!I$54:I$68)+SUM('1.  LRAMVA Summary'!I$69:I$70)*(MONTH($E90)-1)/12)*$H90</f>
        <v>0</v>
      </c>
      <c r="O90" s="230">
        <f>(SUM('1.  LRAMVA Summary'!J$54:J$68)+SUM('1.  LRAMVA Summary'!J$69:J$70)*(MONTH($E90)-1)/12)*$H90</f>
        <v>0</v>
      </c>
      <c r="P90" s="230">
        <f>(SUM('1.  LRAMVA Summary'!K$54:K$68)+SUM('1.  LRAMVA Summary'!K$69:K$70)*(MONTH($E90)-1)/12)*$H90</f>
        <v>0</v>
      </c>
      <c r="Q90" s="230">
        <f>(SUM('1.  LRAMVA Summary'!L$54:L$68)+SUM('1.  LRAMVA Summary'!L$69:L$70)*(MONTH($E90)-1)/12)*$H90</f>
        <v>0</v>
      </c>
      <c r="R90" s="230">
        <f>(SUM('1.  LRAMVA Summary'!M$54:M$68)+SUM('1.  LRAMVA Summary'!M$69:M$70)*(MONTH($E90)-1)/12)*$H90</f>
        <v>0</v>
      </c>
      <c r="S90" s="230">
        <f>(SUM('1.  LRAMVA Summary'!N$54:N$68)+SUM('1.  LRAMVA Summary'!N$69:N$70)*(MONTH($E90)-1)/12)*$H90</f>
        <v>0</v>
      </c>
      <c r="T90" s="230">
        <f>(SUM('1.  LRAMVA Summary'!O$54:O$68)+SUM('1.  LRAMVA Summary'!O$69:O$70)*(MONTH($E90)-1)/12)*$H90</f>
        <v>0</v>
      </c>
      <c r="U90" s="230">
        <f>(SUM('1.  LRAMVA Summary'!P$54:P$68)+SUM('1.  LRAMVA Summary'!P$69:P$70)*(MONTH($E90)-1)/12)*$H90</f>
        <v>0</v>
      </c>
      <c r="V90" s="230">
        <f>(SUM('1.  LRAMVA Summary'!Q$54:Q$68)+SUM('1.  LRAMVA Summary'!Q$69:Q$70)*(MONTH($E90)-1)/12)*$H90</f>
        <v>0</v>
      </c>
      <c r="W90" s="231">
        <f>SUM(I90:V90)</f>
        <v>0</v>
      </c>
    </row>
    <row r="91" spans="2:23" s="9" customFormat="1">
      <c r="B91" s="66"/>
      <c r="E91" s="214">
        <v>42401</v>
      </c>
      <c r="F91" s="214" t="s">
        <v>183</v>
      </c>
      <c r="G91" s="215" t="s">
        <v>65</v>
      </c>
      <c r="H91" s="229">
        <f t="shared" ref="H91:H92" si="34">$C$35/12</f>
        <v>9.1666666666666665E-4</v>
      </c>
      <c r="I91" s="230">
        <f>(SUM('1.  LRAMVA Summary'!D$54:D$68)+SUM('1.  LRAMVA Summary'!D$69:D$70)*(MONTH($E91)-1)/12)*$H91</f>
        <v>10.25174732530474</v>
      </c>
      <c r="J91" s="230">
        <f>(SUM('1.  LRAMVA Summary'!E$54:E$68)+SUM('1.  LRAMVA Summary'!E$69:E$70)*(MONTH($E91)-1)/12)*$H91</f>
        <v>6.2594259838421316</v>
      </c>
      <c r="K91" s="230">
        <f>(SUM('1.  LRAMVA Summary'!F$54:F$68)+SUM('1.  LRAMVA Summary'!F$69:F$70)*(MONTH($E91)-1)/12)*$H91</f>
        <v>10.954955003790783</v>
      </c>
      <c r="L91" s="230">
        <f>(SUM('1.  LRAMVA Summary'!G$54:G$68)+SUM('1.  LRAMVA Summary'!G$69:G$70)*(MONTH($E91)-1)/12)*$H91</f>
        <v>-6.0036365277777781E-2</v>
      </c>
      <c r="M91" s="230">
        <f>(SUM('1.  LRAMVA Summary'!H$54:H$68)+SUM('1.  LRAMVA Summary'!H$69:H$70)*(MONTH($E91)-1)/12)*$H91</f>
        <v>-5.0220553472222228E-2</v>
      </c>
      <c r="N91" s="230">
        <f>(SUM('1.  LRAMVA Summary'!I$54:I$68)+SUM('1.  LRAMVA Summary'!I$69:I$70)*(MONTH($E91)-1)/12)*$H91</f>
        <v>0</v>
      </c>
      <c r="O91" s="230">
        <f>(SUM('1.  LRAMVA Summary'!J$54:J$68)+SUM('1.  LRAMVA Summary'!J$69:J$70)*(MONTH($E91)-1)/12)*$H91</f>
        <v>0</v>
      </c>
      <c r="P91" s="230">
        <f>(SUM('1.  LRAMVA Summary'!K$54:K$68)+SUM('1.  LRAMVA Summary'!K$69:K$70)*(MONTH($E91)-1)/12)*$H91</f>
        <v>0</v>
      </c>
      <c r="Q91" s="230">
        <f>(SUM('1.  LRAMVA Summary'!L$54:L$68)+SUM('1.  LRAMVA Summary'!L$69:L$70)*(MONTH($E91)-1)/12)*$H91</f>
        <v>0</v>
      </c>
      <c r="R91" s="230">
        <f>(SUM('1.  LRAMVA Summary'!M$54:M$68)+SUM('1.  LRAMVA Summary'!M$69:M$70)*(MONTH($E91)-1)/12)*$H91</f>
        <v>0</v>
      </c>
      <c r="S91" s="230">
        <f>(SUM('1.  LRAMVA Summary'!N$54:N$68)+SUM('1.  LRAMVA Summary'!N$69:N$70)*(MONTH($E91)-1)/12)*$H91</f>
        <v>0</v>
      </c>
      <c r="T91" s="230">
        <f>(SUM('1.  LRAMVA Summary'!O$54:O$68)+SUM('1.  LRAMVA Summary'!O$69:O$70)*(MONTH($E91)-1)/12)*$H91</f>
        <v>0</v>
      </c>
      <c r="U91" s="230">
        <f>(SUM('1.  LRAMVA Summary'!P$54:P$68)+SUM('1.  LRAMVA Summary'!P$69:P$70)*(MONTH($E91)-1)/12)*$H91</f>
        <v>0</v>
      </c>
      <c r="V91" s="230">
        <f>(SUM('1.  LRAMVA Summary'!Q$54:Q$68)+SUM('1.  LRAMVA Summary'!Q$69:Q$70)*(MONTH($E91)-1)/12)*$H91</f>
        <v>0</v>
      </c>
      <c r="W91" s="231">
        <f t="shared" ref="W91:W101" si="35">SUM(I91:V91)</f>
        <v>27.355871394187652</v>
      </c>
    </row>
    <row r="92" spans="2:23" s="9" customFormat="1" ht="14.25" customHeight="1">
      <c r="B92" s="66"/>
      <c r="E92" s="214">
        <v>42430</v>
      </c>
      <c r="F92" s="214" t="s">
        <v>183</v>
      </c>
      <c r="G92" s="215" t="s">
        <v>65</v>
      </c>
      <c r="H92" s="229">
        <f t="shared" si="34"/>
        <v>9.1666666666666665E-4</v>
      </c>
      <c r="I92" s="230">
        <f>(SUM('1.  LRAMVA Summary'!D$54:D$68)+SUM('1.  LRAMVA Summary'!D$69:D$70)*(MONTH($E92)-1)/12)*$H92</f>
        <v>20.503494650609479</v>
      </c>
      <c r="J92" s="230">
        <f>(SUM('1.  LRAMVA Summary'!E$54:E$68)+SUM('1.  LRAMVA Summary'!E$69:E$70)*(MONTH($E92)-1)/12)*$H92</f>
        <v>12.518851967684263</v>
      </c>
      <c r="K92" s="230">
        <f>(SUM('1.  LRAMVA Summary'!F$54:F$68)+SUM('1.  LRAMVA Summary'!F$69:F$70)*(MONTH($E92)-1)/12)*$H92</f>
        <v>21.909910007581566</v>
      </c>
      <c r="L92" s="230">
        <f>(SUM('1.  LRAMVA Summary'!G$54:G$68)+SUM('1.  LRAMVA Summary'!G$69:G$70)*(MONTH($E92)-1)/12)*$H92</f>
        <v>-0.12007273055555556</v>
      </c>
      <c r="M92" s="230">
        <f>(SUM('1.  LRAMVA Summary'!H$54:H$68)+SUM('1.  LRAMVA Summary'!H$69:H$70)*(MONTH($E92)-1)/12)*$H92</f>
        <v>-0.10044110694444446</v>
      </c>
      <c r="N92" s="230">
        <f>(SUM('1.  LRAMVA Summary'!I$54:I$68)+SUM('1.  LRAMVA Summary'!I$69:I$70)*(MONTH($E92)-1)/12)*$H92</f>
        <v>0</v>
      </c>
      <c r="O92" s="230">
        <f>(SUM('1.  LRAMVA Summary'!J$54:J$68)+SUM('1.  LRAMVA Summary'!J$69:J$70)*(MONTH($E92)-1)/12)*$H92</f>
        <v>0</v>
      </c>
      <c r="P92" s="230">
        <f>(SUM('1.  LRAMVA Summary'!K$54:K$68)+SUM('1.  LRAMVA Summary'!K$69:K$70)*(MONTH($E92)-1)/12)*$H92</f>
        <v>0</v>
      </c>
      <c r="Q92" s="230">
        <f>(SUM('1.  LRAMVA Summary'!L$54:L$68)+SUM('1.  LRAMVA Summary'!L$69:L$70)*(MONTH($E92)-1)/12)*$H92</f>
        <v>0</v>
      </c>
      <c r="R92" s="230">
        <f>(SUM('1.  LRAMVA Summary'!M$54:M$68)+SUM('1.  LRAMVA Summary'!M$69:M$70)*(MONTH($E92)-1)/12)*$H92</f>
        <v>0</v>
      </c>
      <c r="S92" s="230">
        <f>(SUM('1.  LRAMVA Summary'!N$54:N$68)+SUM('1.  LRAMVA Summary'!N$69:N$70)*(MONTH($E92)-1)/12)*$H92</f>
        <v>0</v>
      </c>
      <c r="T92" s="230">
        <f>(SUM('1.  LRAMVA Summary'!O$54:O$68)+SUM('1.  LRAMVA Summary'!O$69:O$70)*(MONTH($E92)-1)/12)*$H92</f>
        <v>0</v>
      </c>
      <c r="U92" s="230">
        <f>(SUM('1.  LRAMVA Summary'!P$54:P$68)+SUM('1.  LRAMVA Summary'!P$69:P$70)*(MONTH($E92)-1)/12)*$H92</f>
        <v>0</v>
      </c>
      <c r="V92" s="230">
        <f>(SUM('1.  LRAMVA Summary'!Q$54:Q$68)+SUM('1.  LRAMVA Summary'!Q$69:Q$70)*(MONTH($E92)-1)/12)*$H92</f>
        <v>0</v>
      </c>
      <c r="W92" s="231">
        <f t="shared" si="35"/>
        <v>54.711742788375304</v>
      </c>
    </row>
    <row r="93" spans="2:23" s="8" customFormat="1">
      <c r="B93" s="239"/>
      <c r="D93" s="9"/>
      <c r="E93" s="214">
        <v>42461</v>
      </c>
      <c r="F93" s="214" t="s">
        <v>183</v>
      </c>
      <c r="G93" s="215" t="s">
        <v>66</v>
      </c>
      <c r="H93" s="229">
        <f>$C$36/12</f>
        <v>9.1666666666666665E-4</v>
      </c>
      <c r="I93" s="230">
        <f>(SUM('1.  LRAMVA Summary'!D$54:D$68)+SUM('1.  LRAMVA Summary'!D$69:D$70)*(MONTH($E93)-1)/12)*$H93</f>
        <v>30.75524197591422</v>
      </c>
      <c r="J93" s="230">
        <f>(SUM('1.  LRAMVA Summary'!E$54:E$68)+SUM('1.  LRAMVA Summary'!E$69:E$70)*(MONTH($E93)-1)/12)*$H93</f>
        <v>18.778277951526395</v>
      </c>
      <c r="K93" s="230">
        <f>(SUM('1.  LRAMVA Summary'!F$54:F$68)+SUM('1.  LRAMVA Summary'!F$69:F$70)*(MONTH($E93)-1)/12)*$H93</f>
        <v>32.864865011372352</v>
      </c>
      <c r="L93" s="230">
        <f>(SUM('1.  LRAMVA Summary'!G$54:G$68)+SUM('1.  LRAMVA Summary'!G$69:G$70)*(MONTH($E93)-1)/12)*$H93</f>
        <v>-0.18010909583333334</v>
      </c>
      <c r="M93" s="230">
        <f>(SUM('1.  LRAMVA Summary'!H$54:H$68)+SUM('1.  LRAMVA Summary'!H$69:H$70)*(MONTH($E93)-1)/12)*$H93</f>
        <v>-0.15066166041666668</v>
      </c>
      <c r="N93" s="230">
        <f>(SUM('1.  LRAMVA Summary'!I$54:I$68)+SUM('1.  LRAMVA Summary'!I$69:I$70)*(MONTH($E93)-1)/12)*$H93</f>
        <v>0</v>
      </c>
      <c r="O93" s="230">
        <f>(SUM('1.  LRAMVA Summary'!J$54:J$68)+SUM('1.  LRAMVA Summary'!J$69:J$70)*(MONTH($E93)-1)/12)*$H93</f>
        <v>0</v>
      </c>
      <c r="P93" s="230">
        <f>(SUM('1.  LRAMVA Summary'!K$54:K$68)+SUM('1.  LRAMVA Summary'!K$69:K$70)*(MONTH($E93)-1)/12)*$H93</f>
        <v>0</v>
      </c>
      <c r="Q93" s="230">
        <f>(SUM('1.  LRAMVA Summary'!L$54:L$68)+SUM('1.  LRAMVA Summary'!L$69:L$70)*(MONTH($E93)-1)/12)*$H93</f>
        <v>0</v>
      </c>
      <c r="R93" s="230">
        <f>(SUM('1.  LRAMVA Summary'!M$54:M$68)+SUM('1.  LRAMVA Summary'!M$69:M$70)*(MONTH($E93)-1)/12)*$H93</f>
        <v>0</v>
      </c>
      <c r="S93" s="230">
        <f>(SUM('1.  LRAMVA Summary'!N$54:N$68)+SUM('1.  LRAMVA Summary'!N$69:N$70)*(MONTH($E93)-1)/12)*$H93</f>
        <v>0</v>
      </c>
      <c r="T93" s="230">
        <f>(SUM('1.  LRAMVA Summary'!O$54:O$68)+SUM('1.  LRAMVA Summary'!O$69:O$70)*(MONTH($E93)-1)/12)*$H93</f>
        <v>0</v>
      </c>
      <c r="U93" s="230">
        <f>(SUM('1.  LRAMVA Summary'!P$54:P$68)+SUM('1.  LRAMVA Summary'!P$69:P$70)*(MONTH($E93)-1)/12)*$H93</f>
        <v>0</v>
      </c>
      <c r="V93" s="230">
        <f>(SUM('1.  LRAMVA Summary'!Q$54:Q$68)+SUM('1.  LRAMVA Summary'!Q$69:Q$70)*(MONTH($E93)-1)/12)*$H93</f>
        <v>0</v>
      </c>
      <c r="W93" s="231">
        <f t="shared" si="35"/>
        <v>82.067614182562963</v>
      </c>
    </row>
    <row r="94" spans="2:23" s="9" customFormat="1">
      <c r="B94" s="66"/>
      <c r="E94" s="214">
        <v>42491</v>
      </c>
      <c r="F94" s="214" t="s">
        <v>183</v>
      </c>
      <c r="G94" s="215" t="s">
        <v>66</v>
      </c>
      <c r="H94" s="229">
        <f t="shared" ref="H94:H95" si="36">$C$36/12</f>
        <v>9.1666666666666665E-4</v>
      </c>
      <c r="I94" s="230">
        <f>(SUM('1.  LRAMVA Summary'!D$54:D$68)+SUM('1.  LRAMVA Summary'!D$69:D$70)*(MONTH($E94)-1)/12)*$H94</f>
        <v>41.006989301218958</v>
      </c>
      <c r="J94" s="230">
        <f>(SUM('1.  LRAMVA Summary'!E$54:E$68)+SUM('1.  LRAMVA Summary'!E$69:E$70)*(MONTH($E94)-1)/12)*$H94</f>
        <v>25.037703935368526</v>
      </c>
      <c r="K94" s="230">
        <f>(SUM('1.  LRAMVA Summary'!F$54:F$68)+SUM('1.  LRAMVA Summary'!F$69:F$70)*(MONTH($E94)-1)/12)*$H94</f>
        <v>43.819820015163131</v>
      </c>
      <c r="L94" s="230">
        <f>(SUM('1.  LRAMVA Summary'!G$54:G$68)+SUM('1.  LRAMVA Summary'!G$69:G$70)*(MONTH($E94)-1)/12)*$H94</f>
        <v>-0.24014546111111112</v>
      </c>
      <c r="M94" s="230">
        <f>(SUM('1.  LRAMVA Summary'!H$54:H$68)+SUM('1.  LRAMVA Summary'!H$69:H$70)*(MONTH($E94)-1)/12)*$H94</f>
        <v>-0.20088221388888891</v>
      </c>
      <c r="N94" s="230">
        <f>(SUM('1.  LRAMVA Summary'!I$54:I$68)+SUM('1.  LRAMVA Summary'!I$69:I$70)*(MONTH($E94)-1)/12)*$H94</f>
        <v>0</v>
      </c>
      <c r="O94" s="230">
        <f>(SUM('1.  LRAMVA Summary'!J$54:J$68)+SUM('1.  LRAMVA Summary'!J$69:J$70)*(MONTH($E94)-1)/12)*$H94</f>
        <v>0</v>
      </c>
      <c r="P94" s="230">
        <f>(SUM('1.  LRAMVA Summary'!K$54:K$68)+SUM('1.  LRAMVA Summary'!K$69:K$70)*(MONTH($E94)-1)/12)*$H94</f>
        <v>0</v>
      </c>
      <c r="Q94" s="230">
        <f>(SUM('1.  LRAMVA Summary'!L$54:L$68)+SUM('1.  LRAMVA Summary'!L$69:L$70)*(MONTH($E94)-1)/12)*$H94</f>
        <v>0</v>
      </c>
      <c r="R94" s="230">
        <f>(SUM('1.  LRAMVA Summary'!M$54:M$68)+SUM('1.  LRAMVA Summary'!M$69:M$70)*(MONTH($E94)-1)/12)*$H94</f>
        <v>0</v>
      </c>
      <c r="S94" s="230">
        <f>(SUM('1.  LRAMVA Summary'!N$54:N$68)+SUM('1.  LRAMVA Summary'!N$69:N$70)*(MONTH($E94)-1)/12)*$H94</f>
        <v>0</v>
      </c>
      <c r="T94" s="230">
        <f>(SUM('1.  LRAMVA Summary'!O$54:O$68)+SUM('1.  LRAMVA Summary'!O$69:O$70)*(MONTH($E94)-1)/12)*$H94</f>
        <v>0</v>
      </c>
      <c r="U94" s="230">
        <f>(SUM('1.  LRAMVA Summary'!P$54:P$68)+SUM('1.  LRAMVA Summary'!P$69:P$70)*(MONTH($E94)-1)/12)*$H94</f>
        <v>0</v>
      </c>
      <c r="V94" s="230">
        <f>(SUM('1.  LRAMVA Summary'!Q$54:Q$68)+SUM('1.  LRAMVA Summary'!Q$69:Q$70)*(MONTH($E94)-1)/12)*$H94</f>
        <v>0</v>
      </c>
      <c r="W94" s="231">
        <f t="shared" si="35"/>
        <v>109.42348557675061</v>
      </c>
    </row>
    <row r="95" spans="2:23" s="238" customFormat="1">
      <c r="B95" s="237"/>
      <c r="D95" s="9"/>
      <c r="E95" s="214">
        <v>42522</v>
      </c>
      <c r="F95" s="214" t="s">
        <v>183</v>
      </c>
      <c r="G95" s="215" t="s">
        <v>66</v>
      </c>
      <c r="H95" s="229">
        <f t="shared" si="36"/>
        <v>9.1666666666666665E-4</v>
      </c>
      <c r="I95" s="230">
        <f>(SUM('1.  LRAMVA Summary'!D$54:D$68)+SUM('1.  LRAMVA Summary'!D$69:D$70)*(MONTH($E95)-1)/12)*$H95</f>
        <v>51.258736626523699</v>
      </c>
      <c r="J95" s="230">
        <f>(SUM('1.  LRAMVA Summary'!E$54:E$68)+SUM('1.  LRAMVA Summary'!E$69:E$70)*(MONTH($E95)-1)/12)*$H95</f>
        <v>31.297129919210661</v>
      </c>
      <c r="K95" s="230">
        <f>(SUM('1.  LRAMVA Summary'!F$54:F$68)+SUM('1.  LRAMVA Summary'!F$69:F$70)*(MONTH($E95)-1)/12)*$H95</f>
        <v>54.774775018953918</v>
      </c>
      <c r="L95" s="230">
        <f>(SUM('1.  LRAMVA Summary'!G$54:G$68)+SUM('1.  LRAMVA Summary'!G$69:G$70)*(MONTH($E95)-1)/12)*$H95</f>
        <v>-0.30018182638888891</v>
      </c>
      <c r="M95" s="230">
        <f>(SUM('1.  LRAMVA Summary'!H$54:H$68)+SUM('1.  LRAMVA Summary'!H$69:H$70)*(MONTH($E95)-1)/12)*$H95</f>
        <v>-0.25110276736111115</v>
      </c>
      <c r="N95" s="230">
        <f>(SUM('1.  LRAMVA Summary'!I$54:I$68)+SUM('1.  LRAMVA Summary'!I$69:I$70)*(MONTH($E95)-1)/12)*$H95</f>
        <v>0</v>
      </c>
      <c r="O95" s="230">
        <f>(SUM('1.  LRAMVA Summary'!J$54:J$68)+SUM('1.  LRAMVA Summary'!J$69:J$70)*(MONTH($E95)-1)/12)*$H95</f>
        <v>0</v>
      </c>
      <c r="P95" s="230">
        <f>(SUM('1.  LRAMVA Summary'!K$54:K$68)+SUM('1.  LRAMVA Summary'!K$69:K$70)*(MONTH($E95)-1)/12)*$H95</f>
        <v>0</v>
      </c>
      <c r="Q95" s="230">
        <f>(SUM('1.  LRAMVA Summary'!L$54:L$68)+SUM('1.  LRAMVA Summary'!L$69:L$70)*(MONTH($E95)-1)/12)*$H95</f>
        <v>0</v>
      </c>
      <c r="R95" s="230">
        <f>(SUM('1.  LRAMVA Summary'!M$54:M$68)+SUM('1.  LRAMVA Summary'!M$69:M$70)*(MONTH($E95)-1)/12)*$H95</f>
        <v>0</v>
      </c>
      <c r="S95" s="230">
        <f>(SUM('1.  LRAMVA Summary'!N$54:N$68)+SUM('1.  LRAMVA Summary'!N$69:N$70)*(MONTH($E95)-1)/12)*$H95</f>
        <v>0</v>
      </c>
      <c r="T95" s="230">
        <f>(SUM('1.  LRAMVA Summary'!O$54:O$68)+SUM('1.  LRAMVA Summary'!O$69:O$70)*(MONTH($E95)-1)/12)*$H95</f>
        <v>0</v>
      </c>
      <c r="U95" s="230">
        <f>(SUM('1.  LRAMVA Summary'!P$54:P$68)+SUM('1.  LRAMVA Summary'!P$69:P$70)*(MONTH($E95)-1)/12)*$H95</f>
        <v>0</v>
      </c>
      <c r="V95" s="230">
        <f>(SUM('1.  LRAMVA Summary'!Q$54:Q$68)+SUM('1.  LRAMVA Summary'!Q$69:Q$70)*(MONTH($E95)-1)/12)*$H95</f>
        <v>0</v>
      </c>
      <c r="W95" s="231">
        <f t="shared" si="35"/>
        <v>136.77935697093827</v>
      </c>
    </row>
    <row r="96" spans="2:23" s="9" customFormat="1">
      <c r="B96" s="66"/>
      <c r="E96" s="214">
        <v>42552</v>
      </c>
      <c r="F96" s="214" t="s">
        <v>183</v>
      </c>
      <c r="G96" s="215" t="s">
        <v>68</v>
      </c>
      <c r="H96" s="229">
        <f>$C$37/12</f>
        <v>9.1666666666666665E-4</v>
      </c>
      <c r="I96" s="230">
        <f>(SUM('1.  LRAMVA Summary'!D$54:D$68)+SUM('1.  LRAMVA Summary'!D$69:D$70)*(MONTH($E96)-1)/12)*$H96</f>
        <v>61.510483951828441</v>
      </c>
      <c r="J96" s="230">
        <f>(SUM('1.  LRAMVA Summary'!E$54:E$68)+SUM('1.  LRAMVA Summary'!E$69:E$70)*(MONTH($E96)-1)/12)*$H96</f>
        <v>37.556555903052789</v>
      </c>
      <c r="K96" s="230">
        <f>(SUM('1.  LRAMVA Summary'!F$54:F$68)+SUM('1.  LRAMVA Summary'!F$69:F$70)*(MONTH($E96)-1)/12)*$H96</f>
        <v>65.729730022744704</v>
      </c>
      <c r="L96" s="230">
        <f>(SUM('1.  LRAMVA Summary'!G$54:G$68)+SUM('1.  LRAMVA Summary'!G$69:G$70)*(MONTH($E96)-1)/12)*$H96</f>
        <v>-0.36021819166666669</v>
      </c>
      <c r="M96" s="230">
        <f>(SUM('1.  LRAMVA Summary'!H$54:H$68)+SUM('1.  LRAMVA Summary'!H$69:H$70)*(MONTH($E96)-1)/12)*$H96</f>
        <v>-0.30132332083333335</v>
      </c>
      <c r="N96" s="230">
        <f>(SUM('1.  LRAMVA Summary'!I$54:I$68)+SUM('1.  LRAMVA Summary'!I$69:I$70)*(MONTH($E96)-1)/12)*$H96</f>
        <v>0</v>
      </c>
      <c r="O96" s="230">
        <f>(SUM('1.  LRAMVA Summary'!J$54:J$68)+SUM('1.  LRAMVA Summary'!J$69:J$70)*(MONTH($E96)-1)/12)*$H96</f>
        <v>0</v>
      </c>
      <c r="P96" s="230">
        <f>(SUM('1.  LRAMVA Summary'!K$54:K$68)+SUM('1.  LRAMVA Summary'!K$69:K$70)*(MONTH($E96)-1)/12)*$H96</f>
        <v>0</v>
      </c>
      <c r="Q96" s="230">
        <f>(SUM('1.  LRAMVA Summary'!L$54:L$68)+SUM('1.  LRAMVA Summary'!L$69:L$70)*(MONTH($E96)-1)/12)*$H96</f>
        <v>0</v>
      </c>
      <c r="R96" s="230">
        <f>(SUM('1.  LRAMVA Summary'!M$54:M$68)+SUM('1.  LRAMVA Summary'!M$69:M$70)*(MONTH($E96)-1)/12)*$H96</f>
        <v>0</v>
      </c>
      <c r="S96" s="230">
        <f>(SUM('1.  LRAMVA Summary'!N$54:N$68)+SUM('1.  LRAMVA Summary'!N$69:N$70)*(MONTH($E96)-1)/12)*$H96</f>
        <v>0</v>
      </c>
      <c r="T96" s="230">
        <f>(SUM('1.  LRAMVA Summary'!O$54:O$68)+SUM('1.  LRAMVA Summary'!O$69:O$70)*(MONTH($E96)-1)/12)*$H96</f>
        <v>0</v>
      </c>
      <c r="U96" s="230">
        <f>(SUM('1.  LRAMVA Summary'!P$54:P$68)+SUM('1.  LRAMVA Summary'!P$69:P$70)*(MONTH($E96)-1)/12)*$H96</f>
        <v>0</v>
      </c>
      <c r="V96" s="230">
        <f>(SUM('1.  LRAMVA Summary'!Q$54:Q$68)+SUM('1.  LRAMVA Summary'!Q$69:Q$70)*(MONTH($E96)-1)/12)*$H96</f>
        <v>0</v>
      </c>
      <c r="W96" s="231">
        <f t="shared" si="35"/>
        <v>164.13522836512593</v>
      </c>
    </row>
    <row r="97" spans="2:23" s="9" customFormat="1">
      <c r="B97" s="66"/>
      <c r="E97" s="214">
        <v>42583</v>
      </c>
      <c r="F97" s="214" t="s">
        <v>183</v>
      </c>
      <c r="G97" s="215" t="s">
        <v>68</v>
      </c>
      <c r="H97" s="229">
        <f t="shared" ref="H97:H98" si="37">$C$37/12</f>
        <v>9.1666666666666665E-4</v>
      </c>
      <c r="I97" s="230">
        <f>(SUM('1.  LRAMVA Summary'!D$54:D$68)+SUM('1.  LRAMVA Summary'!D$69:D$70)*(MONTH($E97)-1)/12)*$H97</f>
        <v>71.762231277133182</v>
      </c>
      <c r="J97" s="230">
        <f>(SUM('1.  LRAMVA Summary'!E$54:E$68)+SUM('1.  LRAMVA Summary'!E$69:E$70)*(MONTH($E97)-1)/12)*$H97</f>
        <v>43.815981886894917</v>
      </c>
      <c r="K97" s="230">
        <f>(SUM('1.  LRAMVA Summary'!F$54:F$68)+SUM('1.  LRAMVA Summary'!F$69:F$70)*(MONTH($E97)-1)/12)*$H97</f>
        <v>76.68468502653549</v>
      </c>
      <c r="L97" s="230">
        <f>(SUM('1.  LRAMVA Summary'!G$54:G$68)+SUM('1.  LRAMVA Summary'!G$69:G$70)*(MONTH($E97)-1)/12)*$H97</f>
        <v>-0.42025455694444447</v>
      </c>
      <c r="M97" s="230">
        <f>(SUM('1.  LRAMVA Summary'!H$54:H$68)+SUM('1.  LRAMVA Summary'!H$69:H$70)*(MONTH($E97)-1)/12)*$H97</f>
        <v>-0.35154387430555556</v>
      </c>
      <c r="N97" s="230">
        <f>(SUM('1.  LRAMVA Summary'!I$54:I$68)+SUM('1.  LRAMVA Summary'!I$69:I$70)*(MONTH($E97)-1)/12)*$H97</f>
        <v>0</v>
      </c>
      <c r="O97" s="230">
        <f>(SUM('1.  LRAMVA Summary'!J$54:J$68)+SUM('1.  LRAMVA Summary'!J$69:J$70)*(MONTH($E97)-1)/12)*$H97</f>
        <v>0</v>
      </c>
      <c r="P97" s="230">
        <f>(SUM('1.  LRAMVA Summary'!K$54:K$68)+SUM('1.  LRAMVA Summary'!K$69:K$70)*(MONTH($E97)-1)/12)*$H97</f>
        <v>0</v>
      </c>
      <c r="Q97" s="230">
        <f>(SUM('1.  LRAMVA Summary'!L$54:L$68)+SUM('1.  LRAMVA Summary'!L$69:L$70)*(MONTH($E97)-1)/12)*$H97</f>
        <v>0</v>
      </c>
      <c r="R97" s="230">
        <f>(SUM('1.  LRAMVA Summary'!M$54:M$68)+SUM('1.  LRAMVA Summary'!M$69:M$70)*(MONTH($E97)-1)/12)*$H97</f>
        <v>0</v>
      </c>
      <c r="S97" s="230">
        <f>(SUM('1.  LRAMVA Summary'!N$54:N$68)+SUM('1.  LRAMVA Summary'!N$69:N$70)*(MONTH($E97)-1)/12)*$H97</f>
        <v>0</v>
      </c>
      <c r="T97" s="230">
        <f>(SUM('1.  LRAMVA Summary'!O$54:O$68)+SUM('1.  LRAMVA Summary'!O$69:O$70)*(MONTH($E97)-1)/12)*$H97</f>
        <v>0</v>
      </c>
      <c r="U97" s="230">
        <f>(SUM('1.  LRAMVA Summary'!P$54:P$68)+SUM('1.  LRAMVA Summary'!P$69:P$70)*(MONTH($E97)-1)/12)*$H97</f>
        <v>0</v>
      </c>
      <c r="V97" s="230">
        <f>(SUM('1.  LRAMVA Summary'!Q$54:Q$68)+SUM('1.  LRAMVA Summary'!Q$69:Q$70)*(MONTH($E97)-1)/12)*$H97</f>
        <v>0</v>
      </c>
      <c r="W97" s="231">
        <f t="shared" si="35"/>
        <v>191.49109975931358</v>
      </c>
    </row>
    <row r="98" spans="2:23" s="9" customFormat="1">
      <c r="B98" s="66"/>
      <c r="E98" s="214">
        <v>42614</v>
      </c>
      <c r="F98" s="214" t="s">
        <v>183</v>
      </c>
      <c r="G98" s="215" t="s">
        <v>68</v>
      </c>
      <c r="H98" s="229">
        <f t="shared" si="37"/>
        <v>9.1666666666666665E-4</v>
      </c>
      <c r="I98" s="230">
        <f>(SUM('1.  LRAMVA Summary'!D$54:D$68)+SUM('1.  LRAMVA Summary'!D$69:D$70)*(MONTH($E98)-1)/12)*$H98</f>
        <v>82.013978602437916</v>
      </c>
      <c r="J98" s="230">
        <f>(SUM('1.  LRAMVA Summary'!E$54:E$68)+SUM('1.  LRAMVA Summary'!E$69:E$70)*(MONTH($E98)-1)/12)*$H98</f>
        <v>50.075407870737052</v>
      </c>
      <c r="K98" s="230">
        <f>(SUM('1.  LRAMVA Summary'!F$54:F$68)+SUM('1.  LRAMVA Summary'!F$69:F$70)*(MONTH($E98)-1)/12)*$H98</f>
        <v>87.639640030326262</v>
      </c>
      <c r="L98" s="230">
        <f>(SUM('1.  LRAMVA Summary'!G$54:G$68)+SUM('1.  LRAMVA Summary'!G$69:G$70)*(MONTH($E98)-1)/12)*$H98</f>
        <v>-0.48029092222222225</v>
      </c>
      <c r="M98" s="230">
        <f>(SUM('1.  LRAMVA Summary'!H$54:H$68)+SUM('1.  LRAMVA Summary'!H$69:H$70)*(MONTH($E98)-1)/12)*$H98</f>
        <v>-0.40176442777777782</v>
      </c>
      <c r="N98" s="230">
        <f>(SUM('1.  LRAMVA Summary'!I$54:I$68)+SUM('1.  LRAMVA Summary'!I$69:I$70)*(MONTH($E98)-1)/12)*$H98</f>
        <v>0</v>
      </c>
      <c r="O98" s="230">
        <f>(SUM('1.  LRAMVA Summary'!J$54:J$68)+SUM('1.  LRAMVA Summary'!J$69:J$70)*(MONTH($E98)-1)/12)*$H98</f>
        <v>0</v>
      </c>
      <c r="P98" s="230">
        <f>(SUM('1.  LRAMVA Summary'!K$54:K$68)+SUM('1.  LRAMVA Summary'!K$69:K$70)*(MONTH($E98)-1)/12)*$H98</f>
        <v>0</v>
      </c>
      <c r="Q98" s="230">
        <f>(SUM('1.  LRAMVA Summary'!L$54:L$68)+SUM('1.  LRAMVA Summary'!L$69:L$70)*(MONTH($E98)-1)/12)*$H98</f>
        <v>0</v>
      </c>
      <c r="R98" s="230">
        <f>(SUM('1.  LRAMVA Summary'!M$54:M$68)+SUM('1.  LRAMVA Summary'!M$69:M$70)*(MONTH($E98)-1)/12)*$H98</f>
        <v>0</v>
      </c>
      <c r="S98" s="230">
        <f>(SUM('1.  LRAMVA Summary'!N$54:N$68)+SUM('1.  LRAMVA Summary'!N$69:N$70)*(MONTH($E98)-1)/12)*$H98</f>
        <v>0</v>
      </c>
      <c r="T98" s="230">
        <f>(SUM('1.  LRAMVA Summary'!O$54:O$68)+SUM('1.  LRAMVA Summary'!O$69:O$70)*(MONTH($E98)-1)/12)*$H98</f>
        <v>0</v>
      </c>
      <c r="U98" s="230">
        <f>(SUM('1.  LRAMVA Summary'!P$54:P$68)+SUM('1.  LRAMVA Summary'!P$69:P$70)*(MONTH($E98)-1)/12)*$H98</f>
        <v>0</v>
      </c>
      <c r="V98" s="230">
        <f>(SUM('1.  LRAMVA Summary'!Q$54:Q$68)+SUM('1.  LRAMVA Summary'!Q$69:Q$70)*(MONTH($E98)-1)/12)*$H98</f>
        <v>0</v>
      </c>
      <c r="W98" s="231">
        <f t="shared" si="35"/>
        <v>218.84697115350122</v>
      </c>
    </row>
    <row r="99" spans="2:23" s="9" customFormat="1">
      <c r="B99" s="66"/>
      <c r="E99" s="214">
        <v>42644</v>
      </c>
      <c r="F99" s="214" t="s">
        <v>183</v>
      </c>
      <c r="G99" s="215" t="s">
        <v>69</v>
      </c>
      <c r="H99" s="210">
        <f>$C$38/12</f>
        <v>9.1666666666666665E-4</v>
      </c>
      <c r="I99" s="230">
        <f>(SUM('1.  LRAMVA Summary'!D$54:D$68)+SUM('1.  LRAMVA Summary'!D$69:D$70)*(MONTH($E99)-1)/12)*$H99</f>
        <v>92.265725927742665</v>
      </c>
      <c r="J99" s="230">
        <f>(SUM('1.  LRAMVA Summary'!E$54:E$68)+SUM('1.  LRAMVA Summary'!E$69:E$70)*(MONTH($E99)-1)/12)*$H99</f>
        <v>56.33483385457918</v>
      </c>
      <c r="K99" s="230">
        <f>(SUM('1.  LRAMVA Summary'!F$54:F$68)+SUM('1.  LRAMVA Summary'!F$69:F$70)*(MONTH($E99)-1)/12)*$H99</f>
        <v>98.594595034117063</v>
      </c>
      <c r="L99" s="230">
        <f>(SUM('1.  LRAMVA Summary'!G$54:G$68)+SUM('1.  LRAMVA Summary'!G$69:G$70)*(MONTH($E99)-1)/12)*$H99</f>
        <v>-0.54032728750000003</v>
      </c>
      <c r="M99" s="230">
        <f>(SUM('1.  LRAMVA Summary'!H$54:H$68)+SUM('1.  LRAMVA Summary'!H$69:H$70)*(MONTH($E99)-1)/12)*$H99</f>
        <v>-0.45198498125000003</v>
      </c>
      <c r="N99" s="230">
        <f>(SUM('1.  LRAMVA Summary'!I$54:I$68)+SUM('1.  LRAMVA Summary'!I$69:I$70)*(MONTH($E99)-1)/12)*$H99</f>
        <v>0</v>
      </c>
      <c r="O99" s="230">
        <f>(SUM('1.  LRAMVA Summary'!J$54:J$68)+SUM('1.  LRAMVA Summary'!J$69:J$70)*(MONTH($E99)-1)/12)*$H99</f>
        <v>0</v>
      </c>
      <c r="P99" s="230">
        <f>(SUM('1.  LRAMVA Summary'!K$54:K$68)+SUM('1.  LRAMVA Summary'!K$69:K$70)*(MONTH($E99)-1)/12)*$H99</f>
        <v>0</v>
      </c>
      <c r="Q99" s="230">
        <f>(SUM('1.  LRAMVA Summary'!L$54:L$68)+SUM('1.  LRAMVA Summary'!L$69:L$70)*(MONTH($E99)-1)/12)*$H99</f>
        <v>0</v>
      </c>
      <c r="R99" s="230">
        <f>(SUM('1.  LRAMVA Summary'!M$54:M$68)+SUM('1.  LRAMVA Summary'!M$69:M$70)*(MONTH($E99)-1)/12)*$H99</f>
        <v>0</v>
      </c>
      <c r="S99" s="230">
        <f>(SUM('1.  LRAMVA Summary'!N$54:N$68)+SUM('1.  LRAMVA Summary'!N$69:N$70)*(MONTH($E99)-1)/12)*$H99</f>
        <v>0</v>
      </c>
      <c r="T99" s="230">
        <f>(SUM('1.  LRAMVA Summary'!O$54:O$68)+SUM('1.  LRAMVA Summary'!O$69:O$70)*(MONTH($E99)-1)/12)*$H99</f>
        <v>0</v>
      </c>
      <c r="U99" s="230">
        <f>(SUM('1.  LRAMVA Summary'!P$54:P$68)+SUM('1.  LRAMVA Summary'!P$69:P$70)*(MONTH($E99)-1)/12)*$H99</f>
        <v>0</v>
      </c>
      <c r="V99" s="230">
        <f>(SUM('1.  LRAMVA Summary'!Q$54:Q$68)+SUM('1.  LRAMVA Summary'!Q$69:Q$70)*(MONTH($E99)-1)/12)*$H99</f>
        <v>0</v>
      </c>
      <c r="W99" s="231">
        <f t="shared" si="35"/>
        <v>246.2028425476889</v>
      </c>
    </row>
    <row r="100" spans="2:23" s="9" customFormat="1">
      <c r="B100" s="66"/>
      <c r="E100" s="214">
        <v>42675</v>
      </c>
      <c r="F100" s="214" t="s">
        <v>183</v>
      </c>
      <c r="G100" s="215" t="s">
        <v>69</v>
      </c>
      <c r="H100" s="210">
        <f t="shared" ref="H100:H101" si="38">$C$38/12</f>
        <v>9.1666666666666665E-4</v>
      </c>
      <c r="I100" s="230">
        <f>(SUM('1.  LRAMVA Summary'!D$54:D$68)+SUM('1.  LRAMVA Summary'!D$69:D$70)*(MONTH($E100)-1)/12)*$H100</f>
        <v>102.5174732530474</v>
      </c>
      <c r="J100" s="230">
        <f>(SUM('1.  LRAMVA Summary'!E$54:E$68)+SUM('1.  LRAMVA Summary'!E$69:E$70)*(MONTH($E100)-1)/12)*$H100</f>
        <v>62.594259838421323</v>
      </c>
      <c r="K100" s="230">
        <f>(SUM('1.  LRAMVA Summary'!F$54:F$68)+SUM('1.  LRAMVA Summary'!F$69:F$70)*(MONTH($E100)-1)/12)*$H100</f>
        <v>109.54955003790784</v>
      </c>
      <c r="L100" s="230">
        <f>(SUM('1.  LRAMVA Summary'!G$54:G$68)+SUM('1.  LRAMVA Summary'!G$69:G$70)*(MONTH($E100)-1)/12)*$H100</f>
        <v>-0.60036365277777781</v>
      </c>
      <c r="M100" s="230">
        <f>(SUM('1.  LRAMVA Summary'!H$54:H$68)+SUM('1.  LRAMVA Summary'!H$69:H$70)*(MONTH($E100)-1)/12)*$H100</f>
        <v>-0.50220553472222229</v>
      </c>
      <c r="N100" s="230">
        <f>(SUM('1.  LRAMVA Summary'!I$54:I$68)+SUM('1.  LRAMVA Summary'!I$69:I$70)*(MONTH($E100)-1)/12)*$H100</f>
        <v>0</v>
      </c>
      <c r="O100" s="230">
        <f>(SUM('1.  LRAMVA Summary'!J$54:J$68)+SUM('1.  LRAMVA Summary'!J$69:J$70)*(MONTH($E100)-1)/12)*$H100</f>
        <v>0</v>
      </c>
      <c r="P100" s="230">
        <f>(SUM('1.  LRAMVA Summary'!K$54:K$68)+SUM('1.  LRAMVA Summary'!K$69:K$70)*(MONTH($E100)-1)/12)*$H100</f>
        <v>0</v>
      </c>
      <c r="Q100" s="230">
        <f>(SUM('1.  LRAMVA Summary'!L$54:L$68)+SUM('1.  LRAMVA Summary'!L$69:L$70)*(MONTH($E100)-1)/12)*$H100</f>
        <v>0</v>
      </c>
      <c r="R100" s="230">
        <f>(SUM('1.  LRAMVA Summary'!M$54:M$68)+SUM('1.  LRAMVA Summary'!M$69:M$70)*(MONTH($E100)-1)/12)*$H100</f>
        <v>0</v>
      </c>
      <c r="S100" s="230">
        <f>(SUM('1.  LRAMVA Summary'!N$54:N$68)+SUM('1.  LRAMVA Summary'!N$69:N$70)*(MONTH($E100)-1)/12)*$H100</f>
        <v>0</v>
      </c>
      <c r="T100" s="230">
        <f>(SUM('1.  LRAMVA Summary'!O$54:O$68)+SUM('1.  LRAMVA Summary'!O$69:O$70)*(MONTH($E100)-1)/12)*$H100</f>
        <v>0</v>
      </c>
      <c r="U100" s="230">
        <f>(SUM('1.  LRAMVA Summary'!P$54:P$68)+SUM('1.  LRAMVA Summary'!P$69:P$70)*(MONTH($E100)-1)/12)*$H100</f>
        <v>0</v>
      </c>
      <c r="V100" s="230">
        <f>(SUM('1.  LRAMVA Summary'!Q$54:Q$68)+SUM('1.  LRAMVA Summary'!Q$69:Q$70)*(MONTH($E100)-1)/12)*$H100</f>
        <v>0</v>
      </c>
      <c r="W100" s="231">
        <f t="shared" si="35"/>
        <v>273.55871394187653</v>
      </c>
    </row>
    <row r="101" spans="2:23" s="9" customFormat="1">
      <c r="B101" s="66"/>
      <c r="E101" s="214">
        <v>42705</v>
      </c>
      <c r="F101" s="214" t="s">
        <v>183</v>
      </c>
      <c r="G101" s="215" t="s">
        <v>69</v>
      </c>
      <c r="H101" s="210">
        <f t="shared" si="38"/>
        <v>9.1666666666666665E-4</v>
      </c>
      <c r="I101" s="230">
        <f>(SUM('1.  LRAMVA Summary'!D$54:D$68)+SUM('1.  LRAMVA Summary'!D$69:D$70)*(MONTH($E101)-1)/12)*$H101</f>
        <v>112.76922057835215</v>
      </c>
      <c r="J101" s="230">
        <f>(SUM('1.  LRAMVA Summary'!E$54:E$68)+SUM('1.  LRAMVA Summary'!E$69:E$70)*(MONTH($E101)-1)/12)*$H101</f>
        <v>68.853685822263444</v>
      </c>
      <c r="K101" s="230">
        <f>(SUM('1.  LRAMVA Summary'!F$54:F$68)+SUM('1.  LRAMVA Summary'!F$69:F$70)*(MONTH($E101)-1)/12)*$H101</f>
        <v>120.50450504169861</v>
      </c>
      <c r="L101" s="230">
        <f>(SUM('1.  LRAMVA Summary'!G$54:G$68)+SUM('1.  LRAMVA Summary'!G$69:G$70)*(MONTH($E101)-1)/12)*$H101</f>
        <v>-0.66040001805555548</v>
      </c>
      <c r="M101" s="230">
        <f>(SUM('1.  LRAMVA Summary'!H$54:H$68)+SUM('1.  LRAMVA Summary'!H$69:H$70)*(MONTH($E101)-1)/12)*$H101</f>
        <v>-0.5524260881944445</v>
      </c>
      <c r="N101" s="230">
        <f>(SUM('1.  LRAMVA Summary'!I$54:I$68)+SUM('1.  LRAMVA Summary'!I$69:I$70)*(MONTH($E101)-1)/12)*$H101</f>
        <v>0</v>
      </c>
      <c r="O101" s="230">
        <f>(SUM('1.  LRAMVA Summary'!J$54:J$68)+SUM('1.  LRAMVA Summary'!J$69:J$70)*(MONTH($E101)-1)/12)*$H101</f>
        <v>0</v>
      </c>
      <c r="P101" s="230">
        <f>(SUM('1.  LRAMVA Summary'!K$54:K$68)+SUM('1.  LRAMVA Summary'!K$69:K$70)*(MONTH($E101)-1)/12)*$H101</f>
        <v>0</v>
      </c>
      <c r="Q101" s="230">
        <f>(SUM('1.  LRAMVA Summary'!L$54:L$68)+SUM('1.  LRAMVA Summary'!L$69:L$70)*(MONTH($E101)-1)/12)*$H101</f>
        <v>0</v>
      </c>
      <c r="R101" s="230">
        <f>(SUM('1.  LRAMVA Summary'!M$54:M$68)+SUM('1.  LRAMVA Summary'!M$69:M$70)*(MONTH($E101)-1)/12)*$H101</f>
        <v>0</v>
      </c>
      <c r="S101" s="230">
        <f>(SUM('1.  LRAMVA Summary'!N$54:N$68)+SUM('1.  LRAMVA Summary'!N$69:N$70)*(MONTH($E101)-1)/12)*$H101</f>
        <v>0</v>
      </c>
      <c r="T101" s="230">
        <f>(SUM('1.  LRAMVA Summary'!O$54:O$68)+SUM('1.  LRAMVA Summary'!O$69:O$70)*(MONTH($E101)-1)/12)*$H101</f>
        <v>0</v>
      </c>
      <c r="U101" s="230">
        <f>(SUM('1.  LRAMVA Summary'!P$54:P$68)+SUM('1.  LRAMVA Summary'!P$69:P$70)*(MONTH($E101)-1)/12)*$H101</f>
        <v>0</v>
      </c>
      <c r="V101" s="230">
        <f>(SUM('1.  LRAMVA Summary'!Q$54:Q$68)+SUM('1.  LRAMVA Summary'!Q$69:Q$70)*(MONTH($E101)-1)/12)*$H101</f>
        <v>0</v>
      </c>
      <c r="W101" s="231">
        <f t="shared" si="35"/>
        <v>300.91458533606419</v>
      </c>
    </row>
    <row r="102" spans="2:23" s="9" customFormat="1" ht="15" thickBot="1">
      <c r="B102" s="66"/>
      <c r="E102" s="216" t="s">
        <v>466</v>
      </c>
      <c r="F102" s="216"/>
      <c r="G102" s="217"/>
      <c r="H102" s="218"/>
      <c r="I102" s="219">
        <f>SUM(I89:I101)</f>
        <v>676.6153234701128</v>
      </c>
      <c r="J102" s="219">
        <f>SUM(J89:J101)</f>
        <v>413.12211493358069</v>
      </c>
      <c r="K102" s="219">
        <f t="shared" ref="K102:O102" si="39">SUM(K89:K101)</f>
        <v>723.02703025019173</v>
      </c>
      <c r="L102" s="219">
        <f t="shared" si="39"/>
        <v>-3.9624001083333336</v>
      </c>
      <c r="M102" s="219">
        <f t="shared" si="39"/>
        <v>-3.3145565291666665</v>
      </c>
      <c r="N102" s="219">
        <f t="shared" si="39"/>
        <v>0</v>
      </c>
      <c r="O102" s="219">
        <f t="shared" si="39"/>
        <v>0</v>
      </c>
      <c r="P102" s="219">
        <f t="shared" ref="P102:V102" si="40">SUM(P89:P101)</f>
        <v>0</v>
      </c>
      <c r="Q102" s="219">
        <f t="shared" si="40"/>
        <v>0</v>
      </c>
      <c r="R102" s="219">
        <f t="shared" si="40"/>
        <v>0</v>
      </c>
      <c r="S102" s="219">
        <f t="shared" si="40"/>
        <v>0</v>
      </c>
      <c r="T102" s="219">
        <f t="shared" si="40"/>
        <v>0</v>
      </c>
      <c r="U102" s="219">
        <f t="shared" si="40"/>
        <v>0</v>
      </c>
      <c r="V102" s="219">
        <f t="shared" si="40"/>
        <v>0</v>
      </c>
      <c r="W102" s="219">
        <f>SUM(W89:W101)</f>
        <v>1805.4875120163852</v>
      </c>
    </row>
    <row r="103" spans="2:23" s="9" customFormat="1" ht="15" thickTop="1">
      <c r="B103" s="66"/>
      <c r="E103" s="220" t="s">
        <v>67</v>
      </c>
      <c r="F103" s="220"/>
      <c r="G103" s="221"/>
      <c r="H103" s="222"/>
      <c r="I103" s="223"/>
      <c r="J103" s="223"/>
      <c r="K103" s="223"/>
      <c r="L103" s="223"/>
      <c r="M103" s="223"/>
      <c r="N103" s="223"/>
      <c r="O103" s="223"/>
      <c r="P103" s="223"/>
      <c r="Q103" s="223"/>
      <c r="R103" s="223"/>
      <c r="S103" s="223"/>
      <c r="T103" s="223"/>
      <c r="U103" s="223"/>
      <c r="V103" s="223"/>
      <c r="W103" s="224"/>
    </row>
    <row r="104" spans="2:23" s="9" customFormat="1">
      <c r="B104" s="66"/>
      <c r="E104" s="225" t="s">
        <v>430</v>
      </c>
      <c r="F104" s="225"/>
      <c r="G104" s="226"/>
      <c r="H104" s="227"/>
      <c r="I104" s="228">
        <f>I102+I103</f>
        <v>676.6153234701128</v>
      </c>
      <c r="J104" s="228">
        <f t="shared" ref="J104" si="41">J102+J103</f>
        <v>413.12211493358069</v>
      </c>
      <c r="K104" s="228">
        <f t="shared" ref="K104" si="42">K102+K103</f>
        <v>723.02703025019173</v>
      </c>
      <c r="L104" s="228">
        <f t="shared" ref="L104" si="43">L102+L103</f>
        <v>-3.9624001083333336</v>
      </c>
      <c r="M104" s="228">
        <f t="shared" ref="M104" si="44">M102+M103</f>
        <v>-3.3145565291666665</v>
      </c>
      <c r="N104" s="228">
        <f t="shared" ref="N104" si="45">N102+N103</f>
        <v>0</v>
      </c>
      <c r="O104" s="228">
        <f t="shared" ref="O104:V104" si="46">O102+O103</f>
        <v>0</v>
      </c>
      <c r="P104" s="228">
        <f t="shared" si="46"/>
        <v>0</v>
      </c>
      <c r="Q104" s="228">
        <f t="shared" si="46"/>
        <v>0</v>
      </c>
      <c r="R104" s="228">
        <f t="shared" si="46"/>
        <v>0</v>
      </c>
      <c r="S104" s="228">
        <f t="shared" si="46"/>
        <v>0</v>
      </c>
      <c r="T104" s="228">
        <f t="shared" si="46"/>
        <v>0</v>
      </c>
      <c r="U104" s="228">
        <f t="shared" si="46"/>
        <v>0</v>
      </c>
      <c r="V104" s="228">
        <f t="shared" si="46"/>
        <v>0</v>
      </c>
      <c r="W104" s="228">
        <f t="shared" ref="W104" si="47">W102+W103</f>
        <v>1805.4875120163852</v>
      </c>
    </row>
    <row r="105" spans="2:23" s="9" customFormat="1">
      <c r="B105" s="66"/>
      <c r="E105" s="214">
        <v>42736</v>
      </c>
      <c r="F105" s="214" t="s">
        <v>184</v>
      </c>
      <c r="G105" s="215" t="s">
        <v>65</v>
      </c>
      <c r="H105" s="240">
        <f>$C$39/12</f>
        <v>9.1666666666666665E-4</v>
      </c>
      <c r="I105" s="230">
        <f>(SUM('1.  LRAMVA Summary'!D$54:D$71)+SUM('1.  LRAMVA Summary'!D$72:D$73)*(MONTH($E105)-1)/12)*$H105</f>
        <v>123.02096790365688</v>
      </c>
      <c r="J105" s="230">
        <f>(SUM('1.  LRAMVA Summary'!E$54:E$71)+SUM('1.  LRAMVA Summary'!E$72:E$73)*(MONTH($E105)-1)/12)*$H105</f>
        <v>75.113111806105579</v>
      </c>
      <c r="K105" s="230">
        <f>(SUM('1.  LRAMVA Summary'!F$54:F$71)+SUM('1.  LRAMVA Summary'!F$72:F$73)*(MONTH($E105)-1)/12)*$H105</f>
        <v>131.45946004548941</v>
      </c>
      <c r="L105" s="230">
        <f>(SUM('1.  LRAMVA Summary'!G$54:G$71)+SUM('1.  LRAMVA Summary'!G$72:G$73)*(MONTH($E105)-1)/12)*$H105</f>
        <v>-0.72043638333333337</v>
      </c>
      <c r="M105" s="230">
        <f>(SUM('1.  LRAMVA Summary'!H$54:H$71)+SUM('1.  LRAMVA Summary'!H$72:H$73)*(MONTH($E105)-1)/12)*$H105</f>
        <v>-0.6026466416666667</v>
      </c>
      <c r="N105" s="230">
        <f>(SUM('1.  LRAMVA Summary'!I$54:I$71)+SUM('1.  LRAMVA Summary'!I$72:I$73)*(MONTH($E105)-1)/12)*$H105</f>
        <v>0</v>
      </c>
      <c r="O105" s="230">
        <f>(SUM('1.  LRAMVA Summary'!J$54:J$71)+SUM('1.  LRAMVA Summary'!J$72:J$73)*(MONTH($E105)-1)/12)*$H105</f>
        <v>0</v>
      </c>
      <c r="P105" s="230">
        <f>(SUM('1.  LRAMVA Summary'!K$54:K$71)+SUM('1.  LRAMVA Summary'!K$72:K$73)*(MONTH($E105)-1)/12)*$H105</f>
        <v>0</v>
      </c>
      <c r="Q105" s="230">
        <f>(SUM('1.  LRAMVA Summary'!L$54:L$71)+SUM('1.  LRAMVA Summary'!L$72:L$73)*(MONTH($E105)-1)/12)*$H105</f>
        <v>0</v>
      </c>
      <c r="R105" s="230">
        <f>(SUM('1.  LRAMVA Summary'!M$54:M$71)+SUM('1.  LRAMVA Summary'!M$72:M$73)*(MONTH($E105)-1)/12)*$H105</f>
        <v>0</v>
      </c>
      <c r="S105" s="230">
        <f>(SUM('1.  LRAMVA Summary'!N$54:N$71)+SUM('1.  LRAMVA Summary'!N$72:N$73)*(MONTH($E105)-1)/12)*$H105</f>
        <v>0</v>
      </c>
      <c r="T105" s="230">
        <f>(SUM('1.  LRAMVA Summary'!O$54:O$71)+SUM('1.  LRAMVA Summary'!O$72:O$73)*(MONTH($E105)-1)/12)*$H105</f>
        <v>0</v>
      </c>
      <c r="U105" s="230">
        <f>(SUM('1.  LRAMVA Summary'!P$54:P$71)+SUM('1.  LRAMVA Summary'!P$72:P$73)*(MONTH($E105)-1)/12)*$H105</f>
        <v>0</v>
      </c>
      <c r="V105" s="230">
        <f>(SUM('1.  LRAMVA Summary'!Q$54:Q$71)+SUM('1.  LRAMVA Summary'!Q$72:Q$73)*(MONTH($E105)-1)/12)*$H105</f>
        <v>0</v>
      </c>
      <c r="W105" s="231">
        <f>SUM(I105:V105)</f>
        <v>328.27045673025185</v>
      </c>
    </row>
    <row r="106" spans="2:23" s="9" customFormat="1">
      <c r="B106" s="66"/>
      <c r="E106" s="214">
        <v>42767</v>
      </c>
      <c r="F106" s="214" t="s">
        <v>184</v>
      </c>
      <c r="G106" s="215" t="s">
        <v>65</v>
      </c>
      <c r="H106" s="240">
        <f t="shared" ref="H106:H107" si="48">$C$39/12</f>
        <v>9.1666666666666665E-4</v>
      </c>
      <c r="I106" s="230">
        <f>(SUM('1.  LRAMVA Summary'!D$54:D$71)+SUM('1.  LRAMVA Summary'!D$72:D$73)*(MONTH($E106)-1)/12)*$H106</f>
        <v>123.02096790365688</v>
      </c>
      <c r="J106" s="230">
        <f>(SUM('1.  LRAMVA Summary'!E$54:E$71)+SUM('1.  LRAMVA Summary'!E$72:E$73)*(MONTH($E106)-1)/12)*$H106</f>
        <v>75.113111806105579</v>
      </c>
      <c r="K106" s="230">
        <f>(SUM('1.  LRAMVA Summary'!F$54:F$71)+SUM('1.  LRAMVA Summary'!F$72:F$73)*(MONTH($E106)-1)/12)*$H106</f>
        <v>131.45946004548941</v>
      </c>
      <c r="L106" s="230">
        <f>(SUM('1.  LRAMVA Summary'!G$54:G$71)+SUM('1.  LRAMVA Summary'!G$72:G$73)*(MONTH($E106)-1)/12)*$H106</f>
        <v>-0.72043638333333337</v>
      </c>
      <c r="M106" s="230">
        <f>(SUM('1.  LRAMVA Summary'!H$54:H$71)+SUM('1.  LRAMVA Summary'!H$72:H$73)*(MONTH($E106)-1)/12)*$H106</f>
        <v>-0.6026466416666667</v>
      </c>
      <c r="N106" s="230">
        <f>(SUM('1.  LRAMVA Summary'!I$54:I$71)+SUM('1.  LRAMVA Summary'!I$72:I$73)*(MONTH($E106)-1)/12)*$H106</f>
        <v>0</v>
      </c>
      <c r="O106" s="230">
        <f>(SUM('1.  LRAMVA Summary'!J$54:J$71)+SUM('1.  LRAMVA Summary'!J$72:J$73)*(MONTH($E106)-1)/12)*$H106</f>
        <v>0</v>
      </c>
      <c r="P106" s="230">
        <f>(SUM('1.  LRAMVA Summary'!K$54:K$71)+SUM('1.  LRAMVA Summary'!K$72:K$73)*(MONTH($E106)-1)/12)*$H106</f>
        <v>0</v>
      </c>
      <c r="Q106" s="230">
        <f>(SUM('1.  LRAMVA Summary'!L$54:L$71)+SUM('1.  LRAMVA Summary'!L$72:L$73)*(MONTH($E106)-1)/12)*$H106</f>
        <v>0</v>
      </c>
      <c r="R106" s="230">
        <f>(SUM('1.  LRAMVA Summary'!M$54:M$71)+SUM('1.  LRAMVA Summary'!M$72:M$73)*(MONTH($E106)-1)/12)*$H106</f>
        <v>0</v>
      </c>
      <c r="S106" s="230">
        <f>(SUM('1.  LRAMVA Summary'!N$54:N$71)+SUM('1.  LRAMVA Summary'!N$72:N$73)*(MONTH($E106)-1)/12)*$H106</f>
        <v>0</v>
      </c>
      <c r="T106" s="230">
        <f>(SUM('1.  LRAMVA Summary'!O$54:O$71)+SUM('1.  LRAMVA Summary'!O$72:O$73)*(MONTH($E106)-1)/12)*$H106</f>
        <v>0</v>
      </c>
      <c r="U106" s="230">
        <f>(SUM('1.  LRAMVA Summary'!P$54:P$71)+SUM('1.  LRAMVA Summary'!P$72:P$73)*(MONTH($E106)-1)/12)*$H106</f>
        <v>0</v>
      </c>
      <c r="V106" s="230">
        <f>(SUM('1.  LRAMVA Summary'!Q$54:Q$71)+SUM('1.  LRAMVA Summary'!Q$72:Q$73)*(MONTH($E106)-1)/12)*$H106</f>
        <v>0</v>
      </c>
      <c r="W106" s="231">
        <f t="shared" ref="W106:W116" si="49">SUM(I106:V106)</f>
        <v>328.27045673025185</v>
      </c>
    </row>
    <row r="107" spans="2:23" s="9" customFormat="1">
      <c r="B107" s="66"/>
      <c r="E107" s="214">
        <v>42795</v>
      </c>
      <c r="F107" s="214" t="s">
        <v>184</v>
      </c>
      <c r="G107" s="215" t="s">
        <v>65</v>
      </c>
      <c r="H107" s="240">
        <f t="shared" si="48"/>
        <v>9.1666666666666665E-4</v>
      </c>
      <c r="I107" s="230">
        <f>(SUM('1.  LRAMVA Summary'!D$54:D$71)+SUM('1.  LRAMVA Summary'!D$72:D$73)*(MONTH($E107)-1)/12)*$H107</f>
        <v>123.02096790365688</v>
      </c>
      <c r="J107" s="230">
        <f>(SUM('1.  LRAMVA Summary'!E$54:E$71)+SUM('1.  LRAMVA Summary'!E$72:E$73)*(MONTH($E107)-1)/12)*$H107</f>
        <v>75.113111806105579</v>
      </c>
      <c r="K107" s="230">
        <f>(SUM('1.  LRAMVA Summary'!F$54:F$71)+SUM('1.  LRAMVA Summary'!F$72:F$73)*(MONTH($E107)-1)/12)*$H107</f>
        <v>131.45946004548941</v>
      </c>
      <c r="L107" s="230">
        <f>(SUM('1.  LRAMVA Summary'!G$54:G$71)+SUM('1.  LRAMVA Summary'!G$72:G$73)*(MONTH($E107)-1)/12)*$H107</f>
        <v>-0.72043638333333337</v>
      </c>
      <c r="M107" s="230">
        <f>(SUM('1.  LRAMVA Summary'!H$54:H$71)+SUM('1.  LRAMVA Summary'!H$72:H$73)*(MONTH($E107)-1)/12)*$H107</f>
        <v>-0.6026466416666667</v>
      </c>
      <c r="N107" s="230">
        <f>(SUM('1.  LRAMVA Summary'!I$54:I$71)+SUM('1.  LRAMVA Summary'!I$72:I$73)*(MONTH($E107)-1)/12)*$H107</f>
        <v>0</v>
      </c>
      <c r="O107" s="230">
        <f>(SUM('1.  LRAMVA Summary'!J$54:J$71)+SUM('1.  LRAMVA Summary'!J$72:J$73)*(MONTH($E107)-1)/12)*$H107</f>
        <v>0</v>
      </c>
      <c r="P107" s="230">
        <f>(SUM('1.  LRAMVA Summary'!K$54:K$71)+SUM('1.  LRAMVA Summary'!K$72:K$73)*(MONTH($E107)-1)/12)*$H107</f>
        <v>0</v>
      </c>
      <c r="Q107" s="230">
        <f>(SUM('1.  LRAMVA Summary'!L$54:L$71)+SUM('1.  LRAMVA Summary'!L$72:L$73)*(MONTH($E107)-1)/12)*$H107</f>
        <v>0</v>
      </c>
      <c r="R107" s="230">
        <f>(SUM('1.  LRAMVA Summary'!M$54:M$71)+SUM('1.  LRAMVA Summary'!M$72:M$73)*(MONTH($E107)-1)/12)*$H107</f>
        <v>0</v>
      </c>
      <c r="S107" s="230">
        <f>(SUM('1.  LRAMVA Summary'!N$54:N$71)+SUM('1.  LRAMVA Summary'!N$72:N$73)*(MONTH($E107)-1)/12)*$H107</f>
        <v>0</v>
      </c>
      <c r="T107" s="230">
        <f>(SUM('1.  LRAMVA Summary'!O$54:O$71)+SUM('1.  LRAMVA Summary'!O$72:O$73)*(MONTH($E107)-1)/12)*$H107</f>
        <v>0</v>
      </c>
      <c r="U107" s="230">
        <f>(SUM('1.  LRAMVA Summary'!P$54:P$71)+SUM('1.  LRAMVA Summary'!P$72:P$73)*(MONTH($E107)-1)/12)*$H107</f>
        <v>0</v>
      </c>
      <c r="V107" s="230">
        <f>(SUM('1.  LRAMVA Summary'!Q$54:Q$71)+SUM('1.  LRAMVA Summary'!Q$72:Q$73)*(MONTH($E107)-1)/12)*$H107</f>
        <v>0</v>
      </c>
      <c r="W107" s="231">
        <f t="shared" si="49"/>
        <v>328.27045673025185</v>
      </c>
    </row>
    <row r="108" spans="2:23" s="8" customFormat="1">
      <c r="B108" s="239"/>
      <c r="E108" s="214">
        <v>42826</v>
      </c>
      <c r="F108" s="214" t="s">
        <v>184</v>
      </c>
      <c r="G108" s="215" t="s">
        <v>66</v>
      </c>
      <c r="H108" s="240">
        <f>$C$40/12</f>
        <v>9.1666666666666665E-4</v>
      </c>
      <c r="I108" s="230">
        <f>(SUM('1.  LRAMVA Summary'!D$54:D$71)+SUM('1.  LRAMVA Summary'!D$72:D$73)*(MONTH($E108)-1)/12)*$H108</f>
        <v>123.02096790365688</v>
      </c>
      <c r="J108" s="230">
        <f>(SUM('1.  LRAMVA Summary'!E$54:E$71)+SUM('1.  LRAMVA Summary'!E$72:E$73)*(MONTH($E108)-1)/12)*$H108</f>
        <v>75.113111806105579</v>
      </c>
      <c r="K108" s="230">
        <f>(SUM('1.  LRAMVA Summary'!F$54:F$71)+SUM('1.  LRAMVA Summary'!F$72:F$73)*(MONTH($E108)-1)/12)*$H108</f>
        <v>131.45946004548941</v>
      </c>
      <c r="L108" s="230">
        <f>(SUM('1.  LRAMVA Summary'!G$54:G$71)+SUM('1.  LRAMVA Summary'!G$72:G$73)*(MONTH($E108)-1)/12)*$H108</f>
        <v>-0.72043638333333337</v>
      </c>
      <c r="M108" s="230">
        <f>(SUM('1.  LRAMVA Summary'!H$54:H$71)+SUM('1.  LRAMVA Summary'!H$72:H$73)*(MONTH($E108)-1)/12)*$H108</f>
        <v>-0.6026466416666667</v>
      </c>
      <c r="N108" s="230">
        <f>(SUM('1.  LRAMVA Summary'!I$54:I$71)+SUM('1.  LRAMVA Summary'!I$72:I$73)*(MONTH($E108)-1)/12)*$H108</f>
        <v>0</v>
      </c>
      <c r="O108" s="230">
        <f>(SUM('1.  LRAMVA Summary'!J$54:J$71)+SUM('1.  LRAMVA Summary'!J$72:J$73)*(MONTH($E108)-1)/12)*$H108</f>
        <v>0</v>
      </c>
      <c r="P108" s="230">
        <f>(SUM('1.  LRAMVA Summary'!K$54:K$71)+SUM('1.  LRAMVA Summary'!K$72:K$73)*(MONTH($E108)-1)/12)*$H108</f>
        <v>0</v>
      </c>
      <c r="Q108" s="230">
        <f>(SUM('1.  LRAMVA Summary'!L$54:L$71)+SUM('1.  LRAMVA Summary'!L$72:L$73)*(MONTH($E108)-1)/12)*$H108</f>
        <v>0</v>
      </c>
      <c r="R108" s="230">
        <f>(SUM('1.  LRAMVA Summary'!M$54:M$71)+SUM('1.  LRAMVA Summary'!M$72:M$73)*(MONTH($E108)-1)/12)*$H108</f>
        <v>0</v>
      </c>
      <c r="S108" s="230">
        <f>(SUM('1.  LRAMVA Summary'!N$54:N$71)+SUM('1.  LRAMVA Summary'!N$72:N$73)*(MONTH($E108)-1)/12)*$H108</f>
        <v>0</v>
      </c>
      <c r="T108" s="230">
        <f>(SUM('1.  LRAMVA Summary'!O$54:O$71)+SUM('1.  LRAMVA Summary'!O$72:O$73)*(MONTH($E108)-1)/12)*$H108</f>
        <v>0</v>
      </c>
      <c r="U108" s="230">
        <f>(SUM('1.  LRAMVA Summary'!P$54:P$71)+SUM('1.  LRAMVA Summary'!P$72:P$73)*(MONTH($E108)-1)/12)*$H108</f>
        <v>0</v>
      </c>
      <c r="V108" s="230">
        <f>(SUM('1.  LRAMVA Summary'!Q$54:Q$71)+SUM('1.  LRAMVA Summary'!Q$72:Q$73)*(MONTH($E108)-1)/12)*$H108</f>
        <v>0</v>
      </c>
      <c r="W108" s="231">
        <f t="shared" si="49"/>
        <v>328.27045673025185</v>
      </c>
    </row>
    <row r="109" spans="2:23" s="9" customFormat="1">
      <c r="B109" s="66"/>
      <c r="E109" s="214">
        <v>42856</v>
      </c>
      <c r="F109" s="214" t="s">
        <v>184</v>
      </c>
      <c r="G109" s="215" t="s">
        <v>66</v>
      </c>
      <c r="H109" s="240">
        <f t="shared" ref="H109:H110" si="50">$C$40/12</f>
        <v>9.1666666666666665E-4</v>
      </c>
      <c r="I109" s="230">
        <f>(SUM('1.  LRAMVA Summary'!D$54:D$71)+SUM('1.  LRAMVA Summary'!D$72:D$73)*(MONTH($E109)-1)/12)*$H109</f>
        <v>123.02096790365688</v>
      </c>
      <c r="J109" s="230">
        <f>(SUM('1.  LRAMVA Summary'!E$54:E$71)+SUM('1.  LRAMVA Summary'!E$72:E$73)*(MONTH($E109)-1)/12)*$H109</f>
        <v>75.113111806105579</v>
      </c>
      <c r="K109" s="230">
        <f>(SUM('1.  LRAMVA Summary'!F$54:F$71)+SUM('1.  LRAMVA Summary'!F$72:F$73)*(MONTH($E109)-1)/12)*$H109</f>
        <v>131.45946004548941</v>
      </c>
      <c r="L109" s="230">
        <f>(SUM('1.  LRAMVA Summary'!G$54:G$71)+SUM('1.  LRAMVA Summary'!G$72:G$73)*(MONTH($E109)-1)/12)*$H109</f>
        <v>-0.72043638333333337</v>
      </c>
      <c r="M109" s="230">
        <f>(SUM('1.  LRAMVA Summary'!H$54:H$71)+SUM('1.  LRAMVA Summary'!H$72:H$73)*(MONTH($E109)-1)/12)*$H109</f>
        <v>-0.6026466416666667</v>
      </c>
      <c r="N109" s="230">
        <f>(SUM('1.  LRAMVA Summary'!I$54:I$71)+SUM('1.  LRAMVA Summary'!I$72:I$73)*(MONTH($E109)-1)/12)*$H109</f>
        <v>0</v>
      </c>
      <c r="O109" s="230">
        <f>(SUM('1.  LRAMVA Summary'!J$54:J$71)+SUM('1.  LRAMVA Summary'!J$72:J$73)*(MONTH($E109)-1)/12)*$H109</f>
        <v>0</v>
      </c>
      <c r="P109" s="230">
        <f>(SUM('1.  LRAMVA Summary'!K$54:K$71)+SUM('1.  LRAMVA Summary'!K$72:K$73)*(MONTH($E109)-1)/12)*$H109</f>
        <v>0</v>
      </c>
      <c r="Q109" s="230">
        <f>(SUM('1.  LRAMVA Summary'!L$54:L$71)+SUM('1.  LRAMVA Summary'!L$72:L$73)*(MONTH($E109)-1)/12)*$H109</f>
        <v>0</v>
      </c>
      <c r="R109" s="230">
        <f>(SUM('1.  LRAMVA Summary'!M$54:M$71)+SUM('1.  LRAMVA Summary'!M$72:M$73)*(MONTH($E109)-1)/12)*$H109</f>
        <v>0</v>
      </c>
      <c r="S109" s="230">
        <f>(SUM('1.  LRAMVA Summary'!N$54:N$71)+SUM('1.  LRAMVA Summary'!N$72:N$73)*(MONTH($E109)-1)/12)*$H109</f>
        <v>0</v>
      </c>
      <c r="T109" s="230">
        <f>(SUM('1.  LRAMVA Summary'!O$54:O$71)+SUM('1.  LRAMVA Summary'!O$72:O$73)*(MONTH($E109)-1)/12)*$H109</f>
        <v>0</v>
      </c>
      <c r="U109" s="230">
        <f>(SUM('1.  LRAMVA Summary'!P$54:P$71)+SUM('1.  LRAMVA Summary'!P$72:P$73)*(MONTH($E109)-1)/12)*$H109</f>
        <v>0</v>
      </c>
      <c r="V109" s="230">
        <f>(SUM('1.  LRAMVA Summary'!Q$54:Q$71)+SUM('1.  LRAMVA Summary'!Q$72:Q$73)*(MONTH($E109)-1)/12)*$H109</f>
        <v>0</v>
      </c>
      <c r="W109" s="231">
        <f t="shared" si="49"/>
        <v>328.27045673025185</v>
      </c>
    </row>
    <row r="110" spans="2:23" s="238" customFormat="1">
      <c r="B110" s="237"/>
      <c r="E110" s="214">
        <v>42887</v>
      </c>
      <c r="F110" s="214" t="s">
        <v>184</v>
      </c>
      <c r="G110" s="215" t="s">
        <v>66</v>
      </c>
      <c r="H110" s="240">
        <f t="shared" si="50"/>
        <v>9.1666666666666665E-4</v>
      </c>
      <c r="I110" s="230">
        <f>(SUM('1.  LRAMVA Summary'!D$54:D$71)+SUM('1.  LRAMVA Summary'!D$72:D$73)*(MONTH($E110)-1)/12)*$H110</f>
        <v>123.02096790365688</v>
      </c>
      <c r="J110" s="230">
        <f>(SUM('1.  LRAMVA Summary'!E$54:E$71)+SUM('1.  LRAMVA Summary'!E$72:E$73)*(MONTH($E110)-1)/12)*$H110</f>
        <v>75.113111806105579</v>
      </c>
      <c r="K110" s="230">
        <f>(SUM('1.  LRAMVA Summary'!F$54:F$71)+SUM('1.  LRAMVA Summary'!F$72:F$73)*(MONTH($E110)-1)/12)*$H110</f>
        <v>131.45946004548941</v>
      </c>
      <c r="L110" s="230">
        <f>(SUM('1.  LRAMVA Summary'!G$54:G$71)+SUM('1.  LRAMVA Summary'!G$72:G$73)*(MONTH($E110)-1)/12)*$H110</f>
        <v>-0.72043638333333337</v>
      </c>
      <c r="M110" s="230">
        <f>(SUM('1.  LRAMVA Summary'!H$54:H$71)+SUM('1.  LRAMVA Summary'!H$72:H$73)*(MONTH($E110)-1)/12)*$H110</f>
        <v>-0.6026466416666667</v>
      </c>
      <c r="N110" s="230">
        <f>(SUM('1.  LRAMVA Summary'!I$54:I$71)+SUM('1.  LRAMVA Summary'!I$72:I$73)*(MONTH($E110)-1)/12)*$H110</f>
        <v>0</v>
      </c>
      <c r="O110" s="230">
        <f>(SUM('1.  LRAMVA Summary'!J$54:J$71)+SUM('1.  LRAMVA Summary'!J$72:J$73)*(MONTH($E110)-1)/12)*$H110</f>
        <v>0</v>
      </c>
      <c r="P110" s="230">
        <f>(SUM('1.  LRAMVA Summary'!K$54:K$71)+SUM('1.  LRAMVA Summary'!K$72:K$73)*(MONTH($E110)-1)/12)*$H110</f>
        <v>0</v>
      </c>
      <c r="Q110" s="230">
        <f>(SUM('1.  LRAMVA Summary'!L$54:L$71)+SUM('1.  LRAMVA Summary'!L$72:L$73)*(MONTH($E110)-1)/12)*$H110</f>
        <v>0</v>
      </c>
      <c r="R110" s="230">
        <f>(SUM('1.  LRAMVA Summary'!M$54:M$71)+SUM('1.  LRAMVA Summary'!M$72:M$73)*(MONTH($E110)-1)/12)*$H110</f>
        <v>0</v>
      </c>
      <c r="S110" s="230">
        <f>(SUM('1.  LRAMVA Summary'!N$54:N$71)+SUM('1.  LRAMVA Summary'!N$72:N$73)*(MONTH($E110)-1)/12)*$H110</f>
        <v>0</v>
      </c>
      <c r="T110" s="230">
        <f>(SUM('1.  LRAMVA Summary'!O$54:O$71)+SUM('1.  LRAMVA Summary'!O$72:O$73)*(MONTH($E110)-1)/12)*$H110</f>
        <v>0</v>
      </c>
      <c r="U110" s="230">
        <f>(SUM('1.  LRAMVA Summary'!P$54:P$71)+SUM('1.  LRAMVA Summary'!P$72:P$73)*(MONTH($E110)-1)/12)*$H110</f>
        <v>0</v>
      </c>
      <c r="V110" s="230">
        <f>(SUM('1.  LRAMVA Summary'!Q$54:Q$71)+SUM('1.  LRAMVA Summary'!Q$72:Q$73)*(MONTH($E110)-1)/12)*$H110</f>
        <v>0</v>
      </c>
      <c r="W110" s="231">
        <f t="shared" si="49"/>
        <v>328.27045673025185</v>
      </c>
    </row>
    <row r="111" spans="2:23" s="9" customFormat="1">
      <c r="B111" s="66"/>
      <c r="E111" s="214">
        <v>42917</v>
      </c>
      <c r="F111" s="214" t="s">
        <v>184</v>
      </c>
      <c r="G111" s="215" t="s">
        <v>68</v>
      </c>
      <c r="H111" s="240">
        <f>$C$41/12</f>
        <v>9.1666666666666665E-4</v>
      </c>
      <c r="I111" s="230">
        <f>(SUM('1.  LRAMVA Summary'!D$54:D$71)+SUM('1.  LRAMVA Summary'!D$72:D$73)*(MONTH($E111)-1)/12)*$H111</f>
        <v>123.02096790365688</v>
      </c>
      <c r="J111" s="230">
        <f>(SUM('1.  LRAMVA Summary'!E$54:E$71)+SUM('1.  LRAMVA Summary'!E$72:E$73)*(MONTH($E111)-1)/12)*$H111</f>
        <v>75.113111806105579</v>
      </c>
      <c r="K111" s="230">
        <f>(SUM('1.  LRAMVA Summary'!F$54:F$71)+SUM('1.  LRAMVA Summary'!F$72:F$73)*(MONTH($E111)-1)/12)*$H111</f>
        <v>131.45946004548941</v>
      </c>
      <c r="L111" s="230">
        <f>(SUM('1.  LRAMVA Summary'!G$54:G$71)+SUM('1.  LRAMVA Summary'!G$72:G$73)*(MONTH($E111)-1)/12)*$H111</f>
        <v>-0.72043638333333337</v>
      </c>
      <c r="M111" s="230">
        <f>(SUM('1.  LRAMVA Summary'!H$54:H$71)+SUM('1.  LRAMVA Summary'!H$72:H$73)*(MONTH($E111)-1)/12)*$H111</f>
        <v>-0.6026466416666667</v>
      </c>
      <c r="N111" s="230">
        <f>(SUM('1.  LRAMVA Summary'!I$54:I$71)+SUM('1.  LRAMVA Summary'!I$72:I$73)*(MONTH($E111)-1)/12)*$H111</f>
        <v>0</v>
      </c>
      <c r="O111" s="230">
        <f>(SUM('1.  LRAMVA Summary'!J$54:J$71)+SUM('1.  LRAMVA Summary'!J$72:J$73)*(MONTH($E111)-1)/12)*$H111</f>
        <v>0</v>
      </c>
      <c r="P111" s="230">
        <f>(SUM('1.  LRAMVA Summary'!K$54:K$71)+SUM('1.  LRAMVA Summary'!K$72:K$73)*(MONTH($E111)-1)/12)*$H111</f>
        <v>0</v>
      </c>
      <c r="Q111" s="230">
        <f>(SUM('1.  LRAMVA Summary'!L$54:L$71)+SUM('1.  LRAMVA Summary'!L$72:L$73)*(MONTH($E111)-1)/12)*$H111</f>
        <v>0</v>
      </c>
      <c r="R111" s="230">
        <f>(SUM('1.  LRAMVA Summary'!M$54:M$71)+SUM('1.  LRAMVA Summary'!M$72:M$73)*(MONTH($E111)-1)/12)*$H111</f>
        <v>0</v>
      </c>
      <c r="S111" s="230">
        <f>(SUM('1.  LRAMVA Summary'!N$54:N$71)+SUM('1.  LRAMVA Summary'!N$72:N$73)*(MONTH($E111)-1)/12)*$H111</f>
        <v>0</v>
      </c>
      <c r="T111" s="230">
        <f>(SUM('1.  LRAMVA Summary'!O$54:O$71)+SUM('1.  LRAMVA Summary'!O$72:O$73)*(MONTH($E111)-1)/12)*$H111</f>
        <v>0</v>
      </c>
      <c r="U111" s="230">
        <f>(SUM('1.  LRAMVA Summary'!P$54:P$71)+SUM('1.  LRAMVA Summary'!P$72:P$73)*(MONTH($E111)-1)/12)*$H111</f>
        <v>0</v>
      </c>
      <c r="V111" s="230">
        <f>(SUM('1.  LRAMVA Summary'!Q$54:Q$71)+SUM('1.  LRAMVA Summary'!Q$72:Q$73)*(MONTH($E111)-1)/12)*$H111</f>
        <v>0</v>
      </c>
      <c r="W111" s="231">
        <f t="shared" si="49"/>
        <v>328.27045673025185</v>
      </c>
    </row>
    <row r="112" spans="2:23" s="9" customFormat="1">
      <c r="B112" s="66"/>
      <c r="E112" s="214">
        <v>42948</v>
      </c>
      <c r="F112" s="214" t="s">
        <v>184</v>
      </c>
      <c r="G112" s="215" t="s">
        <v>68</v>
      </c>
      <c r="H112" s="240">
        <f t="shared" ref="H112:H113" si="51">$C$41/12</f>
        <v>9.1666666666666665E-4</v>
      </c>
      <c r="I112" s="230">
        <f>(SUM('1.  LRAMVA Summary'!D$54:D$71)+SUM('1.  LRAMVA Summary'!D$72:D$73)*(MONTH($E112)-1)/12)*$H112</f>
        <v>123.02096790365688</v>
      </c>
      <c r="J112" s="230">
        <f>(SUM('1.  LRAMVA Summary'!E$54:E$71)+SUM('1.  LRAMVA Summary'!E$72:E$73)*(MONTH($E112)-1)/12)*$H112</f>
        <v>75.113111806105579</v>
      </c>
      <c r="K112" s="230">
        <f>(SUM('1.  LRAMVA Summary'!F$54:F$71)+SUM('1.  LRAMVA Summary'!F$72:F$73)*(MONTH($E112)-1)/12)*$H112</f>
        <v>131.45946004548941</v>
      </c>
      <c r="L112" s="230">
        <f>(SUM('1.  LRAMVA Summary'!G$54:G$71)+SUM('1.  LRAMVA Summary'!G$72:G$73)*(MONTH($E112)-1)/12)*$H112</f>
        <v>-0.72043638333333337</v>
      </c>
      <c r="M112" s="230">
        <f>(SUM('1.  LRAMVA Summary'!H$54:H$71)+SUM('1.  LRAMVA Summary'!H$72:H$73)*(MONTH($E112)-1)/12)*$H112</f>
        <v>-0.6026466416666667</v>
      </c>
      <c r="N112" s="230">
        <f>(SUM('1.  LRAMVA Summary'!I$54:I$71)+SUM('1.  LRAMVA Summary'!I$72:I$73)*(MONTH($E112)-1)/12)*$H112</f>
        <v>0</v>
      </c>
      <c r="O112" s="230">
        <f>(SUM('1.  LRAMVA Summary'!J$54:J$71)+SUM('1.  LRAMVA Summary'!J$72:J$73)*(MONTH($E112)-1)/12)*$H112</f>
        <v>0</v>
      </c>
      <c r="P112" s="230">
        <f>(SUM('1.  LRAMVA Summary'!K$54:K$71)+SUM('1.  LRAMVA Summary'!K$72:K$73)*(MONTH($E112)-1)/12)*$H112</f>
        <v>0</v>
      </c>
      <c r="Q112" s="230">
        <f>(SUM('1.  LRAMVA Summary'!L$54:L$71)+SUM('1.  LRAMVA Summary'!L$72:L$73)*(MONTH($E112)-1)/12)*$H112</f>
        <v>0</v>
      </c>
      <c r="R112" s="230">
        <f>(SUM('1.  LRAMVA Summary'!M$54:M$71)+SUM('1.  LRAMVA Summary'!M$72:M$73)*(MONTH($E112)-1)/12)*$H112</f>
        <v>0</v>
      </c>
      <c r="S112" s="230">
        <f>(SUM('1.  LRAMVA Summary'!N$54:N$71)+SUM('1.  LRAMVA Summary'!N$72:N$73)*(MONTH($E112)-1)/12)*$H112</f>
        <v>0</v>
      </c>
      <c r="T112" s="230">
        <f>(SUM('1.  LRAMVA Summary'!O$54:O$71)+SUM('1.  LRAMVA Summary'!O$72:O$73)*(MONTH($E112)-1)/12)*$H112</f>
        <v>0</v>
      </c>
      <c r="U112" s="230">
        <f>(SUM('1.  LRAMVA Summary'!P$54:P$71)+SUM('1.  LRAMVA Summary'!P$72:P$73)*(MONTH($E112)-1)/12)*$H112</f>
        <v>0</v>
      </c>
      <c r="V112" s="230">
        <f>(SUM('1.  LRAMVA Summary'!Q$54:Q$71)+SUM('1.  LRAMVA Summary'!Q$72:Q$73)*(MONTH($E112)-1)/12)*$H112</f>
        <v>0</v>
      </c>
      <c r="W112" s="231">
        <f t="shared" si="49"/>
        <v>328.27045673025185</v>
      </c>
    </row>
    <row r="113" spans="2:23" s="9" customFormat="1">
      <c r="B113" s="66"/>
      <c r="E113" s="214">
        <v>42979</v>
      </c>
      <c r="F113" s="214" t="s">
        <v>184</v>
      </c>
      <c r="G113" s="215" t="s">
        <v>68</v>
      </c>
      <c r="H113" s="240">
        <f t="shared" si="51"/>
        <v>9.1666666666666665E-4</v>
      </c>
      <c r="I113" s="230">
        <f>(SUM('1.  LRAMVA Summary'!D$54:D$71)+SUM('1.  LRAMVA Summary'!D$72:D$73)*(MONTH($E113)-1)/12)*$H113</f>
        <v>123.02096790365688</v>
      </c>
      <c r="J113" s="230">
        <f>(SUM('1.  LRAMVA Summary'!E$54:E$71)+SUM('1.  LRAMVA Summary'!E$72:E$73)*(MONTH($E113)-1)/12)*$H113</f>
        <v>75.113111806105579</v>
      </c>
      <c r="K113" s="230">
        <f>(SUM('1.  LRAMVA Summary'!F$54:F$71)+SUM('1.  LRAMVA Summary'!F$72:F$73)*(MONTH($E113)-1)/12)*$H113</f>
        <v>131.45946004548941</v>
      </c>
      <c r="L113" s="230">
        <f>(SUM('1.  LRAMVA Summary'!G$54:G$71)+SUM('1.  LRAMVA Summary'!G$72:G$73)*(MONTH($E113)-1)/12)*$H113</f>
        <v>-0.72043638333333337</v>
      </c>
      <c r="M113" s="230">
        <f>(SUM('1.  LRAMVA Summary'!H$54:H$71)+SUM('1.  LRAMVA Summary'!H$72:H$73)*(MONTH($E113)-1)/12)*$H113</f>
        <v>-0.6026466416666667</v>
      </c>
      <c r="N113" s="230">
        <f>(SUM('1.  LRAMVA Summary'!I$54:I$71)+SUM('1.  LRAMVA Summary'!I$72:I$73)*(MONTH($E113)-1)/12)*$H113</f>
        <v>0</v>
      </c>
      <c r="O113" s="230">
        <f>(SUM('1.  LRAMVA Summary'!J$54:J$71)+SUM('1.  LRAMVA Summary'!J$72:J$73)*(MONTH($E113)-1)/12)*$H113</f>
        <v>0</v>
      </c>
      <c r="P113" s="230">
        <f>(SUM('1.  LRAMVA Summary'!K$54:K$71)+SUM('1.  LRAMVA Summary'!K$72:K$73)*(MONTH($E113)-1)/12)*$H113</f>
        <v>0</v>
      </c>
      <c r="Q113" s="230">
        <f>(SUM('1.  LRAMVA Summary'!L$54:L$71)+SUM('1.  LRAMVA Summary'!L$72:L$73)*(MONTH($E113)-1)/12)*$H113</f>
        <v>0</v>
      </c>
      <c r="R113" s="230">
        <f>(SUM('1.  LRAMVA Summary'!M$54:M$71)+SUM('1.  LRAMVA Summary'!M$72:M$73)*(MONTH($E113)-1)/12)*$H113</f>
        <v>0</v>
      </c>
      <c r="S113" s="230">
        <f>(SUM('1.  LRAMVA Summary'!N$54:N$71)+SUM('1.  LRAMVA Summary'!N$72:N$73)*(MONTH($E113)-1)/12)*$H113</f>
        <v>0</v>
      </c>
      <c r="T113" s="230">
        <f>(SUM('1.  LRAMVA Summary'!O$54:O$71)+SUM('1.  LRAMVA Summary'!O$72:O$73)*(MONTH($E113)-1)/12)*$H113</f>
        <v>0</v>
      </c>
      <c r="U113" s="230">
        <f>(SUM('1.  LRAMVA Summary'!P$54:P$71)+SUM('1.  LRAMVA Summary'!P$72:P$73)*(MONTH($E113)-1)/12)*$H113</f>
        <v>0</v>
      </c>
      <c r="V113" s="230">
        <f>(SUM('1.  LRAMVA Summary'!Q$54:Q$71)+SUM('1.  LRAMVA Summary'!Q$72:Q$73)*(MONTH($E113)-1)/12)*$H113</f>
        <v>0</v>
      </c>
      <c r="W113" s="231">
        <f t="shared" si="49"/>
        <v>328.27045673025185</v>
      </c>
    </row>
    <row r="114" spans="2:23" s="9" customFormat="1">
      <c r="B114" s="66"/>
      <c r="E114" s="214">
        <v>43009</v>
      </c>
      <c r="F114" s="214" t="s">
        <v>184</v>
      </c>
      <c r="G114" s="215" t="s">
        <v>69</v>
      </c>
      <c r="H114" s="240">
        <f>$C$42/12</f>
        <v>1.25E-3</v>
      </c>
      <c r="I114" s="230">
        <f>(SUM('1.  LRAMVA Summary'!D$54:D$71)+SUM('1.  LRAMVA Summary'!D$72:D$73)*(MONTH($E114)-1)/12)*$H114</f>
        <v>167.75586532316848</v>
      </c>
      <c r="J114" s="230">
        <f>(SUM('1.  LRAMVA Summary'!E$54:E$71)+SUM('1.  LRAMVA Summary'!E$72:E$73)*(MONTH($E114)-1)/12)*$H114</f>
        <v>102.42697064468943</v>
      </c>
      <c r="K114" s="230">
        <f>(SUM('1.  LRAMVA Summary'!F$54:F$71)+SUM('1.  LRAMVA Summary'!F$72:F$73)*(MONTH($E114)-1)/12)*$H114</f>
        <v>179.26290006203101</v>
      </c>
      <c r="L114" s="230">
        <f>(SUM('1.  LRAMVA Summary'!G$54:G$71)+SUM('1.  LRAMVA Summary'!G$72:G$73)*(MONTH($E114)-1)/12)*$H114</f>
        <v>-0.98241325000000002</v>
      </c>
      <c r="M114" s="230">
        <f>(SUM('1.  LRAMVA Summary'!H$54:H$71)+SUM('1.  LRAMVA Summary'!H$72:H$73)*(MONTH($E114)-1)/12)*$H114</f>
        <v>-0.82179087500000014</v>
      </c>
      <c r="N114" s="230">
        <f>(SUM('1.  LRAMVA Summary'!I$54:I$71)+SUM('1.  LRAMVA Summary'!I$72:I$73)*(MONTH($E114)-1)/12)*$H114</f>
        <v>0</v>
      </c>
      <c r="O114" s="230">
        <f>(SUM('1.  LRAMVA Summary'!J$54:J$71)+SUM('1.  LRAMVA Summary'!J$72:J$73)*(MONTH($E114)-1)/12)*$H114</f>
        <v>0</v>
      </c>
      <c r="P114" s="230">
        <f>(SUM('1.  LRAMVA Summary'!K$54:K$71)+SUM('1.  LRAMVA Summary'!K$72:K$73)*(MONTH($E114)-1)/12)*$H114</f>
        <v>0</v>
      </c>
      <c r="Q114" s="230">
        <f>(SUM('1.  LRAMVA Summary'!L$54:L$71)+SUM('1.  LRAMVA Summary'!L$72:L$73)*(MONTH($E114)-1)/12)*$H114</f>
        <v>0</v>
      </c>
      <c r="R114" s="230">
        <f>(SUM('1.  LRAMVA Summary'!M$54:M$71)+SUM('1.  LRAMVA Summary'!M$72:M$73)*(MONTH($E114)-1)/12)*$H114</f>
        <v>0</v>
      </c>
      <c r="S114" s="230">
        <f>(SUM('1.  LRAMVA Summary'!N$54:N$71)+SUM('1.  LRAMVA Summary'!N$72:N$73)*(MONTH($E114)-1)/12)*$H114</f>
        <v>0</v>
      </c>
      <c r="T114" s="230">
        <f>(SUM('1.  LRAMVA Summary'!O$54:O$71)+SUM('1.  LRAMVA Summary'!O$72:O$73)*(MONTH($E114)-1)/12)*$H114</f>
        <v>0</v>
      </c>
      <c r="U114" s="230">
        <f>(SUM('1.  LRAMVA Summary'!P$54:P$71)+SUM('1.  LRAMVA Summary'!P$72:P$73)*(MONTH($E114)-1)/12)*$H114</f>
        <v>0</v>
      </c>
      <c r="V114" s="230">
        <f>(SUM('1.  LRAMVA Summary'!Q$54:Q$71)+SUM('1.  LRAMVA Summary'!Q$72:Q$73)*(MONTH($E114)-1)/12)*$H114</f>
        <v>0</v>
      </c>
      <c r="W114" s="231">
        <f t="shared" si="49"/>
        <v>447.64153190488895</v>
      </c>
    </row>
    <row r="115" spans="2:23" s="9" customFormat="1">
      <c r="B115" s="66"/>
      <c r="E115" s="214">
        <v>43040</v>
      </c>
      <c r="F115" s="214" t="s">
        <v>184</v>
      </c>
      <c r="G115" s="215" t="s">
        <v>69</v>
      </c>
      <c r="H115" s="240">
        <f t="shared" ref="H115:H116" si="52">$C$42/12</f>
        <v>1.25E-3</v>
      </c>
      <c r="I115" s="230">
        <f>(SUM('1.  LRAMVA Summary'!D$54:D$71)+SUM('1.  LRAMVA Summary'!D$72:D$73)*(MONTH($E115)-1)/12)*$H115</f>
        <v>167.75586532316848</v>
      </c>
      <c r="J115" s="230">
        <f>(SUM('1.  LRAMVA Summary'!E$54:E$71)+SUM('1.  LRAMVA Summary'!E$72:E$73)*(MONTH($E115)-1)/12)*$H115</f>
        <v>102.42697064468943</v>
      </c>
      <c r="K115" s="230">
        <f>(SUM('1.  LRAMVA Summary'!F$54:F$71)+SUM('1.  LRAMVA Summary'!F$72:F$73)*(MONTH($E115)-1)/12)*$H115</f>
        <v>179.26290006203101</v>
      </c>
      <c r="L115" s="230">
        <f>(SUM('1.  LRAMVA Summary'!G$54:G$71)+SUM('1.  LRAMVA Summary'!G$72:G$73)*(MONTH($E115)-1)/12)*$H115</f>
        <v>-0.98241325000000002</v>
      </c>
      <c r="M115" s="230">
        <f>(SUM('1.  LRAMVA Summary'!H$54:H$71)+SUM('1.  LRAMVA Summary'!H$72:H$73)*(MONTH($E115)-1)/12)*$H115</f>
        <v>-0.82179087500000014</v>
      </c>
      <c r="N115" s="230">
        <f>(SUM('1.  LRAMVA Summary'!I$54:I$71)+SUM('1.  LRAMVA Summary'!I$72:I$73)*(MONTH($E115)-1)/12)*$H115</f>
        <v>0</v>
      </c>
      <c r="O115" s="230">
        <f>(SUM('1.  LRAMVA Summary'!J$54:J$71)+SUM('1.  LRAMVA Summary'!J$72:J$73)*(MONTH($E115)-1)/12)*$H115</f>
        <v>0</v>
      </c>
      <c r="P115" s="230">
        <f>(SUM('1.  LRAMVA Summary'!K$54:K$71)+SUM('1.  LRAMVA Summary'!K$72:K$73)*(MONTH($E115)-1)/12)*$H115</f>
        <v>0</v>
      </c>
      <c r="Q115" s="230">
        <f>(SUM('1.  LRAMVA Summary'!L$54:L$71)+SUM('1.  LRAMVA Summary'!L$72:L$73)*(MONTH($E115)-1)/12)*$H115</f>
        <v>0</v>
      </c>
      <c r="R115" s="230">
        <f>(SUM('1.  LRAMVA Summary'!M$54:M$71)+SUM('1.  LRAMVA Summary'!M$72:M$73)*(MONTH($E115)-1)/12)*$H115</f>
        <v>0</v>
      </c>
      <c r="S115" s="230">
        <f>(SUM('1.  LRAMVA Summary'!N$54:N$71)+SUM('1.  LRAMVA Summary'!N$72:N$73)*(MONTH($E115)-1)/12)*$H115</f>
        <v>0</v>
      </c>
      <c r="T115" s="230">
        <f>(SUM('1.  LRAMVA Summary'!O$54:O$71)+SUM('1.  LRAMVA Summary'!O$72:O$73)*(MONTH($E115)-1)/12)*$H115</f>
        <v>0</v>
      </c>
      <c r="U115" s="230">
        <f>(SUM('1.  LRAMVA Summary'!P$54:P$71)+SUM('1.  LRAMVA Summary'!P$72:P$73)*(MONTH($E115)-1)/12)*$H115</f>
        <v>0</v>
      </c>
      <c r="V115" s="230">
        <f>(SUM('1.  LRAMVA Summary'!Q$54:Q$71)+SUM('1.  LRAMVA Summary'!Q$72:Q$73)*(MONTH($E115)-1)/12)*$H115</f>
        <v>0</v>
      </c>
      <c r="W115" s="231">
        <f t="shared" si="49"/>
        <v>447.64153190488895</v>
      </c>
    </row>
    <row r="116" spans="2:23" s="9" customFormat="1">
      <c r="B116" s="66"/>
      <c r="E116" s="214">
        <v>43070</v>
      </c>
      <c r="F116" s="214" t="s">
        <v>184</v>
      </c>
      <c r="G116" s="215" t="s">
        <v>69</v>
      </c>
      <c r="H116" s="240">
        <f t="shared" si="52"/>
        <v>1.25E-3</v>
      </c>
      <c r="I116" s="230">
        <f>(SUM('1.  LRAMVA Summary'!D$54:D$71)+SUM('1.  LRAMVA Summary'!D$72:D$73)*(MONTH($E116)-1)/12)*$H116</f>
        <v>167.75586532316848</v>
      </c>
      <c r="J116" s="230">
        <f>(SUM('1.  LRAMVA Summary'!E$54:E$71)+SUM('1.  LRAMVA Summary'!E$72:E$73)*(MONTH($E116)-1)/12)*$H116</f>
        <v>102.42697064468943</v>
      </c>
      <c r="K116" s="230">
        <f>(SUM('1.  LRAMVA Summary'!F$54:F$71)+SUM('1.  LRAMVA Summary'!F$72:F$73)*(MONTH($E116)-1)/12)*$H116</f>
        <v>179.26290006203101</v>
      </c>
      <c r="L116" s="230">
        <f>(SUM('1.  LRAMVA Summary'!G$54:G$71)+SUM('1.  LRAMVA Summary'!G$72:G$73)*(MONTH($E116)-1)/12)*$H116</f>
        <v>-0.98241325000000002</v>
      </c>
      <c r="M116" s="230">
        <f>(SUM('1.  LRAMVA Summary'!H$54:H$71)+SUM('1.  LRAMVA Summary'!H$72:H$73)*(MONTH($E116)-1)/12)*$H116</f>
        <v>-0.82179087500000014</v>
      </c>
      <c r="N116" s="230">
        <f>(SUM('1.  LRAMVA Summary'!I$54:I$71)+SUM('1.  LRAMVA Summary'!I$72:I$73)*(MONTH($E116)-1)/12)*$H116</f>
        <v>0</v>
      </c>
      <c r="O116" s="230">
        <f>(SUM('1.  LRAMVA Summary'!J$54:J$71)+SUM('1.  LRAMVA Summary'!J$72:J$73)*(MONTH($E116)-1)/12)*$H116</f>
        <v>0</v>
      </c>
      <c r="P116" s="230">
        <f>(SUM('1.  LRAMVA Summary'!K$54:K$71)+SUM('1.  LRAMVA Summary'!K$72:K$73)*(MONTH($E116)-1)/12)*$H116</f>
        <v>0</v>
      </c>
      <c r="Q116" s="230">
        <f>(SUM('1.  LRAMVA Summary'!L$54:L$71)+SUM('1.  LRAMVA Summary'!L$72:L$73)*(MONTH($E116)-1)/12)*$H116</f>
        <v>0</v>
      </c>
      <c r="R116" s="230">
        <f>(SUM('1.  LRAMVA Summary'!M$54:M$71)+SUM('1.  LRAMVA Summary'!M$72:M$73)*(MONTH($E116)-1)/12)*$H116</f>
        <v>0</v>
      </c>
      <c r="S116" s="230">
        <f>(SUM('1.  LRAMVA Summary'!N$54:N$71)+SUM('1.  LRAMVA Summary'!N$72:N$73)*(MONTH($E116)-1)/12)*$H116</f>
        <v>0</v>
      </c>
      <c r="T116" s="230">
        <f>(SUM('1.  LRAMVA Summary'!O$54:O$71)+SUM('1.  LRAMVA Summary'!O$72:O$73)*(MONTH($E116)-1)/12)*$H116</f>
        <v>0</v>
      </c>
      <c r="U116" s="230">
        <f>(SUM('1.  LRAMVA Summary'!P$54:P$71)+SUM('1.  LRAMVA Summary'!P$72:P$73)*(MONTH($E116)-1)/12)*$H116</f>
        <v>0</v>
      </c>
      <c r="V116" s="230">
        <f>(SUM('1.  LRAMVA Summary'!Q$54:Q$71)+SUM('1.  LRAMVA Summary'!Q$72:Q$73)*(MONTH($E116)-1)/12)*$H116</f>
        <v>0</v>
      </c>
      <c r="W116" s="231">
        <f t="shared" si="49"/>
        <v>447.64153190488895</v>
      </c>
    </row>
    <row r="117" spans="2:23" s="9" customFormat="1" ht="15" thickBot="1">
      <c r="B117" s="66"/>
      <c r="E117" s="216" t="s">
        <v>467</v>
      </c>
      <c r="F117" s="216"/>
      <c r="G117" s="217"/>
      <c r="H117" s="218"/>
      <c r="I117" s="219">
        <f>SUM(I104:I116)</f>
        <v>2287.07163057253</v>
      </c>
      <c r="J117" s="219">
        <f>SUM(J104:J116)</f>
        <v>1396.4210331225993</v>
      </c>
      <c r="K117" s="219">
        <f t="shared" ref="K117:O117" si="53">SUM(K104:K116)</f>
        <v>2443.9508708456888</v>
      </c>
      <c r="L117" s="219">
        <f t="shared" si="53"/>
        <v>-13.393567308333331</v>
      </c>
      <c r="M117" s="219">
        <f t="shared" si="53"/>
        <v>-11.203748929166665</v>
      </c>
      <c r="N117" s="219">
        <f t="shared" si="53"/>
        <v>0</v>
      </c>
      <c r="O117" s="219">
        <f t="shared" si="53"/>
        <v>0</v>
      </c>
      <c r="P117" s="219">
        <f t="shared" ref="P117:V117" si="54">SUM(P104:P116)</f>
        <v>0</v>
      </c>
      <c r="Q117" s="219">
        <f t="shared" si="54"/>
        <v>0</v>
      </c>
      <c r="R117" s="219">
        <f t="shared" si="54"/>
        <v>0</v>
      </c>
      <c r="S117" s="219">
        <f t="shared" si="54"/>
        <v>0</v>
      </c>
      <c r="T117" s="219">
        <f t="shared" si="54"/>
        <v>0</v>
      </c>
      <c r="U117" s="219">
        <f t="shared" si="54"/>
        <v>0</v>
      </c>
      <c r="V117" s="219">
        <f t="shared" si="54"/>
        <v>0</v>
      </c>
      <c r="W117" s="219">
        <f>SUM(W104:W116)</f>
        <v>6102.846218303318</v>
      </c>
    </row>
    <row r="118" spans="2:23" s="9" customFormat="1" ht="15" thickTop="1">
      <c r="B118" s="66"/>
      <c r="E118" s="220" t="s">
        <v>67</v>
      </c>
      <c r="F118" s="220"/>
      <c r="G118" s="221"/>
      <c r="H118" s="222"/>
      <c r="I118" s="223"/>
      <c r="J118" s="223"/>
      <c r="K118" s="223"/>
      <c r="L118" s="223"/>
      <c r="M118" s="223"/>
      <c r="N118" s="223"/>
      <c r="O118" s="223"/>
      <c r="P118" s="223"/>
      <c r="Q118" s="223"/>
      <c r="R118" s="223"/>
      <c r="S118" s="223"/>
      <c r="T118" s="223"/>
      <c r="U118" s="223"/>
      <c r="V118" s="223"/>
      <c r="W118" s="224"/>
    </row>
    <row r="119" spans="2:23" s="9" customFormat="1">
      <c r="B119" s="66"/>
      <c r="E119" s="225" t="s">
        <v>431</v>
      </c>
      <c r="F119" s="225"/>
      <c r="G119" s="226"/>
      <c r="H119" s="227"/>
      <c r="I119" s="228">
        <f>I117+I118</f>
        <v>2287.07163057253</v>
      </c>
      <c r="J119" s="228">
        <f t="shared" ref="J119" si="55">J117+J118</f>
        <v>1396.4210331225993</v>
      </c>
      <c r="K119" s="228">
        <f t="shared" ref="K119" si="56">K117+K118</f>
        <v>2443.9508708456888</v>
      </c>
      <c r="L119" s="228">
        <f t="shared" ref="L119" si="57">L117+L118</f>
        <v>-13.393567308333331</v>
      </c>
      <c r="M119" s="228">
        <f t="shared" ref="M119" si="58">M117+M118</f>
        <v>-11.203748929166665</v>
      </c>
      <c r="N119" s="228">
        <f t="shared" ref="N119" si="59">N117+N118</f>
        <v>0</v>
      </c>
      <c r="O119" s="228">
        <f t="shared" ref="O119:V119" si="60">O117+O118</f>
        <v>0</v>
      </c>
      <c r="P119" s="228">
        <f t="shared" si="60"/>
        <v>0</v>
      </c>
      <c r="Q119" s="228">
        <f t="shared" si="60"/>
        <v>0</v>
      </c>
      <c r="R119" s="228">
        <f t="shared" si="60"/>
        <v>0</v>
      </c>
      <c r="S119" s="228">
        <f t="shared" si="60"/>
        <v>0</v>
      </c>
      <c r="T119" s="228">
        <f t="shared" si="60"/>
        <v>0</v>
      </c>
      <c r="U119" s="228">
        <f t="shared" si="60"/>
        <v>0</v>
      </c>
      <c r="V119" s="228">
        <f t="shared" si="60"/>
        <v>0</v>
      </c>
      <c r="W119" s="228">
        <f t="shared" ref="W119" si="61">W117+W118</f>
        <v>6102.846218303318</v>
      </c>
    </row>
    <row r="120" spans="2:23" s="9" customFormat="1">
      <c r="B120" s="66"/>
      <c r="E120" s="214">
        <v>43101</v>
      </c>
      <c r="F120" s="214" t="s">
        <v>185</v>
      </c>
      <c r="G120" s="215" t="s">
        <v>65</v>
      </c>
      <c r="H120" s="240">
        <f>$C$43/12</f>
        <v>1.25E-3</v>
      </c>
      <c r="I120" s="230">
        <f>(SUM('1.  LRAMVA Summary'!D$54:D$74)+SUM('1.  LRAMVA Summary'!D$75:D$76)*(MONTH($E120)-1)/12)*$H120</f>
        <v>167.75586532316848</v>
      </c>
      <c r="J120" s="230">
        <f>(SUM('1.  LRAMVA Summary'!E$54:E$74)+SUM('1.  LRAMVA Summary'!E$75:E$76)*(MONTH($E120)-1)/12)*$H120</f>
        <v>102.42697064468943</v>
      </c>
      <c r="K120" s="230">
        <f>(SUM('1.  LRAMVA Summary'!F$54:F$74)+SUM('1.  LRAMVA Summary'!F$75:F$76)*(MONTH($E120)-1)/12)*$H120</f>
        <v>179.26290006203101</v>
      </c>
      <c r="L120" s="230">
        <f>(SUM('1.  LRAMVA Summary'!G$54:G$74)+SUM('1.  LRAMVA Summary'!G$75:G$76)*(MONTH($E120)-1)/12)*$H120</f>
        <v>-0.98241325000000002</v>
      </c>
      <c r="M120" s="230">
        <f>(SUM('1.  LRAMVA Summary'!H$54:H$74)+SUM('1.  LRAMVA Summary'!H$75:H$76)*(MONTH($E120)-1)/12)*$H120</f>
        <v>-0.82179087500000014</v>
      </c>
      <c r="N120" s="230">
        <f>(SUM('1.  LRAMVA Summary'!I$54:I$74)+SUM('1.  LRAMVA Summary'!I$75:I$76)*(MONTH($E120)-1)/12)*$H120</f>
        <v>0</v>
      </c>
      <c r="O120" s="230">
        <f>(SUM('1.  LRAMVA Summary'!J$54:J$74)+SUM('1.  LRAMVA Summary'!J$75:J$76)*(MONTH($E120)-1)/12)*$H120</f>
        <v>0</v>
      </c>
      <c r="P120" s="230">
        <f>(SUM('1.  LRAMVA Summary'!K$54:K$74)+SUM('1.  LRAMVA Summary'!K$75:K$76)*(MONTH($E120)-1)/12)*$H120</f>
        <v>0</v>
      </c>
      <c r="Q120" s="230">
        <f>(SUM('1.  LRAMVA Summary'!L$54:L$74)+SUM('1.  LRAMVA Summary'!L$75:L$76)*(MONTH($E120)-1)/12)*$H120</f>
        <v>0</v>
      </c>
      <c r="R120" s="230">
        <f>(SUM('1.  LRAMVA Summary'!M$54:M$74)+SUM('1.  LRAMVA Summary'!M$75:M$76)*(MONTH($E120)-1)/12)*$H120</f>
        <v>0</v>
      </c>
      <c r="S120" s="230">
        <f>(SUM('1.  LRAMVA Summary'!N$54:N$74)+SUM('1.  LRAMVA Summary'!N$75:N$76)*(MONTH($E120)-1)/12)*$H120</f>
        <v>0</v>
      </c>
      <c r="T120" s="230">
        <f>(SUM('1.  LRAMVA Summary'!O$54:O$74)+SUM('1.  LRAMVA Summary'!O$75:O$76)*(MONTH($E120)-1)/12)*$H120</f>
        <v>0</v>
      </c>
      <c r="U120" s="230">
        <f>(SUM('1.  LRAMVA Summary'!P$54:P$74)+SUM('1.  LRAMVA Summary'!P$75:P$76)*(MONTH($E120)-1)/12)*$H120</f>
        <v>0</v>
      </c>
      <c r="V120" s="230">
        <f>(SUM('1.  LRAMVA Summary'!Q$54:Q$74)+SUM('1.  LRAMVA Summary'!Q$75:Q$76)*(MONTH($E120)-1)/12)*$H120</f>
        <v>0</v>
      </c>
      <c r="W120" s="231">
        <f>SUM(I120:V120)</f>
        <v>447.64153190488895</v>
      </c>
    </row>
    <row r="121" spans="2:23" s="9" customFormat="1">
      <c r="B121" s="66"/>
      <c r="E121" s="214">
        <v>43132</v>
      </c>
      <c r="F121" s="214" t="s">
        <v>185</v>
      </c>
      <c r="G121" s="215" t="s">
        <v>65</v>
      </c>
      <c r="H121" s="240">
        <f t="shared" ref="H121:H122" si="62">$C$43/12</f>
        <v>1.25E-3</v>
      </c>
      <c r="I121" s="230">
        <f>(SUM('1.  LRAMVA Summary'!D$54:D$74)+SUM('1.  LRAMVA Summary'!D$75:D$76)*(MONTH($E121)-1)/12)*$H121</f>
        <v>167.75586532316848</v>
      </c>
      <c r="J121" s="230">
        <f>(SUM('1.  LRAMVA Summary'!E$54:E$74)+SUM('1.  LRAMVA Summary'!E$75:E$76)*(MONTH($E121)-1)/12)*$H121</f>
        <v>102.42697064468943</v>
      </c>
      <c r="K121" s="230">
        <f>(SUM('1.  LRAMVA Summary'!F$54:F$74)+SUM('1.  LRAMVA Summary'!F$75:F$76)*(MONTH($E121)-1)/12)*$H121</f>
        <v>179.26290006203101</v>
      </c>
      <c r="L121" s="230">
        <f>(SUM('1.  LRAMVA Summary'!G$54:G$74)+SUM('1.  LRAMVA Summary'!G$75:G$76)*(MONTH($E121)-1)/12)*$H121</f>
        <v>-0.98241325000000002</v>
      </c>
      <c r="M121" s="230">
        <f>(SUM('1.  LRAMVA Summary'!H$54:H$74)+SUM('1.  LRAMVA Summary'!H$75:H$76)*(MONTH($E121)-1)/12)*$H121</f>
        <v>-0.82179087500000014</v>
      </c>
      <c r="N121" s="230">
        <f>(SUM('1.  LRAMVA Summary'!I$54:I$74)+SUM('1.  LRAMVA Summary'!I$75:I$76)*(MONTH($E121)-1)/12)*$H121</f>
        <v>0</v>
      </c>
      <c r="O121" s="230">
        <f>(SUM('1.  LRAMVA Summary'!J$54:J$74)+SUM('1.  LRAMVA Summary'!J$75:J$76)*(MONTH($E121)-1)/12)*$H121</f>
        <v>0</v>
      </c>
      <c r="P121" s="230">
        <f>(SUM('1.  LRAMVA Summary'!K$54:K$74)+SUM('1.  LRAMVA Summary'!K$75:K$76)*(MONTH($E121)-1)/12)*$H121</f>
        <v>0</v>
      </c>
      <c r="Q121" s="230">
        <f>(SUM('1.  LRAMVA Summary'!L$54:L$74)+SUM('1.  LRAMVA Summary'!L$75:L$76)*(MONTH($E121)-1)/12)*$H121</f>
        <v>0</v>
      </c>
      <c r="R121" s="230">
        <f>(SUM('1.  LRAMVA Summary'!M$54:M$74)+SUM('1.  LRAMVA Summary'!M$75:M$76)*(MONTH($E121)-1)/12)*$H121</f>
        <v>0</v>
      </c>
      <c r="S121" s="230">
        <f>(SUM('1.  LRAMVA Summary'!N$54:N$74)+SUM('1.  LRAMVA Summary'!N$75:N$76)*(MONTH($E121)-1)/12)*$H121</f>
        <v>0</v>
      </c>
      <c r="T121" s="230">
        <f>(SUM('1.  LRAMVA Summary'!O$54:O$74)+SUM('1.  LRAMVA Summary'!O$75:O$76)*(MONTH($E121)-1)/12)*$H121</f>
        <v>0</v>
      </c>
      <c r="U121" s="230">
        <f>(SUM('1.  LRAMVA Summary'!P$54:P$74)+SUM('1.  LRAMVA Summary'!P$75:P$76)*(MONTH($E121)-1)/12)*$H121</f>
        <v>0</v>
      </c>
      <c r="V121" s="230">
        <f>(SUM('1.  LRAMVA Summary'!Q$54:Q$74)+SUM('1.  LRAMVA Summary'!Q$75:Q$76)*(MONTH($E121)-1)/12)*$H121</f>
        <v>0</v>
      </c>
      <c r="W121" s="231">
        <f t="shared" ref="W121:W131" si="63">SUM(I121:V121)</f>
        <v>447.64153190488895</v>
      </c>
    </row>
    <row r="122" spans="2:23" s="9" customFormat="1">
      <c r="B122" s="66"/>
      <c r="E122" s="214">
        <v>43160</v>
      </c>
      <c r="F122" s="214" t="s">
        <v>185</v>
      </c>
      <c r="G122" s="215" t="s">
        <v>65</v>
      </c>
      <c r="H122" s="240">
        <f t="shared" si="62"/>
        <v>1.25E-3</v>
      </c>
      <c r="I122" s="230">
        <f>(SUM('1.  LRAMVA Summary'!D$54:D$74)+SUM('1.  LRAMVA Summary'!D$75:D$76)*(MONTH($E122)-1)/12)*$H122</f>
        <v>167.75586532316848</v>
      </c>
      <c r="J122" s="230">
        <f>(SUM('1.  LRAMVA Summary'!E$54:E$74)+SUM('1.  LRAMVA Summary'!E$75:E$76)*(MONTH($E122)-1)/12)*$H122</f>
        <v>102.42697064468943</v>
      </c>
      <c r="K122" s="230">
        <f>(SUM('1.  LRAMVA Summary'!F$54:F$74)+SUM('1.  LRAMVA Summary'!F$75:F$76)*(MONTH($E122)-1)/12)*$H122</f>
        <v>179.26290006203101</v>
      </c>
      <c r="L122" s="230">
        <f>(SUM('1.  LRAMVA Summary'!G$54:G$74)+SUM('1.  LRAMVA Summary'!G$75:G$76)*(MONTH($E122)-1)/12)*$H122</f>
        <v>-0.98241325000000002</v>
      </c>
      <c r="M122" s="230">
        <f>(SUM('1.  LRAMVA Summary'!H$54:H$74)+SUM('1.  LRAMVA Summary'!H$75:H$76)*(MONTH($E122)-1)/12)*$H122</f>
        <v>-0.82179087500000014</v>
      </c>
      <c r="N122" s="230">
        <f>(SUM('1.  LRAMVA Summary'!I$54:I$74)+SUM('1.  LRAMVA Summary'!I$75:I$76)*(MONTH($E122)-1)/12)*$H122</f>
        <v>0</v>
      </c>
      <c r="O122" s="230">
        <f>(SUM('1.  LRAMVA Summary'!J$54:J$74)+SUM('1.  LRAMVA Summary'!J$75:J$76)*(MONTH($E122)-1)/12)*$H122</f>
        <v>0</v>
      </c>
      <c r="P122" s="230">
        <f>(SUM('1.  LRAMVA Summary'!K$54:K$74)+SUM('1.  LRAMVA Summary'!K$75:K$76)*(MONTH($E122)-1)/12)*$H122</f>
        <v>0</v>
      </c>
      <c r="Q122" s="230">
        <f>(SUM('1.  LRAMVA Summary'!L$54:L$74)+SUM('1.  LRAMVA Summary'!L$75:L$76)*(MONTH($E122)-1)/12)*$H122</f>
        <v>0</v>
      </c>
      <c r="R122" s="230">
        <f>(SUM('1.  LRAMVA Summary'!M$54:M$74)+SUM('1.  LRAMVA Summary'!M$75:M$76)*(MONTH($E122)-1)/12)*$H122</f>
        <v>0</v>
      </c>
      <c r="S122" s="230">
        <f>(SUM('1.  LRAMVA Summary'!N$54:N$74)+SUM('1.  LRAMVA Summary'!N$75:N$76)*(MONTH($E122)-1)/12)*$H122</f>
        <v>0</v>
      </c>
      <c r="T122" s="230">
        <f>(SUM('1.  LRAMVA Summary'!O$54:O$74)+SUM('1.  LRAMVA Summary'!O$75:O$76)*(MONTH($E122)-1)/12)*$H122</f>
        <v>0</v>
      </c>
      <c r="U122" s="230">
        <f>(SUM('1.  LRAMVA Summary'!P$54:P$74)+SUM('1.  LRAMVA Summary'!P$75:P$76)*(MONTH($E122)-1)/12)*$H122</f>
        <v>0</v>
      </c>
      <c r="V122" s="230">
        <f>(SUM('1.  LRAMVA Summary'!Q$54:Q$74)+SUM('1.  LRAMVA Summary'!Q$75:Q$76)*(MONTH($E122)-1)/12)*$H122</f>
        <v>0</v>
      </c>
      <c r="W122" s="231">
        <f t="shared" si="63"/>
        <v>447.64153190488895</v>
      </c>
    </row>
    <row r="123" spans="2:23" s="8" customFormat="1">
      <c r="B123" s="239"/>
      <c r="E123" s="214">
        <v>43191</v>
      </c>
      <c r="F123" s="214" t="s">
        <v>185</v>
      </c>
      <c r="G123" s="215" t="s">
        <v>66</v>
      </c>
      <c r="H123" s="240">
        <f>$C$44/12</f>
        <v>1.575E-3</v>
      </c>
      <c r="I123" s="230">
        <f>(SUM('1.  LRAMVA Summary'!D$54:D$74)+SUM('1.  LRAMVA Summary'!D$75:D$76)*(MONTH($E123)-1)/12)*$H123</f>
        <v>211.37239030719229</v>
      </c>
      <c r="J123" s="230">
        <f>(SUM('1.  LRAMVA Summary'!E$54:E$74)+SUM('1.  LRAMVA Summary'!E$75:E$76)*(MONTH($E123)-1)/12)*$H123</f>
        <v>129.05798301230868</v>
      </c>
      <c r="K123" s="230">
        <f>(SUM('1.  LRAMVA Summary'!F$54:F$74)+SUM('1.  LRAMVA Summary'!F$75:F$76)*(MONTH($E123)-1)/12)*$H123</f>
        <v>225.87125407815907</v>
      </c>
      <c r="L123" s="230">
        <f>(SUM('1.  LRAMVA Summary'!G$54:G$74)+SUM('1.  LRAMVA Summary'!G$75:G$76)*(MONTH($E123)-1)/12)*$H123</f>
        <v>-1.237840695</v>
      </c>
      <c r="M123" s="230">
        <f>(SUM('1.  LRAMVA Summary'!H$54:H$74)+SUM('1.  LRAMVA Summary'!H$75:H$76)*(MONTH($E123)-1)/12)*$H123</f>
        <v>-1.0354565025000002</v>
      </c>
      <c r="N123" s="230">
        <f>(SUM('1.  LRAMVA Summary'!I$54:I$74)+SUM('1.  LRAMVA Summary'!I$75:I$76)*(MONTH($E123)-1)/12)*$H123</f>
        <v>0</v>
      </c>
      <c r="O123" s="230">
        <f>(SUM('1.  LRAMVA Summary'!J$54:J$74)+SUM('1.  LRAMVA Summary'!J$75:J$76)*(MONTH($E123)-1)/12)*$H123</f>
        <v>0</v>
      </c>
      <c r="P123" s="230">
        <f>(SUM('1.  LRAMVA Summary'!K$54:K$74)+SUM('1.  LRAMVA Summary'!K$75:K$76)*(MONTH($E123)-1)/12)*$H123</f>
        <v>0</v>
      </c>
      <c r="Q123" s="230">
        <f>(SUM('1.  LRAMVA Summary'!L$54:L$74)+SUM('1.  LRAMVA Summary'!L$75:L$76)*(MONTH($E123)-1)/12)*$H123</f>
        <v>0</v>
      </c>
      <c r="R123" s="230">
        <f>(SUM('1.  LRAMVA Summary'!M$54:M$74)+SUM('1.  LRAMVA Summary'!M$75:M$76)*(MONTH($E123)-1)/12)*$H123</f>
        <v>0</v>
      </c>
      <c r="S123" s="230">
        <f>(SUM('1.  LRAMVA Summary'!N$54:N$74)+SUM('1.  LRAMVA Summary'!N$75:N$76)*(MONTH($E123)-1)/12)*$H123</f>
        <v>0</v>
      </c>
      <c r="T123" s="230">
        <f>(SUM('1.  LRAMVA Summary'!O$54:O$74)+SUM('1.  LRAMVA Summary'!O$75:O$76)*(MONTH($E123)-1)/12)*$H123</f>
        <v>0</v>
      </c>
      <c r="U123" s="230">
        <f>(SUM('1.  LRAMVA Summary'!P$54:P$74)+SUM('1.  LRAMVA Summary'!P$75:P$76)*(MONTH($E123)-1)/12)*$H123</f>
        <v>0</v>
      </c>
      <c r="V123" s="230">
        <f>(SUM('1.  LRAMVA Summary'!Q$54:Q$74)+SUM('1.  LRAMVA Summary'!Q$75:Q$76)*(MONTH($E123)-1)/12)*$H123</f>
        <v>0</v>
      </c>
      <c r="W123" s="231">
        <f t="shared" si="63"/>
        <v>564.02833020015998</v>
      </c>
    </row>
    <row r="124" spans="2:23" s="9" customFormat="1">
      <c r="B124" s="66"/>
      <c r="E124" s="214">
        <v>43221</v>
      </c>
      <c r="F124" s="214" t="s">
        <v>185</v>
      </c>
      <c r="G124" s="215" t="s">
        <v>66</v>
      </c>
      <c r="H124" s="240">
        <f t="shared" ref="H124:H125" si="64">$C$44/12</f>
        <v>1.575E-3</v>
      </c>
      <c r="I124" s="230">
        <f>(SUM('1.  LRAMVA Summary'!D$54:D$74)+SUM('1.  LRAMVA Summary'!D$75:D$76)*(MONTH($E124)-1)/12)*$H124</f>
        <v>211.37239030719229</v>
      </c>
      <c r="J124" s="230">
        <f>(SUM('1.  LRAMVA Summary'!E$54:E$74)+SUM('1.  LRAMVA Summary'!E$75:E$76)*(MONTH($E124)-1)/12)*$H124</f>
        <v>129.05798301230868</v>
      </c>
      <c r="K124" s="230">
        <f>(SUM('1.  LRAMVA Summary'!F$54:F$74)+SUM('1.  LRAMVA Summary'!F$75:F$76)*(MONTH($E124)-1)/12)*$H124</f>
        <v>225.87125407815907</v>
      </c>
      <c r="L124" s="230">
        <f>(SUM('1.  LRAMVA Summary'!G$54:G$74)+SUM('1.  LRAMVA Summary'!G$75:G$76)*(MONTH($E124)-1)/12)*$H124</f>
        <v>-1.237840695</v>
      </c>
      <c r="M124" s="230">
        <f>(SUM('1.  LRAMVA Summary'!H$54:H$74)+SUM('1.  LRAMVA Summary'!H$75:H$76)*(MONTH($E124)-1)/12)*$H124</f>
        <v>-1.0354565025000002</v>
      </c>
      <c r="N124" s="230">
        <f>(SUM('1.  LRAMVA Summary'!I$54:I$74)+SUM('1.  LRAMVA Summary'!I$75:I$76)*(MONTH($E124)-1)/12)*$H124</f>
        <v>0</v>
      </c>
      <c r="O124" s="230">
        <f>(SUM('1.  LRAMVA Summary'!J$54:J$74)+SUM('1.  LRAMVA Summary'!J$75:J$76)*(MONTH($E124)-1)/12)*$H124</f>
        <v>0</v>
      </c>
      <c r="P124" s="230">
        <f>(SUM('1.  LRAMVA Summary'!K$54:K$74)+SUM('1.  LRAMVA Summary'!K$75:K$76)*(MONTH($E124)-1)/12)*$H124</f>
        <v>0</v>
      </c>
      <c r="Q124" s="230">
        <f>(SUM('1.  LRAMVA Summary'!L$54:L$74)+SUM('1.  LRAMVA Summary'!L$75:L$76)*(MONTH($E124)-1)/12)*$H124</f>
        <v>0</v>
      </c>
      <c r="R124" s="230">
        <f>(SUM('1.  LRAMVA Summary'!M$54:M$74)+SUM('1.  LRAMVA Summary'!M$75:M$76)*(MONTH($E124)-1)/12)*$H124</f>
        <v>0</v>
      </c>
      <c r="S124" s="230">
        <f>(SUM('1.  LRAMVA Summary'!N$54:N$74)+SUM('1.  LRAMVA Summary'!N$75:N$76)*(MONTH($E124)-1)/12)*$H124</f>
        <v>0</v>
      </c>
      <c r="T124" s="230">
        <f>(SUM('1.  LRAMVA Summary'!O$54:O$74)+SUM('1.  LRAMVA Summary'!O$75:O$76)*(MONTH($E124)-1)/12)*$H124</f>
        <v>0</v>
      </c>
      <c r="U124" s="230">
        <f>(SUM('1.  LRAMVA Summary'!P$54:P$74)+SUM('1.  LRAMVA Summary'!P$75:P$76)*(MONTH($E124)-1)/12)*$H124</f>
        <v>0</v>
      </c>
      <c r="V124" s="230">
        <f>(SUM('1.  LRAMVA Summary'!Q$54:Q$74)+SUM('1.  LRAMVA Summary'!Q$75:Q$76)*(MONTH($E124)-1)/12)*$H124</f>
        <v>0</v>
      </c>
      <c r="W124" s="231">
        <f t="shared" si="63"/>
        <v>564.02833020015998</v>
      </c>
    </row>
    <row r="125" spans="2:23" s="238" customFormat="1">
      <c r="B125" s="237"/>
      <c r="E125" s="214">
        <v>43252</v>
      </c>
      <c r="F125" s="214" t="s">
        <v>185</v>
      </c>
      <c r="G125" s="215" t="s">
        <v>66</v>
      </c>
      <c r="H125" s="240">
        <f t="shared" si="64"/>
        <v>1.575E-3</v>
      </c>
      <c r="I125" s="230">
        <f>(SUM('1.  LRAMVA Summary'!D$54:D$74)+SUM('1.  LRAMVA Summary'!D$75:D$76)*(MONTH($E125)-1)/12)*$H125</f>
        <v>211.37239030719229</v>
      </c>
      <c r="J125" s="230">
        <f>(SUM('1.  LRAMVA Summary'!E$54:E$74)+SUM('1.  LRAMVA Summary'!E$75:E$76)*(MONTH($E125)-1)/12)*$H125</f>
        <v>129.05798301230868</v>
      </c>
      <c r="K125" s="230">
        <f>(SUM('1.  LRAMVA Summary'!F$54:F$74)+SUM('1.  LRAMVA Summary'!F$75:F$76)*(MONTH($E125)-1)/12)*$H125</f>
        <v>225.87125407815907</v>
      </c>
      <c r="L125" s="230">
        <f>(SUM('1.  LRAMVA Summary'!G$54:G$74)+SUM('1.  LRAMVA Summary'!G$75:G$76)*(MONTH($E125)-1)/12)*$H125</f>
        <v>-1.237840695</v>
      </c>
      <c r="M125" s="230">
        <f>(SUM('1.  LRAMVA Summary'!H$54:H$74)+SUM('1.  LRAMVA Summary'!H$75:H$76)*(MONTH($E125)-1)/12)*$H125</f>
        <v>-1.0354565025000002</v>
      </c>
      <c r="N125" s="230">
        <f>(SUM('1.  LRAMVA Summary'!I$54:I$74)+SUM('1.  LRAMVA Summary'!I$75:I$76)*(MONTH($E125)-1)/12)*$H125</f>
        <v>0</v>
      </c>
      <c r="O125" s="230">
        <f>(SUM('1.  LRAMVA Summary'!J$54:J$74)+SUM('1.  LRAMVA Summary'!J$75:J$76)*(MONTH($E125)-1)/12)*$H125</f>
        <v>0</v>
      </c>
      <c r="P125" s="230">
        <f>(SUM('1.  LRAMVA Summary'!K$54:K$74)+SUM('1.  LRAMVA Summary'!K$75:K$76)*(MONTH($E125)-1)/12)*$H125</f>
        <v>0</v>
      </c>
      <c r="Q125" s="230">
        <f>(SUM('1.  LRAMVA Summary'!L$54:L$74)+SUM('1.  LRAMVA Summary'!L$75:L$76)*(MONTH($E125)-1)/12)*$H125</f>
        <v>0</v>
      </c>
      <c r="R125" s="230">
        <f>(SUM('1.  LRAMVA Summary'!M$54:M$74)+SUM('1.  LRAMVA Summary'!M$75:M$76)*(MONTH($E125)-1)/12)*$H125</f>
        <v>0</v>
      </c>
      <c r="S125" s="230">
        <f>(SUM('1.  LRAMVA Summary'!N$54:N$74)+SUM('1.  LRAMVA Summary'!N$75:N$76)*(MONTH($E125)-1)/12)*$H125</f>
        <v>0</v>
      </c>
      <c r="T125" s="230">
        <f>(SUM('1.  LRAMVA Summary'!O$54:O$74)+SUM('1.  LRAMVA Summary'!O$75:O$76)*(MONTH($E125)-1)/12)*$H125</f>
        <v>0</v>
      </c>
      <c r="U125" s="230">
        <f>(SUM('1.  LRAMVA Summary'!P$54:P$74)+SUM('1.  LRAMVA Summary'!P$75:P$76)*(MONTH($E125)-1)/12)*$H125</f>
        <v>0</v>
      </c>
      <c r="V125" s="230">
        <f>(SUM('1.  LRAMVA Summary'!Q$54:Q$74)+SUM('1.  LRAMVA Summary'!Q$75:Q$76)*(MONTH($E125)-1)/12)*$H125</f>
        <v>0</v>
      </c>
      <c r="W125" s="231">
        <f t="shared" si="63"/>
        <v>564.02833020015998</v>
      </c>
    </row>
    <row r="126" spans="2:23" s="9" customFormat="1">
      <c r="B126" s="66"/>
      <c r="E126" s="214">
        <v>43282</v>
      </c>
      <c r="F126" s="214" t="s">
        <v>185</v>
      </c>
      <c r="G126" s="215" t="s">
        <v>68</v>
      </c>
      <c r="H126" s="240">
        <f>$C$45/12</f>
        <v>1.575E-3</v>
      </c>
      <c r="I126" s="230">
        <f>(SUM('1.  LRAMVA Summary'!D$54:D$74)+SUM('1.  LRAMVA Summary'!D$75:D$76)*(MONTH($E126)-1)/12)*$H126</f>
        <v>211.37239030719229</v>
      </c>
      <c r="J126" s="230">
        <f>(SUM('1.  LRAMVA Summary'!E$54:E$74)+SUM('1.  LRAMVA Summary'!E$75:E$76)*(MONTH($E126)-1)/12)*$H126</f>
        <v>129.05798301230868</v>
      </c>
      <c r="K126" s="230">
        <f>(SUM('1.  LRAMVA Summary'!F$54:F$74)+SUM('1.  LRAMVA Summary'!F$75:F$76)*(MONTH($E126)-1)/12)*$H126</f>
        <v>225.87125407815907</v>
      </c>
      <c r="L126" s="230">
        <f>(SUM('1.  LRAMVA Summary'!G$54:G$74)+SUM('1.  LRAMVA Summary'!G$75:G$76)*(MONTH($E126)-1)/12)*$H126</f>
        <v>-1.237840695</v>
      </c>
      <c r="M126" s="230">
        <f>(SUM('1.  LRAMVA Summary'!H$54:H$74)+SUM('1.  LRAMVA Summary'!H$75:H$76)*(MONTH($E126)-1)/12)*$H126</f>
        <v>-1.0354565025000002</v>
      </c>
      <c r="N126" s="230">
        <f>(SUM('1.  LRAMVA Summary'!I$54:I$74)+SUM('1.  LRAMVA Summary'!I$75:I$76)*(MONTH($E126)-1)/12)*$H126</f>
        <v>0</v>
      </c>
      <c r="O126" s="230">
        <f>(SUM('1.  LRAMVA Summary'!J$54:J$74)+SUM('1.  LRAMVA Summary'!J$75:J$76)*(MONTH($E126)-1)/12)*$H126</f>
        <v>0</v>
      </c>
      <c r="P126" s="230">
        <f>(SUM('1.  LRAMVA Summary'!K$54:K$74)+SUM('1.  LRAMVA Summary'!K$75:K$76)*(MONTH($E126)-1)/12)*$H126</f>
        <v>0</v>
      </c>
      <c r="Q126" s="230">
        <f>(SUM('1.  LRAMVA Summary'!L$54:L$74)+SUM('1.  LRAMVA Summary'!L$75:L$76)*(MONTH($E126)-1)/12)*$H126</f>
        <v>0</v>
      </c>
      <c r="R126" s="230">
        <f>(SUM('1.  LRAMVA Summary'!M$54:M$74)+SUM('1.  LRAMVA Summary'!M$75:M$76)*(MONTH($E126)-1)/12)*$H126</f>
        <v>0</v>
      </c>
      <c r="S126" s="230">
        <f>(SUM('1.  LRAMVA Summary'!N$54:N$74)+SUM('1.  LRAMVA Summary'!N$75:N$76)*(MONTH($E126)-1)/12)*$H126</f>
        <v>0</v>
      </c>
      <c r="T126" s="230">
        <f>(SUM('1.  LRAMVA Summary'!O$54:O$74)+SUM('1.  LRAMVA Summary'!O$75:O$76)*(MONTH($E126)-1)/12)*$H126</f>
        <v>0</v>
      </c>
      <c r="U126" s="230">
        <f>(SUM('1.  LRAMVA Summary'!P$54:P$74)+SUM('1.  LRAMVA Summary'!P$75:P$76)*(MONTH($E126)-1)/12)*$H126</f>
        <v>0</v>
      </c>
      <c r="V126" s="230">
        <f>(SUM('1.  LRAMVA Summary'!Q$54:Q$74)+SUM('1.  LRAMVA Summary'!Q$75:Q$76)*(MONTH($E126)-1)/12)*$H126</f>
        <v>0</v>
      </c>
      <c r="W126" s="231">
        <f t="shared" si="63"/>
        <v>564.02833020015998</v>
      </c>
    </row>
    <row r="127" spans="2:23" s="9" customFormat="1">
      <c r="B127" s="66"/>
      <c r="E127" s="214">
        <v>43313</v>
      </c>
      <c r="F127" s="214" t="s">
        <v>185</v>
      </c>
      <c r="G127" s="215" t="s">
        <v>68</v>
      </c>
      <c r="H127" s="240">
        <f t="shared" ref="H127:H128" si="65">$C$45/12</f>
        <v>1.575E-3</v>
      </c>
      <c r="I127" s="230">
        <f>(SUM('1.  LRAMVA Summary'!D$54:D$74)+SUM('1.  LRAMVA Summary'!D$75:D$76)*(MONTH($E127)-1)/12)*$H127</f>
        <v>211.37239030719229</v>
      </c>
      <c r="J127" s="230">
        <f>(SUM('1.  LRAMVA Summary'!E$54:E$74)+SUM('1.  LRAMVA Summary'!E$75:E$76)*(MONTH($E127)-1)/12)*$H127</f>
        <v>129.05798301230868</v>
      </c>
      <c r="K127" s="230">
        <f>(SUM('1.  LRAMVA Summary'!F$54:F$74)+SUM('1.  LRAMVA Summary'!F$75:F$76)*(MONTH($E127)-1)/12)*$H127</f>
        <v>225.87125407815907</v>
      </c>
      <c r="L127" s="230">
        <f>(SUM('1.  LRAMVA Summary'!G$54:G$74)+SUM('1.  LRAMVA Summary'!G$75:G$76)*(MONTH($E127)-1)/12)*$H127</f>
        <v>-1.237840695</v>
      </c>
      <c r="M127" s="230">
        <f>(SUM('1.  LRAMVA Summary'!H$54:H$74)+SUM('1.  LRAMVA Summary'!H$75:H$76)*(MONTH($E127)-1)/12)*$H127</f>
        <v>-1.0354565025000002</v>
      </c>
      <c r="N127" s="230">
        <f>(SUM('1.  LRAMVA Summary'!I$54:I$74)+SUM('1.  LRAMVA Summary'!I$75:I$76)*(MONTH($E127)-1)/12)*$H127</f>
        <v>0</v>
      </c>
      <c r="O127" s="230">
        <f>(SUM('1.  LRAMVA Summary'!J$54:J$74)+SUM('1.  LRAMVA Summary'!J$75:J$76)*(MONTH($E127)-1)/12)*$H127</f>
        <v>0</v>
      </c>
      <c r="P127" s="230">
        <f>(SUM('1.  LRAMVA Summary'!K$54:K$74)+SUM('1.  LRAMVA Summary'!K$75:K$76)*(MONTH($E127)-1)/12)*$H127</f>
        <v>0</v>
      </c>
      <c r="Q127" s="230">
        <f>(SUM('1.  LRAMVA Summary'!L$54:L$74)+SUM('1.  LRAMVA Summary'!L$75:L$76)*(MONTH($E127)-1)/12)*$H127</f>
        <v>0</v>
      </c>
      <c r="R127" s="230">
        <f>(SUM('1.  LRAMVA Summary'!M$54:M$74)+SUM('1.  LRAMVA Summary'!M$75:M$76)*(MONTH($E127)-1)/12)*$H127</f>
        <v>0</v>
      </c>
      <c r="S127" s="230">
        <f>(SUM('1.  LRAMVA Summary'!N$54:N$74)+SUM('1.  LRAMVA Summary'!N$75:N$76)*(MONTH($E127)-1)/12)*$H127</f>
        <v>0</v>
      </c>
      <c r="T127" s="230">
        <f>(SUM('1.  LRAMVA Summary'!O$54:O$74)+SUM('1.  LRAMVA Summary'!O$75:O$76)*(MONTH($E127)-1)/12)*$H127</f>
        <v>0</v>
      </c>
      <c r="U127" s="230">
        <f>(SUM('1.  LRAMVA Summary'!P$54:P$74)+SUM('1.  LRAMVA Summary'!P$75:P$76)*(MONTH($E127)-1)/12)*$H127</f>
        <v>0</v>
      </c>
      <c r="V127" s="230">
        <f>(SUM('1.  LRAMVA Summary'!Q$54:Q$74)+SUM('1.  LRAMVA Summary'!Q$75:Q$76)*(MONTH($E127)-1)/12)*$H127</f>
        <v>0</v>
      </c>
      <c r="W127" s="231">
        <f t="shared" si="63"/>
        <v>564.02833020015998</v>
      </c>
    </row>
    <row r="128" spans="2:23" s="9" customFormat="1">
      <c r="B128" s="66"/>
      <c r="E128" s="214">
        <v>43344</v>
      </c>
      <c r="F128" s="214" t="s">
        <v>185</v>
      </c>
      <c r="G128" s="215" t="s">
        <v>68</v>
      </c>
      <c r="H128" s="240">
        <f t="shared" si="65"/>
        <v>1.575E-3</v>
      </c>
      <c r="I128" s="230">
        <f>(SUM('1.  LRAMVA Summary'!D$54:D$74)+SUM('1.  LRAMVA Summary'!D$75:D$76)*(MONTH($E128)-1)/12)*$H128</f>
        <v>211.37239030719229</v>
      </c>
      <c r="J128" s="230">
        <f>(SUM('1.  LRAMVA Summary'!E$54:E$74)+SUM('1.  LRAMVA Summary'!E$75:E$76)*(MONTH($E128)-1)/12)*$H128</f>
        <v>129.05798301230868</v>
      </c>
      <c r="K128" s="230">
        <f>(SUM('1.  LRAMVA Summary'!F$54:F$74)+SUM('1.  LRAMVA Summary'!F$75:F$76)*(MONTH($E128)-1)/12)*$H128</f>
        <v>225.87125407815907</v>
      </c>
      <c r="L128" s="230">
        <f>(SUM('1.  LRAMVA Summary'!G$54:G$74)+SUM('1.  LRAMVA Summary'!G$75:G$76)*(MONTH($E128)-1)/12)*$H128</f>
        <v>-1.237840695</v>
      </c>
      <c r="M128" s="230">
        <f>(SUM('1.  LRAMVA Summary'!H$54:H$74)+SUM('1.  LRAMVA Summary'!H$75:H$76)*(MONTH($E128)-1)/12)*$H128</f>
        <v>-1.0354565025000002</v>
      </c>
      <c r="N128" s="230">
        <f>(SUM('1.  LRAMVA Summary'!I$54:I$74)+SUM('1.  LRAMVA Summary'!I$75:I$76)*(MONTH($E128)-1)/12)*$H128</f>
        <v>0</v>
      </c>
      <c r="O128" s="230">
        <f>(SUM('1.  LRAMVA Summary'!J$54:J$74)+SUM('1.  LRAMVA Summary'!J$75:J$76)*(MONTH($E128)-1)/12)*$H128</f>
        <v>0</v>
      </c>
      <c r="P128" s="230">
        <f>(SUM('1.  LRAMVA Summary'!K$54:K$74)+SUM('1.  LRAMVA Summary'!K$75:K$76)*(MONTH($E128)-1)/12)*$H128</f>
        <v>0</v>
      </c>
      <c r="Q128" s="230">
        <f>(SUM('1.  LRAMVA Summary'!L$54:L$74)+SUM('1.  LRAMVA Summary'!L$75:L$76)*(MONTH($E128)-1)/12)*$H128</f>
        <v>0</v>
      </c>
      <c r="R128" s="230">
        <f>(SUM('1.  LRAMVA Summary'!M$54:M$74)+SUM('1.  LRAMVA Summary'!M$75:M$76)*(MONTH($E128)-1)/12)*$H128</f>
        <v>0</v>
      </c>
      <c r="S128" s="230">
        <f>(SUM('1.  LRAMVA Summary'!N$54:N$74)+SUM('1.  LRAMVA Summary'!N$75:N$76)*(MONTH($E128)-1)/12)*$H128</f>
        <v>0</v>
      </c>
      <c r="T128" s="230">
        <f>(SUM('1.  LRAMVA Summary'!O$54:O$74)+SUM('1.  LRAMVA Summary'!O$75:O$76)*(MONTH($E128)-1)/12)*$H128</f>
        <v>0</v>
      </c>
      <c r="U128" s="230">
        <f>(SUM('1.  LRAMVA Summary'!P$54:P$74)+SUM('1.  LRAMVA Summary'!P$75:P$76)*(MONTH($E128)-1)/12)*$H128</f>
        <v>0</v>
      </c>
      <c r="V128" s="230">
        <f>(SUM('1.  LRAMVA Summary'!Q$54:Q$74)+SUM('1.  LRAMVA Summary'!Q$75:Q$76)*(MONTH($E128)-1)/12)*$H128</f>
        <v>0</v>
      </c>
      <c r="W128" s="231">
        <f t="shared" si="63"/>
        <v>564.02833020015998</v>
      </c>
    </row>
    <row r="129" spans="2:23" s="9" customFormat="1">
      <c r="B129" s="66"/>
      <c r="E129" s="214">
        <v>43374</v>
      </c>
      <c r="F129" s="214" t="s">
        <v>185</v>
      </c>
      <c r="G129" s="215" t="s">
        <v>69</v>
      </c>
      <c r="H129" s="240">
        <f>$C$46/12</f>
        <v>1.8083333333333335E-3</v>
      </c>
      <c r="I129" s="230">
        <f>(SUM('1.  LRAMVA Summary'!D$54:D$74)+SUM('1.  LRAMVA Summary'!D$75:D$76)*(MONTH($E129)-1)/12)*$H129</f>
        <v>242.68681850085039</v>
      </c>
      <c r="J129" s="230">
        <f>(SUM('1.  LRAMVA Summary'!E$54:E$74)+SUM('1.  LRAMVA Summary'!E$75:E$76)*(MONTH($E129)-1)/12)*$H129</f>
        <v>148.17768419931738</v>
      </c>
      <c r="K129" s="230">
        <f>(SUM('1.  LRAMVA Summary'!F$54:F$74)+SUM('1.  LRAMVA Summary'!F$75:F$76)*(MONTH($E129)-1)/12)*$H129</f>
        <v>259.3336620897382</v>
      </c>
      <c r="L129" s="230">
        <f>(SUM('1.  LRAMVA Summary'!G$54:G$74)+SUM('1.  LRAMVA Summary'!G$75:G$76)*(MONTH($E129)-1)/12)*$H129</f>
        <v>-1.4212245016666669</v>
      </c>
      <c r="M129" s="230">
        <f>(SUM('1.  LRAMVA Summary'!H$54:H$74)+SUM('1.  LRAMVA Summary'!H$75:H$76)*(MONTH($E129)-1)/12)*$H129</f>
        <v>-1.1888574658333335</v>
      </c>
      <c r="N129" s="230">
        <f>(SUM('1.  LRAMVA Summary'!I$54:I$74)+SUM('1.  LRAMVA Summary'!I$75:I$76)*(MONTH($E129)-1)/12)*$H129</f>
        <v>0</v>
      </c>
      <c r="O129" s="230">
        <f>(SUM('1.  LRAMVA Summary'!J$54:J$74)+SUM('1.  LRAMVA Summary'!J$75:J$76)*(MONTH($E129)-1)/12)*$H129</f>
        <v>0</v>
      </c>
      <c r="P129" s="230">
        <f>(SUM('1.  LRAMVA Summary'!K$54:K$74)+SUM('1.  LRAMVA Summary'!K$75:K$76)*(MONTH($E129)-1)/12)*$H129</f>
        <v>0</v>
      </c>
      <c r="Q129" s="230">
        <f>(SUM('1.  LRAMVA Summary'!L$54:L$74)+SUM('1.  LRAMVA Summary'!L$75:L$76)*(MONTH($E129)-1)/12)*$H129</f>
        <v>0</v>
      </c>
      <c r="R129" s="230">
        <f>(SUM('1.  LRAMVA Summary'!M$54:M$74)+SUM('1.  LRAMVA Summary'!M$75:M$76)*(MONTH($E129)-1)/12)*$H129</f>
        <v>0</v>
      </c>
      <c r="S129" s="230">
        <f>(SUM('1.  LRAMVA Summary'!N$54:N$74)+SUM('1.  LRAMVA Summary'!N$75:N$76)*(MONTH($E129)-1)/12)*$H129</f>
        <v>0</v>
      </c>
      <c r="T129" s="230">
        <f>(SUM('1.  LRAMVA Summary'!O$54:O$74)+SUM('1.  LRAMVA Summary'!O$75:O$76)*(MONTH($E129)-1)/12)*$H129</f>
        <v>0</v>
      </c>
      <c r="U129" s="230">
        <f>(SUM('1.  LRAMVA Summary'!P$54:P$74)+SUM('1.  LRAMVA Summary'!P$75:P$76)*(MONTH($E129)-1)/12)*$H129</f>
        <v>0</v>
      </c>
      <c r="V129" s="230">
        <f>(SUM('1.  LRAMVA Summary'!Q$54:Q$74)+SUM('1.  LRAMVA Summary'!Q$75:Q$76)*(MONTH($E129)-1)/12)*$H129</f>
        <v>0</v>
      </c>
      <c r="W129" s="231">
        <f t="shared" si="63"/>
        <v>647.58808282240614</v>
      </c>
    </row>
    <row r="130" spans="2:23" s="9" customFormat="1">
      <c r="B130" s="66"/>
      <c r="E130" s="214">
        <v>43405</v>
      </c>
      <c r="F130" s="214" t="s">
        <v>185</v>
      </c>
      <c r="G130" s="215" t="s">
        <v>69</v>
      </c>
      <c r="H130" s="240">
        <f t="shared" ref="H130:H131" si="66">$C$46/12</f>
        <v>1.8083333333333335E-3</v>
      </c>
      <c r="I130" s="230">
        <f>(SUM('1.  LRAMVA Summary'!D$54:D$74)+SUM('1.  LRAMVA Summary'!D$75:D$76)*(MONTH($E130)-1)/12)*$H130</f>
        <v>242.68681850085039</v>
      </c>
      <c r="J130" s="230">
        <f>(SUM('1.  LRAMVA Summary'!E$54:E$74)+SUM('1.  LRAMVA Summary'!E$75:E$76)*(MONTH($E130)-1)/12)*$H130</f>
        <v>148.17768419931738</v>
      </c>
      <c r="K130" s="230">
        <f>(SUM('1.  LRAMVA Summary'!F$54:F$74)+SUM('1.  LRAMVA Summary'!F$75:F$76)*(MONTH($E130)-1)/12)*$H130</f>
        <v>259.3336620897382</v>
      </c>
      <c r="L130" s="230">
        <f>(SUM('1.  LRAMVA Summary'!G$54:G$74)+SUM('1.  LRAMVA Summary'!G$75:G$76)*(MONTH($E130)-1)/12)*$H130</f>
        <v>-1.4212245016666669</v>
      </c>
      <c r="M130" s="230">
        <f>(SUM('1.  LRAMVA Summary'!H$54:H$74)+SUM('1.  LRAMVA Summary'!H$75:H$76)*(MONTH($E130)-1)/12)*$H130</f>
        <v>-1.1888574658333335</v>
      </c>
      <c r="N130" s="230">
        <f>(SUM('1.  LRAMVA Summary'!I$54:I$74)+SUM('1.  LRAMVA Summary'!I$75:I$76)*(MONTH($E130)-1)/12)*$H130</f>
        <v>0</v>
      </c>
      <c r="O130" s="230">
        <f>(SUM('1.  LRAMVA Summary'!J$54:J$74)+SUM('1.  LRAMVA Summary'!J$75:J$76)*(MONTH($E130)-1)/12)*$H130</f>
        <v>0</v>
      </c>
      <c r="P130" s="230">
        <f>(SUM('1.  LRAMVA Summary'!K$54:K$74)+SUM('1.  LRAMVA Summary'!K$75:K$76)*(MONTH($E130)-1)/12)*$H130</f>
        <v>0</v>
      </c>
      <c r="Q130" s="230">
        <f>(SUM('1.  LRAMVA Summary'!L$54:L$74)+SUM('1.  LRAMVA Summary'!L$75:L$76)*(MONTH($E130)-1)/12)*$H130</f>
        <v>0</v>
      </c>
      <c r="R130" s="230">
        <f>(SUM('1.  LRAMVA Summary'!M$54:M$74)+SUM('1.  LRAMVA Summary'!M$75:M$76)*(MONTH($E130)-1)/12)*$H130</f>
        <v>0</v>
      </c>
      <c r="S130" s="230">
        <f>(SUM('1.  LRAMVA Summary'!N$54:N$74)+SUM('1.  LRAMVA Summary'!N$75:N$76)*(MONTH($E130)-1)/12)*$H130</f>
        <v>0</v>
      </c>
      <c r="T130" s="230">
        <f>(SUM('1.  LRAMVA Summary'!O$54:O$74)+SUM('1.  LRAMVA Summary'!O$75:O$76)*(MONTH($E130)-1)/12)*$H130</f>
        <v>0</v>
      </c>
      <c r="U130" s="230">
        <f>(SUM('1.  LRAMVA Summary'!P$54:P$74)+SUM('1.  LRAMVA Summary'!P$75:P$76)*(MONTH($E130)-1)/12)*$H130</f>
        <v>0</v>
      </c>
      <c r="V130" s="230">
        <f>(SUM('1.  LRAMVA Summary'!Q$54:Q$74)+SUM('1.  LRAMVA Summary'!Q$75:Q$76)*(MONTH($E130)-1)/12)*$H130</f>
        <v>0</v>
      </c>
      <c r="W130" s="231">
        <f t="shared" si="63"/>
        <v>647.58808282240614</v>
      </c>
    </row>
    <row r="131" spans="2:23" s="9" customFormat="1">
      <c r="B131" s="66"/>
      <c r="E131" s="214">
        <v>43435</v>
      </c>
      <c r="F131" s="214" t="s">
        <v>185</v>
      </c>
      <c r="G131" s="215" t="s">
        <v>69</v>
      </c>
      <c r="H131" s="240">
        <f t="shared" si="66"/>
        <v>1.8083333333333335E-3</v>
      </c>
      <c r="I131" s="230">
        <f>(SUM('1.  LRAMVA Summary'!D$54:D$74)+SUM('1.  LRAMVA Summary'!D$75:D$76)*(MONTH($E131)-1)/12)*$H131</f>
        <v>242.68681850085039</v>
      </c>
      <c r="J131" s="230">
        <f>(SUM('1.  LRAMVA Summary'!E$54:E$74)+SUM('1.  LRAMVA Summary'!E$75:E$76)*(MONTH($E131)-1)/12)*$H131</f>
        <v>148.17768419931738</v>
      </c>
      <c r="K131" s="230">
        <f>(SUM('1.  LRAMVA Summary'!F$54:F$74)+SUM('1.  LRAMVA Summary'!F$75:F$76)*(MONTH($E131)-1)/12)*$H131</f>
        <v>259.3336620897382</v>
      </c>
      <c r="L131" s="230">
        <f>(SUM('1.  LRAMVA Summary'!G$54:G$74)+SUM('1.  LRAMVA Summary'!G$75:G$76)*(MONTH($E131)-1)/12)*$H131</f>
        <v>-1.4212245016666669</v>
      </c>
      <c r="M131" s="230">
        <f>(SUM('1.  LRAMVA Summary'!H$54:H$74)+SUM('1.  LRAMVA Summary'!H$75:H$76)*(MONTH($E131)-1)/12)*$H131</f>
        <v>-1.1888574658333335</v>
      </c>
      <c r="N131" s="230">
        <f>(SUM('1.  LRAMVA Summary'!I$54:I$74)+SUM('1.  LRAMVA Summary'!I$75:I$76)*(MONTH($E131)-1)/12)*$H131</f>
        <v>0</v>
      </c>
      <c r="O131" s="230">
        <f>(SUM('1.  LRAMVA Summary'!J$54:J$74)+SUM('1.  LRAMVA Summary'!J$75:J$76)*(MONTH($E131)-1)/12)*$H131</f>
        <v>0</v>
      </c>
      <c r="P131" s="230">
        <f>(SUM('1.  LRAMVA Summary'!K$54:K$74)+SUM('1.  LRAMVA Summary'!K$75:K$76)*(MONTH($E131)-1)/12)*$H131</f>
        <v>0</v>
      </c>
      <c r="Q131" s="230">
        <f>(SUM('1.  LRAMVA Summary'!L$54:L$74)+SUM('1.  LRAMVA Summary'!L$75:L$76)*(MONTH($E131)-1)/12)*$H131</f>
        <v>0</v>
      </c>
      <c r="R131" s="230">
        <f>(SUM('1.  LRAMVA Summary'!M$54:M$74)+SUM('1.  LRAMVA Summary'!M$75:M$76)*(MONTH($E131)-1)/12)*$H131</f>
        <v>0</v>
      </c>
      <c r="S131" s="230">
        <f>(SUM('1.  LRAMVA Summary'!N$54:N$74)+SUM('1.  LRAMVA Summary'!N$75:N$76)*(MONTH($E131)-1)/12)*$H131</f>
        <v>0</v>
      </c>
      <c r="T131" s="230">
        <f>(SUM('1.  LRAMVA Summary'!O$54:O$74)+SUM('1.  LRAMVA Summary'!O$75:O$76)*(MONTH($E131)-1)/12)*$H131</f>
        <v>0</v>
      </c>
      <c r="U131" s="230">
        <f>(SUM('1.  LRAMVA Summary'!P$54:P$74)+SUM('1.  LRAMVA Summary'!P$75:P$76)*(MONTH($E131)-1)/12)*$H131</f>
        <v>0</v>
      </c>
      <c r="V131" s="230">
        <f>(SUM('1.  LRAMVA Summary'!Q$54:Q$74)+SUM('1.  LRAMVA Summary'!Q$75:Q$76)*(MONTH($E131)-1)/12)*$H131</f>
        <v>0</v>
      </c>
      <c r="W131" s="231">
        <f t="shared" si="63"/>
        <v>647.58808282240614</v>
      </c>
    </row>
    <row r="132" spans="2:23" s="9" customFormat="1" ht="15" thickBot="1">
      <c r="B132" s="66"/>
      <c r="E132" s="216" t="s">
        <v>468</v>
      </c>
      <c r="F132" s="216"/>
      <c r="G132" s="217"/>
      <c r="H132" s="218"/>
      <c r="I132" s="219">
        <f>SUM(I119:I131)</f>
        <v>4786.634023887741</v>
      </c>
      <c r="J132" s="219">
        <f>SUM(J119:J131)</f>
        <v>2922.5828957284721</v>
      </c>
      <c r="K132" s="219">
        <f t="shared" ref="K132:O132" si="67">SUM(K119:K131)</f>
        <v>5114.9680817699491</v>
      </c>
      <c r="L132" s="219">
        <f t="shared" si="67"/>
        <v>-28.031524733333331</v>
      </c>
      <c r="M132" s="219">
        <f t="shared" si="67"/>
        <v>-23.448432966666665</v>
      </c>
      <c r="N132" s="219">
        <f t="shared" si="67"/>
        <v>0</v>
      </c>
      <c r="O132" s="219">
        <f t="shared" si="67"/>
        <v>0</v>
      </c>
      <c r="P132" s="219">
        <f t="shared" ref="P132:V132" si="68">SUM(P119:P131)</f>
        <v>0</v>
      </c>
      <c r="Q132" s="219">
        <f t="shared" si="68"/>
        <v>0</v>
      </c>
      <c r="R132" s="219">
        <f t="shared" si="68"/>
        <v>0</v>
      </c>
      <c r="S132" s="219">
        <f t="shared" si="68"/>
        <v>0</v>
      </c>
      <c r="T132" s="219">
        <f t="shared" si="68"/>
        <v>0</v>
      </c>
      <c r="U132" s="219">
        <f t="shared" si="68"/>
        <v>0</v>
      </c>
      <c r="V132" s="219">
        <f t="shared" si="68"/>
        <v>0</v>
      </c>
      <c r="W132" s="219">
        <f>SUM(W119:W131)</f>
        <v>12772.705043686165</v>
      </c>
    </row>
    <row r="133" spans="2:23" s="9" customFormat="1" ht="15" thickTop="1">
      <c r="B133" s="66"/>
      <c r="E133" s="220" t="s">
        <v>67</v>
      </c>
      <c r="F133" s="220"/>
      <c r="G133" s="221"/>
      <c r="H133" s="222"/>
      <c r="I133" s="223"/>
      <c r="J133" s="223"/>
      <c r="K133" s="223"/>
      <c r="L133" s="223"/>
      <c r="M133" s="223"/>
      <c r="N133" s="223"/>
      <c r="O133" s="223"/>
      <c r="P133" s="223"/>
      <c r="Q133" s="223"/>
      <c r="R133" s="223"/>
      <c r="S133" s="223"/>
      <c r="T133" s="223"/>
      <c r="U133" s="223"/>
      <c r="V133" s="223"/>
      <c r="W133" s="224"/>
    </row>
    <row r="134" spans="2:23" s="9" customFormat="1">
      <c r="B134" s="66"/>
      <c r="E134" s="225" t="s">
        <v>432</v>
      </c>
      <c r="F134" s="225"/>
      <c r="G134" s="226"/>
      <c r="H134" s="227"/>
      <c r="I134" s="228">
        <f>I132+I133</f>
        <v>4786.634023887741</v>
      </c>
      <c r="J134" s="228">
        <f t="shared" ref="J134" si="69">J132+J133</f>
        <v>2922.5828957284721</v>
      </c>
      <c r="K134" s="228">
        <f t="shared" ref="K134" si="70">K132+K133</f>
        <v>5114.9680817699491</v>
      </c>
      <c r="L134" s="228">
        <f t="shared" ref="L134" si="71">L132+L133</f>
        <v>-28.031524733333331</v>
      </c>
      <c r="M134" s="228">
        <f t="shared" ref="M134" si="72">M132+M133</f>
        <v>-23.448432966666665</v>
      </c>
      <c r="N134" s="228">
        <f t="shared" ref="N134" si="73">N132+N133</f>
        <v>0</v>
      </c>
      <c r="O134" s="228">
        <f t="shared" ref="O134:V134" si="74">O132+O133</f>
        <v>0</v>
      </c>
      <c r="P134" s="228">
        <f t="shared" si="74"/>
        <v>0</v>
      </c>
      <c r="Q134" s="228">
        <f t="shared" si="74"/>
        <v>0</v>
      </c>
      <c r="R134" s="228">
        <f t="shared" si="74"/>
        <v>0</v>
      </c>
      <c r="S134" s="228">
        <f t="shared" si="74"/>
        <v>0</v>
      </c>
      <c r="T134" s="228">
        <f t="shared" si="74"/>
        <v>0</v>
      </c>
      <c r="U134" s="228">
        <f t="shared" si="74"/>
        <v>0</v>
      </c>
      <c r="V134" s="228">
        <f t="shared" si="74"/>
        <v>0</v>
      </c>
      <c r="W134" s="228">
        <f>W132+W133</f>
        <v>12772.705043686165</v>
      </c>
    </row>
    <row r="135" spans="2:23" s="9" customFormat="1">
      <c r="B135" s="66"/>
      <c r="E135" s="214">
        <v>43466</v>
      </c>
      <c r="F135" s="214" t="s">
        <v>186</v>
      </c>
      <c r="G135" s="215" t="s">
        <v>65</v>
      </c>
      <c r="H135" s="240">
        <f>$C$47/12</f>
        <v>1.8083333333333335E-3</v>
      </c>
      <c r="I135" s="230">
        <f>(SUM('1.  LRAMVA Summary'!D$54:D$77)+SUM('1.  LRAMVA Summary'!D$78:D$79)*(MONTH($E135)-1)/12)*$H135</f>
        <v>242.68681850085039</v>
      </c>
      <c r="J135" s="230">
        <f>(SUM('1.  LRAMVA Summary'!E$54:E$77)+SUM('1.  LRAMVA Summary'!E$78:E$79)*(MONTH($E135)-1)/12)*$H135</f>
        <v>148.17768419931738</v>
      </c>
      <c r="K135" s="230">
        <f>(SUM('1.  LRAMVA Summary'!F$54:F$77)+SUM('1.  LRAMVA Summary'!F$78:F$79)*(MONTH($E135)-1)/12)*$H135</f>
        <v>259.3336620897382</v>
      </c>
      <c r="L135" s="230">
        <f>(SUM('1.  LRAMVA Summary'!G$54:G$77)+SUM('1.  LRAMVA Summary'!G$78:G$79)*(MONTH($E135)-1)/12)*$H135</f>
        <v>-1.4212245016666669</v>
      </c>
      <c r="M135" s="230">
        <f>(SUM('1.  LRAMVA Summary'!H$54:H$77)+SUM('1.  LRAMVA Summary'!H$78:H$79)*(MONTH($E135)-1)/12)*$H135</f>
        <v>-1.1888574658333335</v>
      </c>
      <c r="N135" s="230">
        <f>(SUM('1.  LRAMVA Summary'!I$54:I$77)+SUM('1.  LRAMVA Summary'!I$78:I$79)*(MONTH($E135)-1)/12)*$H135</f>
        <v>0</v>
      </c>
      <c r="O135" s="230">
        <f>(SUM('1.  LRAMVA Summary'!J$54:J$77)+SUM('1.  LRAMVA Summary'!J$78:J$79)*(MONTH($E135)-1)/12)*$H135</f>
        <v>0</v>
      </c>
      <c r="P135" s="230">
        <f>(SUM('1.  LRAMVA Summary'!K$54:K$77)+SUM('1.  LRAMVA Summary'!K$78:K$79)*(MONTH($E135)-1)/12)*$H135</f>
        <v>0</v>
      </c>
      <c r="Q135" s="230">
        <f>(SUM('1.  LRAMVA Summary'!L$54:L$77)+SUM('1.  LRAMVA Summary'!L$78:L$79)*(MONTH($E135)-1)/12)*$H135</f>
        <v>0</v>
      </c>
      <c r="R135" s="230">
        <f>(SUM('1.  LRAMVA Summary'!M$54:M$77)+SUM('1.  LRAMVA Summary'!M$78:M$79)*(MONTH($E135)-1)/12)*$H135</f>
        <v>0</v>
      </c>
      <c r="S135" s="230">
        <f>(SUM('1.  LRAMVA Summary'!N$54:N$77)+SUM('1.  LRAMVA Summary'!N$78:N$79)*(MONTH($E135)-1)/12)*$H135</f>
        <v>0</v>
      </c>
      <c r="T135" s="230">
        <f>(SUM('1.  LRAMVA Summary'!O$54:O$77)+SUM('1.  LRAMVA Summary'!O$78:O$79)*(MONTH($E135)-1)/12)*$H135</f>
        <v>0</v>
      </c>
      <c r="U135" s="230">
        <f>(SUM('1.  LRAMVA Summary'!P$54:P$77)+SUM('1.  LRAMVA Summary'!P$78:P$79)*(MONTH($E135)-1)/12)*$H135</f>
        <v>0</v>
      </c>
      <c r="V135" s="230">
        <f>(SUM('1.  LRAMVA Summary'!Q$54:Q$77)+SUM('1.  LRAMVA Summary'!Q$78:Q$79)*(MONTH($E135)-1)/12)*$H135</f>
        <v>0</v>
      </c>
      <c r="W135" s="231">
        <f>SUM(I135:V135)</f>
        <v>647.58808282240614</v>
      </c>
    </row>
    <row r="136" spans="2:23" s="9" customFormat="1">
      <c r="B136" s="66"/>
      <c r="E136" s="214">
        <v>43497</v>
      </c>
      <c r="F136" s="214" t="s">
        <v>186</v>
      </c>
      <c r="G136" s="215" t="s">
        <v>65</v>
      </c>
      <c r="H136" s="240">
        <f t="shared" ref="H136:H137" si="75">$C$47/12</f>
        <v>1.8083333333333335E-3</v>
      </c>
      <c r="I136" s="230">
        <f>(SUM('1.  LRAMVA Summary'!D$54:D$77)+SUM('1.  LRAMVA Summary'!D$78:D$79)*(MONTH($E136)-1)/12)*$H136</f>
        <v>242.68681850085039</v>
      </c>
      <c r="J136" s="230">
        <f>(SUM('1.  LRAMVA Summary'!E$54:E$77)+SUM('1.  LRAMVA Summary'!E$78:E$79)*(MONTH($E136)-1)/12)*$H136</f>
        <v>148.17768419931738</v>
      </c>
      <c r="K136" s="230">
        <f>(SUM('1.  LRAMVA Summary'!F$54:F$77)+SUM('1.  LRAMVA Summary'!F$78:F$79)*(MONTH($E136)-1)/12)*$H136</f>
        <v>259.3336620897382</v>
      </c>
      <c r="L136" s="230">
        <f>(SUM('1.  LRAMVA Summary'!G$54:G$77)+SUM('1.  LRAMVA Summary'!G$78:G$79)*(MONTH($E136)-1)/12)*$H136</f>
        <v>-1.4212245016666669</v>
      </c>
      <c r="M136" s="230">
        <f>(SUM('1.  LRAMVA Summary'!H$54:H$77)+SUM('1.  LRAMVA Summary'!H$78:H$79)*(MONTH($E136)-1)/12)*$H136</f>
        <v>-1.1888574658333335</v>
      </c>
      <c r="N136" s="230">
        <f>(SUM('1.  LRAMVA Summary'!I$54:I$77)+SUM('1.  LRAMVA Summary'!I$78:I$79)*(MONTH($E136)-1)/12)*$H136</f>
        <v>0</v>
      </c>
      <c r="O136" s="230">
        <f>(SUM('1.  LRAMVA Summary'!J$54:J$77)+SUM('1.  LRAMVA Summary'!J$78:J$79)*(MONTH($E136)-1)/12)*$H136</f>
        <v>0</v>
      </c>
      <c r="P136" s="230">
        <f>(SUM('1.  LRAMVA Summary'!K$54:K$77)+SUM('1.  LRAMVA Summary'!K$78:K$79)*(MONTH($E136)-1)/12)*$H136</f>
        <v>0</v>
      </c>
      <c r="Q136" s="230">
        <f>(SUM('1.  LRAMVA Summary'!L$54:L$77)+SUM('1.  LRAMVA Summary'!L$78:L$79)*(MONTH($E136)-1)/12)*$H136</f>
        <v>0</v>
      </c>
      <c r="R136" s="230">
        <f>(SUM('1.  LRAMVA Summary'!M$54:M$77)+SUM('1.  LRAMVA Summary'!M$78:M$79)*(MONTH($E136)-1)/12)*$H136</f>
        <v>0</v>
      </c>
      <c r="S136" s="230">
        <f>(SUM('1.  LRAMVA Summary'!N$54:N$77)+SUM('1.  LRAMVA Summary'!N$78:N$79)*(MONTH($E136)-1)/12)*$H136</f>
        <v>0</v>
      </c>
      <c r="T136" s="230">
        <f>(SUM('1.  LRAMVA Summary'!O$54:O$77)+SUM('1.  LRAMVA Summary'!O$78:O$79)*(MONTH($E136)-1)/12)*$H136</f>
        <v>0</v>
      </c>
      <c r="U136" s="230">
        <f>(SUM('1.  LRAMVA Summary'!P$54:P$77)+SUM('1.  LRAMVA Summary'!P$78:P$79)*(MONTH($E136)-1)/12)*$H136</f>
        <v>0</v>
      </c>
      <c r="V136" s="230">
        <f>(SUM('1.  LRAMVA Summary'!Q$54:Q$77)+SUM('1.  LRAMVA Summary'!Q$78:Q$79)*(MONTH($E136)-1)/12)*$H136</f>
        <v>0</v>
      </c>
      <c r="W136" s="231">
        <f t="shared" ref="W136:W146" si="76">SUM(I136:V136)</f>
        <v>647.58808282240614</v>
      </c>
    </row>
    <row r="137" spans="2:23" s="9" customFormat="1">
      <c r="B137" s="66"/>
      <c r="E137" s="214">
        <v>43525</v>
      </c>
      <c r="F137" s="214" t="s">
        <v>186</v>
      </c>
      <c r="G137" s="215" t="s">
        <v>65</v>
      </c>
      <c r="H137" s="240">
        <f t="shared" si="75"/>
        <v>1.8083333333333335E-3</v>
      </c>
      <c r="I137" s="230">
        <f>(SUM('1.  LRAMVA Summary'!D$54:D$77)+SUM('1.  LRAMVA Summary'!D$78:D$79)*(MONTH($E137)-1)/12)*$H137</f>
        <v>242.68681850085039</v>
      </c>
      <c r="J137" s="230">
        <f>(SUM('1.  LRAMVA Summary'!E$54:E$77)+SUM('1.  LRAMVA Summary'!E$78:E$79)*(MONTH($E137)-1)/12)*$H137</f>
        <v>148.17768419931738</v>
      </c>
      <c r="K137" s="230">
        <f>(SUM('1.  LRAMVA Summary'!F$54:F$77)+SUM('1.  LRAMVA Summary'!F$78:F$79)*(MONTH($E137)-1)/12)*$H137</f>
        <v>259.3336620897382</v>
      </c>
      <c r="L137" s="230">
        <f>(SUM('1.  LRAMVA Summary'!G$54:G$77)+SUM('1.  LRAMVA Summary'!G$78:G$79)*(MONTH($E137)-1)/12)*$H137</f>
        <v>-1.4212245016666669</v>
      </c>
      <c r="M137" s="230">
        <f>(SUM('1.  LRAMVA Summary'!H$54:H$77)+SUM('1.  LRAMVA Summary'!H$78:H$79)*(MONTH($E137)-1)/12)*$H137</f>
        <v>-1.1888574658333335</v>
      </c>
      <c r="N137" s="230">
        <f>(SUM('1.  LRAMVA Summary'!I$54:I$77)+SUM('1.  LRAMVA Summary'!I$78:I$79)*(MONTH($E137)-1)/12)*$H137</f>
        <v>0</v>
      </c>
      <c r="O137" s="230">
        <f>(SUM('1.  LRAMVA Summary'!J$54:J$77)+SUM('1.  LRAMVA Summary'!J$78:J$79)*(MONTH($E137)-1)/12)*$H137</f>
        <v>0</v>
      </c>
      <c r="P137" s="230">
        <f>(SUM('1.  LRAMVA Summary'!K$54:K$77)+SUM('1.  LRAMVA Summary'!K$78:K$79)*(MONTH($E137)-1)/12)*$H137</f>
        <v>0</v>
      </c>
      <c r="Q137" s="230">
        <f>(SUM('1.  LRAMVA Summary'!L$54:L$77)+SUM('1.  LRAMVA Summary'!L$78:L$79)*(MONTH($E137)-1)/12)*$H137</f>
        <v>0</v>
      </c>
      <c r="R137" s="230">
        <f>(SUM('1.  LRAMVA Summary'!M$54:M$77)+SUM('1.  LRAMVA Summary'!M$78:M$79)*(MONTH($E137)-1)/12)*$H137</f>
        <v>0</v>
      </c>
      <c r="S137" s="230">
        <f>(SUM('1.  LRAMVA Summary'!N$54:N$77)+SUM('1.  LRAMVA Summary'!N$78:N$79)*(MONTH($E137)-1)/12)*$H137</f>
        <v>0</v>
      </c>
      <c r="T137" s="230">
        <f>(SUM('1.  LRAMVA Summary'!O$54:O$77)+SUM('1.  LRAMVA Summary'!O$78:O$79)*(MONTH($E137)-1)/12)*$H137</f>
        <v>0</v>
      </c>
      <c r="U137" s="230">
        <f>(SUM('1.  LRAMVA Summary'!P$54:P$77)+SUM('1.  LRAMVA Summary'!P$78:P$79)*(MONTH($E137)-1)/12)*$H137</f>
        <v>0</v>
      </c>
      <c r="V137" s="230">
        <f>(SUM('1.  LRAMVA Summary'!Q$54:Q$77)+SUM('1.  LRAMVA Summary'!Q$78:Q$79)*(MONTH($E137)-1)/12)*$H137</f>
        <v>0</v>
      </c>
      <c r="W137" s="231">
        <f t="shared" si="76"/>
        <v>647.58808282240614</v>
      </c>
    </row>
    <row r="138" spans="2:23" s="8" customFormat="1">
      <c r="B138" s="239"/>
      <c r="E138" s="214">
        <v>43556</v>
      </c>
      <c r="F138" s="214" t="s">
        <v>186</v>
      </c>
      <c r="G138" s="215" t="s">
        <v>66</v>
      </c>
      <c r="H138" s="240">
        <f>$C$48/12</f>
        <v>1.8083333333333335E-3</v>
      </c>
      <c r="I138" s="230">
        <f>(SUM('1.  LRAMVA Summary'!D$54:D$77)+SUM('1.  LRAMVA Summary'!D$78:D$79)*(MONTH($E138)-1)/12)*$H138</f>
        <v>242.68681850085039</v>
      </c>
      <c r="J138" s="230">
        <f>(SUM('1.  LRAMVA Summary'!E$54:E$77)+SUM('1.  LRAMVA Summary'!E$78:E$79)*(MONTH($E138)-1)/12)*$H138</f>
        <v>148.17768419931738</v>
      </c>
      <c r="K138" s="230">
        <f>(SUM('1.  LRAMVA Summary'!F$54:F$77)+SUM('1.  LRAMVA Summary'!F$78:F$79)*(MONTH($E138)-1)/12)*$H138</f>
        <v>259.3336620897382</v>
      </c>
      <c r="L138" s="230">
        <f>(SUM('1.  LRAMVA Summary'!G$54:G$77)+SUM('1.  LRAMVA Summary'!G$78:G$79)*(MONTH($E138)-1)/12)*$H138</f>
        <v>-1.4212245016666669</v>
      </c>
      <c r="M138" s="230">
        <f>(SUM('1.  LRAMVA Summary'!H$54:H$77)+SUM('1.  LRAMVA Summary'!H$78:H$79)*(MONTH($E138)-1)/12)*$H138</f>
        <v>-1.1888574658333335</v>
      </c>
      <c r="N138" s="230">
        <f>(SUM('1.  LRAMVA Summary'!I$54:I$77)+SUM('1.  LRAMVA Summary'!I$78:I$79)*(MONTH($E138)-1)/12)*$H138</f>
        <v>0</v>
      </c>
      <c r="O138" s="230">
        <f>(SUM('1.  LRAMVA Summary'!J$54:J$77)+SUM('1.  LRAMVA Summary'!J$78:J$79)*(MONTH($E138)-1)/12)*$H138</f>
        <v>0</v>
      </c>
      <c r="P138" s="230">
        <f>(SUM('1.  LRAMVA Summary'!K$54:K$77)+SUM('1.  LRAMVA Summary'!K$78:K$79)*(MONTH($E138)-1)/12)*$H138</f>
        <v>0</v>
      </c>
      <c r="Q138" s="230">
        <f>(SUM('1.  LRAMVA Summary'!L$54:L$77)+SUM('1.  LRAMVA Summary'!L$78:L$79)*(MONTH($E138)-1)/12)*$H138</f>
        <v>0</v>
      </c>
      <c r="R138" s="230">
        <f>(SUM('1.  LRAMVA Summary'!M$54:M$77)+SUM('1.  LRAMVA Summary'!M$78:M$79)*(MONTH($E138)-1)/12)*$H138</f>
        <v>0</v>
      </c>
      <c r="S138" s="230">
        <f>(SUM('1.  LRAMVA Summary'!N$54:N$77)+SUM('1.  LRAMVA Summary'!N$78:N$79)*(MONTH($E138)-1)/12)*$H138</f>
        <v>0</v>
      </c>
      <c r="T138" s="230">
        <f>(SUM('1.  LRAMVA Summary'!O$54:O$77)+SUM('1.  LRAMVA Summary'!O$78:O$79)*(MONTH($E138)-1)/12)*$H138</f>
        <v>0</v>
      </c>
      <c r="U138" s="230">
        <f>(SUM('1.  LRAMVA Summary'!P$54:P$77)+SUM('1.  LRAMVA Summary'!P$78:P$79)*(MONTH($E138)-1)/12)*$H138</f>
        <v>0</v>
      </c>
      <c r="V138" s="230">
        <f>(SUM('1.  LRAMVA Summary'!Q$54:Q$77)+SUM('1.  LRAMVA Summary'!Q$78:Q$79)*(MONTH($E138)-1)/12)*$H138</f>
        <v>0</v>
      </c>
      <c r="W138" s="231">
        <f t="shared" si="76"/>
        <v>647.58808282240614</v>
      </c>
    </row>
    <row r="139" spans="2:23" s="9" customFormat="1">
      <c r="B139" s="66"/>
      <c r="E139" s="214">
        <v>43586</v>
      </c>
      <c r="F139" s="214" t="s">
        <v>186</v>
      </c>
      <c r="G139" s="215" t="s">
        <v>66</v>
      </c>
      <c r="H139" s="240">
        <f>$C$48/12</f>
        <v>1.8083333333333335E-3</v>
      </c>
      <c r="I139" s="794"/>
      <c r="J139" s="794"/>
      <c r="K139" s="794"/>
      <c r="L139" s="794"/>
      <c r="M139" s="794"/>
      <c r="N139" s="230">
        <f>(SUM('1.  LRAMVA Summary'!I$54:I$77)+SUM('1.  LRAMVA Summary'!I$78:I$79)*(MONTH($E139)-1)/12)*$H139</f>
        <v>0</v>
      </c>
      <c r="O139" s="230">
        <f>(SUM('1.  LRAMVA Summary'!J$54:J$77)+SUM('1.  LRAMVA Summary'!J$78:J$79)*(MONTH($E139)-1)/12)*$H139</f>
        <v>0</v>
      </c>
      <c r="P139" s="230">
        <f>(SUM('1.  LRAMVA Summary'!K$54:K$77)+SUM('1.  LRAMVA Summary'!K$78:K$79)*(MONTH($E139)-1)/12)*$H139</f>
        <v>0</v>
      </c>
      <c r="Q139" s="230">
        <f>(SUM('1.  LRAMVA Summary'!L$54:L$77)+SUM('1.  LRAMVA Summary'!L$78:L$79)*(MONTH($E139)-1)/12)*$H139</f>
        <v>0</v>
      </c>
      <c r="R139" s="230">
        <f>(SUM('1.  LRAMVA Summary'!M$54:M$77)+SUM('1.  LRAMVA Summary'!M$78:M$79)*(MONTH($E139)-1)/12)*$H139</f>
        <v>0</v>
      </c>
      <c r="S139" s="230">
        <f>(SUM('1.  LRAMVA Summary'!N$54:N$77)+SUM('1.  LRAMVA Summary'!N$78:N$79)*(MONTH($E139)-1)/12)*$H139</f>
        <v>0</v>
      </c>
      <c r="T139" s="230">
        <f>(SUM('1.  LRAMVA Summary'!O$54:O$77)+SUM('1.  LRAMVA Summary'!O$78:O$79)*(MONTH($E139)-1)/12)*$H139</f>
        <v>0</v>
      </c>
      <c r="U139" s="230">
        <f>(SUM('1.  LRAMVA Summary'!P$54:P$77)+SUM('1.  LRAMVA Summary'!P$78:P$79)*(MONTH($E139)-1)/12)*$H139</f>
        <v>0</v>
      </c>
      <c r="V139" s="230">
        <f>(SUM('1.  LRAMVA Summary'!Q$54:Q$77)+SUM('1.  LRAMVA Summary'!Q$78:Q$79)*(MONTH($E139)-1)/12)*$H139</f>
        <v>0</v>
      </c>
      <c r="W139" s="231">
        <f t="shared" si="76"/>
        <v>0</v>
      </c>
    </row>
    <row r="140" spans="2:23" s="9" customFormat="1">
      <c r="B140" s="66"/>
      <c r="E140" s="214">
        <v>43617</v>
      </c>
      <c r="F140" s="214" t="s">
        <v>186</v>
      </c>
      <c r="G140" s="215" t="s">
        <v>66</v>
      </c>
      <c r="H140" s="240">
        <f t="shared" ref="H140" si="77">$C$48/12</f>
        <v>1.8083333333333335E-3</v>
      </c>
      <c r="I140" s="794"/>
      <c r="J140" s="794"/>
      <c r="K140" s="794"/>
      <c r="L140" s="794"/>
      <c r="M140" s="794"/>
      <c r="N140" s="230">
        <f>(SUM('1.  LRAMVA Summary'!I$54:I$77)+SUM('1.  LRAMVA Summary'!I$78:I$79)*(MONTH($E140)-1)/12)*$H140</f>
        <v>0</v>
      </c>
      <c r="O140" s="230">
        <f>(SUM('1.  LRAMVA Summary'!J$54:J$77)+SUM('1.  LRAMVA Summary'!J$78:J$79)*(MONTH($E140)-1)/12)*$H140</f>
        <v>0</v>
      </c>
      <c r="P140" s="230">
        <f>(SUM('1.  LRAMVA Summary'!K$54:K$77)+SUM('1.  LRAMVA Summary'!K$78:K$79)*(MONTH($E140)-1)/12)*$H140</f>
        <v>0</v>
      </c>
      <c r="Q140" s="230">
        <f>(SUM('1.  LRAMVA Summary'!L$54:L$77)+SUM('1.  LRAMVA Summary'!L$78:L$79)*(MONTH($E140)-1)/12)*$H140</f>
        <v>0</v>
      </c>
      <c r="R140" s="230">
        <f>(SUM('1.  LRAMVA Summary'!M$54:M$77)+SUM('1.  LRAMVA Summary'!M$78:M$79)*(MONTH($E140)-1)/12)*$H140</f>
        <v>0</v>
      </c>
      <c r="S140" s="230">
        <f>(SUM('1.  LRAMVA Summary'!N$54:N$77)+SUM('1.  LRAMVA Summary'!N$78:N$79)*(MONTH($E140)-1)/12)*$H140</f>
        <v>0</v>
      </c>
      <c r="T140" s="230">
        <f>(SUM('1.  LRAMVA Summary'!O$54:O$77)+SUM('1.  LRAMVA Summary'!O$78:O$79)*(MONTH($E140)-1)/12)*$H140</f>
        <v>0</v>
      </c>
      <c r="U140" s="230">
        <f>(SUM('1.  LRAMVA Summary'!P$54:P$77)+SUM('1.  LRAMVA Summary'!P$78:P$79)*(MONTH($E140)-1)/12)*$H140</f>
        <v>0</v>
      </c>
      <c r="V140" s="230">
        <f>(SUM('1.  LRAMVA Summary'!Q$54:Q$77)+SUM('1.  LRAMVA Summary'!Q$78:Q$79)*(MONTH($E140)-1)/12)*$H140</f>
        <v>0</v>
      </c>
      <c r="W140" s="231">
        <f t="shared" si="76"/>
        <v>0</v>
      </c>
    </row>
    <row r="141" spans="2:23" s="9" customFormat="1">
      <c r="B141" s="66"/>
      <c r="E141" s="214">
        <v>43647</v>
      </c>
      <c r="F141" s="214" t="s">
        <v>186</v>
      </c>
      <c r="G141" s="215" t="s">
        <v>68</v>
      </c>
      <c r="H141" s="240">
        <f>$C$49/12</f>
        <v>0</v>
      </c>
      <c r="I141" s="230">
        <f>(SUM('1.  LRAMVA Summary'!D$54:D$77)+SUM('1.  LRAMVA Summary'!D$78:D$79)*(MONTH($E141)-1)/12)*$H141</f>
        <v>0</v>
      </c>
      <c r="J141" s="230">
        <f>(SUM('1.  LRAMVA Summary'!E$54:E$77)+SUM('1.  LRAMVA Summary'!E$78:E$79)*(MONTH($E141)-1)/12)*$H141</f>
        <v>0</v>
      </c>
      <c r="K141" s="230">
        <f>(SUM('1.  LRAMVA Summary'!F$54:F$77)+SUM('1.  LRAMVA Summary'!F$78:F$79)*(MONTH($E141)-1)/12)*$H141</f>
        <v>0</v>
      </c>
      <c r="L141" s="230">
        <f>(SUM('1.  LRAMVA Summary'!G$54:G$77)+SUM('1.  LRAMVA Summary'!G$78:G$79)*(MONTH($E141)-1)/12)*$H141</f>
        <v>0</v>
      </c>
      <c r="M141" s="230">
        <f>(SUM('1.  LRAMVA Summary'!H$54:H$77)+SUM('1.  LRAMVA Summary'!H$78:H$79)*(MONTH($E141)-1)/12)*$H141</f>
        <v>0</v>
      </c>
      <c r="N141" s="230">
        <f>(SUM('1.  LRAMVA Summary'!I$54:I$77)+SUM('1.  LRAMVA Summary'!I$78:I$79)*(MONTH($E141)-1)/12)*$H141</f>
        <v>0</v>
      </c>
      <c r="O141" s="230">
        <f>(SUM('1.  LRAMVA Summary'!J$54:J$77)+SUM('1.  LRAMVA Summary'!J$78:J$79)*(MONTH($E141)-1)/12)*$H141</f>
        <v>0</v>
      </c>
      <c r="P141" s="230">
        <f>(SUM('1.  LRAMVA Summary'!K$54:K$77)+SUM('1.  LRAMVA Summary'!K$78:K$79)*(MONTH($E141)-1)/12)*$H141</f>
        <v>0</v>
      </c>
      <c r="Q141" s="230">
        <f>(SUM('1.  LRAMVA Summary'!L$54:L$77)+SUM('1.  LRAMVA Summary'!L$78:L$79)*(MONTH($E141)-1)/12)*$H141</f>
        <v>0</v>
      </c>
      <c r="R141" s="230">
        <f>(SUM('1.  LRAMVA Summary'!M$54:M$77)+SUM('1.  LRAMVA Summary'!M$78:M$79)*(MONTH($E141)-1)/12)*$H141</f>
        <v>0</v>
      </c>
      <c r="S141" s="230">
        <f>(SUM('1.  LRAMVA Summary'!N$54:N$77)+SUM('1.  LRAMVA Summary'!N$78:N$79)*(MONTH($E141)-1)/12)*$H141</f>
        <v>0</v>
      </c>
      <c r="T141" s="230">
        <f>(SUM('1.  LRAMVA Summary'!O$54:O$77)+SUM('1.  LRAMVA Summary'!O$78:O$79)*(MONTH($E141)-1)/12)*$H141</f>
        <v>0</v>
      </c>
      <c r="U141" s="230">
        <f>(SUM('1.  LRAMVA Summary'!P$54:P$77)+SUM('1.  LRAMVA Summary'!P$78:P$79)*(MONTH($E141)-1)/12)*$H141</f>
        <v>0</v>
      </c>
      <c r="V141" s="230">
        <f>(SUM('1.  LRAMVA Summary'!Q$54:Q$77)+SUM('1.  LRAMVA Summary'!Q$78:Q$79)*(MONTH($E141)-1)/12)*$H141</f>
        <v>0</v>
      </c>
      <c r="W141" s="231">
        <f t="shared" si="76"/>
        <v>0</v>
      </c>
    </row>
    <row r="142" spans="2:23" s="9" customFormat="1">
      <c r="B142" s="66"/>
      <c r="E142" s="214">
        <v>43678</v>
      </c>
      <c r="F142" s="214" t="s">
        <v>186</v>
      </c>
      <c r="G142" s="215" t="s">
        <v>68</v>
      </c>
      <c r="H142" s="240">
        <f t="shared" ref="H142" si="78">$C$49/12</f>
        <v>0</v>
      </c>
      <c r="I142" s="230">
        <f>(SUM('1.  LRAMVA Summary'!D$54:D$77)+SUM('1.  LRAMVA Summary'!D$78:D$79)*(MONTH($E142)-1)/12)*$H142</f>
        <v>0</v>
      </c>
      <c r="J142" s="230">
        <f>(SUM('1.  LRAMVA Summary'!E$54:E$77)+SUM('1.  LRAMVA Summary'!E$78:E$79)*(MONTH($E142)-1)/12)*$H142</f>
        <v>0</v>
      </c>
      <c r="K142" s="230">
        <f>(SUM('1.  LRAMVA Summary'!F$54:F$77)+SUM('1.  LRAMVA Summary'!F$78:F$79)*(MONTH($E142)-1)/12)*$H142</f>
        <v>0</v>
      </c>
      <c r="L142" s="230">
        <f>(SUM('1.  LRAMVA Summary'!G$54:G$77)+SUM('1.  LRAMVA Summary'!G$78:G$79)*(MONTH($E142)-1)/12)*$H142</f>
        <v>0</v>
      </c>
      <c r="M142" s="230">
        <f>(SUM('1.  LRAMVA Summary'!H$54:H$77)+SUM('1.  LRAMVA Summary'!H$78:H$79)*(MONTH($E142)-1)/12)*$H142</f>
        <v>0</v>
      </c>
      <c r="N142" s="230">
        <f>(SUM('1.  LRAMVA Summary'!I$54:I$77)+SUM('1.  LRAMVA Summary'!I$78:I$79)*(MONTH($E142)-1)/12)*$H142</f>
        <v>0</v>
      </c>
      <c r="O142" s="230">
        <f>(SUM('1.  LRAMVA Summary'!J$54:J$77)+SUM('1.  LRAMVA Summary'!J$78:J$79)*(MONTH($E142)-1)/12)*$H142</f>
        <v>0</v>
      </c>
      <c r="P142" s="230">
        <f>(SUM('1.  LRAMVA Summary'!K$54:K$77)+SUM('1.  LRAMVA Summary'!K$78:K$79)*(MONTH($E142)-1)/12)*$H142</f>
        <v>0</v>
      </c>
      <c r="Q142" s="230">
        <f>(SUM('1.  LRAMVA Summary'!L$54:L$77)+SUM('1.  LRAMVA Summary'!L$78:L$79)*(MONTH($E142)-1)/12)*$H142</f>
        <v>0</v>
      </c>
      <c r="R142" s="230">
        <f>(SUM('1.  LRAMVA Summary'!M$54:M$77)+SUM('1.  LRAMVA Summary'!M$78:M$79)*(MONTH($E142)-1)/12)*$H142</f>
        <v>0</v>
      </c>
      <c r="S142" s="230">
        <f>(SUM('1.  LRAMVA Summary'!N$54:N$77)+SUM('1.  LRAMVA Summary'!N$78:N$79)*(MONTH($E142)-1)/12)*$H142</f>
        <v>0</v>
      </c>
      <c r="T142" s="230">
        <f>(SUM('1.  LRAMVA Summary'!O$54:O$77)+SUM('1.  LRAMVA Summary'!O$78:O$79)*(MONTH($E142)-1)/12)*$H142</f>
        <v>0</v>
      </c>
      <c r="U142" s="230">
        <f>(SUM('1.  LRAMVA Summary'!P$54:P$77)+SUM('1.  LRAMVA Summary'!P$78:P$79)*(MONTH($E142)-1)/12)*$H142</f>
        <v>0</v>
      </c>
      <c r="V142" s="230">
        <f>(SUM('1.  LRAMVA Summary'!Q$54:Q$77)+SUM('1.  LRAMVA Summary'!Q$78:Q$79)*(MONTH($E142)-1)/12)*$H142</f>
        <v>0</v>
      </c>
      <c r="W142" s="231">
        <f t="shared" si="76"/>
        <v>0</v>
      </c>
    </row>
    <row r="143" spans="2:23" s="9" customFormat="1">
      <c r="B143" s="66"/>
      <c r="E143" s="214">
        <v>43709</v>
      </c>
      <c r="F143" s="214" t="s">
        <v>186</v>
      </c>
      <c r="G143" s="215" t="s">
        <v>68</v>
      </c>
      <c r="H143" s="240">
        <f>$C$49/12</f>
        <v>0</v>
      </c>
      <c r="I143" s="230">
        <f>(SUM('1.  LRAMVA Summary'!D$54:D$77)+SUM('1.  LRAMVA Summary'!D$78:D$79)*(MONTH($E143)-1)/12)*$H143</f>
        <v>0</v>
      </c>
      <c r="J143" s="230">
        <f>(SUM('1.  LRAMVA Summary'!E$54:E$77)+SUM('1.  LRAMVA Summary'!E$78:E$79)*(MONTH($E143)-1)/12)*$H143</f>
        <v>0</v>
      </c>
      <c r="K143" s="230">
        <f>(SUM('1.  LRAMVA Summary'!F$54:F$77)+SUM('1.  LRAMVA Summary'!F$78:F$79)*(MONTH($E143)-1)/12)*$H143</f>
        <v>0</v>
      </c>
      <c r="L143" s="230">
        <f>(SUM('1.  LRAMVA Summary'!G$54:G$77)+SUM('1.  LRAMVA Summary'!G$78:G$79)*(MONTH($E143)-1)/12)*$H143</f>
        <v>0</v>
      </c>
      <c r="M143" s="230">
        <f>(SUM('1.  LRAMVA Summary'!H$54:H$77)+SUM('1.  LRAMVA Summary'!H$78:H$79)*(MONTH($E143)-1)/12)*$H143</f>
        <v>0</v>
      </c>
      <c r="N143" s="230">
        <f>(SUM('1.  LRAMVA Summary'!I$54:I$77)+SUM('1.  LRAMVA Summary'!I$78:I$79)*(MONTH($E143)-1)/12)*$H143</f>
        <v>0</v>
      </c>
      <c r="O143" s="230">
        <f>(SUM('1.  LRAMVA Summary'!J$54:J$77)+SUM('1.  LRAMVA Summary'!J$78:J$79)*(MONTH($E143)-1)/12)*$H143</f>
        <v>0</v>
      </c>
      <c r="P143" s="230">
        <f>(SUM('1.  LRAMVA Summary'!K$54:K$77)+SUM('1.  LRAMVA Summary'!K$78:K$79)*(MONTH($E143)-1)/12)*$H143</f>
        <v>0</v>
      </c>
      <c r="Q143" s="230">
        <f>(SUM('1.  LRAMVA Summary'!L$54:L$77)+SUM('1.  LRAMVA Summary'!L$78:L$79)*(MONTH($E143)-1)/12)*$H143</f>
        <v>0</v>
      </c>
      <c r="R143" s="230">
        <f>(SUM('1.  LRAMVA Summary'!M$54:M$77)+SUM('1.  LRAMVA Summary'!M$78:M$79)*(MONTH($E143)-1)/12)*$H143</f>
        <v>0</v>
      </c>
      <c r="S143" s="230">
        <f>(SUM('1.  LRAMVA Summary'!N$54:N$77)+SUM('1.  LRAMVA Summary'!N$78:N$79)*(MONTH($E143)-1)/12)*$H143</f>
        <v>0</v>
      </c>
      <c r="T143" s="230">
        <f>(SUM('1.  LRAMVA Summary'!O$54:O$77)+SUM('1.  LRAMVA Summary'!O$78:O$79)*(MONTH($E143)-1)/12)*$H143</f>
        <v>0</v>
      </c>
      <c r="U143" s="230">
        <f>(SUM('1.  LRAMVA Summary'!P$54:P$77)+SUM('1.  LRAMVA Summary'!P$78:P$79)*(MONTH($E143)-1)/12)*$H143</f>
        <v>0</v>
      </c>
      <c r="V143" s="230">
        <f>(SUM('1.  LRAMVA Summary'!Q$54:Q$77)+SUM('1.  LRAMVA Summary'!Q$78:Q$79)*(MONTH($E143)-1)/12)*$H143</f>
        <v>0</v>
      </c>
      <c r="W143" s="231">
        <f t="shared" si="76"/>
        <v>0</v>
      </c>
    </row>
    <row r="144" spans="2:23" s="9" customFormat="1">
      <c r="B144" s="66"/>
      <c r="E144" s="214">
        <v>43739</v>
      </c>
      <c r="F144" s="214" t="s">
        <v>186</v>
      </c>
      <c r="G144" s="215" t="s">
        <v>69</v>
      </c>
      <c r="H144" s="240">
        <f>$C$50/12</f>
        <v>0</v>
      </c>
      <c r="I144" s="230">
        <f>(SUM('1.  LRAMVA Summary'!D$54:D$77)+SUM('1.  LRAMVA Summary'!D$78:D$79)*(MONTH($E144)-1)/12)*$H144</f>
        <v>0</v>
      </c>
      <c r="J144" s="230">
        <f>(SUM('1.  LRAMVA Summary'!E$54:E$77)+SUM('1.  LRAMVA Summary'!E$78:E$79)*(MONTH($E144)-1)/12)*$H144</f>
        <v>0</v>
      </c>
      <c r="K144" s="230">
        <f>(SUM('1.  LRAMVA Summary'!F$54:F$77)+SUM('1.  LRAMVA Summary'!F$78:F$79)*(MONTH($E144)-1)/12)*$H144</f>
        <v>0</v>
      </c>
      <c r="L144" s="230">
        <f>(SUM('1.  LRAMVA Summary'!G$54:G$77)+SUM('1.  LRAMVA Summary'!G$78:G$79)*(MONTH($E144)-1)/12)*$H144</f>
        <v>0</v>
      </c>
      <c r="M144" s="230">
        <f>(SUM('1.  LRAMVA Summary'!H$54:H$77)+SUM('1.  LRAMVA Summary'!H$78:H$79)*(MONTH($E144)-1)/12)*$H144</f>
        <v>0</v>
      </c>
      <c r="N144" s="230">
        <f>(SUM('1.  LRAMVA Summary'!I$54:I$77)+SUM('1.  LRAMVA Summary'!I$78:I$79)*(MONTH($E144)-1)/12)*$H144</f>
        <v>0</v>
      </c>
      <c r="O144" s="230">
        <f>(SUM('1.  LRAMVA Summary'!J$54:J$77)+SUM('1.  LRAMVA Summary'!J$78:J$79)*(MONTH($E144)-1)/12)*$H144</f>
        <v>0</v>
      </c>
      <c r="P144" s="230">
        <f>(SUM('1.  LRAMVA Summary'!K$54:K$77)+SUM('1.  LRAMVA Summary'!K$78:K$79)*(MONTH($E144)-1)/12)*$H144</f>
        <v>0</v>
      </c>
      <c r="Q144" s="230">
        <f>(SUM('1.  LRAMVA Summary'!L$54:L$77)+SUM('1.  LRAMVA Summary'!L$78:L$79)*(MONTH($E144)-1)/12)*$H144</f>
        <v>0</v>
      </c>
      <c r="R144" s="230">
        <f>(SUM('1.  LRAMVA Summary'!M$54:M$77)+SUM('1.  LRAMVA Summary'!M$78:M$79)*(MONTH($E144)-1)/12)*$H144</f>
        <v>0</v>
      </c>
      <c r="S144" s="230">
        <f>(SUM('1.  LRAMVA Summary'!N$54:N$77)+SUM('1.  LRAMVA Summary'!N$78:N$79)*(MONTH($E144)-1)/12)*$H144</f>
        <v>0</v>
      </c>
      <c r="T144" s="230">
        <f>(SUM('1.  LRAMVA Summary'!O$54:O$77)+SUM('1.  LRAMVA Summary'!O$78:O$79)*(MONTH($E144)-1)/12)*$H144</f>
        <v>0</v>
      </c>
      <c r="U144" s="230">
        <f>(SUM('1.  LRAMVA Summary'!P$54:P$77)+SUM('1.  LRAMVA Summary'!P$78:P$79)*(MONTH($E144)-1)/12)*$H144</f>
        <v>0</v>
      </c>
      <c r="V144" s="230">
        <f>(SUM('1.  LRAMVA Summary'!Q$54:Q$77)+SUM('1.  LRAMVA Summary'!Q$78:Q$79)*(MONTH($E144)-1)/12)*$H144</f>
        <v>0</v>
      </c>
      <c r="W144" s="231">
        <f t="shared" si="76"/>
        <v>0</v>
      </c>
    </row>
    <row r="145" spans="2:23" s="9" customFormat="1">
      <c r="B145" s="66"/>
      <c r="E145" s="214">
        <v>43770</v>
      </c>
      <c r="F145" s="214" t="s">
        <v>186</v>
      </c>
      <c r="G145" s="215" t="s">
        <v>69</v>
      </c>
      <c r="H145" s="240">
        <f t="shared" ref="H145:H146" si="79">$C$50/12</f>
        <v>0</v>
      </c>
      <c r="I145" s="230">
        <f>(SUM('1.  LRAMVA Summary'!D$54:D$77)+SUM('1.  LRAMVA Summary'!D$78:D$79)*(MONTH($E145)-1)/12)*$H145</f>
        <v>0</v>
      </c>
      <c r="J145" s="230">
        <f>(SUM('1.  LRAMVA Summary'!E$54:E$77)+SUM('1.  LRAMVA Summary'!E$78:E$79)*(MONTH($E145)-1)/12)*$H145</f>
        <v>0</v>
      </c>
      <c r="K145" s="230">
        <f>(SUM('1.  LRAMVA Summary'!F$54:F$77)+SUM('1.  LRAMVA Summary'!F$78:F$79)*(MONTH($E145)-1)/12)*$H145</f>
        <v>0</v>
      </c>
      <c r="L145" s="230">
        <f>(SUM('1.  LRAMVA Summary'!G$54:G$77)+SUM('1.  LRAMVA Summary'!G$78:G$79)*(MONTH($E145)-1)/12)*$H145</f>
        <v>0</v>
      </c>
      <c r="M145" s="230">
        <f>(SUM('1.  LRAMVA Summary'!H$54:H$77)+SUM('1.  LRAMVA Summary'!H$78:H$79)*(MONTH($E145)-1)/12)*$H145</f>
        <v>0</v>
      </c>
      <c r="N145" s="230">
        <f>(SUM('1.  LRAMVA Summary'!I$54:I$77)+SUM('1.  LRAMVA Summary'!I$78:I$79)*(MONTH($E145)-1)/12)*$H145</f>
        <v>0</v>
      </c>
      <c r="O145" s="230">
        <f>(SUM('1.  LRAMVA Summary'!J$54:J$77)+SUM('1.  LRAMVA Summary'!J$78:J$79)*(MONTH($E145)-1)/12)*$H145</f>
        <v>0</v>
      </c>
      <c r="P145" s="230">
        <f>(SUM('1.  LRAMVA Summary'!K$54:K$77)+SUM('1.  LRAMVA Summary'!K$78:K$79)*(MONTH($E145)-1)/12)*$H145</f>
        <v>0</v>
      </c>
      <c r="Q145" s="230">
        <f>(SUM('1.  LRAMVA Summary'!L$54:L$77)+SUM('1.  LRAMVA Summary'!L$78:L$79)*(MONTH($E145)-1)/12)*$H145</f>
        <v>0</v>
      </c>
      <c r="R145" s="230">
        <f>(SUM('1.  LRAMVA Summary'!M$54:M$77)+SUM('1.  LRAMVA Summary'!M$78:M$79)*(MONTH($E145)-1)/12)*$H145</f>
        <v>0</v>
      </c>
      <c r="S145" s="230">
        <f>(SUM('1.  LRAMVA Summary'!N$54:N$77)+SUM('1.  LRAMVA Summary'!N$78:N$79)*(MONTH($E145)-1)/12)*$H145</f>
        <v>0</v>
      </c>
      <c r="T145" s="230">
        <f>(SUM('1.  LRAMVA Summary'!O$54:O$77)+SUM('1.  LRAMVA Summary'!O$78:O$79)*(MONTH($E145)-1)/12)*$H145</f>
        <v>0</v>
      </c>
      <c r="U145" s="230">
        <f>(SUM('1.  LRAMVA Summary'!P$54:P$77)+SUM('1.  LRAMVA Summary'!P$78:P$79)*(MONTH($E145)-1)/12)*$H145</f>
        <v>0</v>
      </c>
      <c r="V145" s="230">
        <f>(SUM('1.  LRAMVA Summary'!Q$54:Q$77)+SUM('1.  LRAMVA Summary'!Q$78:Q$79)*(MONTH($E145)-1)/12)*$H145</f>
        <v>0</v>
      </c>
      <c r="W145" s="231">
        <f t="shared" si="76"/>
        <v>0</v>
      </c>
    </row>
    <row r="146" spans="2:23" s="9" customFormat="1">
      <c r="B146" s="66"/>
      <c r="E146" s="214">
        <v>43800</v>
      </c>
      <c r="F146" s="214" t="s">
        <v>186</v>
      </c>
      <c r="G146" s="215" t="s">
        <v>69</v>
      </c>
      <c r="H146" s="240">
        <f t="shared" si="79"/>
        <v>0</v>
      </c>
      <c r="I146" s="230">
        <f>(SUM('1.  LRAMVA Summary'!D$54:D$77)+SUM('1.  LRAMVA Summary'!D$78:D$79)*(MONTH($E146)-1)/12)*$H146</f>
        <v>0</v>
      </c>
      <c r="J146" s="230">
        <f>(SUM('1.  LRAMVA Summary'!E$54:E$77)+SUM('1.  LRAMVA Summary'!E$78:E$79)*(MONTH($E146)-1)/12)*$H146</f>
        <v>0</v>
      </c>
      <c r="K146" s="230">
        <f>(SUM('1.  LRAMVA Summary'!F$54:F$77)+SUM('1.  LRAMVA Summary'!F$78:F$79)*(MONTH($E146)-1)/12)*$H146</f>
        <v>0</v>
      </c>
      <c r="L146" s="230">
        <f>(SUM('1.  LRAMVA Summary'!G$54:G$77)+SUM('1.  LRAMVA Summary'!G$78:G$79)*(MONTH($E146)-1)/12)*$H146</f>
        <v>0</v>
      </c>
      <c r="M146" s="230">
        <f>(SUM('1.  LRAMVA Summary'!H$54:H$77)+SUM('1.  LRAMVA Summary'!H$78:H$79)*(MONTH($E146)-1)/12)*$H146</f>
        <v>0</v>
      </c>
      <c r="N146" s="230">
        <f>(SUM('1.  LRAMVA Summary'!I$54:I$77)+SUM('1.  LRAMVA Summary'!I$78:I$79)*(MONTH($E146)-1)/12)*$H146</f>
        <v>0</v>
      </c>
      <c r="O146" s="230">
        <f>(SUM('1.  LRAMVA Summary'!J$54:J$77)+SUM('1.  LRAMVA Summary'!J$78:J$79)*(MONTH($E146)-1)/12)*$H146</f>
        <v>0</v>
      </c>
      <c r="P146" s="230">
        <f>(SUM('1.  LRAMVA Summary'!K$54:K$77)+SUM('1.  LRAMVA Summary'!K$78:K$79)*(MONTH($E146)-1)/12)*$H146</f>
        <v>0</v>
      </c>
      <c r="Q146" s="230">
        <f>(SUM('1.  LRAMVA Summary'!L$54:L$77)+SUM('1.  LRAMVA Summary'!L$78:L$79)*(MONTH($E146)-1)/12)*$H146</f>
        <v>0</v>
      </c>
      <c r="R146" s="230">
        <f>(SUM('1.  LRAMVA Summary'!M$54:M$77)+SUM('1.  LRAMVA Summary'!M$78:M$79)*(MONTH($E146)-1)/12)*$H146</f>
        <v>0</v>
      </c>
      <c r="S146" s="230">
        <f>(SUM('1.  LRAMVA Summary'!N$54:N$77)+SUM('1.  LRAMVA Summary'!N$78:N$79)*(MONTH($E146)-1)/12)*$H146</f>
        <v>0</v>
      </c>
      <c r="T146" s="230">
        <f>(SUM('1.  LRAMVA Summary'!O$54:O$77)+SUM('1.  LRAMVA Summary'!O$78:O$79)*(MONTH($E146)-1)/12)*$H146</f>
        <v>0</v>
      </c>
      <c r="U146" s="230">
        <f>(SUM('1.  LRAMVA Summary'!P$54:P$77)+SUM('1.  LRAMVA Summary'!P$78:P$79)*(MONTH($E146)-1)/12)*$H146</f>
        <v>0</v>
      </c>
      <c r="V146" s="230">
        <f>(SUM('1.  LRAMVA Summary'!Q$54:Q$77)+SUM('1.  LRAMVA Summary'!Q$78:Q$79)*(MONTH($E146)-1)/12)*$H146</f>
        <v>0</v>
      </c>
      <c r="W146" s="231">
        <f t="shared" si="76"/>
        <v>0</v>
      </c>
    </row>
    <row r="147" spans="2:23" s="9" customFormat="1" ht="15" thickBot="1">
      <c r="B147" s="66"/>
      <c r="E147" s="216" t="s">
        <v>469</v>
      </c>
      <c r="F147" s="216"/>
      <c r="G147" s="217"/>
      <c r="H147" s="218"/>
      <c r="I147" s="219">
        <f>SUM(I134:I146)</f>
        <v>5757.3812978911437</v>
      </c>
      <c r="J147" s="219">
        <f>SUM(J134:J146)</f>
        <v>3515.2936325257415</v>
      </c>
      <c r="K147" s="219">
        <f t="shared" ref="K147:O147" si="80">SUM(K134:K146)</f>
        <v>6152.3027301289012</v>
      </c>
      <c r="L147" s="219">
        <f t="shared" si="80"/>
        <v>-33.716422739999999</v>
      </c>
      <c r="M147" s="219">
        <f t="shared" si="80"/>
        <v>-28.203862829999998</v>
      </c>
      <c r="N147" s="219">
        <f t="shared" si="80"/>
        <v>0</v>
      </c>
      <c r="O147" s="219">
        <f t="shared" si="80"/>
        <v>0</v>
      </c>
      <c r="P147" s="219">
        <f t="shared" ref="P147:V147" si="81">SUM(P134:P146)</f>
        <v>0</v>
      </c>
      <c r="Q147" s="219">
        <f t="shared" si="81"/>
        <v>0</v>
      </c>
      <c r="R147" s="219">
        <f t="shared" si="81"/>
        <v>0</v>
      </c>
      <c r="S147" s="219">
        <f t="shared" si="81"/>
        <v>0</v>
      </c>
      <c r="T147" s="219">
        <f t="shared" si="81"/>
        <v>0</v>
      </c>
      <c r="U147" s="219">
        <f t="shared" si="81"/>
        <v>0</v>
      </c>
      <c r="V147" s="219">
        <f t="shared" si="81"/>
        <v>0</v>
      </c>
      <c r="W147" s="219">
        <f>SUM(W134:W146)</f>
        <v>15363.057374975786</v>
      </c>
    </row>
    <row r="148" spans="2:23" s="9" customFormat="1" ht="15" thickTop="1">
      <c r="B148" s="66"/>
      <c r="E148" s="220" t="s">
        <v>67</v>
      </c>
      <c r="F148" s="220"/>
      <c r="G148" s="221"/>
      <c r="H148" s="222"/>
      <c r="I148" s="223"/>
      <c r="J148" s="223"/>
      <c r="K148" s="223"/>
      <c r="L148" s="223"/>
      <c r="M148" s="223"/>
      <c r="N148" s="223"/>
      <c r="O148" s="223"/>
      <c r="P148" s="223"/>
      <c r="Q148" s="223"/>
      <c r="R148" s="223"/>
      <c r="S148" s="223"/>
      <c r="T148" s="223"/>
      <c r="U148" s="223"/>
      <c r="V148" s="223"/>
      <c r="W148" s="224"/>
    </row>
    <row r="149" spans="2:23" s="9" customFormat="1">
      <c r="B149" s="66"/>
      <c r="E149" s="225" t="s">
        <v>433</v>
      </c>
      <c r="F149" s="225"/>
      <c r="G149" s="226"/>
      <c r="H149" s="227"/>
      <c r="I149" s="228">
        <f>I147+I148</f>
        <v>5757.3812978911437</v>
      </c>
      <c r="J149" s="228">
        <f t="shared" ref="J149" si="82">J147+J148</f>
        <v>3515.2936325257415</v>
      </c>
      <c r="K149" s="228">
        <f t="shared" ref="K149" si="83">K147+K148</f>
        <v>6152.3027301289012</v>
      </c>
      <c r="L149" s="228">
        <f t="shared" ref="L149" si="84">L147+L148</f>
        <v>-33.716422739999999</v>
      </c>
      <c r="M149" s="228">
        <f t="shared" ref="M149" si="85">M147+M148</f>
        <v>-28.203862829999998</v>
      </c>
      <c r="N149" s="228">
        <f t="shared" ref="N149" si="86">N147+N148</f>
        <v>0</v>
      </c>
      <c r="O149" s="228">
        <f t="shared" ref="O149:V149" si="87">O147+O148</f>
        <v>0</v>
      </c>
      <c r="P149" s="228">
        <f t="shared" si="87"/>
        <v>0</v>
      </c>
      <c r="Q149" s="228">
        <f t="shared" si="87"/>
        <v>0</v>
      </c>
      <c r="R149" s="228">
        <f t="shared" si="87"/>
        <v>0</v>
      </c>
      <c r="S149" s="228">
        <f t="shared" si="87"/>
        <v>0</v>
      </c>
      <c r="T149" s="228">
        <f t="shared" si="87"/>
        <v>0</v>
      </c>
      <c r="U149" s="228">
        <f t="shared" si="87"/>
        <v>0</v>
      </c>
      <c r="V149" s="228">
        <f t="shared" si="87"/>
        <v>0</v>
      </c>
      <c r="W149" s="228">
        <f>W147+W148</f>
        <v>15363.057374975786</v>
      </c>
    </row>
    <row r="150" spans="2:23" s="9" customFormat="1">
      <c r="B150" s="66"/>
      <c r="E150" s="214">
        <v>43831</v>
      </c>
      <c r="F150" s="214" t="s">
        <v>187</v>
      </c>
      <c r="G150" s="215" t="s">
        <v>65</v>
      </c>
      <c r="H150" s="240">
        <f>$C$51/12</f>
        <v>0</v>
      </c>
      <c r="I150" s="230">
        <f>(SUM('1.  LRAMVA Summary'!D$54:D$80)+SUM('1.  LRAMVA Summary'!D$81:D$82)*(MONTH($E150)-1)/12)*$H150</f>
        <v>0</v>
      </c>
      <c r="J150" s="230">
        <f>(SUM('1.  LRAMVA Summary'!E$54:E$80)+SUM('1.  LRAMVA Summary'!E$81:E$82)*(MONTH($E150)-1)/12)*$H150</f>
        <v>0</v>
      </c>
      <c r="K150" s="230">
        <f>(SUM('1.  LRAMVA Summary'!F$54:F$80)+SUM('1.  LRAMVA Summary'!F$81:F$82)*(MONTH($E150)-1)/12)*$H150</f>
        <v>0</v>
      </c>
      <c r="L150" s="230">
        <f>(SUM('1.  LRAMVA Summary'!G$54:G$80)+SUM('1.  LRAMVA Summary'!G$81:G$82)*(MONTH($E150)-1)/12)*$H150</f>
        <v>0</v>
      </c>
      <c r="M150" s="230">
        <f>(SUM('1.  LRAMVA Summary'!H$54:H$80)+SUM('1.  LRAMVA Summary'!H$81:H$82)*(MONTH($E150)-1)/12)*$H150</f>
        <v>0</v>
      </c>
      <c r="N150" s="230">
        <f>(SUM('1.  LRAMVA Summary'!I$54:I$80)+SUM('1.  LRAMVA Summary'!I$81:I$82)*(MONTH($E150)-1)/12)*$H150</f>
        <v>0</v>
      </c>
      <c r="O150" s="230">
        <f>(SUM('1.  LRAMVA Summary'!J$54:J$80)+SUM('1.  LRAMVA Summary'!J$81:J$82)*(MONTH($E150)-1)/12)*$H150</f>
        <v>0</v>
      </c>
      <c r="P150" s="230">
        <f>(SUM('1.  LRAMVA Summary'!K$54:K$80)+SUM('1.  LRAMVA Summary'!K$81:K$82)*(MONTH($E150)-1)/12)*$H150</f>
        <v>0</v>
      </c>
      <c r="Q150" s="230">
        <f>(SUM('1.  LRAMVA Summary'!L$54:L$80)+SUM('1.  LRAMVA Summary'!L$81:L$82)*(MONTH($E150)-1)/12)*$H150</f>
        <v>0</v>
      </c>
      <c r="R150" s="230">
        <f>(SUM('1.  LRAMVA Summary'!M$54:M$80)+SUM('1.  LRAMVA Summary'!M$81:M$82)*(MONTH($E150)-1)/12)*$H150</f>
        <v>0</v>
      </c>
      <c r="S150" s="230">
        <f>(SUM('1.  LRAMVA Summary'!N$54:N$80)+SUM('1.  LRAMVA Summary'!N$81:N$82)*(MONTH($E150)-1)/12)*$H150</f>
        <v>0</v>
      </c>
      <c r="T150" s="230">
        <f>(SUM('1.  LRAMVA Summary'!O$54:O$80)+SUM('1.  LRAMVA Summary'!O$81:O$82)*(MONTH($E150)-1)/12)*$H150</f>
        <v>0</v>
      </c>
      <c r="U150" s="230">
        <f>(SUM('1.  LRAMVA Summary'!P$54:P$80)+SUM('1.  LRAMVA Summary'!P$81:P$82)*(MONTH($E150)-1)/12)*$H150</f>
        <v>0</v>
      </c>
      <c r="V150" s="230">
        <f>(SUM('1.  LRAMVA Summary'!Q$54:Q$80)+SUM('1.  LRAMVA Summary'!Q$81:Q$82)*(MONTH($E150)-1)/12)*$H150</f>
        <v>0</v>
      </c>
      <c r="W150" s="231">
        <f>SUM(I150:V150)</f>
        <v>0</v>
      </c>
    </row>
    <row r="151" spans="2:23" s="9" customFormat="1">
      <c r="B151" s="66"/>
      <c r="E151" s="214">
        <v>43862</v>
      </c>
      <c r="F151" s="214" t="s">
        <v>187</v>
      </c>
      <c r="G151" s="215" t="s">
        <v>65</v>
      </c>
      <c r="H151" s="240">
        <f t="shared" ref="H151:H152" si="88">$C$51/12</f>
        <v>0</v>
      </c>
      <c r="I151" s="230">
        <f>(SUM('1.  LRAMVA Summary'!D$54:D$80)+SUM('1.  LRAMVA Summary'!D$81:D$82)*(MONTH($E151)-1)/12)*$H151</f>
        <v>0</v>
      </c>
      <c r="J151" s="230">
        <f>(SUM('1.  LRAMVA Summary'!E$54:E$80)+SUM('1.  LRAMVA Summary'!E$81:E$82)*(MONTH($E151)-1)/12)*$H151</f>
        <v>0</v>
      </c>
      <c r="K151" s="230">
        <f>(SUM('1.  LRAMVA Summary'!F$54:F$80)+SUM('1.  LRAMVA Summary'!F$81:F$82)*(MONTH($E151)-1)/12)*$H151</f>
        <v>0</v>
      </c>
      <c r="L151" s="230">
        <f>(SUM('1.  LRAMVA Summary'!G$54:G$80)+SUM('1.  LRAMVA Summary'!G$81:G$82)*(MONTH($E151)-1)/12)*$H151</f>
        <v>0</v>
      </c>
      <c r="M151" s="230">
        <f>(SUM('1.  LRAMVA Summary'!H$54:H$80)+SUM('1.  LRAMVA Summary'!H$81:H$82)*(MONTH($E151)-1)/12)*$H151</f>
        <v>0</v>
      </c>
      <c r="N151" s="230">
        <f>(SUM('1.  LRAMVA Summary'!I$54:I$80)+SUM('1.  LRAMVA Summary'!I$81:I$82)*(MONTH($E151)-1)/12)*$H151</f>
        <v>0</v>
      </c>
      <c r="O151" s="230">
        <f>(SUM('1.  LRAMVA Summary'!J$54:J$80)+SUM('1.  LRAMVA Summary'!J$81:J$82)*(MONTH($E151)-1)/12)*$H151</f>
        <v>0</v>
      </c>
      <c r="P151" s="230">
        <f>(SUM('1.  LRAMVA Summary'!K$54:K$80)+SUM('1.  LRAMVA Summary'!K$81:K$82)*(MONTH($E151)-1)/12)*$H151</f>
        <v>0</v>
      </c>
      <c r="Q151" s="230">
        <f>(SUM('1.  LRAMVA Summary'!L$54:L$80)+SUM('1.  LRAMVA Summary'!L$81:L$82)*(MONTH($E151)-1)/12)*$H151</f>
        <v>0</v>
      </c>
      <c r="R151" s="230">
        <f>(SUM('1.  LRAMVA Summary'!M$54:M$80)+SUM('1.  LRAMVA Summary'!M$81:M$82)*(MONTH($E151)-1)/12)*$H151</f>
        <v>0</v>
      </c>
      <c r="S151" s="230">
        <f>(SUM('1.  LRAMVA Summary'!N$54:N$80)+SUM('1.  LRAMVA Summary'!N$81:N$82)*(MONTH($E151)-1)/12)*$H151</f>
        <v>0</v>
      </c>
      <c r="T151" s="230">
        <f>(SUM('1.  LRAMVA Summary'!O$54:O$80)+SUM('1.  LRAMVA Summary'!O$81:O$82)*(MONTH($E151)-1)/12)*$H151</f>
        <v>0</v>
      </c>
      <c r="U151" s="230">
        <f>(SUM('1.  LRAMVA Summary'!P$54:P$80)+SUM('1.  LRAMVA Summary'!P$81:P$82)*(MONTH($E151)-1)/12)*$H151</f>
        <v>0</v>
      </c>
      <c r="V151" s="230">
        <f>(SUM('1.  LRAMVA Summary'!Q$54:Q$80)+SUM('1.  LRAMVA Summary'!Q$81:Q$82)*(MONTH($E151)-1)/12)*$H151</f>
        <v>0</v>
      </c>
      <c r="W151" s="231">
        <f t="shared" ref="W151:W160" si="89">SUM(I151:V151)</f>
        <v>0</v>
      </c>
    </row>
    <row r="152" spans="2:23" s="9" customFormat="1">
      <c r="B152" s="66"/>
      <c r="E152" s="214">
        <v>43891</v>
      </c>
      <c r="F152" s="214" t="s">
        <v>187</v>
      </c>
      <c r="G152" s="215" t="s">
        <v>65</v>
      </c>
      <c r="H152" s="240">
        <f t="shared" si="88"/>
        <v>0</v>
      </c>
      <c r="I152" s="230">
        <f>(SUM('1.  LRAMVA Summary'!D$54:D$80)+SUM('1.  LRAMVA Summary'!D$81:D$82)*(MONTH($E152)-1)/12)*$H152</f>
        <v>0</v>
      </c>
      <c r="J152" s="230">
        <f>(SUM('1.  LRAMVA Summary'!E$54:E$80)+SUM('1.  LRAMVA Summary'!E$81:E$82)*(MONTH($E152)-1)/12)*$H152</f>
        <v>0</v>
      </c>
      <c r="K152" s="230">
        <f>(SUM('1.  LRAMVA Summary'!F$54:F$80)+SUM('1.  LRAMVA Summary'!F$81:F$82)*(MONTH($E152)-1)/12)*$H152</f>
        <v>0</v>
      </c>
      <c r="L152" s="230">
        <f>(SUM('1.  LRAMVA Summary'!G$54:G$80)+SUM('1.  LRAMVA Summary'!G$81:G$82)*(MONTH($E152)-1)/12)*$H152</f>
        <v>0</v>
      </c>
      <c r="M152" s="230">
        <f>(SUM('1.  LRAMVA Summary'!H$54:H$80)+SUM('1.  LRAMVA Summary'!H$81:H$82)*(MONTH($E152)-1)/12)*$H152</f>
        <v>0</v>
      </c>
      <c r="N152" s="230">
        <f>(SUM('1.  LRAMVA Summary'!I$54:I$80)+SUM('1.  LRAMVA Summary'!I$81:I$82)*(MONTH($E152)-1)/12)*$H152</f>
        <v>0</v>
      </c>
      <c r="O152" s="230">
        <f>(SUM('1.  LRAMVA Summary'!J$54:J$80)+SUM('1.  LRAMVA Summary'!J$81:J$82)*(MONTH($E152)-1)/12)*$H152</f>
        <v>0</v>
      </c>
      <c r="P152" s="230">
        <f>(SUM('1.  LRAMVA Summary'!K$54:K$80)+SUM('1.  LRAMVA Summary'!K$81:K$82)*(MONTH($E152)-1)/12)*$H152</f>
        <v>0</v>
      </c>
      <c r="Q152" s="230">
        <f>(SUM('1.  LRAMVA Summary'!L$54:L$80)+SUM('1.  LRAMVA Summary'!L$81:L$82)*(MONTH($E152)-1)/12)*$H152</f>
        <v>0</v>
      </c>
      <c r="R152" s="230">
        <f>(SUM('1.  LRAMVA Summary'!M$54:M$80)+SUM('1.  LRAMVA Summary'!M$81:M$82)*(MONTH($E152)-1)/12)*$H152</f>
        <v>0</v>
      </c>
      <c r="S152" s="230">
        <f>(SUM('1.  LRAMVA Summary'!N$54:N$80)+SUM('1.  LRAMVA Summary'!N$81:N$82)*(MONTH($E152)-1)/12)*$H152</f>
        <v>0</v>
      </c>
      <c r="T152" s="230">
        <f>(SUM('1.  LRAMVA Summary'!O$54:O$80)+SUM('1.  LRAMVA Summary'!O$81:O$82)*(MONTH($E152)-1)/12)*$H152</f>
        <v>0</v>
      </c>
      <c r="U152" s="230">
        <f>(SUM('1.  LRAMVA Summary'!P$54:P$80)+SUM('1.  LRAMVA Summary'!P$81:P$82)*(MONTH($E152)-1)/12)*$H152</f>
        <v>0</v>
      </c>
      <c r="V152" s="230">
        <f>(SUM('1.  LRAMVA Summary'!Q$54:Q$80)+SUM('1.  LRAMVA Summary'!Q$81:Q$82)*(MONTH($E152)-1)/12)*$H152</f>
        <v>0</v>
      </c>
      <c r="W152" s="231">
        <f t="shared" si="89"/>
        <v>0</v>
      </c>
    </row>
    <row r="153" spans="2:23" s="9" customFormat="1">
      <c r="B153" s="66"/>
      <c r="E153" s="214">
        <v>43922</v>
      </c>
      <c r="F153" s="214" t="s">
        <v>187</v>
      </c>
      <c r="G153" s="215" t="s">
        <v>66</v>
      </c>
      <c r="H153" s="240">
        <f>$C$52/12</f>
        <v>0</v>
      </c>
      <c r="I153" s="230">
        <f>(SUM('1.  LRAMVA Summary'!D$54:D$80)+SUM('1.  LRAMVA Summary'!D$81:D$82)*(MONTH($E153)-1)/12)*$H153</f>
        <v>0</v>
      </c>
      <c r="J153" s="230">
        <f>(SUM('1.  LRAMVA Summary'!E$54:E$80)+SUM('1.  LRAMVA Summary'!E$81:E$82)*(MONTH($E153)-1)/12)*$H153</f>
        <v>0</v>
      </c>
      <c r="K153" s="230">
        <f>(SUM('1.  LRAMVA Summary'!F$54:F$80)+SUM('1.  LRAMVA Summary'!F$81:F$82)*(MONTH($E153)-1)/12)*$H153</f>
        <v>0</v>
      </c>
      <c r="L153" s="230">
        <f>(SUM('1.  LRAMVA Summary'!G$54:G$80)+SUM('1.  LRAMVA Summary'!G$81:G$82)*(MONTH($E153)-1)/12)*$H153</f>
        <v>0</v>
      </c>
      <c r="M153" s="230">
        <f>(SUM('1.  LRAMVA Summary'!H$54:H$80)+SUM('1.  LRAMVA Summary'!H$81:H$82)*(MONTH($E153)-1)/12)*$H153</f>
        <v>0</v>
      </c>
      <c r="N153" s="230">
        <f>(SUM('1.  LRAMVA Summary'!I$54:I$80)+SUM('1.  LRAMVA Summary'!I$81:I$82)*(MONTH($E153)-1)/12)*$H153</f>
        <v>0</v>
      </c>
      <c r="O153" s="230">
        <f>(SUM('1.  LRAMVA Summary'!J$54:J$80)+SUM('1.  LRAMVA Summary'!J$81:J$82)*(MONTH($E153)-1)/12)*$H153</f>
        <v>0</v>
      </c>
      <c r="P153" s="230">
        <f>(SUM('1.  LRAMVA Summary'!K$54:K$80)+SUM('1.  LRAMVA Summary'!K$81:K$82)*(MONTH($E153)-1)/12)*$H153</f>
        <v>0</v>
      </c>
      <c r="Q153" s="230">
        <f>(SUM('1.  LRAMVA Summary'!L$54:L$80)+SUM('1.  LRAMVA Summary'!L$81:L$82)*(MONTH($E153)-1)/12)*$H153</f>
        <v>0</v>
      </c>
      <c r="R153" s="230">
        <f>(SUM('1.  LRAMVA Summary'!M$54:M$80)+SUM('1.  LRAMVA Summary'!M$81:M$82)*(MONTH($E153)-1)/12)*$H153</f>
        <v>0</v>
      </c>
      <c r="S153" s="230">
        <f>(SUM('1.  LRAMVA Summary'!N$54:N$80)+SUM('1.  LRAMVA Summary'!N$81:N$82)*(MONTH($E153)-1)/12)*$H153</f>
        <v>0</v>
      </c>
      <c r="T153" s="230">
        <f>(SUM('1.  LRAMVA Summary'!O$54:O$80)+SUM('1.  LRAMVA Summary'!O$81:O$82)*(MONTH($E153)-1)/12)*$H153</f>
        <v>0</v>
      </c>
      <c r="U153" s="230">
        <f>(SUM('1.  LRAMVA Summary'!P$54:P$80)+SUM('1.  LRAMVA Summary'!P$81:P$82)*(MONTH($E153)-1)/12)*$H153</f>
        <v>0</v>
      </c>
      <c r="V153" s="230">
        <f>(SUM('1.  LRAMVA Summary'!Q$54:Q$80)+SUM('1.  LRAMVA Summary'!Q$81:Q$82)*(MONTH($E153)-1)/12)*$H153</f>
        <v>0</v>
      </c>
      <c r="W153" s="231">
        <f t="shared" si="89"/>
        <v>0</v>
      </c>
    </row>
    <row r="154" spans="2:23" s="9" customFormat="1">
      <c r="B154" s="66"/>
      <c r="E154" s="214">
        <v>43952</v>
      </c>
      <c r="F154" s="214" t="s">
        <v>187</v>
      </c>
      <c r="G154" s="215" t="s">
        <v>66</v>
      </c>
      <c r="H154" s="240">
        <f t="shared" ref="H154:H155" si="90">$C$52/12</f>
        <v>0</v>
      </c>
      <c r="I154" s="230">
        <f>(SUM('1.  LRAMVA Summary'!D$54:D$80)+SUM('1.  LRAMVA Summary'!D$81:D$82)*(MONTH($E154)-1)/12)*$H154</f>
        <v>0</v>
      </c>
      <c r="J154" s="230">
        <f>(SUM('1.  LRAMVA Summary'!E$54:E$80)+SUM('1.  LRAMVA Summary'!E$81:E$82)*(MONTH($E154)-1)/12)*$H154</f>
        <v>0</v>
      </c>
      <c r="K154" s="230">
        <f>(SUM('1.  LRAMVA Summary'!F$54:F$80)+SUM('1.  LRAMVA Summary'!F$81:F$82)*(MONTH($E154)-1)/12)*$H154</f>
        <v>0</v>
      </c>
      <c r="L154" s="230">
        <f>(SUM('1.  LRAMVA Summary'!G$54:G$80)+SUM('1.  LRAMVA Summary'!G$81:G$82)*(MONTH($E154)-1)/12)*$H154</f>
        <v>0</v>
      </c>
      <c r="M154" s="230">
        <f>(SUM('1.  LRAMVA Summary'!H$54:H$80)+SUM('1.  LRAMVA Summary'!H$81:H$82)*(MONTH($E154)-1)/12)*$H154</f>
        <v>0</v>
      </c>
      <c r="N154" s="230">
        <f>(SUM('1.  LRAMVA Summary'!I$54:I$80)+SUM('1.  LRAMVA Summary'!I$81:I$82)*(MONTH($E154)-1)/12)*$H154</f>
        <v>0</v>
      </c>
      <c r="O154" s="230">
        <f>(SUM('1.  LRAMVA Summary'!J$54:J$80)+SUM('1.  LRAMVA Summary'!J$81:J$82)*(MONTH($E154)-1)/12)*$H154</f>
        <v>0</v>
      </c>
      <c r="P154" s="230">
        <f>(SUM('1.  LRAMVA Summary'!K$54:K$80)+SUM('1.  LRAMVA Summary'!K$81:K$82)*(MONTH($E154)-1)/12)*$H154</f>
        <v>0</v>
      </c>
      <c r="Q154" s="230">
        <f>(SUM('1.  LRAMVA Summary'!L$54:L$80)+SUM('1.  LRAMVA Summary'!L$81:L$82)*(MONTH($E154)-1)/12)*$H154</f>
        <v>0</v>
      </c>
      <c r="R154" s="230">
        <f>(SUM('1.  LRAMVA Summary'!M$54:M$80)+SUM('1.  LRAMVA Summary'!M$81:M$82)*(MONTH($E154)-1)/12)*$H154</f>
        <v>0</v>
      </c>
      <c r="S154" s="230">
        <f>(SUM('1.  LRAMVA Summary'!N$54:N$80)+SUM('1.  LRAMVA Summary'!N$81:N$82)*(MONTH($E154)-1)/12)*$H154</f>
        <v>0</v>
      </c>
      <c r="T154" s="230">
        <f>(SUM('1.  LRAMVA Summary'!O$54:O$80)+SUM('1.  LRAMVA Summary'!O$81:O$82)*(MONTH($E154)-1)/12)*$H154</f>
        <v>0</v>
      </c>
      <c r="U154" s="230">
        <f>(SUM('1.  LRAMVA Summary'!P$54:P$80)+SUM('1.  LRAMVA Summary'!P$81:P$82)*(MONTH($E154)-1)/12)*$H154</f>
        <v>0</v>
      </c>
      <c r="V154" s="230">
        <f>(SUM('1.  LRAMVA Summary'!Q$54:Q$80)+SUM('1.  LRAMVA Summary'!Q$81:Q$82)*(MONTH($E154)-1)/12)*$H154</f>
        <v>0</v>
      </c>
      <c r="W154" s="231">
        <f t="shared" si="89"/>
        <v>0</v>
      </c>
    </row>
    <row r="155" spans="2:23" s="9" customFormat="1">
      <c r="B155" s="66"/>
      <c r="E155" s="214">
        <v>43983</v>
      </c>
      <c r="F155" s="214" t="s">
        <v>187</v>
      </c>
      <c r="G155" s="215" t="s">
        <v>66</v>
      </c>
      <c r="H155" s="240">
        <f t="shared" si="90"/>
        <v>0</v>
      </c>
      <c r="I155" s="230">
        <f>(SUM('1.  LRAMVA Summary'!D$54:D$80)+SUM('1.  LRAMVA Summary'!D$81:D$82)*(MONTH($E155)-1)/12)*$H155</f>
        <v>0</v>
      </c>
      <c r="J155" s="230">
        <f>(SUM('1.  LRAMVA Summary'!E$54:E$80)+SUM('1.  LRAMVA Summary'!E$81:E$82)*(MONTH($E155)-1)/12)*$H155</f>
        <v>0</v>
      </c>
      <c r="K155" s="230">
        <f>(SUM('1.  LRAMVA Summary'!F$54:F$80)+SUM('1.  LRAMVA Summary'!F$81:F$82)*(MONTH($E155)-1)/12)*$H155</f>
        <v>0</v>
      </c>
      <c r="L155" s="230">
        <f>(SUM('1.  LRAMVA Summary'!G$54:G$80)+SUM('1.  LRAMVA Summary'!G$81:G$82)*(MONTH($E155)-1)/12)*$H155</f>
        <v>0</v>
      </c>
      <c r="M155" s="230">
        <f>(SUM('1.  LRAMVA Summary'!H$54:H$80)+SUM('1.  LRAMVA Summary'!H$81:H$82)*(MONTH($E155)-1)/12)*$H155</f>
        <v>0</v>
      </c>
      <c r="N155" s="230">
        <f>(SUM('1.  LRAMVA Summary'!I$54:I$80)+SUM('1.  LRAMVA Summary'!I$81:I$82)*(MONTH($E155)-1)/12)*$H155</f>
        <v>0</v>
      </c>
      <c r="O155" s="230">
        <f>(SUM('1.  LRAMVA Summary'!J$54:J$80)+SUM('1.  LRAMVA Summary'!J$81:J$82)*(MONTH($E155)-1)/12)*$H155</f>
        <v>0</v>
      </c>
      <c r="P155" s="230">
        <f>(SUM('1.  LRAMVA Summary'!K$54:K$80)+SUM('1.  LRAMVA Summary'!K$81:K$82)*(MONTH($E155)-1)/12)*$H155</f>
        <v>0</v>
      </c>
      <c r="Q155" s="230">
        <f>(SUM('1.  LRAMVA Summary'!L$54:L$80)+SUM('1.  LRAMVA Summary'!L$81:L$82)*(MONTH($E155)-1)/12)*$H155</f>
        <v>0</v>
      </c>
      <c r="R155" s="230">
        <f>(SUM('1.  LRAMVA Summary'!M$54:M$80)+SUM('1.  LRAMVA Summary'!M$81:M$82)*(MONTH($E155)-1)/12)*$H155</f>
        <v>0</v>
      </c>
      <c r="S155" s="230">
        <f>(SUM('1.  LRAMVA Summary'!N$54:N$80)+SUM('1.  LRAMVA Summary'!N$81:N$82)*(MONTH($E155)-1)/12)*$H155</f>
        <v>0</v>
      </c>
      <c r="T155" s="230">
        <f>(SUM('1.  LRAMVA Summary'!O$54:O$80)+SUM('1.  LRAMVA Summary'!O$81:O$82)*(MONTH($E155)-1)/12)*$H155</f>
        <v>0</v>
      </c>
      <c r="U155" s="230">
        <f>(SUM('1.  LRAMVA Summary'!P$54:P$80)+SUM('1.  LRAMVA Summary'!P$81:P$82)*(MONTH($E155)-1)/12)*$H155</f>
        <v>0</v>
      </c>
      <c r="V155" s="230">
        <f>(SUM('1.  LRAMVA Summary'!Q$54:Q$80)+SUM('1.  LRAMVA Summary'!Q$81:Q$82)*(MONTH($E155)-1)/12)*$H155</f>
        <v>0</v>
      </c>
      <c r="W155" s="231">
        <f t="shared" si="89"/>
        <v>0</v>
      </c>
    </row>
    <row r="156" spans="2:23" s="9" customFormat="1">
      <c r="B156" s="66"/>
      <c r="E156" s="214">
        <v>44013</v>
      </c>
      <c r="F156" s="214" t="s">
        <v>187</v>
      </c>
      <c r="G156" s="215" t="s">
        <v>68</v>
      </c>
      <c r="H156" s="240">
        <f>$C$53/12</f>
        <v>0</v>
      </c>
      <c r="I156" s="230">
        <f>(SUM('1.  LRAMVA Summary'!D$54:D$80)+SUM('1.  LRAMVA Summary'!D$81:D$82)*(MONTH($E156)-1)/12)*$H156</f>
        <v>0</v>
      </c>
      <c r="J156" s="230">
        <f>(SUM('1.  LRAMVA Summary'!E$54:E$80)+SUM('1.  LRAMVA Summary'!E$81:E$82)*(MONTH($E156)-1)/12)*$H156</f>
        <v>0</v>
      </c>
      <c r="K156" s="230">
        <f>(SUM('1.  LRAMVA Summary'!F$54:F$80)+SUM('1.  LRAMVA Summary'!F$81:F$82)*(MONTH($E156)-1)/12)*$H156</f>
        <v>0</v>
      </c>
      <c r="L156" s="230">
        <f>(SUM('1.  LRAMVA Summary'!G$54:G$80)+SUM('1.  LRAMVA Summary'!G$81:G$82)*(MONTH($E156)-1)/12)*$H156</f>
        <v>0</v>
      </c>
      <c r="M156" s="230">
        <f>(SUM('1.  LRAMVA Summary'!H$54:H$80)+SUM('1.  LRAMVA Summary'!H$81:H$82)*(MONTH($E156)-1)/12)*$H156</f>
        <v>0</v>
      </c>
      <c r="N156" s="230">
        <f>(SUM('1.  LRAMVA Summary'!I$54:I$80)+SUM('1.  LRAMVA Summary'!I$81:I$82)*(MONTH($E156)-1)/12)*$H156</f>
        <v>0</v>
      </c>
      <c r="O156" s="230">
        <f>(SUM('1.  LRAMVA Summary'!J$54:J$80)+SUM('1.  LRAMVA Summary'!J$81:J$82)*(MONTH($E156)-1)/12)*$H156</f>
        <v>0</v>
      </c>
      <c r="P156" s="230">
        <f>(SUM('1.  LRAMVA Summary'!K$54:K$80)+SUM('1.  LRAMVA Summary'!K$81:K$82)*(MONTH($E156)-1)/12)*$H156</f>
        <v>0</v>
      </c>
      <c r="Q156" s="230">
        <f>(SUM('1.  LRAMVA Summary'!L$54:L$80)+SUM('1.  LRAMVA Summary'!L$81:L$82)*(MONTH($E156)-1)/12)*$H156</f>
        <v>0</v>
      </c>
      <c r="R156" s="230">
        <f>(SUM('1.  LRAMVA Summary'!M$54:M$80)+SUM('1.  LRAMVA Summary'!M$81:M$82)*(MONTH($E156)-1)/12)*$H156</f>
        <v>0</v>
      </c>
      <c r="S156" s="230">
        <f>(SUM('1.  LRAMVA Summary'!N$54:N$80)+SUM('1.  LRAMVA Summary'!N$81:N$82)*(MONTH($E156)-1)/12)*$H156</f>
        <v>0</v>
      </c>
      <c r="T156" s="230">
        <f>(SUM('1.  LRAMVA Summary'!O$54:O$80)+SUM('1.  LRAMVA Summary'!O$81:O$82)*(MONTH($E156)-1)/12)*$H156</f>
        <v>0</v>
      </c>
      <c r="U156" s="230">
        <f>(SUM('1.  LRAMVA Summary'!P$54:P$80)+SUM('1.  LRAMVA Summary'!P$81:P$82)*(MONTH($E156)-1)/12)*$H156</f>
        <v>0</v>
      </c>
      <c r="V156" s="230">
        <f>(SUM('1.  LRAMVA Summary'!Q$54:Q$80)+SUM('1.  LRAMVA Summary'!Q$81:Q$82)*(MONTH($E156)-1)/12)*$H156</f>
        <v>0</v>
      </c>
      <c r="W156" s="231">
        <f t="shared" si="89"/>
        <v>0</v>
      </c>
    </row>
    <row r="157" spans="2:23" s="9" customFormat="1">
      <c r="B157" s="66"/>
      <c r="E157" s="214">
        <v>44044</v>
      </c>
      <c r="F157" s="214" t="s">
        <v>187</v>
      </c>
      <c r="G157" s="215" t="s">
        <v>68</v>
      </c>
      <c r="H157" s="240">
        <f t="shared" ref="H157:H158" si="91">$C$53/12</f>
        <v>0</v>
      </c>
      <c r="I157" s="230">
        <f>(SUM('1.  LRAMVA Summary'!D$54:D$80)+SUM('1.  LRAMVA Summary'!D$81:D$82)*(MONTH($E157)-1)/12)*$H157</f>
        <v>0</v>
      </c>
      <c r="J157" s="230">
        <f>(SUM('1.  LRAMVA Summary'!E$54:E$80)+SUM('1.  LRAMVA Summary'!E$81:E$82)*(MONTH($E157)-1)/12)*$H157</f>
        <v>0</v>
      </c>
      <c r="K157" s="230">
        <f>(SUM('1.  LRAMVA Summary'!F$54:F$80)+SUM('1.  LRAMVA Summary'!F$81:F$82)*(MONTH($E157)-1)/12)*$H157</f>
        <v>0</v>
      </c>
      <c r="L157" s="230">
        <f>(SUM('1.  LRAMVA Summary'!G$54:G$80)+SUM('1.  LRAMVA Summary'!G$81:G$82)*(MONTH($E157)-1)/12)*$H157</f>
        <v>0</v>
      </c>
      <c r="M157" s="230">
        <f>(SUM('1.  LRAMVA Summary'!H$54:H$80)+SUM('1.  LRAMVA Summary'!H$81:H$82)*(MONTH($E157)-1)/12)*$H157</f>
        <v>0</v>
      </c>
      <c r="N157" s="230">
        <f>(SUM('1.  LRAMVA Summary'!I$54:I$80)+SUM('1.  LRAMVA Summary'!I$81:I$82)*(MONTH($E157)-1)/12)*$H157</f>
        <v>0</v>
      </c>
      <c r="O157" s="230">
        <f>(SUM('1.  LRAMVA Summary'!J$54:J$80)+SUM('1.  LRAMVA Summary'!J$81:J$82)*(MONTH($E157)-1)/12)*$H157</f>
        <v>0</v>
      </c>
      <c r="P157" s="230">
        <f>(SUM('1.  LRAMVA Summary'!K$54:K$80)+SUM('1.  LRAMVA Summary'!K$81:K$82)*(MONTH($E157)-1)/12)*$H157</f>
        <v>0</v>
      </c>
      <c r="Q157" s="230">
        <f>(SUM('1.  LRAMVA Summary'!L$54:L$80)+SUM('1.  LRAMVA Summary'!L$81:L$82)*(MONTH($E157)-1)/12)*$H157</f>
        <v>0</v>
      </c>
      <c r="R157" s="230">
        <f>(SUM('1.  LRAMVA Summary'!M$54:M$80)+SUM('1.  LRAMVA Summary'!M$81:M$82)*(MONTH($E157)-1)/12)*$H157</f>
        <v>0</v>
      </c>
      <c r="S157" s="230">
        <f>(SUM('1.  LRAMVA Summary'!N$54:N$80)+SUM('1.  LRAMVA Summary'!N$81:N$82)*(MONTH($E157)-1)/12)*$H157</f>
        <v>0</v>
      </c>
      <c r="T157" s="230">
        <f>(SUM('1.  LRAMVA Summary'!O$54:O$80)+SUM('1.  LRAMVA Summary'!O$81:O$82)*(MONTH($E157)-1)/12)*$H157</f>
        <v>0</v>
      </c>
      <c r="U157" s="230">
        <f>(SUM('1.  LRAMVA Summary'!P$54:P$80)+SUM('1.  LRAMVA Summary'!P$81:P$82)*(MONTH($E157)-1)/12)*$H157</f>
        <v>0</v>
      </c>
      <c r="V157" s="230">
        <f>(SUM('1.  LRAMVA Summary'!Q$54:Q$80)+SUM('1.  LRAMVA Summary'!Q$81:Q$82)*(MONTH($E157)-1)/12)*$H157</f>
        <v>0</v>
      </c>
      <c r="W157" s="231">
        <f t="shared" si="89"/>
        <v>0</v>
      </c>
    </row>
    <row r="158" spans="2:23" s="9" customFormat="1">
      <c r="B158" s="66"/>
      <c r="E158" s="214">
        <v>44075</v>
      </c>
      <c r="F158" s="214" t="s">
        <v>187</v>
      </c>
      <c r="G158" s="215" t="s">
        <v>68</v>
      </c>
      <c r="H158" s="240">
        <f t="shared" si="91"/>
        <v>0</v>
      </c>
      <c r="I158" s="230">
        <f>(SUM('1.  LRAMVA Summary'!D$54:D$80)+SUM('1.  LRAMVA Summary'!D$81:D$82)*(MONTH($E158)-1)/12)*$H158</f>
        <v>0</v>
      </c>
      <c r="J158" s="230">
        <f>(SUM('1.  LRAMVA Summary'!E$54:E$80)+SUM('1.  LRAMVA Summary'!E$81:E$82)*(MONTH($E158)-1)/12)*$H158</f>
        <v>0</v>
      </c>
      <c r="K158" s="230">
        <f>(SUM('1.  LRAMVA Summary'!F$54:F$80)+SUM('1.  LRAMVA Summary'!F$81:F$82)*(MONTH($E158)-1)/12)*$H158</f>
        <v>0</v>
      </c>
      <c r="L158" s="230">
        <f>(SUM('1.  LRAMVA Summary'!G$54:G$80)+SUM('1.  LRAMVA Summary'!G$81:G$82)*(MONTH($E158)-1)/12)*$H158</f>
        <v>0</v>
      </c>
      <c r="M158" s="230">
        <f>(SUM('1.  LRAMVA Summary'!H$54:H$80)+SUM('1.  LRAMVA Summary'!H$81:H$82)*(MONTH($E158)-1)/12)*$H158</f>
        <v>0</v>
      </c>
      <c r="N158" s="230">
        <f>(SUM('1.  LRAMVA Summary'!I$54:I$80)+SUM('1.  LRAMVA Summary'!I$81:I$82)*(MONTH($E158)-1)/12)*$H158</f>
        <v>0</v>
      </c>
      <c r="O158" s="230">
        <f>(SUM('1.  LRAMVA Summary'!J$54:J$80)+SUM('1.  LRAMVA Summary'!J$81:J$82)*(MONTH($E158)-1)/12)*$H158</f>
        <v>0</v>
      </c>
      <c r="P158" s="230">
        <f>(SUM('1.  LRAMVA Summary'!K$54:K$80)+SUM('1.  LRAMVA Summary'!K$81:K$82)*(MONTH($E158)-1)/12)*$H158</f>
        <v>0</v>
      </c>
      <c r="Q158" s="230">
        <f>(SUM('1.  LRAMVA Summary'!L$54:L$80)+SUM('1.  LRAMVA Summary'!L$81:L$82)*(MONTH($E158)-1)/12)*$H158</f>
        <v>0</v>
      </c>
      <c r="R158" s="230">
        <f>(SUM('1.  LRAMVA Summary'!M$54:M$80)+SUM('1.  LRAMVA Summary'!M$81:M$82)*(MONTH($E158)-1)/12)*$H158</f>
        <v>0</v>
      </c>
      <c r="S158" s="230">
        <f>(SUM('1.  LRAMVA Summary'!N$54:N$80)+SUM('1.  LRAMVA Summary'!N$81:N$82)*(MONTH($E158)-1)/12)*$H158</f>
        <v>0</v>
      </c>
      <c r="T158" s="230">
        <f>(SUM('1.  LRAMVA Summary'!O$54:O$80)+SUM('1.  LRAMVA Summary'!O$81:O$82)*(MONTH($E158)-1)/12)*$H158</f>
        <v>0</v>
      </c>
      <c r="U158" s="230">
        <f>(SUM('1.  LRAMVA Summary'!P$54:P$80)+SUM('1.  LRAMVA Summary'!P$81:P$82)*(MONTH($E158)-1)/12)*$H158</f>
        <v>0</v>
      </c>
      <c r="V158" s="230">
        <f>(SUM('1.  LRAMVA Summary'!Q$54:Q$80)+SUM('1.  LRAMVA Summary'!Q$81:Q$82)*(MONTH($E158)-1)/12)*$H158</f>
        <v>0</v>
      </c>
      <c r="W158" s="231">
        <f t="shared" si="89"/>
        <v>0</v>
      </c>
    </row>
    <row r="159" spans="2:23" s="9" customFormat="1">
      <c r="B159" s="66"/>
      <c r="E159" s="214">
        <v>44105</v>
      </c>
      <c r="F159" s="214" t="s">
        <v>187</v>
      </c>
      <c r="G159" s="215" t="s">
        <v>69</v>
      </c>
      <c r="H159" s="240">
        <f>$C$54/12</f>
        <v>0</v>
      </c>
      <c r="I159" s="230">
        <f>(SUM('1.  LRAMVA Summary'!D$54:D$80)+SUM('1.  LRAMVA Summary'!D$81:D$82)*(MONTH($E159)-1)/12)*$H159</f>
        <v>0</v>
      </c>
      <c r="J159" s="230">
        <f>(SUM('1.  LRAMVA Summary'!E$54:E$80)+SUM('1.  LRAMVA Summary'!E$81:E$82)*(MONTH($E159)-1)/12)*$H159</f>
        <v>0</v>
      </c>
      <c r="K159" s="230">
        <f>(SUM('1.  LRAMVA Summary'!F$54:F$80)+SUM('1.  LRAMVA Summary'!F$81:F$82)*(MONTH($E159)-1)/12)*$H159</f>
        <v>0</v>
      </c>
      <c r="L159" s="230">
        <f>(SUM('1.  LRAMVA Summary'!G$54:G$80)+SUM('1.  LRAMVA Summary'!G$81:G$82)*(MONTH($E159)-1)/12)*$H159</f>
        <v>0</v>
      </c>
      <c r="M159" s="230">
        <f>(SUM('1.  LRAMVA Summary'!H$54:H$80)+SUM('1.  LRAMVA Summary'!H$81:H$82)*(MONTH($E159)-1)/12)*$H159</f>
        <v>0</v>
      </c>
      <c r="N159" s="230">
        <f>(SUM('1.  LRAMVA Summary'!I$54:I$80)+SUM('1.  LRAMVA Summary'!I$81:I$82)*(MONTH($E159)-1)/12)*$H159</f>
        <v>0</v>
      </c>
      <c r="O159" s="230">
        <f>(SUM('1.  LRAMVA Summary'!J$54:J$80)+SUM('1.  LRAMVA Summary'!J$81:J$82)*(MONTH($E159)-1)/12)*$H159</f>
        <v>0</v>
      </c>
      <c r="P159" s="230">
        <f>(SUM('1.  LRAMVA Summary'!K$54:K$80)+SUM('1.  LRAMVA Summary'!K$81:K$82)*(MONTH($E159)-1)/12)*$H159</f>
        <v>0</v>
      </c>
      <c r="Q159" s="230">
        <f>(SUM('1.  LRAMVA Summary'!L$54:L$80)+SUM('1.  LRAMVA Summary'!L$81:L$82)*(MONTH($E159)-1)/12)*$H159</f>
        <v>0</v>
      </c>
      <c r="R159" s="230">
        <f>(SUM('1.  LRAMVA Summary'!M$54:M$80)+SUM('1.  LRAMVA Summary'!M$81:M$82)*(MONTH($E159)-1)/12)*$H159</f>
        <v>0</v>
      </c>
      <c r="S159" s="230">
        <f>(SUM('1.  LRAMVA Summary'!N$54:N$80)+SUM('1.  LRAMVA Summary'!N$81:N$82)*(MONTH($E159)-1)/12)*$H159</f>
        <v>0</v>
      </c>
      <c r="T159" s="230">
        <f>(SUM('1.  LRAMVA Summary'!O$54:O$80)+SUM('1.  LRAMVA Summary'!O$81:O$82)*(MONTH($E159)-1)/12)*$H159</f>
        <v>0</v>
      </c>
      <c r="U159" s="230">
        <f>(SUM('1.  LRAMVA Summary'!P$54:P$80)+SUM('1.  LRAMVA Summary'!P$81:P$82)*(MONTH($E159)-1)/12)*$H159</f>
        <v>0</v>
      </c>
      <c r="V159" s="230">
        <f>(SUM('1.  LRAMVA Summary'!Q$54:Q$80)+SUM('1.  LRAMVA Summary'!Q$81:Q$82)*(MONTH($E159)-1)/12)*$H159</f>
        <v>0</v>
      </c>
      <c r="W159" s="231">
        <f t="shared" si="89"/>
        <v>0</v>
      </c>
    </row>
    <row r="160" spans="2:23" s="9" customFormat="1">
      <c r="B160" s="66"/>
      <c r="E160" s="214">
        <v>44136</v>
      </c>
      <c r="F160" s="214" t="s">
        <v>187</v>
      </c>
      <c r="G160" s="215" t="s">
        <v>69</v>
      </c>
      <c r="H160" s="240">
        <f t="shared" ref="H160:H161" si="92">$C$54/12</f>
        <v>0</v>
      </c>
      <c r="I160" s="230">
        <f>(SUM('1.  LRAMVA Summary'!D$54:D$80)+SUM('1.  LRAMVA Summary'!D$81:D$82)*(MONTH($E160)-1)/12)*$H160</f>
        <v>0</v>
      </c>
      <c r="J160" s="230">
        <f>(SUM('1.  LRAMVA Summary'!E$54:E$80)+SUM('1.  LRAMVA Summary'!E$81:E$82)*(MONTH($E160)-1)/12)*$H160</f>
        <v>0</v>
      </c>
      <c r="K160" s="230">
        <f>(SUM('1.  LRAMVA Summary'!F$54:F$80)+SUM('1.  LRAMVA Summary'!F$81:F$82)*(MONTH($E160)-1)/12)*$H160</f>
        <v>0</v>
      </c>
      <c r="L160" s="230">
        <f>(SUM('1.  LRAMVA Summary'!G$54:G$80)+SUM('1.  LRAMVA Summary'!G$81:G$82)*(MONTH($E160)-1)/12)*$H160</f>
        <v>0</v>
      </c>
      <c r="M160" s="230">
        <f>(SUM('1.  LRAMVA Summary'!H$54:H$80)+SUM('1.  LRAMVA Summary'!H$81:H$82)*(MONTH($E160)-1)/12)*$H160</f>
        <v>0</v>
      </c>
      <c r="N160" s="230">
        <f>(SUM('1.  LRAMVA Summary'!I$54:I$80)+SUM('1.  LRAMVA Summary'!I$81:I$82)*(MONTH($E160)-1)/12)*$H160</f>
        <v>0</v>
      </c>
      <c r="O160" s="230">
        <f>(SUM('1.  LRAMVA Summary'!J$54:J$80)+SUM('1.  LRAMVA Summary'!J$81:J$82)*(MONTH($E160)-1)/12)*$H160</f>
        <v>0</v>
      </c>
      <c r="P160" s="230">
        <f>(SUM('1.  LRAMVA Summary'!K$54:K$80)+SUM('1.  LRAMVA Summary'!K$81:K$82)*(MONTH($E160)-1)/12)*$H160</f>
        <v>0</v>
      </c>
      <c r="Q160" s="230">
        <f>(SUM('1.  LRAMVA Summary'!L$54:L$80)+SUM('1.  LRAMVA Summary'!L$81:L$82)*(MONTH($E160)-1)/12)*$H160</f>
        <v>0</v>
      </c>
      <c r="R160" s="230">
        <f>(SUM('1.  LRAMVA Summary'!M$54:M$80)+SUM('1.  LRAMVA Summary'!M$81:M$82)*(MONTH($E160)-1)/12)*$H160</f>
        <v>0</v>
      </c>
      <c r="S160" s="230">
        <f>(SUM('1.  LRAMVA Summary'!N$54:N$80)+SUM('1.  LRAMVA Summary'!N$81:N$82)*(MONTH($E160)-1)/12)*$H160</f>
        <v>0</v>
      </c>
      <c r="T160" s="230">
        <f>(SUM('1.  LRAMVA Summary'!O$54:O$80)+SUM('1.  LRAMVA Summary'!O$81:O$82)*(MONTH($E160)-1)/12)*$H160</f>
        <v>0</v>
      </c>
      <c r="U160" s="230">
        <f>(SUM('1.  LRAMVA Summary'!P$54:P$80)+SUM('1.  LRAMVA Summary'!P$81:P$82)*(MONTH($E160)-1)/12)*$H160</f>
        <v>0</v>
      </c>
      <c r="V160" s="230">
        <f>(SUM('1.  LRAMVA Summary'!Q$54:Q$80)+SUM('1.  LRAMVA Summary'!Q$81:Q$82)*(MONTH($E160)-1)/12)*$H160</f>
        <v>0</v>
      </c>
      <c r="W160" s="231">
        <f t="shared" si="89"/>
        <v>0</v>
      </c>
    </row>
    <row r="161" spans="2:23" s="9" customFormat="1">
      <c r="B161" s="66"/>
      <c r="E161" s="214">
        <v>44166</v>
      </c>
      <c r="F161" s="214" t="s">
        <v>187</v>
      </c>
      <c r="G161" s="215" t="s">
        <v>69</v>
      </c>
      <c r="H161" s="240">
        <f t="shared" si="92"/>
        <v>0</v>
      </c>
      <c r="I161" s="230">
        <f>(SUM('1.  LRAMVA Summary'!D$54:D$80)+SUM('1.  LRAMVA Summary'!D$81:D$82)*(MONTH($E161)-1)/12)*$H161</f>
        <v>0</v>
      </c>
      <c r="J161" s="230">
        <f>(SUM('1.  LRAMVA Summary'!E$54:E$80)+SUM('1.  LRAMVA Summary'!E$81:E$82)*(MONTH($E161)-1)/12)*$H161</f>
        <v>0</v>
      </c>
      <c r="K161" s="230">
        <f>(SUM('1.  LRAMVA Summary'!F$54:F$80)+SUM('1.  LRAMVA Summary'!F$81:F$82)*(MONTH($E161)-1)/12)*$H161</f>
        <v>0</v>
      </c>
      <c r="L161" s="230">
        <f>(SUM('1.  LRAMVA Summary'!G$54:G$80)+SUM('1.  LRAMVA Summary'!G$81:G$82)*(MONTH($E161)-1)/12)*$H161</f>
        <v>0</v>
      </c>
      <c r="M161" s="230">
        <f>(SUM('1.  LRAMVA Summary'!H$54:H$80)+SUM('1.  LRAMVA Summary'!H$81:H$82)*(MONTH($E161)-1)/12)*$H161</f>
        <v>0</v>
      </c>
      <c r="N161" s="230">
        <f>(SUM('1.  LRAMVA Summary'!I$54:I$80)+SUM('1.  LRAMVA Summary'!I$81:I$82)*(MONTH($E161)-1)/12)*$H161</f>
        <v>0</v>
      </c>
      <c r="O161" s="230">
        <f>(SUM('1.  LRAMVA Summary'!J$54:J$80)+SUM('1.  LRAMVA Summary'!J$81:J$82)*(MONTH($E161)-1)/12)*$H161</f>
        <v>0</v>
      </c>
      <c r="P161" s="230">
        <f>(SUM('1.  LRAMVA Summary'!K$54:K$80)+SUM('1.  LRAMVA Summary'!K$81:K$82)*(MONTH($E161)-1)/12)*$H161</f>
        <v>0</v>
      </c>
      <c r="Q161" s="230">
        <f>(SUM('1.  LRAMVA Summary'!L$54:L$80)+SUM('1.  LRAMVA Summary'!L$81:L$82)*(MONTH($E161)-1)/12)*$H161</f>
        <v>0</v>
      </c>
      <c r="R161" s="230">
        <f>(SUM('1.  LRAMVA Summary'!M$54:M$80)+SUM('1.  LRAMVA Summary'!M$81:M$82)*(MONTH($E161)-1)/12)*$H161</f>
        <v>0</v>
      </c>
      <c r="S161" s="230">
        <f>(SUM('1.  LRAMVA Summary'!N$54:N$80)+SUM('1.  LRAMVA Summary'!N$81:N$82)*(MONTH($E161)-1)/12)*$H161</f>
        <v>0</v>
      </c>
      <c r="T161" s="230">
        <f>(SUM('1.  LRAMVA Summary'!O$54:O$80)+SUM('1.  LRAMVA Summary'!O$81:O$82)*(MONTH($E161)-1)/12)*$H161</f>
        <v>0</v>
      </c>
      <c r="U161" s="230">
        <f>(SUM('1.  LRAMVA Summary'!P$54:P$80)+SUM('1.  LRAMVA Summary'!P$81:P$82)*(MONTH($E161)-1)/12)*$H161</f>
        <v>0</v>
      </c>
      <c r="V161" s="230">
        <f>(SUM('1.  LRAMVA Summary'!Q$54:Q$80)+SUM('1.  LRAMVA Summary'!Q$81:Q$82)*(MONTH($E161)-1)/12)*$H161</f>
        <v>0</v>
      </c>
      <c r="W161" s="231">
        <f>SUM(I161:V161)</f>
        <v>0</v>
      </c>
    </row>
    <row r="162" spans="2:23" s="9" customFormat="1" ht="15" thickBot="1">
      <c r="B162" s="66"/>
      <c r="E162" s="216" t="s">
        <v>470</v>
      </c>
      <c r="F162" s="216"/>
      <c r="G162" s="217"/>
      <c r="H162" s="218"/>
      <c r="I162" s="219">
        <f>SUM(I149:I161)</f>
        <v>5757.3812978911437</v>
      </c>
      <c r="J162" s="219">
        <f>SUM(J149:J161)</f>
        <v>3515.2936325257415</v>
      </c>
      <c r="K162" s="219">
        <f t="shared" ref="K162:O162" si="93">SUM(K149:K161)</f>
        <v>6152.3027301289012</v>
      </c>
      <c r="L162" s="219">
        <f t="shared" si="93"/>
        <v>-33.716422739999999</v>
      </c>
      <c r="M162" s="219">
        <f t="shared" si="93"/>
        <v>-28.203862829999998</v>
      </c>
      <c r="N162" s="219">
        <f t="shared" si="93"/>
        <v>0</v>
      </c>
      <c r="O162" s="219">
        <f t="shared" si="93"/>
        <v>0</v>
      </c>
      <c r="P162" s="219">
        <f t="shared" ref="P162:V162" si="94">SUM(P149:P161)</f>
        <v>0</v>
      </c>
      <c r="Q162" s="219">
        <f t="shared" si="94"/>
        <v>0</v>
      </c>
      <c r="R162" s="219">
        <f t="shared" si="94"/>
        <v>0</v>
      </c>
      <c r="S162" s="219">
        <f t="shared" si="94"/>
        <v>0</v>
      </c>
      <c r="T162" s="219">
        <f t="shared" si="94"/>
        <v>0</v>
      </c>
      <c r="U162" s="219">
        <f t="shared" si="94"/>
        <v>0</v>
      </c>
      <c r="V162" s="219">
        <f t="shared" si="94"/>
        <v>0</v>
      </c>
      <c r="W162" s="219">
        <f>SUM(W149:W161)</f>
        <v>15363.057374975786</v>
      </c>
    </row>
    <row r="163" spans="2:23" s="9" customFormat="1" ht="15" thickTop="1">
      <c r="B163" s="66"/>
      <c r="E163" s="220" t="s">
        <v>67</v>
      </c>
      <c r="F163" s="220"/>
      <c r="G163" s="221"/>
      <c r="H163" s="222"/>
      <c r="I163" s="223"/>
      <c r="J163" s="223"/>
      <c r="K163" s="223"/>
      <c r="L163" s="223"/>
      <c r="M163" s="223"/>
      <c r="N163" s="223"/>
      <c r="O163" s="223"/>
      <c r="P163" s="223"/>
      <c r="Q163" s="223"/>
      <c r="R163" s="223"/>
      <c r="S163" s="223"/>
      <c r="T163" s="223"/>
      <c r="U163" s="223"/>
      <c r="V163" s="223"/>
      <c r="W163" s="224"/>
    </row>
    <row r="164" spans="2:23" s="9" customFormat="1">
      <c r="B164" s="66"/>
      <c r="H164" s="18"/>
    </row>
    <row r="165" spans="2:23">
      <c r="E165" s="589" t="s">
        <v>527</v>
      </c>
    </row>
  </sheetData>
  <dataConsolidate/>
  <mergeCells count="4">
    <mergeCell ref="B12:C12"/>
    <mergeCell ref="C8:S8"/>
    <mergeCell ref="C9:S9"/>
    <mergeCell ref="C10:S10"/>
  </mergeCells>
  <hyperlinks>
    <hyperlink ref="B56" r:id="rId1"/>
    <hyperlink ref="E165" location="'6.  Carrying Charges'!A1" display="Return to top"/>
    <hyperlink ref="K12" location="Table_1_b.__Annual_LRAMVA_Breakdown_by_Year_and_Rate_Class" display="Go to Tab 1: Summary"/>
  </hyperlinks>
  <pageMargins left="0.7" right="0.7" top="0.75" bottom="0.75" header="0.3" footer="0.3"/>
  <pageSetup scale="35" fitToHeight="0" orientation="landscape" r:id="rId2"/>
  <drawing r:id="rId3"/>
  <legacy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U225"/>
  <sheetViews>
    <sheetView topLeftCell="C4" zoomScale="96" zoomScaleNormal="96" workbookViewId="0">
      <pane xSplit="9" ySplit="86" topLeftCell="L99" activePane="bottomRight" state="frozen"/>
      <selection activeCell="C4" sqref="C4"/>
      <selection pane="topRight" activeCell="L4" sqref="L4"/>
      <selection pane="bottomLeft" activeCell="C90" sqref="C90"/>
      <selection pane="bottomRight" activeCell="C24" sqref="C24:G24"/>
    </sheetView>
  </sheetViews>
  <sheetFormatPr defaultColWidth="9.1796875" defaultRowHeight="14.5" outlineLevelRow="1"/>
  <cols>
    <col min="1" max="1" width="5.81640625" style="12" customWidth="1"/>
    <col min="2" max="2" width="24.26953125" style="12" customWidth="1"/>
    <col min="3" max="3" width="11.453125" style="12" customWidth="1"/>
    <col min="4" max="4" width="27.453125" style="12" customWidth="1"/>
    <col min="5" max="5" width="35.1796875" style="12" customWidth="1"/>
    <col min="6" max="6" width="26.7265625" style="12" customWidth="1"/>
    <col min="7" max="7" width="17" style="12" customWidth="1"/>
    <col min="8" max="8" width="19.453125" style="12" customWidth="1"/>
    <col min="9" max="10" width="23" style="634" customWidth="1"/>
    <col min="11" max="11" width="2" style="16" customWidth="1"/>
    <col min="12" max="41" width="9.1796875" style="12"/>
    <col min="42" max="42" width="2.1796875" style="12" customWidth="1"/>
    <col min="43" max="43" width="12.453125" style="12" customWidth="1"/>
    <col min="44" max="64" width="12" style="12" bestFit="1" customWidth="1"/>
    <col min="65" max="72" width="9.1796875" style="12"/>
    <col min="73" max="73" width="9.1796875" style="16"/>
    <col min="74" max="16384" width="9.1796875" style="12"/>
  </cols>
  <sheetData>
    <row r="1" spans="2:73">
      <c r="I1" s="12"/>
      <c r="J1" s="12"/>
    </row>
    <row r="2" spans="2:73">
      <c r="I2" s="12"/>
      <c r="J2" s="12"/>
    </row>
    <row r="3" spans="2:73">
      <c r="I3" s="12"/>
      <c r="J3" s="12"/>
    </row>
    <row r="4" spans="2:73">
      <c r="I4" s="12"/>
      <c r="J4" s="12"/>
    </row>
    <row r="5" spans="2:73">
      <c r="I5" s="12"/>
      <c r="J5" s="12"/>
    </row>
    <row r="6" spans="2:73">
      <c r="I6" s="12"/>
      <c r="J6" s="12"/>
    </row>
    <row r="7" spans="2:73">
      <c r="I7" s="12"/>
      <c r="J7" s="12"/>
    </row>
    <row r="8" spans="2:73">
      <c r="I8" s="12"/>
      <c r="J8" s="12"/>
    </row>
    <row r="9" spans="2:73">
      <c r="I9" s="12"/>
      <c r="J9" s="12"/>
    </row>
    <row r="10" spans="2:73">
      <c r="I10" s="12"/>
      <c r="J10" s="12"/>
    </row>
    <row r="11" spans="2:73" ht="15" thickBot="1">
      <c r="I11" s="12"/>
      <c r="J11" s="12"/>
    </row>
    <row r="12" spans="2:73" s="9" customFormat="1" ht="25.5" customHeight="1" outlineLevel="1" thickBot="1">
      <c r="B12" s="119" t="s">
        <v>171</v>
      </c>
      <c r="D12" s="126" t="s">
        <v>175</v>
      </c>
      <c r="E12" s="17"/>
      <c r="F12" s="177"/>
      <c r="G12" s="178"/>
      <c r="H12" s="179"/>
      <c r="K12" s="179"/>
      <c r="L12" s="177"/>
      <c r="M12" s="177"/>
      <c r="N12" s="177"/>
      <c r="O12" s="177"/>
      <c r="P12" s="177"/>
      <c r="Q12" s="180"/>
    </row>
    <row r="13" spans="2:73" s="9" customFormat="1" ht="25.5" customHeight="1" outlineLevel="1" thickBot="1">
      <c r="B13" s="551"/>
      <c r="D13" s="636" t="s">
        <v>406</v>
      </c>
      <c r="E13" s="17"/>
      <c r="F13" s="177"/>
      <c r="G13" s="178"/>
      <c r="H13" s="179"/>
      <c r="K13" s="179"/>
      <c r="L13" s="177"/>
      <c r="M13" s="177"/>
      <c r="N13" s="177"/>
      <c r="O13" s="177"/>
      <c r="P13" s="177"/>
      <c r="Q13" s="180"/>
    </row>
    <row r="14" spans="2:73" ht="30" customHeight="1" outlineLevel="1" thickBot="1">
      <c r="B14" s="90"/>
      <c r="D14" s="610" t="s">
        <v>552</v>
      </c>
      <c r="I14" s="12"/>
      <c r="J14" s="12"/>
      <c r="BU14" s="12"/>
    </row>
    <row r="15" spans="2:73" ht="26.25" customHeight="1" outlineLevel="1">
      <c r="C15" s="90"/>
      <c r="I15" s="12"/>
      <c r="J15" s="12"/>
    </row>
    <row r="16" spans="2:73" ht="23.25" customHeight="1" outlineLevel="1">
      <c r="B16" s="116" t="s">
        <v>506</v>
      </c>
      <c r="C16" s="90"/>
      <c r="D16" s="615" t="s">
        <v>614</v>
      </c>
      <c r="E16" s="605"/>
      <c r="F16" s="605"/>
      <c r="G16" s="616"/>
      <c r="H16" s="605"/>
      <c r="I16" s="605"/>
      <c r="J16" s="605"/>
      <c r="K16" s="639"/>
      <c r="L16" s="605"/>
      <c r="M16" s="605"/>
      <c r="N16" s="605"/>
      <c r="O16" s="605"/>
      <c r="P16" s="605"/>
      <c r="Q16" s="605"/>
      <c r="R16" s="605"/>
      <c r="S16" s="605"/>
      <c r="T16" s="605"/>
      <c r="U16" s="605"/>
      <c r="V16" s="605"/>
      <c r="W16" s="605"/>
      <c r="X16" s="605"/>
      <c r="Y16" s="605"/>
      <c r="Z16" s="605"/>
      <c r="AA16" s="605"/>
      <c r="AB16" s="605"/>
      <c r="AC16" s="605"/>
      <c r="AD16" s="605"/>
      <c r="AE16" s="605"/>
      <c r="AF16" s="605"/>
      <c r="AG16" s="605"/>
    </row>
    <row r="17" spans="2:73" ht="23.25" customHeight="1" outlineLevel="1">
      <c r="B17" s="689" t="s">
        <v>608</v>
      </c>
      <c r="C17" s="90"/>
      <c r="D17" s="611" t="s">
        <v>586</v>
      </c>
      <c r="E17" s="605"/>
      <c r="F17" s="605"/>
      <c r="G17" s="616"/>
      <c r="H17" s="605"/>
      <c r="I17" s="605"/>
      <c r="J17" s="605"/>
      <c r="K17" s="639"/>
      <c r="L17" s="605"/>
      <c r="M17" s="605"/>
      <c r="N17" s="605"/>
      <c r="O17" s="605"/>
      <c r="P17" s="605"/>
      <c r="Q17" s="605"/>
      <c r="R17" s="605"/>
      <c r="S17" s="605"/>
      <c r="T17" s="605"/>
      <c r="U17" s="605"/>
      <c r="V17" s="605"/>
      <c r="W17" s="605"/>
      <c r="X17" s="605"/>
      <c r="Y17" s="605"/>
      <c r="Z17" s="605"/>
      <c r="AA17" s="605"/>
      <c r="AB17" s="605"/>
      <c r="AC17" s="605"/>
      <c r="AD17" s="605"/>
      <c r="AE17" s="605"/>
      <c r="AF17" s="605"/>
      <c r="AG17" s="605"/>
    </row>
    <row r="18" spans="2:73" ht="23.25" customHeight="1" outlineLevel="1">
      <c r="C18" s="90"/>
      <c r="D18" s="611" t="s">
        <v>621</v>
      </c>
      <c r="E18" s="605"/>
      <c r="F18" s="605"/>
      <c r="G18" s="616"/>
      <c r="H18" s="605"/>
      <c r="I18" s="605"/>
      <c r="J18" s="605"/>
      <c r="K18" s="639"/>
      <c r="L18" s="605"/>
      <c r="M18" s="605"/>
      <c r="N18" s="605"/>
      <c r="O18" s="605"/>
      <c r="P18" s="605"/>
      <c r="Q18" s="605"/>
      <c r="R18" s="605"/>
      <c r="S18" s="605"/>
      <c r="T18" s="605"/>
      <c r="U18" s="605"/>
      <c r="V18" s="605"/>
      <c r="W18" s="605"/>
      <c r="X18" s="605"/>
      <c r="Y18" s="605"/>
      <c r="Z18" s="605"/>
      <c r="AA18" s="605"/>
      <c r="AB18" s="605"/>
      <c r="AC18" s="605"/>
      <c r="AD18" s="605"/>
      <c r="AE18" s="605"/>
      <c r="AF18" s="605"/>
      <c r="AG18" s="605"/>
    </row>
    <row r="19" spans="2:73" ht="23.25" customHeight="1" outlineLevel="1">
      <c r="C19" s="90"/>
      <c r="D19" s="611" t="s">
        <v>620</v>
      </c>
      <c r="E19" s="605"/>
      <c r="F19" s="605"/>
      <c r="G19" s="616"/>
      <c r="H19" s="605"/>
      <c r="I19" s="605"/>
      <c r="J19" s="605"/>
      <c r="K19" s="639"/>
      <c r="L19" s="605"/>
      <c r="M19" s="605"/>
      <c r="N19" s="605"/>
      <c r="O19" s="605"/>
      <c r="P19" s="605"/>
      <c r="Q19" s="605"/>
      <c r="R19" s="605"/>
      <c r="S19" s="605"/>
      <c r="T19" s="605"/>
      <c r="U19" s="605"/>
      <c r="V19" s="605"/>
      <c r="W19" s="605"/>
      <c r="X19" s="605"/>
      <c r="Y19" s="605"/>
      <c r="Z19" s="605"/>
      <c r="AA19" s="605"/>
      <c r="AB19" s="605"/>
      <c r="AC19" s="605"/>
      <c r="AD19" s="605"/>
      <c r="AE19" s="605"/>
      <c r="AF19" s="605"/>
      <c r="AG19" s="605"/>
    </row>
    <row r="20" spans="2:73" ht="23.25" customHeight="1" outlineLevel="1">
      <c r="C20" s="90"/>
      <c r="D20" s="611" t="s">
        <v>622</v>
      </c>
      <c r="E20" s="605"/>
      <c r="F20" s="605"/>
      <c r="G20" s="616"/>
      <c r="H20" s="605"/>
      <c r="I20" s="605"/>
      <c r="J20" s="605"/>
      <c r="K20" s="639"/>
      <c r="L20" s="605"/>
      <c r="M20" s="605"/>
      <c r="N20" s="605"/>
      <c r="O20" s="605"/>
      <c r="P20" s="605"/>
      <c r="Q20" s="605"/>
      <c r="R20" s="605"/>
      <c r="S20" s="605"/>
      <c r="T20" s="605"/>
      <c r="U20" s="605"/>
      <c r="V20" s="605"/>
      <c r="W20" s="605"/>
      <c r="X20" s="605"/>
      <c r="Y20" s="605"/>
      <c r="Z20" s="605"/>
      <c r="AA20" s="605"/>
      <c r="AB20" s="605"/>
      <c r="AC20" s="605"/>
      <c r="AD20" s="605"/>
      <c r="AE20" s="605"/>
      <c r="AF20" s="605"/>
      <c r="AG20" s="605"/>
    </row>
    <row r="21" spans="2:73" ht="23.25" customHeight="1" outlineLevel="1">
      <c r="C21" s="90"/>
      <c r="D21" s="694" t="s">
        <v>632</v>
      </c>
      <c r="E21" s="605"/>
      <c r="F21" s="605"/>
      <c r="G21" s="616"/>
      <c r="H21" s="605"/>
      <c r="I21" s="605"/>
      <c r="J21" s="605"/>
      <c r="K21" s="639"/>
      <c r="L21" s="605"/>
      <c r="M21" s="605"/>
      <c r="N21" s="605"/>
      <c r="O21" s="605"/>
      <c r="P21" s="605"/>
      <c r="Q21" s="605"/>
      <c r="R21" s="605"/>
      <c r="S21" s="605"/>
      <c r="T21" s="605"/>
      <c r="U21" s="605"/>
      <c r="V21" s="605"/>
      <c r="W21" s="605"/>
      <c r="X21" s="605"/>
      <c r="Y21" s="605"/>
      <c r="Z21" s="605"/>
      <c r="AA21" s="605"/>
      <c r="AB21" s="605"/>
      <c r="AC21" s="605"/>
      <c r="AD21" s="605"/>
      <c r="AE21" s="605"/>
      <c r="AF21" s="605"/>
      <c r="AG21" s="605"/>
    </row>
    <row r="22" spans="2:73">
      <c r="I22" s="12"/>
      <c r="J22" s="12"/>
    </row>
    <row r="23" spans="2:73" ht="15.5">
      <c r="B23" s="182" t="s">
        <v>591</v>
      </c>
      <c r="H23" s="10"/>
      <c r="I23" s="10"/>
      <c r="J23" s="10"/>
    </row>
    <row r="24" spans="2:73" s="669" customFormat="1" ht="21" customHeight="1">
      <c r="B24" s="693" t="s">
        <v>595</v>
      </c>
      <c r="C24" s="905" t="s">
        <v>596</v>
      </c>
      <c r="D24" s="905"/>
      <c r="E24" s="905"/>
      <c r="F24" s="905"/>
      <c r="G24" s="905"/>
      <c r="H24" s="677" t="s">
        <v>593</v>
      </c>
      <c r="I24" s="677" t="s">
        <v>592</v>
      </c>
      <c r="J24" s="677" t="s">
        <v>594</v>
      </c>
      <c r="K24" s="668"/>
      <c r="L24" s="669" t="s">
        <v>596</v>
      </c>
      <c r="AQ24" s="669" t="s">
        <v>596</v>
      </c>
      <c r="BU24" s="668"/>
    </row>
    <row r="25" spans="2:73" s="250" customFormat="1" ht="49.5" customHeight="1">
      <c r="B25" s="245" t="s">
        <v>473</v>
      </c>
      <c r="C25" s="245" t="s">
        <v>211</v>
      </c>
      <c r="D25" s="628" t="s">
        <v>474</v>
      </c>
      <c r="E25" s="245" t="s">
        <v>208</v>
      </c>
      <c r="F25" s="245" t="s">
        <v>475</v>
      </c>
      <c r="G25" s="245" t="s">
        <v>476</v>
      </c>
      <c r="H25" s="628" t="s">
        <v>477</v>
      </c>
      <c r="I25" s="635" t="s">
        <v>584</v>
      </c>
      <c r="J25" s="642" t="s">
        <v>585</v>
      </c>
      <c r="K25" s="640"/>
      <c r="L25" s="246" t="s">
        <v>478</v>
      </c>
      <c r="M25" s="247"/>
      <c r="N25" s="247"/>
      <c r="O25" s="247"/>
      <c r="P25" s="247"/>
      <c r="Q25" s="247"/>
      <c r="R25" s="247"/>
      <c r="S25" s="247"/>
      <c r="T25" s="247"/>
      <c r="U25" s="247"/>
      <c r="V25" s="247"/>
      <c r="W25" s="247"/>
      <c r="X25" s="247"/>
      <c r="Y25" s="247"/>
      <c r="Z25" s="247"/>
      <c r="AA25" s="247"/>
      <c r="AB25" s="247"/>
      <c r="AC25" s="247"/>
      <c r="AD25" s="247"/>
      <c r="AE25" s="247"/>
      <c r="AF25" s="247"/>
      <c r="AG25" s="247"/>
      <c r="AH25" s="247"/>
      <c r="AI25" s="247"/>
      <c r="AJ25" s="247"/>
      <c r="AK25" s="247"/>
      <c r="AL25" s="247"/>
      <c r="AM25" s="247"/>
      <c r="AN25" s="247"/>
      <c r="AO25" s="248"/>
      <c r="AP25" s="249"/>
      <c r="AQ25" s="246" t="s">
        <v>479</v>
      </c>
      <c r="AR25" s="247"/>
      <c r="AS25" s="247"/>
      <c r="AT25" s="247"/>
      <c r="AU25" s="247"/>
      <c r="AV25" s="247"/>
      <c r="AW25" s="247"/>
      <c r="AX25" s="247"/>
      <c r="AY25" s="247"/>
      <c r="AZ25" s="247"/>
      <c r="BA25" s="247"/>
      <c r="BB25" s="247"/>
      <c r="BC25" s="247"/>
      <c r="BD25" s="247"/>
      <c r="BE25" s="247"/>
      <c r="BF25" s="247"/>
      <c r="BG25" s="247"/>
      <c r="BH25" s="247"/>
      <c r="BI25" s="247"/>
      <c r="BJ25" s="247"/>
      <c r="BK25" s="247"/>
      <c r="BL25" s="247"/>
      <c r="BM25" s="247"/>
      <c r="BN25" s="247"/>
      <c r="BO25" s="247"/>
      <c r="BP25" s="247"/>
      <c r="BQ25" s="247"/>
      <c r="BR25" s="247"/>
      <c r="BS25" s="247"/>
      <c r="BT25" s="248"/>
      <c r="BU25" s="249"/>
    </row>
    <row r="26" spans="2:73" s="250" customFormat="1" ht="30" customHeight="1">
      <c r="B26" s="251"/>
      <c r="C26" s="251"/>
      <c r="D26" s="251"/>
      <c r="E26" s="251"/>
      <c r="F26" s="251"/>
      <c r="G26" s="251"/>
      <c r="H26" s="690"/>
      <c r="I26" s="633"/>
      <c r="J26" s="633"/>
      <c r="K26" s="641"/>
      <c r="L26" s="252">
        <v>2011</v>
      </c>
      <c r="M26" s="252">
        <v>2012</v>
      </c>
      <c r="N26" s="252">
        <v>2013</v>
      </c>
      <c r="O26" s="252">
        <v>2014</v>
      </c>
      <c r="P26" s="252">
        <v>2015</v>
      </c>
      <c r="Q26" s="252">
        <v>2016</v>
      </c>
      <c r="R26" s="252">
        <v>2017</v>
      </c>
      <c r="S26" s="252">
        <v>2018</v>
      </c>
      <c r="T26" s="252">
        <v>2019</v>
      </c>
      <c r="U26" s="252">
        <v>2020</v>
      </c>
      <c r="V26" s="252">
        <v>2021</v>
      </c>
      <c r="W26" s="252">
        <v>2022</v>
      </c>
      <c r="X26" s="252">
        <v>2023</v>
      </c>
      <c r="Y26" s="252">
        <v>2024</v>
      </c>
      <c r="Z26" s="252">
        <v>2025</v>
      </c>
      <c r="AA26" s="252">
        <v>2026</v>
      </c>
      <c r="AB26" s="252">
        <v>2027</v>
      </c>
      <c r="AC26" s="252">
        <v>2028</v>
      </c>
      <c r="AD26" s="252">
        <v>2029</v>
      </c>
      <c r="AE26" s="252">
        <v>2030</v>
      </c>
      <c r="AF26" s="252">
        <v>2031</v>
      </c>
      <c r="AG26" s="252">
        <v>2032</v>
      </c>
      <c r="AH26" s="252">
        <v>2033</v>
      </c>
      <c r="AI26" s="252">
        <v>2034</v>
      </c>
      <c r="AJ26" s="252">
        <v>2035</v>
      </c>
      <c r="AK26" s="252">
        <v>2036</v>
      </c>
      <c r="AL26" s="252">
        <v>2037</v>
      </c>
      <c r="AM26" s="252">
        <v>2038</v>
      </c>
      <c r="AN26" s="252">
        <v>2039</v>
      </c>
      <c r="AO26" s="252">
        <v>2040</v>
      </c>
      <c r="AP26" s="249"/>
      <c r="AQ26" s="252">
        <v>2011</v>
      </c>
      <c r="AR26" s="252">
        <v>2012</v>
      </c>
      <c r="AS26" s="252">
        <v>2013</v>
      </c>
      <c r="AT26" s="252">
        <v>2014</v>
      </c>
      <c r="AU26" s="252">
        <v>2015</v>
      </c>
      <c r="AV26" s="252">
        <v>2016</v>
      </c>
      <c r="AW26" s="252">
        <v>2017</v>
      </c>
      <c r="AX26" s="252">
        <v>2018</v>
      </c>
      <c r="AY26" s="252">
        <v>2019</v>
      </c>
      <c r="AZ26" s="252">
        <v>2020</v>
      </c>
      <c r="BA26" s="252">
        <v>2021</v>
      </c>
      <c r="BB26" s="252">
        <v>2022</v>
      </c>
      <c r="BC26" s="252">
        <v>2023</v>
      </c>
      <c r="BD26" s="252">
        <v>2024</v>
      </c>
      <c r="BE26" s="252">
        <v>2025</v>
      </c>
      <c r="BF26" s="252">
        <v>2026</v>
      </c>
      <c r="BG26" s="252">
        <v>2027</v>
      </c>
      <c r="BH26" s="252">
        <v>2028</v>
      </c>
      <c r="BI26" s="252">
        <v>2029</v>
      </c>
      <c r="BJ26" s="252">
        <v>2030</v>
      </c>
      <c r="BK26" s="252">
        <v>2031</v>
      </c>
      <c r="BL26" s="252">
        <v>2032</v>
      </c>
      <c r="BM26" s="252">
        <v>2033</v>
      </c>
      <c r="BN26" s="252">
        <v>2034</v>
      </c>
      <c r="BO26" s="252">
        <v>2035</v>
      </c>
      <c r="BP26" s="252">
        <v>2036</v>
      </c>
      <c r="BQ26" s="252">
        <v>2037</v>
      </c>
      <c r="BR26" s="252">
        <v>2038</v>
      </c>
      <c r="BS26" s="252">
        <v>2039</v>
      </c>
      <c r="BT26" s="252">
        <v>2040</v>
      </c>
      <c r="BU26" s="249"/>
    </row>
    <row r="27" spans="2:73" s="17" customFormat="1" ht="15.5">
      <c r="B27" s="738" t="s">
        <v>785</v>
      </c>
      <c r="C27" s="738" t="s">
        <v>786</v>
      </c>
      <c r="D27" s="738" t="s">
        <v>2</v>
      </c>
      <c r="E27" s="738" t="s">
        <v>684</v>
      </c>
      <c r="F27" s="738" t="s">
        <v>29</v>
      </c>
      <c r="G27" s="738" t="s">
        <v>787</v>
      </c>
      <c r="H27" s="738">
        <v>2011</v>
      </c>
      <c r="I27" s="739" t="s">
        <v>572</v>
      </c>
      <c r="J27" s="739" t="s">
        <v>590</v>
      </c>
      <c r="K27" s="740"/>
      <c r="L27" s="741">
        <v>3.0327393525281838</v>
      </c>
      <c r="M27" s="741">
        <v>3.0327393525281838</v>
      </c>
      <c r="N27" s="741">
        <v>3.0327393525281838</v>
      </c>
      <c r="O27" s="741">
        <v>0.73640211962187885</v>
      </c>
      <c r="P27" s="741">
        <v>0</v>
      </c>
      <c r="Q27" s="741">
        <v>0</v>
      </c>
      <c r="R27" s="741">
        <v>0</v>
      </c>
      <c r="S27" s="741">
        <v>0</v>
      </c>
      <c r="T27" s="741">
        <v>0</v>
      </c>
      <c r="U27" s="741">
        <v>0</v>
      </c>
      <c r="V27" s="741">
        <v>0</v>
      </c>
      <c r="W27" s="741">
        <v>0</v>
      </c>
      <c r="X27" s="741">
        <v>0</v>
      </c>
      <c r="Y27" s="741">
        <v>0</v>
      </c>
      <c r="Z27" s="741">
        <v>0</v>
      </c>
      <c r="AA27" s="741">
        <v>0</v>
      </c>
      <c r="AB27" s="741">
        <v>0</v>
      </c>
      <c r="AC27" s="741">
        <v>0</v>
      </c>
      <c r="AD27" s="741">
        <v>0</v>
      </c>
      <c r="AE27" s="741">
        <v>0</v>
      </c>
      <c r="AF27" s="741">
        <v>0</v>
      </c>
      <c r="AG27" s="741">
        <v>0</v>
      </c>
      <c r="AH27" s="741">
        <v>0</v>
      </c>
      <c r="AI27" s="741">
        <v>0</v>
      </c>
      <c r="AJ27" s="741">
        <v>0</v>
      </c>
      <c r="AK27" s="741">
        <v>0</v>
      </c>
      <c r="AL27" s="741">
        <v>0</v>
      </c>
      <c r="AM27" s="741">
        <v>0</v>
      </c>
      <c r="AN27" s="741">
        <v>0</v>
      </c>
      <c r="AO27" s="741">
        <v>0</v>
      </c>
      <c r="AP27" s="740"/>
      <c r="AQ27" s="741">
        <v>3366.5601914368071</v>
      </c>
      <c r="AR27" s="741">
        <v>3366.5601914368071</v>
      </c>
      <c r="AS27" s="741">
        <v>3366.5601914368071</v>
      </c>
      <c r="AT27" s="741">
        <v>1313.0504703645531</v>
      </c>
      <c r="AU27" s="741">
        <v>0</v>
      </c>
      <c r="AV27" s="741">
        <v>0</v>
      </c>
      <c r="AW27" s="741">
        <v>0</v>
      </c>
      <c r="AX27" s="741">
        <v>0</v>
      </c>
      <c r="AY27" s="741">
        <v>0</v>
      </c>
      <c r="AZ27" s="741">
        <v>0</v>
      </c>
      <c r="BA27" s="741">
        <v>0</v>
      </c>
      <c r="BB27" s="741">
        <v>0</v>
      </c>
      <c r="BC27" s="741">
        <v>0</v>
      </c>
      <c r="BD27" s="741">
        <v>0</v>
      </c>
      <c r="BE27" s="741">
        <v>0</v>
      </c>
      <c r="BF27" s="741">
        <v>0</v>
      </c>
      <c r="BG27" s="741">
        <v>0</v>
      </c>
      <c r="BH27" s="741">
        <v>0</v>
      </c>
      <c r="BI27" s="741">
        <v>0</v>
      </c>
      <c r="BJ27" s="741">
        <v>0</v>
      </c>
      <c r="BK27" s="741">
        <v>0</v>
      </c>
      <c r="BL27" s="741">
        <v>0</v>
      </c>
      <c r="BM27" s="741">
        <v>0</v>
      </c>
      <c r="BN27" s="741">
        <v>0</v>
      </c>
      <c r="BO27" s="741">
        <v>0</v>
      </c>
      <c r="BP27" s="741">
        <v>0</v>
      </c>
      <c r="BQ27" s="741">
        <v>0</v>
      </c>
      <c r="BR27" s="741">
        <v>0</v>
      </c>
      <c r="BS27" s="741">
        <v>0</v>
      </c>
      <c r="BT27" s="741">
        <v>0</v>
      </c>
      <c r="BU27" s="16"/>
    </row>
    <row r="28" spans="2:73" s="17" customFormat="1" ht="15.5">
      <c r="B28" s="738" t="s">
        <v>785</v>
      </c>
      <c r="C28" s="738" t="s">
        <v>786</v>
      </c>
      <c r="D28" s="738" t="s">
        <v>1</v>
      </c>
      <c r="E28" s="738" t="s">
        <v>684</v>
      </c>
      <c r="F28" s="738" t="s">
        <v>29</v>
      </c>
      <c r="G28" s="738" t="s">
        <v>787</v>
      </c>
      <c r="H28" s="738">
        <v>2011</v>
      </c>
      <c r="I28" s="739" t="s">
        <v>572</v>
      </c>
      <c r="J28" s="739" t="s">
        <v>590</v>
      </c>
      <c r="K28" s="740"/>
      <c r="L28" s="741">
        <v>53.707341373778483</v>
      </c>
      <c r="M28" s="741">
        <v>53.707341373778483</v>
      </c>
      <c r="N28" s="741">
        <v>53.707341373778483</v>
      </c>
      <c r="O28" s="741">
        <v>53.027386324298618</v>
      </c>
      <c r="P28" s="741">
        <v>35.666298208810566</v>
      </c>
      <c r="Q28" s="741">
        <v>0</v>
      </c>
      <c r="R28" s="741">
        <v>0</v>
      </c>
      <c r="S28" s="741">
        <v>0</v>
      </c>
      <c r="T28" s="741">
        <v>0</v>
      </c>
      <c r="U28" s="741">
        <v>0</v>
      </c>
      <c r="V28" s="741">
        <v>0</v>
      </c>
      <c r="W28" s="741">
        <v>0</v>
      </c>
      <c r="X28" s="741">
        <v>0</v>
      </c>
      <c r="Y28" s="741">
        <v>0</v>
      </c>
      <c r="Z28" s="741">
        <v>0</v>
      </c>
      <c r="AA28" s="741">
        <v>0</v>
      </c>
      <c r="AB28" s="741">
        <v>0</v>
      </c>
      <c r="AC28" s="741">
        <v>0</v>
      </c>
      <c r="AD28" s="741">
        <v>0</v>
      </c>
      <c r="AE28" s="741">
        <v>0</v>
      </c>
      <c r="AF28" s="741">
        <v>0</v>
      </c>
      <c r="AG28" s="741">
        <v>0</v>
      </c>
      <c r="AH28" s="741">
        <v>0</v>
      </c>
      <c r="AI28" s="741">
        <v>0</v>
      </c>
      <c r="AJ28" s="741">
        <v>0</v>
      </c>
      <c r="AK28" s="741">
        <v>0</v>
      </c>
      <c r="AL28" s="741">
        <v>0</v>
      </c>
      <c r="AM28" s="741">
        <v>0</v>
      </c>
      <c r="AN28" s="741">
        <v>0</v>
      </c>
      <c r="AO28" s="741">
        <v>0</v>
      </c>
      <c r="AP28" s="740"/>
      <c r="AQ28" s="741">
        <v>390643.98299045581</v>
      </c>
      <c r="AR28" s="741">
        <v>390643.98299045581</v>
      </c>
      <c r="AS28" s="741">
        <v>390643.98299045581</v>
      </c>
      <c r="AT28" s="741">
        <v>390035.93018183939</v>
      </c>
      <c r="AU28" s="741">
        <v>271268.43060384365</v>
      </c>
      <c r="AV28" s="741">
        <v>0</v>
      </c>
      <c r="AW28" s="741">
        <v>0</v>
      </c>
      <c r="AX28" s="741">
        <v>0</v>
      </c>
      <c r="AY28" s="741">
        <v>0</v>
      </c>
      <c r="AZ28" s="741">
        <v>0</v>
      </c>
      <c r="BA28" s="741">
        <v>0</v>
      </c>
      <c r="BB28" s="741">
        <v>0</v>
      </c>
      <c r="BC28" s="741">
        <v>0</v>
      </c>
      <c r="BD28" s="741">
        <v>0</v>
      </c>
      <c r="BE28" s="741">
        <v>0</v>
      </c>
      <c r="BF28" s="741">
        <v>0</v>
      </c>
      <c r="BG28" s="741">
        <v>0</v>
      </c>
      <c r="BH28" s="741">
        <v>0</v>
      </c>
      <c r="BI28" s="741">
        <v>0</v>
      </c>
      <c r="BJ28" s="741">
        <v>0</v>
      </c>
      <c r="BK28" s="741">
        <v>0</v>
      </c>
      <c r="BL28" s="741">
        <v>0</v>
      </c>
      <c r="BM28" s="741">
        <v>0</v>
      </c>
      <c r="BN28" s="741">
        <v>0</v>
      </c>
      <c r="BO28" s="741">
        <v>0</v>
      </c>
      <c r="BP28" s="741">
        <v>0</v>
      </c>
      <c r="BQ28" s="741">
        <v>0</v>
      </c>
      <c r="BR28" s="741">
        <v>0</v>
      </c>
      <c r="BS28" s="741">
        <v>0</v>
      </c>
      <c r="BT28" s="741">
        <v>0</v>
      </c>
      <c r="BU28" s="16"/>
    </row>
    <row r="29" spans="2:73" s="17" customFormat="1" ht="16.5" customHeight="1">
      <c r="B29" s="738" t="s">
        <v>785</v>
      </c>
      <c r="C29" s="738" t="s">
        <v>786</v>
      </c>
      <c r="D29" s="738" t="s">
        <v>5</v>
      </c>
      <c r="E29" s="738" t="s">
        <v>684</v>
      </c>
      <c r="F29" s="738" t="s">
        <v>29</v>
      </c>
      <c r="G29" s="738" t="s">
        <v>787</v>
      </c>
      <c r="H29" s="738">
        <v>2011</v>
      </c>
      <c r="I29" s="739" t="s">
        <v>572</v>
      </c>
      <c r="J29" s="739" t="s">
        <v>590</v>
      </c>
      <c r="K29" s="740"/>
      <c r="L29" s="741">
        <v>23.131584263030604</v>
      </c>
      <c r="M29" s="741">
        <v>23.131584263030604</v>
      </c>
      <c r="N29" s="741">
        <v>23.131584263030604</v>
      </c>
      <c r="O29" s="741">
        <v>23.131584263030604</v>
      </c>
      <c r="P29" s="741">
        <v>21.520362957937483</v>
      </c>
      <c r="Q29" s="741">
        <v>19.760171551512496</v>
      </c>
      <c r="R29" s="741">
        <v>15.983661686365638</v>
      </c>
      <c r="S29" s="741">
        <v>15.879594238935175</v>
      </c>
      <c r="T29" s="741">
        <v>19.251006950453288</v>
      </c>
      <c r="U29" s="741">
        <v>9.1320286461641018</v>
      </c>
      <c r="V29" s="741">
        <v>1.298661544522139</v>
      </c>
      <c r="W29" s="741">
        <v>1.2981213641463305</v>
      </c>
      <c r="X29" s="741">
        <v>1.2981213641463305</v>
      </c>
      <c r="Y29" s="741">
        <v>1.2048866297036733</v>
      </c>
      <c r="Z29" s="741">
        <v>1.2048866297036733</v>
      </c>
      <c r="AA29" s="741">
        <v>1.0169689808456326</v>
      </c>
      <c r="AB29" s="741">
        <v>0</v>
      </c>
      <c r="AC29" s="741">
        <v>0</v>
      </c>
      <c r="AD29" s="741">
        <v>0</v>
      </c>
      <c r="AE29" s="741">
        <v>0</v>
      </c>
      <c r="AF29" s="741">
        <v>0</v>
      </c>
      <c r="AG29" s="741">
        <v>0</v>
      </c>
      <c r="AH29" s="741">
        <v>0</v>
      </c>
      <c r="AI29" s="741">
        <v>0</v>
      </c>
      <c r="AJ29" s="741">
        <v>0</v>
      </c>
      <c r="AK29" s="741">
        <v>0</v>
      </c>
      <c r="AL29" s="741">
        <v>0</v>
      </c>
      <c r="AM29" s="741">
        <v>0</v>
      </c>
      <c r="AN29" s="741">
        <v>0</v>
      </c>
      <c r="AO29" s="741">
        <v>0</v>
      </c>
      <c r="AP29" s="740"/>
      <c r="AQ29" s="741">
        <v>404274.49201852741</v>
      </c>
      <c r="AR29" s="741">
        <v>404274.49201852741</v>
      </c>
      <c r="AS29" s="741">
        <v>404274.49201852741</v>
      </c>
      <c r="AT29" s="741">
        <v>404274.49201852741</v>
      </c>
      <c r="AU29" s="741">
        <v>369477.11298523634</v>
      </c>
      <c r="AV29" s="741">
        <v>331462.4421595101</v>
      </c>
      <c r="AW29" s="741">
        <v>249901.55118501864</v>
      </c>
      <c r="AX29" s="741">
        <v>248989.92034552776</v>
      </c>
      <c r="AY29" s="741">
        <v>321801.97020454495</v>
      </c>
      <c r="AZ29" s="741">
        <v>103263.44767448888</v>
      </c>
      <c r="BA29" s="741">
        <v>37181.826700225669</v>
      </c>
      <c r="BB29" s="741">
        <v>32730.122456530949</v>
      </c>
      <c r="BC29" s="741">
        <v>32730.122456530949</v>
      </c>
      <c r="BD29" s="741">
        <v>24172.570154502904</v>
      </c>
      <c r="BE29" s="741">
        <v>24172.570154502904</v>
      </c>
      <c r="BF29" s="741">
        <v>21963.373361389309</v>
      </c>
      <c r="BG29" s="741">
        <v>0</v>
      </c>
      <c r="BH29" s="741">
        <v>0</v>
      </c>
      <c r="BI29" s="741">
        <v>0</v>
      </c>
      <c r="BJ29" s="741">
        <v>0</v>
      </c>
      <c r="BK29" s="741">
        <v>0</v>
      </c>
      <c r="BL29" s="741">
        <v>0</v>
      </c>
      <c r="BM29" s="741">
        <v>0</v>
      </c>
      <c r="BN29" s="741">
        <v>0</v>
      </c>
      <c r="BO29" s="741">
        <v>0</v>
      </c>
      <c r="BP29" s="741">
        <v>0</v>
      </c>
      <c r="BQ29" s="741">
        <v>0</v>
      </c>
      <c r="BR29" s="741">
        <v>0</v>
      </c>
      <c r="BS29" s="741">
        <v>0</v>
      </c>
      <c r="BT29" s="741">
        <v>0</v>
      </c>
      <c r="BU29" s="16"/>
    </row>
    <row r="30" spans="2:73" s="17" customFormat="1" ht="15.5">
      <c r="B30" s="738" t="s">
        <v>785</v>
      </c>
      <c r="C30" s="738" t="s">
        <v>786</v>
      </c>
      <c r="D30" s="738" t="s">
        <v>4</v>
      </c>
      <c r="E30" s="738" t="s">
        <v>684</v>
      </c>
      <c r="F30" s="738" t="s">
        <v>29</v>
      </c>
      <c r="G30" s="738" t="s">
        <v>787</v>
      </c>
      <c r="H30" s="738">
        <v>2011</v>
      </c>
      <c r="I30" s="739" t="s">
        <v>572</v>
      </c>
      <c r="J30" s="739" t="s">
        <v>590</v>
      </c>
      <c r="K30" s="740"/>
      <c r="L30" s="741">
        <v>16.770746870470699</v>
      </c>
      <c r="M30" s="741">
        <v>16.770746870470699</v>
      </c>
      <c r="N30" s="741">
        <v>16.770746870470699</v>
      </c>
      <c r="O30" s="741">
        <v>16.770746870470699</v>
      </c>
      <c r="P30" s="741">
        <v>15.797383608776048</v>
      </c>
      <c r="Q30" s="741">
        <v>14.734025246303483</v>
      </c>
      <c r="R30" s="741">
        <v>12.528861899873439</v>
      </c>
      <c r="S30" s="741">
        <v>12.40563282720181</v>
      </c>
      <c r="T30" s="741">
        <v>14.442354451369024</v>
      </c>
      <c r="U30" s="741">
        <v>8.3293259703366935</v>
      </c>
      <c r="V30" s="741">
        <v>0.96392477738940396</v>
      </c>
      <c r="W30" s="741">
        <v>0.96329095496418482</v>
      </c>
      <c r="X30" s="741">
        <v>0.96329095496418482</v>
      </c>
      <c r="Y30" s="741">
        <v>0.94485358721759194</v>
      </c>
      <c r="Z30" s="741">
        <v>0.94485358721759194</v>
      </c>
      <c r="AA30" s="741">
        <v>0.89635316345623473</v>
      </c>
      <c r="AB30" s="741">
        <v>0</v>
      </c>
      <c r="AC30" s="741">
        <v>0</v>
      </c>
      <c r="AD30" s="741">
        <v>0</v>
      </c>
      <c r="AE30" s="741">
        <v>0</v>
      </c>
      <c r="AF30" s="741">
        <v>0</v>
      </c>
      <c r="AG30" s="741">
        <v>0</v>
      </c>
      <c r="AH30" s="741">
        <v>0</v>
      </c>
      <c r="AI30" s="741">
        <v>0</v>
      </c>
      <c r="AJ30" s="741">
        <v>0</v>
      </c>
      <c r="AK30" s="741">
        <v>0</v>
      </c>
      <c r="AL30" s="741">
        <v>0</v>
      </c>
      <c r="AM30" s="741">
        <v>0</v>
      </c>
      <c r="AN30" s="741">
        <v>0</v>
      </c>
      <c r="AO30" s="741">
        <v>0</v>
      </c>
      <c r="AP30" s="740"/>
      <c r="AQ30" s="741">
        <v>269805.5431491778</v>
      </c>
      <c r="AR30" s="741">
        <v>269805.5431491778</v>
      </c>
      <c r="AS30" s="741">
        <v>269805.5431491778</v>
      </c>
      <c r="AT30" s="741">
        <v>269805.5431491778</v>
      </c>
      <c r="AU30" s="741">
        <v>248783.91797130584</v>
      </c>
      <c r="AV30" s="741">
        <v>225818.67795727879</v>
      </c>
      <c r="AW30" s="741">
        <v>178193.99439985037</v>
      </c>
      <c r="AX30" s="741">
        <v>177114.5077232469</v>
      </c>
      <c r="AY30" s="741">
        <v>221101.37291514588</v>
      </c>
      <c r="AZ30" s="741">
        <v>89078.932283694958</v>
      </c>
      <c r="BA30" s="741">
        <v>26844.322688428972</v>
      </c>
      <c r="BB30" s="741">
        <v>21620.900834434127</v>
      </c>
      <c r="BC30" s="741">
        <v>21620.900834434127</v>
      </c>
      <c r="BD30" s="741">
        <v>19928.626600519372</v>
      </c>
      <c r="BE30" s="741">
        <v>19928.626600519372</v>
      </c>
      <c r="BF30" s="741">
        <v>19358.4460917201</v>
      </c>
      <c r="BG30" s="741">
        <v>0</v>
      </c>
      <c r="BH30" s="741">
        <v>0</v>
      </c>
      <c r="BI30" s="741">
        <v>0</v>
      </c>
      <c r="BJ30" s="741">
        <v>0</v>
      </c>
      <c r="BK30" s="741">
        <v>0</v>
      </c>
      <c r="BL30" s="741">
        <v>0</v>
      </c>
      <c r="BM30" s="741">
        <v>0</v>
      </c>
      <c r="BN30" s="741">
        <v>0</v>
      </c>
      <c r="BO30" s="741">
        <v>0</v>
      </c>
      <c r="BP30" s="741">
        <v>0</v>
      </c>
      <c r="BQ30" s="741">
        <v>0</v>
      </c>
      <c r="BR30" s="741">
        <v>0</v>
      </c>
      <c r="BS30" s="741">
        <v>0</v>
      </c>
      <c r="BT30" s="741">
        <v>0</v>
      </c>
      <c r="BU30" s="16"/>
    </row>
    <row r="31" spans="2:73" s="17" customFormat="1" ht="15.5">
      <c r="B31" s="738" t="s">
        <v>785</v>
      </c>
      <c r="C31" s="738" t="s">
        <v>786</v>
      </c>
      <c r="D31" s="738" t="s">
        <v>3</v>
      </c>
      <c r="E31" s="738" t="s">
        <v>684</v>
      </c>
      <c r="F31" s="738" t="s">
        <v>29</v>
      </c>
      <c r="G31" s="738" t="s">
        <v>787</v>
      </c>
      <c r="H31" s="738">
        <v>2011</v>
      </c>
      <c r="I31" s="739" t="s">
        <v>572</v>
      </c>
      <c r="J31" s="739" t="s">
        <v>590</v>
      </c>
      <c r="K31" s="740"/>
      <c r="L31" s="741">
        <v>714.99637435500267</v>
      </c>
      <c r="M31" s="741">
        <v>714.99637435500267</v>
      </c>
      <c r="N31" s="741">
        <v>714.99637435500267</v>
      </c>
      <c r="O31" s="741">
        <v>714.99637435500267</v>
      </c>
      <c r="P31" s="741">
        <v>714.99637435500267</v>
      </c>
      <c r="Q31" s="741">
        <v>714.99637435500267</v>
      </c>
      <c r="R31" s="741">
        <v>714.99637435500267</v>
      </c>
      <c r="S31" s="741">
        <v>714.99637435500267</v>
      </c>
      <c r="T31" s="741">
        <v>714.99637435500267</v>
      </c>
      <c r="U31" s="741">
        <v>714.99637435500267</v>
      </c>
      <c r="V31" s="741">
        <v>714.99637435500267</v>
      </c>
      <c r="W31" s="741">
        <v>714.99637435500267</v>
      </c>
      <c r="X31" s="741">
        <v>714.99637435500267</v>
      </c>
      <c r="Y31" s="741">
        <v>714.99637435500267</v>
      </c>
      <c r="Z31" s="741">
        <v>714.99637435500267</v>
      </c>
      <c r="AA31" s="741">
        <v>714.99637435500267</v>
      </c>
      <c r="AB31" s="741">
        <v>714.99637435500267</v>
      </c>
      <c r="AC31" s="741">
        <v>714.99637435500267</v>
      </c>
      <c r="AD31" s="741">
        <v>543.45468024026945</v>
      </c>
      <c r="AE31" s="741">
        <v>0</v>
      </c>
      <c r="AF31" s="741">
        <v>0</v>
      </c>
      <c r="AG31" s="741">
        <v>0</v>
      </c>
      <c r="AH31" s="741">
        <v>0</v>
      </c>
      <c r="AI31" s="741">
        <v>0</v>
      </c>
      <c r="AJ31" s="741">
        <v>0</v>
      </c>
      <c r="AK31" s="741">
        <v>0</v>
      </c>
      <c r="AL31" s="741">
        <v>0</v>
      </c>
      <c r="AM31" s="741">
        <v>0</v>
      </c>
      <c r="AN31" s="741">
        <v>0</v>
      </c>
      <c r="AO31" s="741">
        <v>0</v>
      </c>
      <c r="AP31" s="740"/>
      <c r="AQ31" s="741">
        <v>1270156.0624214502</v>
      </c>
      <c r="AR31" s="741">
        <v>1270156.0624214502</v>
      </c>
      <c r="AS31" s="741">
        <v>1270156.0624214502</v>
      </c>
      <c r="AT31" s="741">
        <v>1270156.0624214502</v>
      </c>
      <c r="AU31" s="741">
        <v>1270156.0624214502</v>
      </c>
      <c r="AV31" s="741">
        <v>1270156.0624214502</v>
      </c>
      <c r="AW31" s="741">
        <v>1270156.0624214502</v>
      </c>
      <c r="AX31" s="741">
        <v>1270156.0624214502</v>
      </c>
      <c r="AY31" s="741">
        <v>1270156.0624214502</v>
      </c>
      <c r="AZ31" s="741">
        <v>1270156.0624214502</v>
      </c>
      <c r="BA31" s="741">
        <v>1270156.0624214502</v>
      </c>
      <c r="BB31" s="741">
        <v>1270156.0624214502</v>
      </c>
      <c r="BC31" s="741">
        <v>1270156.0624214502</v>
      </c>
      <c r="BD31" s="741">
        <v>1270156.0624214502</v>
      </c>
      <c r="BE31" s="741">
        <v>1270156.0624214502</v>
      </c>
      <c r="BF31" s="741">
        <v>1270156.0624214502</v>
      </c>
      <c r="BG31" s="741">
        <v>1270156.0624214502</v>
      </c>
      <c r="BH31" s="741">
        <v>1270156.0624214502</v>
      </c>
      <c r="BI31" s="741">
        <v>1116734.5716586087</v>
      </c>
      <c r="BJ31" s="741">
        <v>0</v>
      </c>
      <c r="BK31" s="741">
        <v>0</v>
      </c>
      <c r="BL31" s="741">
        <v>0</v>
      </c>
      <c r="BM31" s="741">
        <v>0</v>
      </c>
      <c r="BN31" s="741">
        <v>0</v>
      </c>
      <c r="BO31" s="741">
        <v>0</v>
      </c>
      <c r="BP31" s="741">
        <v>0</v>
      </c>
      <c r="BQ31" s="741">
        <v>0</v>
      </c>
      <c r="BR31" s="741">
        <v>0</v>
      </c>
      <c r="BS31" s="741">
        <v>0</v>
      </c>
      <c r="BT31" s="741">
        <v>0</v>
      </c>
      <c r="BU31" s="16"/>
    </row>
    <row r="32" spans="2:73" s="17" customFormat="1" ht="15.5">
      <c r="B32" s="738" t="s">
        <v>785</v>
      </c>
      <c r="C32" s="738" t="s">
        <v>786</v>
      </c>
      <c r="D32" s="738" t="s">
        <v>6</v>
      </c>
      <c r="E32" s="738" t="s">
        <v>684</v>
      </c>
      <c r="F32" s="738" t="s">
        <v>29</v>
      </c>
      <c r="G32" s="738" t="s">
        <v>787</v>
      </c>
      <c r="H32" s="738">
        <v>2011</v>
      </c>
      <c r="I32" s="739" t="s">
        <v>572</v>
      </c>
      <c r="J32" s="739" t="s">
        <v>590</v>
      </c>
      <c r="K32" s="740"/>
      <c r="L32" s="741">
        <v>0</v>
      </c>
      <c r="M32" s="741">
        <v>0</v>
      </c>
      <c r="N32" s="741">
        <v>0</v>
      </c>
      <c r="O32" s="741">
        <v>0</v>
      </c>
      <c r="P32" s="741">
        <v>0</v>
      </c>
      <c r="Q32" s="741">
        <v>0</v>
      </c>
      <c r="R32" s="741">
        <v>0</v>
      </c>
      <c r="S32" s="741">
        <v>0</v>
      </c>
      <c r="T32" s="741">
        <v>0</v>
      </c>
      <c r="U32" s="741">
        <v>0</v>
      </c>
      <c r="V32" s="741">
        <v>0</v>
      </c>
      <c r="W32" s="741">
        <v>0</v>
      </c>
      <c r="X32" s="741">
        <v>0</v>
      </c>
      <c r="Y32" s="741">
        <v>0</v>
      </c>
      <c r="Z32" s="741">
        <v>0</v>
      </c>
      <c r="AA32" s="741">
        <v>0</v>
      </c>
      <c r="AB32" s="741">
        <v>0</v>
      </c>
      <c r="AC32" s="741">
        <v>0</v>
      </c>
      <c r="AD32" s="741">
        <v>0</v>
      </c>
      <c r="AE32" s="741">
        <v>0</v>
      </c>
      <c r="AF32" s="741">
        <v>0</v>
      </c>
      <c r="AG32" s="741">
        <v>0</v>
      </c>
      <c r="AH32" s="741">
        <v>0</v>
      </c>
      <c r="AI32" s="741">
        <v>0</v>
      </c>
      <c r="AJ32" s="741">
        <v>0</v>
      </c>
      <c r="AK32" s="741">
        <v>0</v>
      </c>
      <c r="AL32" s="741">
        <v>0</v>
      </c>
      <c r="AM32" s="741">
        <v>0</v>
      </c>
      <c r="AN32" s="741">
        <v>0</v>
      </c>
      <c r="AO32" s="741">
        <v>0</v>
      </c>
      <c r="AP32" s="740"/>
      <c r="AQ32" s="741">
        <v>0</v>
      </c>
      <c r="AR32" s="741">
        <v>0</v>
      </c>
      <c r="AS32" s="741">
        <v>0</v>
      </c>
      <c r="AT32" s="741">
        <v>0</v>
      </c>
      <c r="AU32" s="741">
        <v>0</v>
      </c>
      <c r="AV32" s="741">
        <v>0</v>
      </c>
      <c r="AW32" s="741">
        <v>0</v>
      </c>
      <c r="AX32" s="741">
        <v>0</v>
      </c>
      <c r="AY32" s="741">
        <v>0</v>
      </c>
      <c r="AZ32" s="741">
        <v>0</v>
      </c>
      <c r="BA32" s="741">
        <v>0</v>
      </c>
      <c r="BB32" s="741">
        <v>0</v>
      </c>
      <c r="BC32" s="741">
        <v>0</v>
      </c>
      <c r="BD32" s="741">
        <v>0</v>
      </c>
      <c r="BE32" s="741">
        <v>0</v>
      </c>
      <c r="BF32" s="741">
        <v>0</v>
      </c>
      <c r="BG32" s="741">
        <v>0</v>
      </c>
      <c r="BH32" s="741">
        <v>0</v>
      </c>
      <c r="BI32" s="741">
        <v>0</v>
      </c>
      <c r="BJ32" s="741">
        <v>0</v>
      </c>
      <c r="BK32" s="741">
        <v>0</v>
      </c>
      <c r="BL32" s="741">
        <v>0</v>
      </c>
      <c r="BM32" s="741">
        <v>0</v>
      </c>
      <c r="BN32" s="741">
        <v>0</v>
      </c>
      <c r="BO32" s="741">
        <v>0</v>
      </c>
      <c r="BP32" s="741">
        <v>0</v>
      </c>
      <c r="BQ32" s="741">
        <v>0</v>
      </c>
      <c r="BR32" s="741">
        <v>0</v>
      </c>
      <c r="BS32" s="741">
        <v>0</v>
      </c>
      <c r="BT32" s="741">
        <v>0</v>
      </c>
      <c r="BU32" s="16"/>
    </row>
    <row r="33" spans="2:73" s="17" customFormat="1" ht="15.5">
      <c r="B33" s="738" t="s">
        <v>785</v>
      </c>
      <c r="C33" s="738" t="s">
        <v>788</v>
      </c>
      <c r="D33" s="738" t="s">
        <v>789</v>
      </c>
      <c r="E33" s="738" t="s">
        <v>684</v>
      </c>
      <c r="F33" s="738" t="s">
        <v>790</v>
      </c>
      <c r="G33" s="738" t="s">
        <v>791</v>
      </c>
      <c r="H33" s="738">
        <v>2011</v>
      </c>
      <c r="I33" s="739" t="s">
        <v>572</v>
      </c>
      <c r="J33" s="739" t="s">
        <v>590</v>
      </c>
      <c r="K33" s="740"/>
      <c r="L33" s="741">
        <v>0</v>
      </c>
      <c r="M33" s="741">
        <v>0</v>
      </c>
      <c r="N33" s="741">
        <v>0</v>
      </c>
      <c r="O33" s="741">
        <v>0</v>
      </c>
      <c r="P33" s="741">
        <v>0</v>
      </c>
      <c r="Q33" s="741">
        <v>0</v>
      </c>
      <c r="R33" s="741">
        <v>0</v>
      </c>
      <c r="S33" s="741">
        <v>0</v>
      </c>
      <c r="T33" s="741">
        <v>0</v>
      </c>
      <c r="U33" s="741">
        <v>0</v>
      </c>
      <c r="V33" s="741">
        <v>0</v>
      </c>
      <c r="W33" s="741">
        <v>0</v>
      </c>
      <c r="X33" s="741">
        <v>0</v>
      </c>
      <c r="Y33" s="741">
        <v>0</v>
      </c>
      <c r="Z33" s="741">
        <v>0</v>
      </c>
      <c r="AA33" s="741">
        <v>0</v>
      </c>
      <c r="AB33" s="741">
        <v>0</v>
      </c>
      <c r="AC33" s="741">
        <v>0</v>
      </c>
      <c r="AD33" s="741">
        <v>0</v>
      </c>
      <c r="AE33" s="741">
        <v>0</v>
      </c>
      <c r="AF33" s="741">
        <v>0</v>
      </c>
      <c r="AG33" s="741">
        <v>0</v>
      </c>
      <c r="AH33" s="741">
        <v>0</v>
      </c>
      <c r="AI33" s="741">
        <v>0</v>
      </c>
      <c r="AJ33" s="741">
        <v>0</v>
      </c>
      <c r="AK33" s="741">
        <v>0</v>
      </c>
      <c r="AL33" s="741">
        <v>0</v>
      </c>
      <c r="AM33" s="741">
        <v>0</v>
      </c>
      <c r="AN33" s="741">
        <v>0</v>
      </c>
      <c r="AO33" s="741">
        <v>0</v>
      </c>
      <c r="AP33" s="740"/>
      <c r="AQ33" s="741">
        <v>0</v>
      </c>
      <c r="AR33" s="741">
        <v>0</v>
      </c>
      <c r="AS33" s="741">
        <v>0</v>
      </c>
      <c r="AT33" s="741">
        <v>0</v>
      </c>
      <c r="AU33" s="741">
        <v>0</v>
      </c>
      <c r="AV33" s="741">
        <v>0</v>
      </c>
      <c r="AW33" s="741">
        <v>0</v>
      </c>
      <c r="AX33" s="741">
        <v>0</v>
      </c>
      <c r="AY33" s="741">
        <v>0</v>
      </c>
      <c r="AZ33" s="741">
        <v>0</v>
      </c>
      <c r="BA33" s="741">
        <v>0</v>
      </c>
      <c r="BB33" s="741">
        <v>0</v>
      </c>
      <c r="BC33" s="741">
        <v>0</v>
      </c>
      <c r="BD33" s="741">
        <v>0</v>
      </c>
      <c r="BE33" s="741">
        <v>0</v>
      </c>
      <c r="BF33" s="741">
        <v>0</v>
      </c>
      <c r="BG33" s="741">
        <v>0</v>
      </c>
      <c r="BH33" s="741">
        <v>0</v>
      </c>
      <c r="BI33" s="741">
        <v>0</v>
      </c>
      <c r="BJ33" s="741">
        <v>0</v>
      </c>
      <c r="BK33" s="741">
        <v>0</v>
      </c>
      <c r="BL33" s="741">
        <v>0</v>
      </c>
      <c r="BM33" s="741">
        <v>0</v>
      </c>
      <c r="BN33" s="741">
        <v>0</v>
      </c>
      <c r="BO33" s="741">
        <v>0</v>
      </c>
      <c r="BP33" s="741">
        <v>0</v>
      </c>
      <c r="BQ33" s="741">
        <v>0</v>
      </c>
      <c r="BR33" s="741">
        <v>0</v>
      </c>
      <c r="BS33" s="741">
        <v>0</v>
      </c>
      <c r="BT33" s="741">
        <v>0</v>
      </c>
      <c r="BU33" s="16"/>
    </row>
    <row r="34" spans="2:73" s="17" customFormat="1" ht="15.5">
      <c r="B34" s="738" t="s">
        <v>785</v>
      </c>
      <c r="C34" s="738" t="s">
        <v>788</v>
      </c>
      <c r="D34" s="738" t="s">
        <v>21</v>
      </c>
      <c r="E34" s="738" t="s">
        <v>684</v>
      </c>
      <c r="F34" s="738" t="s">
        <v>790</v>
      </c>
      <c r="G34" s="738" t="s">
        <v>787</v>
      </c>
      <c r="H34" s="738">
        <v>2011</v>
      </c>
      <c r="I34" s="739" t="s">
        <v>572</v>
      </c>
      <c r="J34" s="739" t="s">
        <v>590</v>
      </c>
      <c r="K34" s="740"/>
      <c r="L34" s="741">
        <v>112.2332482400998</v>
      </c>
      <c r="M34" s="741">
        <v>112.2332482400998</v>
      </c>
      <c r="N34" s="741">
        <v>112.2332482400998</v>
      </c>
      <c r="O34" s="741">
        <v>91.611383330664779</v>
      </c>
      <c r="P34" s="741">
        <v>91.611383330664779</v>
      </c>
      <c r="Q34" s="741">
        <v>91.611383330664779</v>
      </c>
      <c r="R34" s="741">
        <v>47.414677577337642</v>
      </c>
      <c r="S34" s="741">
        <v>47.414677577337642</v>
      </c>
      <c r="T34" s="741">
        <v>47.414677577337642</v>
      </c>
      <c r="U34" s="741">
        <v>47.414677577337642</v>
      </c>
      <c r="V34" s="741">
        <v>46.263673691843024</v>
      </c>
      <c r="W34" s="741">
        <v>46.263673691843024</v>
      </c>
      <c r="X34" s="741">
        <v>0</v>
      </c>
      <c r="Y34" s="741">
        <v>0</v>
      </c>
      <c r="Z34" s="741">
        <v>0</v>
      </c>
      <c r="AA34" s="741">
        <v>0</v>
      </c>
      <c r="AB34" s="741">
        <v>0</v>
      </c>
      <c r="AC34" s="741">
        <v>0</v>
      </c>
      <c r="AD34" s="741">
        <v>0</v>
      </c>
      <c r="AE34" s="741">
        <v>0</v>
      </c>
      <c r="AF34" s="741">
        <v>0</v>
      </c>
      <c r="AG34" s="741">
        <v>0</v>
      </c>
      <c r="AH34" s="741">
        <v>0</v>
      </c>
      <c r="AI34" s="741">
        <v>0</v>
      </c>
      <c r="AJ34" s="741">
        <v>0</v>
      </c>
      <c r="AK34" s="741">
        <v>0</v>
      </c>
      <c r="AL34" s="741">
        <v>0</v>
      </c>
      <c r="AM34" s="741">
        <v>0</v>
      </c>
      <c r="AN34" s="741">
        <v>0</v>
      </c>
      <c r="AO34" s="741">
        <v>0</v>
      </c>
      <c r="AP34" s="740"/>
      <c r="AQ34" s="741">
        <v>289028.77984196664</v>
      </c>
      <c r="AR34" s="741">
        <v>289028.77984196664</v>
      </c>
      <c r="AS34" s="741">
        <v>289028.77984196664</v>
      </c>
      <c r="AT34" s="741">
        <v>229061.6062179241</v>
      </c>
      <c r="AU34" s="741">
        <v>229061.6062179241</v>
      </c>
      <c r="AV34" s="741">
        <v>229061.6062179241</v>
      </c>
      <c r="AW34" s="741">
        <v>121137.68393180214</v>
      </c>
      <c r="AX34" s="741">
        <v>121137.68393180214</v>
      </c>
      <c r="AY34" s="741">
        <v>121137.68393180214</v>
      </c>
      <c r="AZ34" s="741">
        <v>121137.68393180214</v>
      </c>
      <c r="BA34" s="741">
        <v>113569.17426298984</v>
      </c>
      <c r="BB34" s="741">
        <v>113569.17426298984</v>
      </c>
      <c r="BC34" s="741">
        <v>0</v>
      </c>
      <c r="BD34" s="741">
        <v>0</v>
      </c>
      <c r="BE34" s="741">
        <v>0</v>
      </c>
      <c r="BF34" s="741">
        <v>0</v>
      </c>
      <c r="BG34" s="741">
        <v>0</v>
      </c>
      <c r="BH34" s="741">
        <v>0</v>
      </c>
      <c r="BI34" s="741">
        <v>0</v>
      </c>
      <c r="BJ34" s="741">
        <v>0</v>
      </c>
      <c r="BK34" s="741">
        <v>0</v>
      </c>
      <c r="BL34" s="741">
        <v>0</v>
      </c>
      <c r="BM34" s="741">
        <v>0</v>
      </c>
      <c r="BN34" s="741">
        <v>0</v>
      </c>
      <c r="BO34" s="741">
        <v>0</v>
      </c>
      <c r="BP34" s="741">
        <v>0</v>
      </c>
      <c r="BQ34" s="741">
        <v>0</v>
      </c>
      <c r="BR34" s="741">
        <v>0</v>
      </c>
      <c r="BS34" s="741">
        <v>0</v>
      </c>
      <c r="BT34" s="741">
        <v>0</v>
      </c>
      <c r="BU34" s="16"/>
    </row>
    <row r="35" spans="2:73" s="17" customFormat="1" ht="15.5">
      <c r="B35" s="738" t="s">
        <v>785</v>
      </c>
      <c r="C35" s="738" t="s">
        <v>788</v>
      </c>
      <c r="D35" s="738" t="s">
        <v>22</v>
      </c>
      <c r="E35" s="738" t="s">
        <v>684</v>
      </c>
      <c r="F35" s="738" t="s">
        <v>790</v>
      </c>
      <c r="G35" s="738" t="s">
        <v>787</v>
      </c>
      <c r="H35" s="738">
        <v>2011</v>
      </c>
      <c r="I35" s="739" t="s">
        <v>572</v>
      </c>
      <c r="J35" s="739" t="s">
        <v>590</v>
      </c>
      <c r="K35" s="740"/>
      <c r="L35" s="741">
        <v>294.74587533743238</v>
      </c>
      <c r="M35" s="741">
        <v>294.74587533743238</v>
      </c>
      <c r="N35" s="741">
        <v>294.74587533743238</v>
      </c>
      <c r="O35" s="741">
        <v>294.74587533743238</v>
      </c>
      <c r="P35" s="741">
        <v>294.74587533743238</v>
      </c>
      <c r="Q35" s="741">
        <v>294.74587533743238</v>
      </c>
      <c r="R35" s="741">
        <v>294.74587533743238</v>
      </c>
      <c r="S35" s="741">
        <v>294.74587533743238</v>
      </c>
      <c r="T35" s="741">
        <v>185.69506197022631</v>
      </c>
      <c r="U35" s="741">
        <v>185.69506197022631</v>
      </c>
      <c r="V35" s="741">
        <v>2.9186761985304885</v>
      </c>
      <c r="W35" s="741">
        <v>2.9186761985304885</v>
      </c>
      <c r="X35" s="741">
        <v>2.9186761985304885</v>
      </c>
      <c r="Y35" s="741">
        <v>0</v>
      </c>
      <c r="Z35" s="741">
        <v>0</v>
      </c>
      <c r="AA35" s="741">
        <v>0</v>
      </c>
      <c r="AB35" s="741">
        <v>0</v>
      </c>
      <c r="AC35" s="741">
        <v>0</v>
      </c>
      <c r="AD35" s="741">
        <v>0</v>
      </c>
      <c r="AE35" s="741">
        <v>0</v>
      </c>
      <c r="AF35" s="741">
        <v>0</v>
      </c>
      <c r="AG35" s="741">
        <v>0</v>
      </c>
      <c r="AH35" s="741">
        <v>0</v>
      </c>
      <c r="AI35" s="741">
        <v>0</v>
      </c>
      <c r="AJ35" s="741">
        <v>0</v>
      </c>
      <c r="AK35" s="741">
        <v>0</v>
      </c>
      <c r="AL35" s="741">
        <v>0</v>
      </c>
      <c r="AM35" s="741">
        <v>0</v>
      </c>
      <c r="AN35" s="741">
        <v>0</v>
      </c>
      <c r="AO35" s="741">
        <v>0</v>
      </c>
      <c r="AP35" s="740"/>
      <c r="AQ35" s="741">
        <v>1495229.5495568444</v>
      </c>
      <c r="AR35" s="741">
        <v>1495229.5495568444</v>
      </c>
      <c r="AS35" s="741">
        <v>1495229.5495568444</v>
      </c>
      <c r="AT35" s="741">
        <v>1495229.5495568444</v>
      </c>
      <c r="AU35" s="741">
        <v>1495229.5495568444</v>
      </c>
      <c r="AV35" s="741">
        <v>1495229.5495568444</v>
      </c>
      <c r="AW35" s="741">
        <v>1495229.5495568444</v>
      </c>
      <c r="AX35" s="741">
        <v>1495229.5495568444</v>
      </c>
      <c r="AY35" s="741">
        <v>1126538.6661992536</v>
      </c>
      <c r="AZ35" s="741">
        <v>1126538.6661992536</v>
      </c>
      <c r="BA35" s="741">
        <v>61782.115267723631</v>
      </c>
      <c r="BB35" s="741">
        <v>61782.115267723631</v>
      </c>
      <c r="BC35" s="741">
        <v>61782.115267723631</v>
      </c>
      <c r="BD35" s="741">
        <v>0</v>
      </c>
      <c r="BE35" s="741">
        <v>0</v>
      </c>
      <c r="BF35" s="741">
        <v>0</v>
      </c>
      <c r="BG35" s="741">
        <v>0</v>
      </c>
      <c r="BH35" s="741">
        <v>0</v>
      </c>
      <c r="BI35" s="741">
        <v>0</v>
      </c>
      <c r="BJ35" s="741">
        <v>0</v>
      </c>
      <c r="BK35" s="741">
        <v>0</v>
      </c>
      <c r="BL35" s="741">
        <v>0</v>
      </c>
      <c r="BM35" s="741">
        <v>0</v>
      </c>
      <c r="BN35" s="741">
        <v>0</v>
      </c>
      <c r="BO35" s="741">
        <v>0</v>
      </c>
      <c r="BP35" s="741">
        <v>0</v>
      </c>
      <c r="BQ35" s="741">
        <v>0</v>
      </c>
      <c r="BR35" s="741">
        <v>0</v>
      </c>
      <c r="BS35" s="741">
        <v>0</v>
      </c>
      <c r="BT35" s="741">
        <v>0</v>
      </c>
      <c r="BU35" s="16"/>
    </row>
    <row r="36" spans="2:73" s="17" customFormat="1" ht="15.5">
      <c r="B36" s="738" t="s">
        <v>785</v>
      </c>
      <c r="C36" s="738" t="s">
        <v>788</v>
      </c>
      <c r="D36" s="738" t="s">
        <v>20</v>
      </c>
      <c r="E36" s="738" t="s">
        <v>684</v>
      </c>
      <c r="F36" s="738" t="s">
        <v>790</v>
      </c>
      <c r="G36" s="738" t="s">
        <v>787</v>
      </c>
      <c r="H36" s="738">
        <v>2011</v>
      </c>
      <c r="I36" s="739" t="s">
        <v>572</v>
      </c>
      <c r="J36" s="739" t="s">
        <v>590</v>
      </c>
      <c r="K36" s="740"/>
      <c r="L36" s="741">
        <v>0</v>
      </c>
      <c r="M36" s="741">
        <v>0</v>
      </c>
      <c r="N36" s="741">
        <v>0</v>
      </c>
      <c r="O36" s="741">
        <v>0</v>
      </c>
      <c r="P36" s="741">
        <v>0</v>
      </c>
      <c r="Q36" s="741">
        <v>0</v>
      </c>
      <c r="R36" s="741">
        <v>0</v>
      </c>
      <c r="S36" s="741">
        <v>0</v>
      </c>
      <c r="T36" s="741">
        <v>0</v>
      </c>
      <c r="U36" s="741">
        <v>0</v>
      </c>
      <c r="V36" s="741">
        <v>0</v>
      </c>
      <c r="W36" s="741">
        <v>0</v>
      </c>
      <c r="X36" s="741">
        <v>0</v>
      </c>
      <c r="Y36" s="741">
        <v>0</v>
      </c>
      <c r="Z36" s="741">
        <v>0</v>
      </c>
      <c r="AA36" s="741">
        <v>0</v>
      </c>
      <c r="AB36" s="741">
        <v>0</v>
      </c>
      <c r="AC36" s="741">
        <v>0</v>
      </c>
      <c r="AD36" s="741">
        <v>0</v>
      </c>
      <c r="AE36" s="741">
        <v>0</v>
      </c>
      <c r="AF36" s="741">
        <v>0</v>
      </c>
      <c r="AG36" s="741">
        <v>0</v>
      </c>
      <c r="AH36" s="741">
        <v>0</v>
      </c>
      <c r="AI36" s="741">
        <v>0</v>
      </c>
      <c r="AJ36" s="741">
        <v>0</v>
      </c>
      <c r="AK36" s="741">
        <v>0</v>
      </c>
      <c r="AL36" s="741">
        <v>0</v>
      </c>
      <c r="AM36" s="741">
        <v>0</v>
      </c>
      <c r="AN36" s="741">
        <v>0</v>
      </c>
      <c r="AO36" s="741">
        <v>0</v>
      </c>
      <c r="AP36" s="740"/>
      <c r="AQ36" s="741">
        <v>0</v>
      </c>
      <c r="AR36" s="741">
        <v>0</v>
      </c>
      <c r="AS36" s="741">
        <v>0</v>
      </c>
      <c r="AT36" s="741">
        <v>0</v>
      </c>
      <c r="AU36" s="741">
        <v>0</v>
      </c>
      <c r="AV36" s="741">
        <v>0</v>
      </c>
      <c r="AW36" s="741">
        <v>0</v>
      </c>
      <c r="AX36" s="741">
        <v>0</v>
      </c>
      <c r="AY36" s="741">
        <v>0</v>
      </c>
      <c r="AZ36" s="741">
        <v>0</v>
      </c>
      <c r="BA36" s="741">
        <v>0</v>
      </c>
      <c r="BB36" s="741">
        <v>0</v>
      </c>
      <c r="BC36" s="741">
        <v>0</v>
      </c>
      <c r="BD36" s="741">
        <v>0</v>
      </c>
      <c r="BE36" s="741">
        <v>0</v>
      </c>
      <c r="BF36" s="741">
        <v>0</v>
      </c>
      <c r="BG36" s="741">
        <v>0</v>
      </c>
      <c r="BH36" s="741">
        <v>0</v>
      </c>
      <c r="BI36" s="741">
        <v>0</v>
      </c>
      <c r="BJ36" s="741">
        <v>0</v>
      </c>
      <c r="BK36" s="741">
        <v>0</v>
      </c>
      <c r="BL36" s="741">
        <v>0</v>
      </c>
      <c r="BM36" s="741">
        <v>0</v>
      </c>
      <c r="BN36" s="741">
        <v>0</v>
      </c>
      <c r="BO36" s="741">
        <v>0</v>
      </c>
      <c r="BP36" s="741">
        <v>0</v>
      </c>
      <c r="BQ36" s="741">
        <v>0</v>
      </c>
      <c r="BR36" s="741">
        <v>0</v>
      </c>
      <c r="BS36" s="741">
        <v>0</v>
      </c>
      <c r="BT36" s="741">
        <v>0</v>
      </c>
      <c r="BU36" s="16"/>
    </row>
    <row r="37" spans="2:73" s="17" customFormat="1" ht="15.5">
      <c r="B37" s="738" t="s">
        <v>785</v>
      </c>
      <c r="C37" s="738" t="s">
        <v>792</v>
      </c>
      <c r="D37" s="738" t="s">
        <v>9</v>
      </c>
      <c r="E37" s="738" t="s">
        <v>684</v>
      </c>
      <c r="F37" s="738" t="s">
        <v>792</v>
      </c>
      <c r="G37" s="738" t="s">
        <v>791</v>
      </c>
      <c r="H37" s="738">
        <v>2011</v>
      </c>
      <c r="I37" s="739" t="s">
        <v>572</v>
      </c>
      <c r="J37" s="739" t="s">
        <v>590</v>
      </c>
      <c r="K37" s="740"/>
      <c r="L37" s="741">
        <v>816.6345</v>
      </c>
      <c r="M37" s="741">
        <v>0</v>
      </c>
      <c r="N37" s="741">
        <v>0</v>
      </c>
      <c r="O37" s="741">
        <v>0</v>
      </c>
      <c r="P37" s="741">
        <v>0</v>
      </c>
      <c r="Q37" s="741">
        <v>0</v>
      </c>
      <c r="R37" s="741">
        <v>0</v>
      </c>
      <c r="S37" s="741">
        <v>0</v>
      </c>
      <c r="T37" s="741">
        <v>0</v>
      </c>
      <c r="U37" s="741">
        <v>0</v>
      </c>
      <c r="V37" s="741">
        <v>0</v>
      </c>
      <c r="W37" s="741">
        <v>0</v>
      </c>
      <c r="X37" s="741">
        <v>0</v>
      </c>
      <c r="Y37" s="741">
        <v>0</v>
      </c>
      <c r="Z37" s="741">
        <v>0</v>
      </c>
      <c r="AA37" s="741">
        <v>0</v>
      </c>
      <c r="AB37" s="741">
        <v>0</v>
      </c>
      <c r="AC37" s="741">
        <v>0</v>
      </c>
      <c r="AD37" s="741">
        <v>0</v>
      </c>
      <c r="AE37" s="741">
        <v>0</v>
      </c>
      <c r="AF37" s="741">
        <v>0</v>
      </c>
      <c r="AG37" s="741">
        <v>0</v>
      </c>
      <c r="AH37" s="741">
        <v>0</v>
      </c>
      <c r="AI37" s="741">
        <v>0</v>
      </c>
      <c r="AJ37" s="741">
        <v>0</v>
      </c>
      <c r="AK37" s="741">
        <v>0</v>
      </c>
      <c r="AL37" s="741">
        <v>0</v>
      </c>
      <c r="AM37" s="741">
        <v>0</v>
      </c>
      <c r="AN37" s="741">
        <v>0</v>
      </c>
      <c r="AO37" s="741">
        <v>0</v>
      </c>
      <c r="AP37" s="740"/>
      <c r="AQ37" s="741">
        <v>47935.549999999996</v>
      </c>
      <c r="AR37" s="741">
        <v>0</v>
      </c>
      <c r="AS37" s="741">
        <v>0</v>
      </c>
      <c r="AT37" s="741">
        <v>0</v>
      </c>
      <c r="AU37" s="741">
        <v>0</v>
      </c>
      <c r="AV37" s="741">
        <v>0</v>
      </c>
      <c r="AW37" s="741">
        <v>0</v>
      </c>
      <c r="AX37" s="741">
        <v>0</v>
      </c>
      <c r="AY37" s="741">
        <v>0</v>
      </c>
      <c r="AZ37" s="741">
        <v>0</v>
      </c>
      <c r="BA37" s="741">
        <v>0</v>
      </c>
      <c r="BB37" s="741">
        <v>0</v>
      </c>
      <c r="BC37" s="741">
        <v>0</v>
      </c>
      <c r="BD37" s="741">
        <v>0</v>
      </c>
      <c r="BE37" s="741">
        <v>0</v>
      </c>
      <c r="BF37" s="741">
        <v>0</v>
      </c>
      <c r="BG37" s="741">
        <v>0</v>
      </c>
      <c r="BH37" s="741">
        <v>0</v>
      </c>
      <c r="BI37" s="741">
        <v>0</v>
      </c>
      <c r="BJ37" s="741">
        <v>0</v>
      </c>
      <c r="BK37" s="741">
        <v>0</v>
      </c>
      <c r="BL37" s="741">
        <v>0</v>
      </c>
      <c r="BM37" s="741">
        <v>0</v>
      </c>
      <c r="BN37" s="741">
        <v>0</v>
      </c>
      <c r="BO37" s="741">
        <v>0</v>
      </c>
      <c r="BP37" s="741">
        <v>0</v>
      </c>
      <c r="BQ37" s="741">
        <v>0</v>
      </c>
      <c r="BR37" s="741">
        <v>0</v>
      </c>
      <c r="BS37" s="741">
        <v>0</v>
      </c>
      <c r="BT37" s="741">
        <v>0</v>
      </c>
      <c r="BU37" s="16"/>
    </row>
    <row r="38" spans="2:73" s="17" customFormat="1" ht="15.5">
      <c r="B38" s="738" t="s">
        <v>785</v>
      </c>
      <c r="C38" s="738" t="s">
        <v>792</v>
      </c>
      <c r="D38" s="738" t="s">
        <v>22</v>
      </c>
      <c r="E38" s="738" t="s">
        <v>684</v>
      </c>
      <c r="F38" s="738" t="s">
        <v>792</v>
      </c>
      <c r="G38" s="738" t="s">
        <v>787</v>
      </c>
      <c r="H38" s="738">
        <v>2011</v>
      </c>
      <c r="I38" s="739" t="s">
        <v>572</v>
      </c>
      <c r="J38" s="739" t="s">
        <v>590</v>
      </c>
      <c r="K38" s="740"/>
      <c r="L38" s="741">
        <v>76.075778502672165</v>
      </c>
      <c r="M38" s="741">
        <v>76.075778502672165</v>
      </c>
      <c r="N38" s="741">
        <v>76.075778502672165</v>
      </c>
      <c r="O38" s="741">
        <v>76.075778502672165</v>
      </c>
      <c r="P38" s="741">
        <v>76.075778502672165</v>
      </c>
      <c r="Q38" s="741">
        <v>76.075778502672165</v>
      </c>
      <c r="R38" s="741">
        <v>76.075778502672165</v>
      </c>
      <c r="S38" s="741">
        <v>76.075778502672165</v>
      </c>
      <c r="T38" s="741">
        <v>27.524017772750568</v>
      </c>
      <c r="U38" s="741">
        <v>27.524017772750568</v>
      </c>
      <c r="V38" s="741">
        <v>0</v>
      </c>
      <c r="W38" s="741">
        <v>0</v>
      </c>
      <c r="X38" s="741">
        <v>0</v>
      </c>
      <c r="Y38" s="741">
        <v>0</v>
      </c>
      <c r="Z38" s="741">
        <v>0</v>
      </c>
      <c r="AA38" s="741">
        <v>0</v>
      </c>
      <c r="AB38" s="741">
        <v>0</v>
      </c>
      <c r="AC38" s="741">
        <v>0</v>
      </c>
      <c r="AD38" s="741">
        <v>0</v>
      </c>
      <c r="AE38" s="741">
        <v>0</v>
      </c>
      <c r="AF38" s="741">
        <v>0</v>
      </c>
      <c r="AG38" s="741">
        <v>0</v>
      </c>
      <c r="AH38" s="741">
        <v>0</v>
      </c>
      <c r="AI38" s="741">
        <v>0</v>
      </c>
      <c r="AJ38" s="741">
        <v>0</v>
      </c>
      <c r="AK38" s="741">
        <v>0</v>
      </c>
      <c r="AL38" s="741">
        <v>0</v>
      </c>
      <c r="AM38" s="741">
        <v>0</v>
      </c>
      <c r="AN38" s="741">
        <v>0</v>
      </c>
      <c r="AO38" s="741">
        <v>0</v>
      </c>
      <c r="AP38" s="740"/>
      <c r="AQ38" s="741">
        <v>388884.01783508697</v>
      </c>
      <c r="AR38" s="741">
        <v>388884.01783508697</v>
      </c>
      <c r="AS38" s="741">
        <v>388884.01783508697</v>
      </c>
      <c r="AT38" s="741">
        <v>388884.01783508697</v>
      </c>
      <c r="AU38" s="741">
        <v>388884.01783508697</v>
      </c>
      <c r="AV38" s="741">
        <v>388884.01783508697</v>
      </c>
      <c r="AW38" s="741">
        <v>388884.01783508697</v>
      </c>
      <c r="AX38" s="741">
        <v>388884.01783508697</v>
      </c>
      <c r="AY38" s="741">
        <v>233591.6098187328</v>
      </c>
      <c r="AZ38" s="741">
        <v>233591.6098187328</v>
      </c>
      <c r="BA38" s="741">
        <v>54883.052597696907</v>
      </c>
      <c r="BB38" s="741">
        <v>54883.052597696907</v>
      </c>
      <c r="BC38" s="741">
        <v>54883.052597696907</v>
      </c>
      <c r="BD38" s="741">
        <v>0</v>
      </c>
      <c r="BE38" s="741">
        <v>0</v>
      </c>
      <c r="BF38" s="741">
        <v>0</v>
      </c>
      <c r="BG38" s="741">
        <v>0</v>
      </c>
      <c r="BH38" s="741">
        <v>0</v>
      </c>
      <c r="BI38" s="741">
        <v>0</v>
      </c>
      <c r="BJ38" s="741">
        <v>0</v>
      </c>
      <c r="BK38" s="741">
        <v>0</v>
      </c>
      <c r="BL38" s="741">
        <v>0</v>
      </c>
      <c r="BM38" s="741">
        <v>0</v>
      </c>
      <c r="BN38" s="741">
        <v>0</v>
      </c>
      <c r="BO38" s="741">
        <v>0</v>
      </c>
      <c r="BP38" s="741">
        <v>0</v>
      </c>
      <c r="BQ38" s="741">
        <v>0</v>
      </c>
      <c r="BR38" s="741">
        <v>0</v>
      </c>
      <c r="BS38" s="741">
        <v>0</v>
      </c>
      <c r="BT38" s="741">
        <v>0</v>
      </c>
      <c r="BU38" s="16"/>
    </row>
    <row r="39" spans="2:73" s="17" customFormat="1" ht="15.5">
      <c r="B39" s="738" t="s">
        <v>785</v>
      </c>
      <c r="C39" s="738" t="s">
        <v>793</v>
      </c>
      <c r="D39" s="738" t="s">
        <v>16</v>
      </c>
      <c r="E39" s="738" t="s">
        <v>684</v>
      </c>
      <c r="F39" s="738" t="s">
        <v>790</v>
      </c>
      <c r="G39" s="738" t="s">
        <v>787</v>
      </c>
      <c r="H39" s="738">
        <v>2011</v>
      </c>
      <c r="I39" s="739" t="s">
        <v>572</v>
      </c>
      <c r="J39" s="739" t="s">
        <v>590</v>
      </c>
      <c r="K39" s="740"/>
      <c r="L39" s="741">
        <v>459.37568600000003</v>
      </c>
      <c r="M39" s="741">
        <v>459.37568600000003</v>
      </c>
      <c r="N39" s="741">
        <v>459.37568600000003</v>
      </c>
      <c r="O39" s="741">
        <v>459.37568600000003</v>
      </c>
      <c r="P39" s="741">
        <v>459.37568600000003</v>
      </c>
      <c r="Q39" s="741">
        <v>459.37568600000003</v>
      </c>
      <c r="R39" s="741">
        <v>459.37568600000003</v>
      </c>
      <c r="S39" s="741">
        <v>459.37568600000003</v>
      </c>
      <c r="T39" s="741">
        <v>459.37568600000003</v>
      </c>
      <c r="U39" s="741">
        <v>459.37568600000003</v>
      </c>
      <c r="V39" s="741">
        <v>459.37568600000003</v>
      </c>
      <c r="W39" s="741">
        <v>459.37568600000003</v>
      </c>
      <c r="X39" s="741">
        <v>459.37568600000003</v>
      </c>
      <c r="Y39" s="741">
        <v>0</v>
      </c>
      <c r="Z39" s="741">
        <v>0</v>
      </c>
      <c r="AA39" s="741">
        <v>0</v>
      </c>
      <c r="AB39" s="741">
        <v>0</v>
      </c>
      <c r="AC39" s="741">
        <v>0</v>
      </c>
      <c r="AD39" s="741">
        <v>0</v>
      </c>
      <c r="AE39" s="741">
        <v>0</v>
      </c>
      <c r="AF39" s="741">
        <v>0</v>
      </c>
      <c r="AG39" s="741">
        <v>0</v>
      </c>
      <c r="AH39" s="741">
        <v>0</v>
      </c>
      <c r="AI39" s="741">
        <v>0</v>
      </c>
      <c r="AJ39" s="741">
        <v>0</v>
      </c>
      <c r="AK39" s="741">
        <v>0</v>
      </c>
      <c r="AL39" s="741">
        <v>0</v>
      </c>
      <c r="AM39" s="741">
        <v>0</v>
      </c>
      <c r="AN39" s="741">
        <v>0</v>
      </c>
      <c r="AO39" s="741">
        <v>0</v>
      </c>
      <c r="AP39" s="740"/>
      <c r="AQ39" s="741">
        <v>2715718.7518476401</v>
      </c>
      <c r="AR39" s="741">
        <v>2715718.7518476401</v>
      </c>
      <c r="AS39" s="741">
        <v>2715718.7518476401</v>
      </c>
      <c r="AT39" s="741">
        <v>2715718.7518476401</v>
      </c>
      <c r="AU39" s="741">
        <v>2715718.7518476401</v>
      </c>
      <c r="AV39" s="741">
        <v>2715718.7518476401</v>
      </c>
      <c r="AW39" s="741">
        <v>2715718.7518476401</v>
      </c>
      <c r="AX39" s="741">
        <v>2715718.7518476401</v>
      </c>
      <c r="AY39" s="741">
        <v>2715718.7518476401</v>
      </c>
      <c r="AZ39" s="741">
        <v>2715718.7518476401</v>
      </c>
      <c r="BA39" s="741">
        <v>2715718.7518476401</v>
      </c>
      <c r="BB39" s="741">
        <v>2715718.7518476401</v>
      </c>
      <c r="BC39" s="741">
        <v>2715718.7518476401</v>
      </c>
      <c r="BD39" s="741">
        <v>0</v>
      </c>
      <c r="BE39" s="741">
        <v>0</v>
      </c>
      <c r="BF39" s="741">
        <v>0</v>
      </c>
      <c r="BG39" s="741">
        <v>0</v>
      </c>
      <c r="BH39" s="741">
        <v>0</v>
      </c>
      <c r="BI39" s="741">
        <v>0</v>
      </c>
      <c r="BJ39" s="741">
        <v>0</v>
      </c>
      <c r="BK39" s="741">
        <v>0</v>
      </c>
      <c r="BL39" s="741">
        <v>0</v>
      </c>
      <c r="BM39" s="741">
        <v>0</v>
      </c>
      <c r="BN39" s="741">
        <v>0</v>
      </c>
      <c r="BO39" s="741">
        <v>0</v>
      </c>
      <c r="BP39" s="741">
        <v>0</v>
      </c>
      <c r="BQ39" s="741">
        <v>0</v>
      </c>
      <c r="BR39" s="741">
        <v>0</v>
      </c>
      <c r="BS39" s="741">
        <v>0</v>
      </c>
      <c r="BT39" s="741">
        <v>0</v>
      </c>
      <c r="BU39" s="16"/>
    </row>
    <row r="40" spans="2:73" s="17" customFormat="1" ht="15.5">
      <c r="B40" s="738" t="s">
        <v>785</v>
      </c>
      <c r="C40" s="738" t="s">
        <v>793</v>
      </c>
      <c r="D40" s="738" t="s">
        <v>17</v>
      </c>
      <c r="E40" s="738" t="s">
        <v>684</v>
      </c>
      <c r="F40" s="738" t="s">
        <v>790</v>
      </c>
      <c r="G40" s="738" t="s">
        <v>787</v>
      </c>
      <c r="H40" s="738">
        <v>2011</v>
      </c>
      <c r="I40" s="739" t="s">
        <v>572</v>
      </c>
      <c r="J40" s="739" t="s">
        <v>590</v>
      </c>
      <c r="K40" s="740"/>
      <c r="L40" s="741">
        <v>14.446132597148642</v>
      </c>
      <c r="M40" s="741">
        <v>14.446132597148642</v>
      </c>
      <c r="N40" s="741">
        <v>14.446132597148642</v>
      </c>
      <c r="O40" s="741">
        <v>14.446132597148642</v>
      </c>
      <c r="P40" s="741">
        <v>14.446132597148642</v>
      </c>
      <c r="Q40" s="741">
        <v>14.446132597148642</v>
      </c>
      <c r="R40" s="741">
        <v>14.446132597148642</v>
      </c>
      <c r="S40" s="741">
        <v>14.446132597148642</v>
      </c>
      <c r="T40" s="741">
        <v>14.446132597148642</v>
      </c>
      <c r="U40" s="741">
        <v>14.446132597148642</v>
      </c>
      <c r="V40" s="741">
        <v>14.446132597148642</v>
      </c>
      <c r="W40" s="741">
        <v>14.446132597148642</v>
      </c>
      <c r="X40" s="741">
        <v>14.446132597148642</v>
      </c>
      <c r="Y40" s="741">
        <v>14.446132597148642</v>
      </c>
      <c r="Z40" s="741">
        <v>14.446132597148642</v>
      </c>
      <c r="AA40" s="741">
        <v>14.446132597148642</v>
      </c>
      <c r="AB40" s="741">
        <v>14.446132597148642</v>
      </c>
      <c r="AC40" s="741">
        <v>14.446132597148642</v>
      </c>
      <c r="AD40" s="741">
        <v>14.446132597148642</v>
      </c>
      <c r="AE40" s="741">
        <v>14.446132597148642</v>
      </c>
      <c r="AF40" s="741">
        <v>14.446132597148642</v>
      </c>
      <c r="AG40" s="741">
        <v>14.446132597148642</v>
      </c>
      <c r="AH40" s="741">
        <v>14.446132597148642</v>
      </c>
      <c r="AI40" s="741">
        <v>14.446132597148642</v>
      </c>
      <c r="AJ40" s="741">
        <v>14.446132597148642</v>
      </c>
      <c r="AK40" s="741">
        <v>14.446132597148642</v>
      </c>
      <c r="AL40" s="741">
        <v>0</v>
      </c>
      <c r="AM40" s="741">
        <v>0</v>
      </c>
      <c r="AN40" s="741">
        <v>0</v>
      </c>
      <c r="AO40" s="741">
        <v>0</v>
      </c>
      <c r="AP40" s="740"/>
      <c r="AQ40" s="741">
        <v>74195.337018955426</v>
      </c>
      <c r="AR40" s="741">
        <v>74195.337018955426</v>
      </c>
      <c r="AS40" s="741">
        <v>74195.337018955426</v>
      </c>
      <c r="AT40" s="741">
        <v>74195.337018955426</v>
      </c>
      <c r="AU40" s="741">
        <v>74195.337018955426</v>
      </c>
      <c r="AV40" s="741">
        <v>74195.337018955426</v>
      </c>
      <c r="AW40" s="741">
        <v>74195.337018955426</v>
      </c>
      <c r="AX40" s="741">
        <v>74195.337018955426</v>
      </c>
      <c r="AY40" s="741">
        <v>74195.337018955426</v>
      </c>
      <c r="AZ40" s="741">
        <v>74195.337018955426</v>
      </c>
      <c r="BA40" s="741">
        <v>74195.337018955426</v>
      </c>
      <c r="BB40" s="741">
        <v>74195.337018955426</v>
      </c>
      <c r="BC40" s="741">
        <v>74195.337018955426</v>
      </c>
      <c r="BD40" s="741">
        <v>74195.337018955426</v>
      </c>
      <c r="BE40" s="741">
        <v>74195.337018955426</v>
      </c>
      <c r="BF40" s="741">
        <v>74195.337018955426</v>
      </c>
      <c r="BG40" s="741">
        <v>74195.337018955426</v>
      </c>
      <c r="BH40" s="741">
        <v>74195.337018955426</v>
      </c>
      <c r="BI40" s="741">
        <v>74195.337018955426</v>
      </c>
      <c r="BJ40" s="741">
        <v>74195.337018955426</v>
      </c>
      <c r="BK40" s="741">
        <v>74195.337018955426</v>
      </c>
      <c r="BL40" s="741">
        <v>74195.337018955426</v>
      </c>
      <c r="BM40" s="741">
        <v>74195.337018955426</v>
      </c>
      <c r="BN40" s="741">
        <v>74195.337018955426</v>
      </c>
      <c r="BO40" s="741">
        <v>74195.337018955426</v>
      </c>
      <c r="BP40" s="741">
        <v>74195.337018955426</v>
      </c>
      <c r="BQ40" s="741">
        <v>0</v>
      </c>
      <c r="BR40" s="741">
        <v>0</v>
      </c>
      <c r="BS40" s="741">
        <v>0</v>
      </c>
      <c r="BT40" s="741">
        <v>0</v>
      </c>
      <c r="BU40" s="16"/>
    </row>
    <row r="41" spans="2:73" s="17" customFormat="1" ht="15.5">
      <c r="B41" s="738" t="s">
        <v>785</v>
      </c>
      <c r="C41" s="738" t="s">
        <v>786</v>
      </c>
      <c r="D41" s="738" t="s">
        <v>42</v>
      </c>
      <c r="E41" s="738" t="s">
        <v>684</v>
      </c>
      <c r="F41" s="738" t="s">
        <v>29</v>
      </c>
      <c r="G41" s="738" t="s">
        <v>791</v>
      </c>
      <c r="H41" s="738">
        <v>2011</v>
      </c>
      <c r="I41" s="739" t="s">
        <v>572</v>
      </c>
      <c r="J41" s="739" t="s">
        <v>590</v>
      </c>
      <c r="K41" s="740"/>
      <c r="L41" s="741">
        <v>347.20000000000005</v>
      </c>
      <c r="M41" s="741">
        <v>0</v>
      </c>
      <c r="N41" s="741">
        <v>0</v>
      </c>
      <c r="O41" s="741">
        <v>0</v>
      </c>
      <c r="P41" s="741">
        <v>0</v>
      </c>
      <c r="Q41" s="741">
        <v>0</v>
      </c>
      <c r="R41" s="741">
        <v>0</v>
      </c>
      <c r="S41" s="741">
        <v>0</v>
      </c>
      <c r="T41" s="741">
        <v>0</v>
      </c>
      <c r="U41" s="741">
        <v>0</v>
      </c>
      <c r="V41" s="741">
        <v>0</v>
      </c>
      <c r="W41" s="741">
        <v>0</v>
      </c>
      <c r="X41" s="741">
        <v>0</v>
      </c>
      <c r="Y41" s="741">
        <v>0</v>
      </c>
      <c r="Z41" s="741">
        <v>0</v>
      </c>
      <c r="AA41" s="741">
        <v>0</v>
      </c>
      <c r="AB41" s="741">
        <v>0</v>
      </c>
      <c r="AC41" s="741">
        <v>0</v>
      </c>
      <c r="AD41" s="741">
        <v>0</v>
      </c>
      <c r="AE41" s="741">
        <v>0</v>
      </c>
      <c r="AF41" s="741">
        <v>0</v>
      </c>
      <c r="AG41" s="741">
        <v>0</v>
      </c>
      <c r="AH41" s="741">
        <v>0</v>
      </c>
      <c r="AI41" s="741">
        <v>0</v>
      </c>
      <c r="AJ41" s="741">
        <v>0</v>
      </c>
      <c r="AK41" s="741">
        <v>0</v>
      </c>
      <c r="AL41" s="741">
        <v>0</v>
      </c>
      <c r="AM41" s="741">
        <v>0</v>
      </c>
      <c r="AN41" s="741">
        <v>0</v>
      </c>
      <c r="AO41" s="741">
        <v>0</v>
      </c>
      <c r="AP41" s="740"/>
      <c r="AQ41" s="741">
        <v>899</v>
      </c>
      <c r="AR41" s="741">
        <v>0</v>
      </c>
      <c r="AS41" s="741">
        <v>0</v>
      </c>
      <c r="AT41" s="741">
        <v>0</v>
      </c>
      <c r="AU41" s="741">
        <v>0</v>
      </c>
      <c r="AV41" s="741">
        <v>0</v>
      </c>
      <c r="AW41" s="741">
        <v>0</v>
      </c>
      <c r="AX41" s="741">
        <v>0</v>
      </c>
      <c r="AY41" s="741">
        <v>0</v>
      </c>
      <c r="AZ41" s="741">
        <v>0</v>
      </c>
      <c r="BA41" s="741">
        <v>0</v>
      </c>
      <c r="BB41" s="741">
        <v>0</v>
      </c>
      <c r="BC41" s="741">
        <v>0</v>
      </c>
      <c r="BD41" s="741">
        <v>0</v>
      </c>
      <c r="BE41" s="741">
        <v>0</v>
      </c>
      <c r="BF41" s="741">
        <v>0</v>
      </c>
      <c r="BG41" s="741">
        <v>0</v>
      </c>
      <c r="BH41" s="741">
        <v>0</v>
      </c>
      <c r="BI41" s="741">
        <v>0</v>
      </c>
      <c r="BJ41" s="741">
        <v>0</v>
      </c>
      <c r="BK41" s="741">
        <v>0</v>
      </c>
      <c r="BL41" s="741">
        <v>0</v>
      </c>
      <c r="BM41" s="741">
        <v>0</v>
      </c>
      <c r="BN41" s="741">
        <v>0</v>
      </c>
      <c r="BO41" s="741">
        <v>0</v>
      </c>
      <c r="BP41" s="741">
        <v>0</v>
      </c>
      <c r="BQ41" s="741">
        <v>0</v>
      </c>
      <c r="BR41" s="741">
        <v>0</v>
      </c>
      <c r="BS41" s="741">
        <v>0</v>
      </c>
      <c r="BT41" s="741">
        <v>0</v>
      </c>
      <c r="BU41" s="16"/>
    </row>
    <row r="42" spans="2:73" s="17" customFormat="1" ht="15.5">
      <c r="B42" s="742" t="s">
        <v>785</v>
      </c>
      <c r="C42" s="742" t="s">
        <v>788</v>
      </c>
      <c r="D42" s="742" t="s">
        <v>21</v>
      </c>
      <c r="E42" s="742" t="s">
        <v>684</v>
      </c>
      <c r="F42" s="742" t="s">
        <v>794</v>
      </c>
      <c r="G42" s="742" t="s">
        <v>787</v>
      </c>
      <c r="H42" s="742">
        <v>2012</v>
      </c>
      <c r="I42" s="743" t="s">
        <v>573</v>
      </c>
      <c r="J42" s="743" t="s">
        <v>590</v>
      </c>
      <c r="K42" s="744"/>
      <c r="L42" s="745">
        <v>0</v>
      </c>
      <c r="M42" s="745">
        <v>61.235522908551943</v>
      </c>
      <c r="N42" s="745">
        <v>61.235522908551943</v>
      </c>
      <c r="O42" s="745">
        <v>61.235522908551943</v>
      </c>
      <c r="P42" s="745">
        <v>55.745518604239216</v>
      </c>
      <c r="Q42" s="745">
        <v>55.745518604239216</v>
      </c>
      <c r="R42" s="745">
        <v>20.685272483759345</v>
      </c>
      <c r="S42" s="745">
        <v>20.685272483759345</v>
      </c>
      <c r="T42" s="745">
        <v>20.685272483759345</v>
      </c>
      <c r="U42" s="745">
        <v>20.685272483759345</v>
      </c>
      <c r="V42" s="745">
        <v>20.685272483759345</v>
      </c>
      <c r="W42" s="745">
        <v>19.941105007503126</v>
      </c>
      <c r="X42" s="745">
        <v>19.941105007503126</v>
      </c>
      <c r="Y42" s="745">
        <v>0</v>
      </c>
      <c r="Z42" s="745">
        <v>0</v>
      </c>
      <c r="AA42" s="745">
        <v>0</v>
      </c>
      <c r="AB42" s="745">
        <v>0</v>
      </c>
      <c r="AC42" s="745">
        <v>0</v>
      </c>
      <c r="AD42" s="745">
        <v>0</v>
      </c>
      <c r="AE42" s="745">
        <v>0</v>
      </c>
      <c r="AF42" s="745">
        <v>0</v>
      </c>
      <c r="AG42" s="745">
        <v>0</v>
      </c>
      <c r="AH42" s="745">
        <v>0</v>
      </c>
      <c r="AI42" s="745">
        <v>0</v>
      </c>
      <c r="AJ42" s="745">
        <v>0</v>
      </c>
      <c r="AK42" s="745">
        <v>0</v>
      </c>
      <c r="AL42" s="745">
        <v>0</v>
      </c>
      <c r="AM42" s="745">
        <v>0</v>
      </c>
      <c r="AN42" s="745">
        <v>0</v>
      </c>
      <c r="AO42" s="745">
        <v>0</v>
      </c>
      <c r="AP42" s="744"/>
      <c r="AQ42" s="745">
        <v>0</v>
      </c>
      <c r="AR42" s="745">
        <v>233972.45464763374</v>
      </c>
      <c r="AS42" s="745">
        <v>233972.45464763374</v>
      </c>
      <c r="AT42" s="745">
        <v>233972.45464763374</v>
      </c>
      <c r="AU42" s="745">
        <v>208589.86179185897</v>
      </c>
      <c r="AV42" s="745">
        <v>208589.86179185897</v>
      </c>
      <c r="AW42" s="745">
        <v>79925.451563186973</v>
      </c>
      <c r="AX42" s="745">
        <v>79925.451563186973</v>
      </c>
      <c r="AY42" s="745">
        <v>79925.451563186973</v>
      </c>
      <c r="AZ42" s="745">
        <v>79925.451563186973</v>
      </c>
      <c r="BA42" s="745">
        <v>79925.451563186973</v>
      </c>
      <c r="BB42" s="745">
        <v>72643.934867881981</v>
      </c>
      <c r="BC42" s="745">
        <v>72643.934867881981</v>
      </c>
      <c r="BD42" s="745">
        <v>0</v>
      </c>
      <c r="BE42" s="745">
        <v>0</v>
      </c>
      <c r="BF42" s="745">
        <v>0</v>
      </c>
      <c r="BG42" s="745">
        <v>0</v>
      </c>
      <c r="BH42" s="745">
        <v>0</v>
      </c>
      <c r="BI42" s="745">
        <v>0</v>
      </c>
      <c r="BJ42" s="745">
        <v>0</v>
      </c>
      <c r="BK42" s="745">
        <v>0</v>
      </c>
      <c r="BL42" s="745">
        <v>0</v>
      </c>
      <c r="BM42" s="745">
        <v>0</v>
      </c>
      <c r="BN42" s="745">
        <v>0</v>
      </c>
      <c r="BO42" s="745">
        <v>0</v>
      </c>
      <c r="BP42" s="745">
        <v>0</v>
      </c>
      <c r="BQ42" s="745">
        <v>0</v>
      </c>
      <c r="BR42" s="745">
        <v>0</v>
      </c>
      <c r="BS42" s="745">
        <v>0</v>
      </c>
      <c r="BT42" s="745">
        <v>0</v>
      </c>
      <c r="BU42" s="16"/>
    </row>
    <row r="43" spans="2:73" s="17" customFormat="1" ht="15.5">
      <c r="B43" s="742" t="s">
        <v>785</v>
      </c>
      <c r="C43" s="742" t="s">
        <v>788</v>
      </c>
      <c r="D43" s="742" t="s">
        <v>22</v>
      </c>
      <c r="E43" s="742" t="s">
        <v>684</v>
      </c>
      <c r="F43" s="742" t="s">
        <v>794</v>
      </c>
      <c r="G43" s="742" t="s">
        <v>787</v>
      </c>
      <c r="H43" s="742">
        <v>2012</v>
      </c>
      <c r="I43" s="743" t="s">
        <v>573</v>
      </c>
      <c r="J43" s="743" t="s">
        <v>590</v>
      </c>
      <c r="K43" s="744"/>
      <c r="L43" s="745">
        <v>0</v>
      </c>
      <c r="M43" s="745">
        <v>1306.9119706703443</v>
      </c>
      <c r="N43" s="745">
        <v>1268.2791544345539</v>
      </c>
      <c r="O43" s="745">
        <v>1232.8513281588066</v>
      </c>
      <c r="P43" s="745">
        <v>1106.2573278576413</v>
      </c>
      <c r="Q43" s="745">
        <v>1106.2573278576413</v>
      </c>
      <c r="R43" s="745">
        <v>1056.7918873293509</v>
      </c>
      <c r="S43" s="745">
        <v>1038.0275253406105</v>
      </c>
      <c r="T43" s="745">
        <v>1038.0275253406105</v>
      </c>
      <c r="U43" s="745">
        <v>1022.8125330422182</v>
      </c>
      <c r="V43" s="745">
        <v>769.77740572923938</v>
      </c>
      <c r="W43" s="745">
        <v>765.21907145324167</v>
      </c>
      <c r="X43" s="745">
        <v>765.21907145324167</v>
      </c>
      <c r="Y43" s="745">
        <v>385.13495220977217</v>
      </c>
      <c r="Z43" s="745">
        <v>239.97587534498953</v>
      </c>
      <c r="AA43" s="745">
        <v>239.97587534498953</v>
      </c>
      <c r="AB43" s="745">
        <v>36.112532728141929</v>
      </c>
      <c r="AC43" s="745">
        <v>34.964908728312011</v>
      </c>
      <c r="AD43" s="745">
        <v>34.964908728312011</v>
      </c>
      <c r="AE43" s="745">
        <v>34.964908728312011</v>
      </c>
      <c r="AF43" s="745">
        <v>34.964908728312011</v>
      </c>
      <c r="AG43" s="745">
        <v>0</v>
      </c>
      <c r="AH43" s="745">
        <v>0</v>
      </c>
      <c r="AI43" s="745">
        <v>0</v>
      </c>
      <c r="AJ43" s="745">
        <v>0</v>
      </c>
      <c r="AK43" s="745">
        <v>0</v>
      </c>
      <c r="AL43" s="745">
        <v>0</v>
      </c>
      <c r="AM43" s="745">
        <v>0</v>
      </c>
      <c r="AN43" s="745">
        <v>0</v>
      </c>
      <c r="AO43" s="745">
        <v>0</v>
      </c>
      <c r="AP43" s="744"/>
      <c r="AQ43" s="745">
        <v>0</v>
      </c>
      <c r="AR43" s="745">
        <v>6454934.5118959397</v>
      </c>
      <c r="AS43" s="745">
        <v>6328935.0561680831</v>
      </c>
      <c r="AT43" s="745">
        <v>6213397.9355474198</v>
      </c>
      <c r="AU43" s="745">
        <v>5801017.1442435328</v>
      </c>
      <c r="AV43" s="745">
        <v>5801017.1442435328</v>
      </c>
      <c r="AW43" s="745">
        <v>5637960.7534956206</v>
      </c>
      <c r="AX43" s="745">
        <v>5522943.3671628423</v>
      </c>
      <c r="AY43" s="745">
        <v>5522943.3671628423</v>
      </c>
      <c r="AZ43" s="745">
        <v>5457424.4438540349</v>
      </c>
      <c r="BA43" s="745">
        <v>3943310.6830618661</v>
      </c>
      <c r="BB43" s="745">
        <v>3828407.2872589901</v>
      </c>
      <c r="BC43" s="745">
        <v>3817304.5701769199</v>
      </c>
      <c r="BD43" s="745">
        <v>1552385.7091349319</v>
      </c>
      <c r="BE43" s="745">
        <v>1079183.8051454464</v>
      </c>
      <c r="BF43" s="745">
        <v>1079183.8051454464</v>
      </c>
      <c r="BG43" s="745">
        <v>114001.68659799563</v>
      </c>
      <c r="BH43" s="745">
        <v>111860.55083729852</v>
      </c>
      <c r="BI43" s="745">
        <v>111860.55083729852</v>
      </c>
      <c r="BJ43" s="745">
        <v>111860.55083729852</v>
      </c>
      <c r="BK43" s="745">
        <v>111860.55083729852</v>
      </c>
      <c r="BL43" s="745">
        <v>0</v>
      </c>
      <c r="BM43" s="745">
        <v>0</v>
      </c>
      <c r="BN43" s="745">
        <v>0</v>
      </c>
      <c r="BO43" s="745">
        <v>0</v>
      </c>
      <c r="BP43" s="745">
        <v>0</v>
      </c>
      <c r="BQ43" s="745">
        <v>0</v>
      </c>
      <c r="BR43" s="745">
        <v>0</v>
      </c>
      <c r="BS43" s="745">
        <v>0</v>
      </c>
      <c r="BT43" s="745">
        <v>0</v>
      </c>
      <c r="BU43" s="16"/>
    </row>
    <row r="44" spans="2:73" s="17" customFormat="1" ht="15.5">
      <c r="B44" s="742" t="s">
        <v>785</v>
      </c>
      <c r="C44" s="742" t="s">
        <v>788</v>
      </c>
      <c r="D44" s="742" t="s">
        <v>20</v>
      </c>
      <c r="E44" s="742" t="s">
        <v>684</v>
      </c>
      <c r="F44" s="742" t="s">
        <v>794</v>
      </c>
      <c r="G44" s="742" t="s">
        <v>787</v>
      </c>
      <c r="H44" s="742">
        <v>2012</v>
      </c>
      <c r="I44" s="743" t="s">
        <v>573</v>
      </c>
      <c r="J44" s="743" t="s">
        <v>590</v>
      </c>
      <c r="K44" s="744"/>
      <c r="L44" s="745">
        <v>0</v>
      </c>
      <c r="M44" s="745">
        <v>15.531523888694348</v>
      </c>
      <c r="N44" s="745">
        <v>15.531523888694348</v>
      </c>
      <c r="O44" s="745">
        <v>15.531523888694348</v>
      </c>
      <c r="P44" s="745">
        <v>15.531523888694348</v>
      </c>
      <c r="Q44" s="745">
        <v>0</v>
      </c>
      <c r="R44" s="745">
        <v>0</v>
      </c>
      <c r="S44" s="745">
        <v>0</v>
      </c>
      <c r="T44" s="745">
        <v>0</v>
      </c>
      <c r="U44" s="745">
        <v>0</v>
      </c>
      <c r="V44" s="745">
        <v>0</v>
      </c>
      <c r="W44" s="745">
        <v>0</v>
      </c>
      <c r="X44" s="745">
        <v>0</v>
      </c>
      <c r="Y44" s="745">
        <v>0</v>
      </c>
      <c r="Z44" s="745">
        <v>0</v>
      </c>
      <c r="AA44" s="745">
        <v>0</v>
      </c>
      <c r="AB44" s="745">
        <v>0</v>
      </c>
      <c r="AC44" s="745">
        <v>0</v>
      </c>
      <c r="AD44" s="745">
        <v>0</v>
      </c>
      <c r="AE44" s="745">
        <v>0</v>
      </c>
      <c r="AF44" s="745">
        <v>0</v>
      </c>
      <c r="AG44" s="745">
        <v>0</v>
      </c>
      <c r="AH44" s="745">
        <v>0</v>
      </c>
      <c r="AI44" s="745">
        <v>0</v>
      </c>
      <c r="AJ44" s="745">
        <v>0</v>
      </c>
      <c r="AK44" s="745">
        <v>0</v>
      </c>
      <c r="AL44" s="745">
        <v>0</v>
      </c>
      <c r="AM44" s="745">
        <v>0</v>
      </c>
      <c r="AN44" s="745">
        <v>0</v>
      </c>
      <c r="AO44" s="745">
        <v>0</v>
      </c>
      <c r="AP44" s="744"/>
      <c r="AQ44" s="745">
        <v>0</v>
      </c>
      <c r="AR44" s="745">
        <v>75528.763387689221</v>
      </c>
      <c r="AS44" s="745">
        <v>75528.763387689221</v>
      </c>
      <c r="AT44" s="745">
        <v>75528.763387689221</v>
      </c>
      <c r="AU44" s="745">
        <v>75528.763387689221</v>
      </c>
      <c r="AV44" s="745">
        <v>0</v>
      </c>
      <c r="AW44" s="745">
        <v>0</v>
      </c>
      <c r="AX44" s="745">
        <v>0</v>
      </c>
      <c r="AY44" s="745">
        <v>0</v>
      </c>
      <c r="AZ44" s="745">
        <v>0</v>
      </c>
      <c r="BA44" s="745">
        <v>0</v>
      </c>
      <c r="BB44" s="745">
        <v>0</v>
      </c>
      <c r="BC44" s="745">
        <v>0</v>
      </c>
      <c r="BD44" s="745">
        <v>0</v>
      </c>
      <c r="BE44" s="745">
        <v>0</v>
      </c>
      <c r="BF44" s="745">
        <v>0</v>
      </c>
      <c r="BG44" s="745">
        <v>0</v>
      </c>
      <c r="BH44" s="745">
        <v>0</v>
      </c>
      <c r="BI44" s="745">
        <v>0</v>
      </c>
      <c r="BJ44" s="745">
        <v>0</v>
      </c>
      <c r="BK44" s="745">
        <v>0</v>
      </c>
      <c r="BL44" s="745">
        <v>0</v>
      </c>
      <c r="BM44" s="745">
        <v>0</v>
      </c>
      <c r="BN44" s="745">
        <v>0</v>
      </c>
      <c r="BO44" s="745">
        <v>0</v>
      </c>
      <c r="BP44" s="745">
        <v>0</v>
      </c>
      <c r="BQ44" s="745">
        <v>0</v>
      </c>
      <c r="BR44" s="745">
        <v>0</v>
      </c>
      <c r="BS44" s="745">
        <v>0</v>
      </c>
      <c r="BT44" s="745">
        <v>0</v>
      </c>
      <c r="BU44" s="16"/>
    </row>
    <row r="45" spans="2:73" s="17" customFormat="1" ht="15.5">
      <c r="B45" s="742" t="s">
        <v>785</v>
      </c>
      <c r="C45" s="742" t="s">
        <v>786</v>
      </c>
      <c r="D45" s="742" t="s">
        <v>2</v>
      </c>
      <c r="E45" s="742" t="s">
        <v>684</v>
      </c>
      <c r="F45" s="742" t="s">
        <v>29</v>
      </c>
      <c r="G45" s="742" t="s">
        <v>787</v>
      </c>
      <c r="H45" s="742">
        <v>2012</v>
      </c>
      <c r="I45" s="743" t="s">
        <v>573</v>
      </c>
      <c r="J45" s="743" t="s">
        <v>590</v>
      </c>
      <c r="K45" s="744"/>
      <c r="L45" s="745">
        <v>0</v>
      </c>
      <c r="M45" s="745">
        <v>9.7181301401747291</v>
      </c>
      <c r="N45" s="745">
        <v>9.7181301401747291</v>
      </c>
      <c r="O45" s="745">
        <v>9.7181301401747291</v>
      </c>
      <c r="P45" s="745">
        <v>9.3487410828726905</v>
      </c>
      <c r="Q45" s="745">
        <v>0</v>
      </c>
      <c r="R45" s="745">
        <v>0</v>
      </c>
      <c r="S45" s="745">
        <v>0</v>
      </c>
      <c r="T45" s="745">
        <v>0</v>
      </c>
      <c r="U45" s="745">
        <v>0</v>
      </c>
      <c r="V45" s="745">
        <v>0</v>
      </c>
      <c r="W45" s="745">
        <v>0</v>
      </c>
      <c r="X45" s="745">
        <v>0</v>
      </c>
      <c r="Y45" s="745">
        <v>0</v>
      </c>
      <c r="Z45" s="745">
        <v>0</v>
      </c>
      <c r="AA45" s="745">
        <v>0</v>
      </c>
      <c r="AB45" s="745">
        <v>0</v>
      </c>
      <c r="AC45" s="745">
        <v>0</v>
      </c>
      <c r="AD45" s="745">
        <v>0</v>
      </c>
      <c r="AE45" s="745">
        <v>0</v>
      </c>
      <c r="AF45" s="745">
        <v>0</v>
      </c>
      <c r="AG45" s="745">
        <v>0</v>
      </c>
      <c r="AH45" s="745">
        <v>0</v>
      </c>
      <c r="AI45" s="745">
        <v>0</v>
      </c>
      <c r="AJ45" s="745">
        <v>0</v>
      </c>
      <c r="AK45" s="745">
        <v>0</v>
      </c>
      <c r="AL45" s="745">
        <v>0</v>
      </c>
      <c r="AM45" s="745">
        <v>0</v>
      </c>
      <c r="AN45" s="745">
        <v>0</v>
      </c>
      <c r="AO45" s="745">
        <v>0</v>
      </c>
      <c r="AP45" s="744"/>
      <c r="AQ45" s="745">
        <v>0</v>
      </c>
      <c r="AR45" s="745">
        <v>16999.710664493523</v>
      </c>
      <c r="AS45" s="745">
        <v>16999.710664493523</v>
      </c>
      <c r="AT45" s="745">
        <v>16999.710664493523</v>
      </c>
      <c r="AU45" s="745">
        <v>16669.382867183278</v>
      </c>
      <c r="AV45" s="745">
        <v>0</v>
      </c>
      <c r="AW45" s="745">
        <v>0</v>
      </c>
      <c r="AX45" s="745">
        <v>0</v>
      </c>
      <c r="AY45" s="745">
        <v>0</v>
      </c>
      <c r="AZ45" s="745">
        <v>0</v>
      </c>
      <c r="BA45" s="745">
        <v>0</v>
      </c>
      <c r="BB45" s="745">
        <v>0</v>
      </c>
      <c r="BC45" s="745">
        <v>0</v>
      </c>
      <c r="BD45" s="745">
        <v>0</v>
      </c>
      <c r="BE45" s="745">
        <v>0</v>
      </c>
      <c r="BF45" s="745">
        <v>0</v>
      </c>
      <c r="BG45" s="745">
        <v>0</v>
      </c>
      <c r="BH45" s="745">
        <v>0</v>
      </c>
      <c r="BI45" s="745">
        <v>0</v>
      </c>
      <c r="BJ45" s="745">
        <v>0</v>
      </c>
      <c r="BK45" s="745">
        <v>0</v>
      </c>
      <c r="BL45" s="745">
        <v>0</v>
      </c>
      <c r="BM45" s="745">
        <v>0</v>
      </c>
      <c r="BN45" s="745">
        <v>0</v>
      </c>
      <c r="BO45" s="745">
        <v>0</v>
      </c>
      <c r="BP45" s="745">
        <v>0</v>
      </c>
      <c r="BQ45" s="745">
        <v>0</v>
      </c>
      <c r="BR45" s="745">
        <v>0</v>
      </c>
      <c r="BS45" s="745">
        <v>0</v>
      </c>
      <c r="BT45" s="745">
        <v>0</v>
      </c>
      <c r="BU45" s="16"/>
    </row>
    <row r="46" spans="2:73" s="17" customFormat="1" ht="15.5">
      <c r="B46" s="742" t="s">
        <v>785</v>
      </c>
      <c r="C46" s="742" t="s">
        <v>786</v>
      </c>
      <c r="D46" s="742" t="s">
        <v>1</v>
      </c>
      <c r="E46" s="742" t="s">
        <v>684</v>
      </c>
      <c r="F46" s="742" t="s">
        <v>29</v>
      </c>
      <c r="G46" s="742" t="s">
        <v>787</v>
      </c>
      <c r="H46" s="742">
        <v>2012</v>
      </c>
      <c r="I46" s="743" t="s">
        <v>573</v>
      </c>
      <c r="J46" s="743" t="s">
        <v>590</v>
      </c>
      <c r="K46" s="744"/>
      <c r="L46" s="745">
        <v>0</v>
      </c>
      <c r="M46" s="745">
        <v>32.157648618932178</v>
      </c>
      <c r="N46" s="745">
        <v>32.157648618932178</v>
      </c>
      <c r="O46" s="745">
        <v>32.157648618932178</v>
      </c>
      <c r="P46" s="745">
        <v>31.928440794690601</v>
      </c>
      <c r="Q46" s="745">
        <v>16.575006282726346</v>
      </c>
      <c r="R46" s="745">
        <v>0</v>
      </c>
      <c r="S46" s="745">
        <v>0</v>
      </c>
      <c r="T46" s="745">
        <v>0</v>
      </c>
      <c r="U46" s="745">
        <v>0</v>
      </c>
      <c r="V46" s="745">
        <v>0</v>
      </c>
      <c r="W46" s="745">
        <v>0</v>
      </c>
      <c r="X46" s="745">
        <v>0</v>
      </c>
      <c r="Y46" s="745">
        <v>0</v>
      </c>
      <c r="Z46" s="745">
        <v>0</v>
      </c>
      <c r="AA46" s="745">
        <v>0</v>
      </c>
      <c r="AB46" s="745">
        <v>0</v>
      </c>
      <c r="AC46" s="745">
        <v>0</v>
      </c>
      <c r="AD46" s="745">
        <v>0</v>
      </c>
      <c r="AE46" s="745">
        <v>0</v>
      </c>
      <c r="AF46" s="745">
        <v>0</v>
      </c>
      <c r="AG46" s="745">
        <v>0</v>
      </c>
      <c r="AH46" s="745">
        <v>0</v>
      </c>
      <c r="AI46" s="745">
        <v>0</v>
      </c>
      <c r="AJ46" s="745">
        <v>0</v>
      </c>
      <c r="AK46" s="745">
        <v>0</v>
      </c>
      <c r="AL46" s="745">
        <v>0</v>
      </c>
      <c r="AM46" s="745">
        <v>0</v>
      </c>
      <c r="AN46" s="745">
        <v>0</v>
      </c>
      <c r="AO46" s="745">
        <v>0</v>
      </c>
      <c r="AP46" s="744"/>
      <c r="AQ46" s="745">
        <v>0</v>
      </c>
      <c r="AR46" s="745">
        <v>228274.88540284295</v>
      </c>
      <c r="AS46" s="745">
        <v>228274.88540284295</v>
      </c>
      <c r="AT46" s="745">
        <v>228274.88540284295</v>
      </c>
      <c r="AU46" s="745">
        <v>228069.91529284298</v>
      </c>
      <c r="AV46" s="745">
        <v>126065.11377324053</v>
      </c>
      <c r="AW46" s="745">
        <v>0</v>
      </c>
      <c r="AX46" s="745">
        <v>0</v>
      </c>
      <c r="AY46" s="745">
        <v>0</v>
      </c>
      <c r="AZ46" s="745">
        <v>0</v>
      </c>
      <c r="BA46" s="745">
        <v>0</v>
      </c>
      <c r="BB46" s="745">
        <v>0</v>
      </c>
      <c r="BC46" s="745">
        <v>0</v>
      </c>
      <c r="BD46" s="745">
        <v>0</v>
      </c>
      <c r="BE46" s="745">
        <v>0</v>
      </c>
      <c r="BF46" s="745">
        <v>0</v>
      </c>
      <c r="BG46" s="745">
        <v>0</v>
      </c>
      <c r="BH46" s="745">
        <v>0</v>
      </c>
      <c r="BI46" s="745">
        <v>0</v>
      </c>
      <c r="BJ46" s="745">
        <v>0</v>
      </c>
      <c r="BK46" s="745">
        <v>0</v>
      </c>
      <c r="BL46" s="745">
        <v>0</v>
      </c>
      <c r="BM46" s="745">
        <v>0</v>
      </c>
      <c r="BN46" s="745">
        <v>0</v>
      </c>
      <c r="BO46" s="745">
        <v>0</v>
      </c>
      <c r="BP46" s="745">
        <v>0</v>
      </c>
      <c r="BQ46" s="745">
        <v>0</v>
      </c>
      <c r="BR46" s="745">
        <v>0</v>
      </c>
      <c r="BS46" s="745">
        <v>0</v>
      </c>
      <c r="BT46" s="745">
        <v>0</v>
      </c>
      <c r="BU46" s="16"/>
    </row>
    <row r="47" spans="2:73" s="17" customFormat="1" ht="15.5">
      <c r="B47" s="742" t="s">
        <v>785</v>
      </c>
      <c r="C47" s="742" t="s">
        <v>786</v>
      </c>
      <c r="D47" s="742" t="s">
        <v>5</v>
      </c>
      <c r="E47" s="742" t="s">
        <v>684</v>
      </c>
      <c r="F47" s="742" t="s">
        <v>29</v>
      </c>
      <c r="G47" s="742" t="s">
        <v>787</v>
      </c>
      <c r="H47" s="742">
        <v>2012</v>
      </c>
      <c r="I47" s="743" t="s">
        <v>573</v>
      </c>
      <c r="J47" s="743" t="s">
        <v>590</v>
      </c>
      <c r="K47" s="744"/>
      <c r="L47" s="745">
        <v>0</v>
      </c>
      <c r="M47" s="745">
        <v>20.359682485227328</v>
      </c>
      <c r="N47" s="745">
        <v>20.359682485227328</v>
      </c>
      <c r="O47" s="745">
        <v>20.359682485227328</v>
      </c>
      <c r="P47" s="745">
        <v>20.359682485227328</v>
      </c>
      <c r="Q47" s="745">
        <v>18.635610555932487</v>
      </c>
      <c r="R47" s="745">
        <v>15.770118122186265</v>
      </c>
      <c r="S47" s="745">
        <v>11.806029331219857</v>
      </c>
      <c r="T47" s="745">
        <v>11.762439854397993</v>
      </c>
      <c r="U47" s="745">
        <v>11.762439854397993</v>
      </c>
      <c r="V47" s="745">
        <v>7.5857271975798604</v>
      </c>
      <c r="W47" s="745">
        <v>2.9678339015268445</v>
      </c>
      <c r="X47" s="745">
        <v>2.967573320286653</v>
      </c>
      <c r="Y47" s="745">
        <v>2.967573320286653</v>
      </c>
      <c r="Z47" s="745">
        <v>2.9166475701456456</v>
      </c>
      <c r="AA47" s="745">
        <v>2.9166475701456456</v>
      </c>
      <c r="AB47" s="745">
        <v>2.8441815803309134</v>
      </c>
      <c r="AC47" s="745">
        <v>0.79802249081660692</v>
      </c>
      <c r="AD47" s="745">
        <v>0.79802249081660692</v>
      </c>
      <c r="AE47" s="745">
        <v>0.79802249081660692</v>
      </c>
      <c r="AF47" s="745">
        <v>0.79802249081660692</v>
      </c>
      <c r="AG47" s="745">
        <v>0</v>
      </c>
      <c r="AH47" s="745">
        <v>0</v>
      </c>
      <c r="AI47" s="745">
        <v>0</v>
      </c>
      <c r="AJ47" s="745">
        <v>0</v>
      </c>
      <c r="AK47" s="745">
        <v>0</v>
      </c>
      <c r="AL47" s="745">
        <v>0</v>
      </c>
      <c r="AM47" s="745">
        <v>0</v>
      </c>
      <c r="AN47" s="745">
        <v>0</v>
      </c>
      <c r="AO47" s="745">
        <v>0</v>
      </c>
      <c r="AP47" s="744"/>
      <c r="AQ47" s="745">
        <v>0</v>
      </c>
      <c r="AR47" s="745">
        <v>368427.37150235538</v>
      </c>
      <c r="AS47" s="745">
        <v>368427.37150235538</v>
      </c>
      <c r="AT47" s="745">
        <v>368427.37150235538</v>
      </c>
      <c r="AU47" s="745">
        <v>368427.37150235538</v>
      </c>
      <c r="AV47" s="745">
        <v>331192.76926944696</v>
      </c>
      <c r="AW47" s="745">
        <v>269307.02705706225</v>
      </c>
      <c r="AX47" s="745">
        <v>183695.0135212148</v>
      </c>
      <c r="AY47" s="745">
        <v>183313.16970425524</v>
      </c>
      <c r="AZ47" s="745">
        <v>183313.16970425524</v>
      </c>
      <c r="BA47" s="745">
        <v>93109.140640696613</v>
      </c>
      <c r="BB47" s="745">
        <v>69099.127031271011</v>
      </c>
      <c r="BC47" s="745">
        <v>66951.639516475698</v>
      </c>
      <c r="BD47" s="745">
        <v>66951.639516475698</v>
      </c>
      <c r="BE47" s="745">
        <v>62277.418337460913</v>
      </c>
      <c r="BF47" s="745">
        <v>62277.418337460913</v>
      </c>
      <c r="BG47" s="745">
        <v>61425.493926521485</v>
      </c>
      <c r="BH47" s="745">
        <v>17234.808776583042</v>
      </c>
      <c r="BI47" s="745">
        <v>17234.808776583042</v>
      </c>
      <c r="BJ47" s="745">
        <v>17234.808776583042</v>
      </c>
      <c r="BK47" s="745">
        <v>17234.808776583042</v>
      </c>
      <c r="BL47" s="745">
        <v>0</v>
      </c>
      <c r="BM47" s="745">
        <v>0</v>
      </c>
      <c r="BN47" s="745">
        <v>0</v>
      </c>
      <c r="BO47" s="745">
        <v>0</v>
      </c>
      <c r="BP47" s="745">
        <v>0</v>
      </c>
      <c r="BQ47" s="745">
        <v>0</v>
      </c>
      <c r="BR47" s="745">
        <v>0</v>
      </c>
      <c r="BS47" s="745">
        <v>0</v>
      </c>
      <c r="BT47" s="745">
        <v>0</v>
      </c>
      <c r="BU47" s="16"/>
    </row>
    <row r="48" spans="2:73" s="17" customFormat="1" ht="15.5">
      <c r="B48" s="742" t="s">
        <v>785</v>
      </c>
      <c r="C48" s="742" t="s">
        <v>786</v>
      </c>
      <c r="D48" s="742" t="s">
        <v>4</v>
      </c>
      <c r="E48" s="742" t="s">
        <v>684</v>
      </c>
      <c r="F48" s="742" t="s">
        <v>29</v>
      </c>
      <c r="G48" s="742" t="s">
        <v>787</v>
      </c>
      <c r="H48" s="742">
        <v>2012</v>
      </c>
      <c r="I48" s="743" t="s">
        <v>573</v>
      </c>
      <c r="J48" s="743" t="s">
        <v>590</v>
      </c>
      <c r="K48" s="744"/>
      <c r="L48" s="745">
        <v>0</v>
      </c>
      <c r="M48" s="745">
        <v>3.169757064948969</v>
      </c>
      <c r="N48" s="745">
        <v>3.169757064948969</v>
      </c>
      <c r="O48" s="745">
        <v>3.169757064948969</v>
      </c>
      <c r="P48" s="745">
        <v>3.169757064948969</v>
      </c>
      <c r="Q48" s="745">
        <v>3.1563768368992569</v>
      </c>
      <c r="R48" s="745">
        <v>3.1563768368992569</v>
      </c>
      <c r="S48" s="745">
        <v>2.6922260134713025</v>
      </c>
      <c r="T48" s="745">
        <v>2.6866052651442729</v>
      </c>
      <c r="U48" s="745">
        <v>2.6866052651442729</v>
      </c>
      <c r="V48" s="745">
        <v>2.6866052651442729</v>
      </c>
      <c r="W48" s="745">
        <v>4.9419266725409465E-2</v>
      </c>
      <c r="X48" s="745">
        <v>4.9385232400714678E-2</v>
      </c>
      <c r="Y48" s="745">
        <v>4.9385232400714678E-2</v>
      </c>
      <c r="Z48" s="745">
        <v>4.7606914360051163E-2</v>
      </c>
      <c r="AA48" s="745">
        <v>4.7606914360051163E-2</v>
      </c>
      <c r="AB48" s="745">
        <v>4.4468623462562765E-2</v>
      </c>
      <c r="AC48" s="745">
        <v>0</v>
      </c>
      <c r="AD48" s="745">
        <v>0</v>
      </c>
      <c r="AE48" s="745">
        <v>0</v>
      </c>
      <c r="AF48" s="745">
        <v>0</v>
      </c>
      <c r="AG48" s="745">
        <v>0</v>
      </c>
      <c r="AH48" s="745">
        <v>0</v>
      </c>
      <c r="AI48" s="745">
        <v>0</v>
      </c>
      <c r="AJ48" s="745">
        <v>0</v>
      </c>
      <c r="AK48" s="745">
        <v>0</v>
      </c>
      <c r="AL48" s="745">
        <v>0</v>
      </c>
      <c r="AM48" s="745">
        <v>0</v>
      </c>
      <c r="AN48" s="745">
        <v>0</v>
      </c>
      <c r="AO48" s="745">
        <v>0</v>
      </c>
      <c r="AP48" s="744"/>
      <c r="AQ48" s="745">
        <v>0</v>
      </c>
      <c r="AR48" s="745">
        <v>19234.638903268511</v>
      </c>
      <c r="AS48" s="745">
        <v>19234.638903268511</v>
      </c>
      <c r="AT48" s="745">
        <v>19234.638903268511</v>
      </c>
      <c r="AU48" s="745">
        <v>19234.638903268511</v>
      </c>
      <c r="AV48" s="745">
        <v>18945.667509006315</v>
      </c>
      <c r="AW48" s="745">
        <v>18945.667509006315</v>
      </c>
      <c r="AX48" s="745">
        <v>8921.4504257402677</v>
      </c>
      <c r="AY48" s="745">
        <v>8872.2126703954837</v>
      </c>
      <c r="AZ48" s="745">
        <v>8872.2126703954837</v>
      </c>
      <c r="BA48" s="745">
        <v>8872.2126703954837</v>
      </c>
      <c r="BB48" s="745">
        <v>1440.9833353682259</v>
      </c>
      <c r="BC48" s="745">
        <v>1160.5015658327563</v>
      </c>
      <c r="BD48" s="745">
        <v>1160.5015658327563</v>
      </c>
      <c r="BE48" s="745">
        <v>997.27860248557408</v>
      </c>
      <c r="BF48" s="745">
        <v>997.27860248557408</v>
      </c>
      <c r="BG48" s="745">
        <v>960.38423823229186</v>
      </c>
      <c r="BH48" s="745">
        <v>0</v>
      </c>
      <c r="BI48" s="745">
        <v>0</v>
      </c>
      <c r="BJ48" s="745">
        <v>0</v>
      </c>
      <c r="BK48" s="745">
        <v>0</v>
      </c>
      <c r="BL48" s="745">
        <v>0</v>
      </c>
      <c r="BM48" s="745">
        <v>0</v>
      </c>
      <c r="BN48" s="745">
        <v>0</v>
      </c>
      <c r="BO48" s="745">
        <v>0</v>
      </c>
      <c r="BP48" s="745">
        <v>0</v>
      </c>
      <c r="BQ48" s="745">
        <v>0</v>
      </c>
      <c r="BR48" s="745">
        <v>0</v>
      </c>
      <c r="BS48" s="745">
        <v>0</v>
      </c>
      <c r="BT48" s="745">
        <v>0</v>
      </c>
      <c r="BU48" s="16"/>
    </row>
    <row r="49" spans="2:73" s="17" customFormat="1" ht="15.5">
      <c r="B49" s="742" t="s">
        <v>785</v>
      </c>
      <c r="C49" s="742" t="s">
        <v>786</v>
      </c>
      <c r="D49" s="742" t="s">
        <v>3</v>
      </c>
      <c r="E49" s="742" t="s">
        <v>684</v>
      </c>
      <c r="F49" s="742" t="s">
        <v>29</v>
      </c>
      <c r="G49" s="742" t="s">
        <v>787</v>
      </c>
      <c r="H49" s="742">
        <v>2012</v>
      </c>
      <c r="I49" s="743" t="s">
        <v>573</v>
      </c>
      <c r="J49" s="743" t="s">
        <v>590</v>
      </c>
      <c r="K49" s="744"/>
      <c r="L49" s="745">
        <v>0</v>
      </c>
      <c r="M49" s="745">
        <v>477.77766289318276</v>
      </c>
      <c r="N49" s="745">
        <v>477.77766289318276</v>
      </c>
      <c r="O49" s="745">
        <v>477.77766289318276</v>
      </c>
      <c r="P49" s="745">
        <v>477.77766289318276</v>
      </c>
      <c r="Q49" s="745">
        <v>477.77766289318276</v>
      </c>
      <c r="R49" s="745">
        <v>477.77766289318276</v>
      </c>
      <c r="S49" s="745">
        <v>477.77766289318276</v>
      </c>
      <c r="T49" s="745">
        <v>477.77766289318276</v>
      </c>
      <c r="U49" s="745">
        <v>477.77766289318276</v>
      </c>
      <c r="V49" s="745">
        <v>477.77766289318276</v>
      </c>
      <c r="W49" s="745">
        <v>477.77766289318276</v>
      </c>
      <c r="X49" s="745">
        <v>477.77766289318276</v>
      </c>
      <c r="Y49" s="745">
        <v>477.77766289318276</v>
      </c>
      <c r="Z49" s="745">
        <v>477.77766289318276</v>
      </c>
      <c r="AA49" s="745">
        <v>477.77766289318276</v>
      </c>
      <c r="AB49" s="745">
        <v>477.77766289318276</v>
      </c>
      <c r="AC49" s="745">
        <v>477.77766289318276</v>
      </c>
      <c r="AD49" s="745">
        <v>477.77766289318276</v>
      </c>
      <c r="AE49" s="745">
        <v>347.77855161056351</v>
      </c>
      <c r="AF49" s="745">
        <v>0</v>
      </c>
      <c r="AG49" s="745">
        <v>0</v>
      </c>
      <c r="AH49" s="745">
        <v>0</v>
      </c>
      <c r="AI49" s="745">
        <v>0</v>
      </c>
      <c r="AJ49" s="745">
        <v>0</v>
      </c>
      <c r="AK49" s="745">
        <v>0</v>
      </c>
      <c r="AL49" s="745">
        <v>0</v>
      </c>
      <c r="AM49" s="745">
        <v>0</v>
      </c>
      <c r="AN49" s="745">
        <v>0</v>
      </c>
      <c r="AO49" s="745">
        <v>0</v>
      </c>
      <c r="AP49" s="744"/>
      <c r="AQ49" s="745">
        <v>0</v>
      </c>
      <c r="AR49" s="745">
        <v>787618.14285534748</v>
      </c>
      <c r="AS49" s="745">
        <v>787618.14285534748</v>
      </c>
      <c r="AT49" s="745">
        <v>787618.14285534748</v>
      </c>
      <c r="AU49" s="745">
        <v>787618.14285534748</v>
      </c>
      <c r="AV49" s="745">
        <v>787618.14285534748</v>
      </c>
      <c r="AW49" s="745">
        <v>787618.14285534748</v>
      </c>
      <c r="AX49" s="745">
        <v>787618.14285534748</v>
      </c>
      <c r="AY49" s="745">
        <v>787618.14285534748</v>
      </c>
      <c r="AZ49" s="745">
        <v>787618.14285534748</v>
      </c>
      <c r="BA49" s="745">
        <v>787618.14285534748</v>
      </c>
      <c r="BB49" s="745">
        <v>787618.14285534748</v>
      </c>
      <c r="BC49" s="745">
        <v>787618.14285534748</v>
      </c>
      <c r="BD49" s="745">
        <v>787618.14285534748</v>
      </c>
      <c r="BE49" s="745">
        <v>787618.14285534748</v>
      </c>
      <c r="BF49" s="745">
        <v>787618.14285534748</v>
      </c>
      <c r="BG49" s="745">
        <v>787618.14285534748</v>
      </c>
      <c r="BH49" s="745">
        <v>787618.14285534748</v>
      </c>
      <c r="BI49" s="745">
        <v>787618.14285534748</v>
      </c>
      <c r="BJ49" s="745">
        <v>671365.86295317346</v>
      </c>
      <c r="BK49" s="745">
        <v>0</v>
      </c>
      <c r="BL49" s="745">
        <v>0</v>
      </c>
      <c r="BM49" s="745">
        <v>0</v>
      </c>
      <c r="BN49" s="745">
        <v>0</v>
      </c>
      <c r="BO49" s="745">
        <v>0</v>
      </c>
      <c r="BP49" s="745">
        <v>0</v>
      </c>
      <c r="BQ49" s="745">
        <v>0</v>
      </c>
      <c r="BR49" s="745">
        <v>0</v>
      </c>
      <c r="BS49" s="745">
        <v>0</v>
      </c>
      <c r="BT49" s="745">
        <v>0</v>
      </c>
      <c r="BU49" s="16"/>
    </row>
    <row r="50" spans="2:73" s="17" customFormat="1" ht="15.5">
      <c r="B50" s="742" t="s">
        <v>785</v>
      </c>
      <c r="C50" s="742" t="s">
        <v>786</v>
      </c>
      <c r="D50" s="742" t="s">
        <v>42</v>
      </c>
      <c r="E50" s="742" t="s">
        <v>684</v>
      </c>
      <c r="F50" s="742" t="s">
        <v>29</v>
      </c>
      <c r="G50" s="742" t="s">
        <v>791</v>
      </c>
      <c r="H50" s="742">
        <v>2012</v>
      </c>
      <c r="I50" s="743" t="s">
        <v>573</v>
      </c>
      <c r="J50" s="743" t="s">
        <v>590</v>
      </c>
      <c r="K50" s="744"/>
      <c r="L50" s="745">
        <v>0</v>
      </c>
      <c r="M50" s="745">
        <v>1274.5045798000001</v>
      </c>
      <c r="N50" s="745">
        <v>0</v>
      </c>
      <c r="O50" s="745">
        <v>0</v>
      </c>
      <c r="P50" s="745">
        <v>0</v>
      </c>
      <c r="Q50" s="745">
        <v>0</v>
      </c>
      <c r="R50" s="745">
        <v>0</v>
      </c>
      <c r="S50" s="745">
        <v>0</v>
      </c>
      <c r="T50" s="745">
        <v>0</v>
      </c>
      <c r="U50" s="745">
        <v>0</v>
      </c>
      <c r="V50" s="745">
        <v>0</v>
      </c>
      <c r="W50" s="745">
        <v>0</v>
      </c>
      <c r="X50" s="745">
        <v>0</v>
      </c>
      <c r="Y50" s="745">
        <v>0</v>
      </c>
      <c r="Z50" s="745">
        <v>0</v>
      </c>
      <c r="AA50" s="745">
        <v>0</v>
      </c>
      <c r="AB50" s="745">
        <v>0</v>
      </c>
      <c r="AC50" s="745">
        <v>0</v>
      </c>
      <c r="AD50" s="745">
        <v>0</v>
      </c>
      <c r="AE50" s="745">
        <v>0</v>
      </c>
      <c r="AF50" s="745">
        <v>0</v>
      </c>
      <c r="AG50" s="745">
        <v>0</v>
      </c>
      <c r="AH50" s="745">
        <v>0</v>
      </c>
      <c r="AI50" s="745">
        <v>0</v>
      </c>
      <c r="AJ50" s="745">
        <v>0</v>
      </c>
      <c r="AK50" s="745">
        <v>0</v>
      </c>
      <c r="AL50" s="745">
        <v>0</v>
      </c>
      <c r="AM50" s="745">
        <v>0</v>
      </c>
      <c r="AN50" s="745">
        <v>0</v>
      </c>
      <c r="AO50" s="745">
        <v>0</v>
      </c>
      <c r="AP50" s="744"/>
      <c r="AQ50" s="745">
        <v>0</v>
      </c>
      <c r="AR50" s="745">
        <v>9589.1792130000013</v>
      </c>
      <c r="AS50" s="745">
        <v>0</v>
      </c>
      <c r="AT50" s="745">
        <v>0</v>
      </c>
      <c r="AU50" s="745">
        <v>0</v>
      </c>
      <c r="AV50" s="745">
        <v>0</v>
      </c>
      <c r="AW50" s="745">
        <v>0</v>
      </c>
      <c r="AX50" s="745">
        <v>0</v>
      </c>
      <c r="AY50" s="745">
        <v>0</v>
      </c>
      <c r="AZ50" s="745">
        <v>0</v>
      </c>
      <c r="BA50" s="745">
        <v>0</v>
      </c>
      <c r="BB50" s="745">
        <v>0</v>
      </c>
      <c r="BC50" s="745">
        <v>0</v>
      </c>
      <c r="BD50" s="745">
        <v>0</v>
      </c>
      <c r="BE50" s="745">
        <v>0</v>
      </c>
      <c r="BF50" s="745">
        <v>0</v>
      </c>
      <c r="BG50" s="745">
        <v>0</v>
      </c>
      <c r="BH50" s="745">
        <v>0</v>
      </c>
      <c r="BI50" s="745">
        <v>0</v>
      </c>
      <c r="BJ50" s="745">
        <v>0</v>
      </c>
      <c r="BK50" s="745">
        <v>0</v>
      </c>
      <c r="BL50" s="745">
        <v>0</v>
      </c>
      <c r="BM50" s="745">
        <v>0</v>
      </c>
      <c r="BN50" s="745">
        <v>0</v>
      </c>
      <c r="BO50" s="745">
        <v>0</v>
      </c>
      <c r="BP50" s="745">
        <v>0</v>
      </c>
      <c r="BQ50" s="745">
        <v>0</v>
      </c>
      <c r="BR50" s="745">
        <v>0</v>
      </c>
      <c r="BS50" s="745">
        <v>0</v>
      </c>
      <c r="BT50" s="745">
        <v>0</v>
      </c>
      <c r="BU50" s="16"/>
    </row>
    <row r="51" spans="2:73" s="17" customFormat="1" ht="15.5">
      <c r="B51" s="742" t="s">
        <v>785</v>
      </c>
      <c r="C51" s="742" t="s">
        <v>792</v>
      </c>
      <c r="D51" s="742" t="s">
        <v>9</v>
      </c>
      <c r="E51" s="742" t="s">
        <v>684</v>
      </c>
      <c r="F51" s="742" t="s">
        <v>792</v>
      </c>
      <c r="G51" s="742" t="s">
        <v>791</v>
      </c>
      <c r="H51" s="742">
        <v>2012</v>
      </c>
      <c r="I51" s="743" t="s">
        <v>573</v>
      </c>
      <c r="J51" s="743" t="s">
        <v>590</v>
      </c>
      <c r="K51" s="744"/>
      <c r="L51" s="745">
        <v>0</v>
      </c>
      <c r="M51" s="745">
        <v>1538.2452058000001</v>
      </c>
      <c r="N51" s="745">
        <v>0</v>
      </c>
      <c r="O51" s="745">
        <v>0</v>
      </c>
      <c r="P51" s="745">
        <v>0</v>
      </c>
      <c r="Q51" s="745">
        <v>0</v>
      </c>
      <c r="R51" s="745">
        <v>0</v>
      </c>
      <c r="S51" s="745">
        <v>0</v>
      </c>
      <c r="T51" s="745">
        <v>0</v>
      </c>
      <c r="U51" s="745">
        <v>0</v>
      </c>
      <c r="V51" s="745">
        <v>0</v>
      </c>
      <c r="W51" s="745">
        <v>0</v>
      </c>
      <c r="X51" s="745">
        <v>0</v>
      </c>
      <c r="Y51" s="745">
        <v>0</v>
      </c>
      <c r="Z51" s="745">
        <v>0</v>
      </c>
      <c r="AA51" s="745">
        <v>0</v>
      </c>
      <c r="AB51" s="745">
        <v>0</v>
      </c>
      <c r="AC51" s="745">
        <v>0</v>
      </c>
      <c r="AD51" s="745">
        <v>0</v>
      </c>
      <c r="AE51" s="745">
        <v>0</v>
      </c>
      <c r="AF51" s="745">
        <v>0</v>
      </c>
      <c r="AG51" s="745">
        <v>0</v>
      </c>
      <c r="AH51" s="745">
        <v>0</v>
      </c>
      <c r="AI51" s="745">
        <v>0</v>
      </c>
      <c r="AJ51" s="745">
        <v>0</v>
      </c>
      <c r="AK51" s="745">
        <v>0</v>
      </c>
      <c r="AL51" s="745">
        <v>0</v>
      </c>
      <c r="AM51" s="745">
        <v>0</v>
      </c>
      <c r="AN51" s="745">
        <v>0</v>
      </c>
      <c r="AO51" s="745">
        <v>0</v>
      </c>
      <c r="AP51" s="744"/>
      <c r="AQ51" s="745">
        <v>0</v>
      </c>
      <c r="AR51" s="745">
        <v>37071.040000000001</v>
      </c>
      <c r="AS51" s="745">
        <v>0</v>
      </c>
      <c r="AT51" s="745">
        <v>0</v>
      </c>
      <c r="AU51" s="745">
        <v>0</v>
      </c>
      <c r="AV51" s="745">
        <v>0</v>
      </c>
      <c r="AW51" s="745">
        <v>0</v>
      </c>
      <c r="AX51" s="745">
        <v>0</v>
      </c>
      <c r="AY51" s="745">
        <v>0</v>
      </c>
      <c r="AZ51" s="745">
        <v>0</v>
      </c>
      <c r="BA51" s="745">
        <v>0</v>
      </c>
      <c r="BB51" s="745">
        <v>0</v>
      </c>
      <c r="BC51" s="745">
        <v>0</v>
      </c>
      <c r="BD51" s="745">
        <v>0</v>
      </c>
      <c r="BE51" s="745">
        <v>0</v>
      </c>
      <c r="BF51" s="745">
        <v>0</v>
      </c>
      <c r="BG51" s="745">
        <v>0</v>
      </c>
      <c r="BH51" s="745">
        <v>0</v>
      </c>
      <c r="BI51" s="745">
        <v>0</v>
      </c>
      <c r="BJ51" s="745">
        <v>0</v>
      </c>
      <c r="BK51" s="745">
        <v>0</v>
      </c>
      <c r="BL51" s="745">
        <v>0</v>
      </c>
      <c r="BM51" s="745">
        <v>0</v>
      </c>
      <c r="BN51" s="745">
        <v>0</v>
      </c>
      <c r="BO51" s="745">
        <v>0</v>
      </c>
      <c r="BP51" s="745">
        <v>0</v>
      </c>
      <c r="BQ51" s="745">
        <v>0</v>
      </c>
      <c r="BR51" s="745">
        <v>0</v>
      </c>
      <c r="BS51" s="745">
        <v>0</v>
      </c>
      <c r="BT51" s="745">
        <v>0</v>
      </c>
      <c r="BU51" s="16"/>
    </row>
    <row r="52" spans="2:73">
      <c r="B52" s="742" t="s">
        <v>785</v>
      </c>
      <c r="C52" s="742" t="s">
        <v>793</v>
      </c>
      <c r="D52" s="742" t="s">
        <v>17</v>
      </c>
      <c r="E52" s="742" t="s">
        <v>684</v>
      </c>
      <c r="F52" s="742" t="s">
        <v>794</v>
      </c>
      <c r="G52" s="742" t="s">
        <v>787</v>
      </c>
      <c r="H52" s="742">
        <v>2012</v>
      </c>
      <c r="I52" s="743" t="s">
        <v>573</v>
      </c>
      <c r="J52" s="743" t="s">
        <v>590</v>
      </c>
      <c r="K52" s="744"/>
      <c r="L52" s="745">
        <v>0</v>
      </c>
      <c r="M52" s="745">
        <v>20.104506732024291</v>
      </c>
      <c r="N52" s="745">
        <v>20.104506732024291</v>
      </c>
      <c r="O52" s="745">
        <v>20.104506732024291</v>
      </c>
      <c r="P52" s="745">
        <v>20.104506732024291</v>
      </c>
      <c r="Q52" s="745">
        <v>20.104506732024291</v>
      </c>
      <c r="R52" s="745">
        <v>20.104506732024291</v>
      </c>
      <c r="S52" s="745">
        <v>20.104506732024291</v>
      </c>
      <c r="T52" s="745">
        <v>20.104506732024291</v>
      </c>
      <c r="U52" s="745">
        <v>20.104506732024291</v>
      </c>
      <c r="V52" s="745">
        <v>20.104506732024291</v>
      </c>
      <c r="W52" s="745">
        <v>20.104506732024291</v>
      </c>
      <c r="X52" s="745">
        <v>20.104506732024291</v>
      </c>
      <c r="Y52" s="745">
        <v>0</v>
      </c>
      <c r="Z52" s="745">
        <v>0</v>
      </c>
      <c r="AA52" s="745">
        <v>0</v>
      </c>
      <c r="AB52" s="745">
        <v>0</v>
      </c>
      <c r="AC52" s="745">
        <v>0</v>
      </c>
      <c r="AD52" s="745">
        <v>0</v>
      </c>
      <c r="AE52" s="745">
        <v>0</v>
      </c>
      <c r="AF52" s="745">
        <v>0</v>
      </c>
      <c r="AG52" s="745">
        <v>0</v>
      </c>
      <c r="AH52" s="745">
        <v>0</v>
      </c>
      <c r="AI52" s="745">
        <v>0</v>
      </c>
      <c r="AJ52" s="745">
        <v>0</v>
      </c>
      <c r="AK52" s="745">
        <v>0</v>
      </c>
      <c r="AL52" s="745">
        <v>0</v>
      </c>
      <c r="AM52" s="745">
        <v>0</v>
      </c>
      <c r="AN52" s="745">
        <v>0</v>
      </c>
      <c r="AO52" s="745">
        <v>0</v>
      </c>
      <c r="AP52" s="744"/>
      <c r="AQ52" s="745">
        <v>0</v>
      </c>
      <c r="AR52" s="745">
        <v>1506.0625244417799</v>
      </c>
      <c r="AS52" s="745">
        <v>1506.0625244417799</v>
      </c>
      <c r="AT52" s="745">
        <v>1506.0625244417799</v>
      </c>
      <c r="AU52" s="745">
        <v>1506.0625244417799</v>
      </c>
      <c r="AV52" s="745">
        <v>1506.0625244417799</v>
      </c>
      <c r="AW52" s="745">
        <v>1506.0625244417799</v>
      </c>
      <c r="AX52" s="745">
        <v>1506.0625244417799</v>
      </c>
      <c r="AY52" s="745">
        <v>1506.0625244417799</v>
      </c>
      <c r="AZ52" s="745">
        <v>1506.0625244417799</v>
      </c>
      <c r="BA52" s="745">
        <v>1506.0625244417799</v>
      </c>
      <c r="BB52" s="745">
        <v>1506.0625244417799</v>
      </c>
      <c r="BC52" s="745">
        <v>1506.0625244417799</v>
      </c>
      <c r="BD52" s="745">
        <v>0</v>
      </c>
      <c r="BE52" s="745">
        <v>0</v>
      </c>
      <c r="BF52" s="745">
        <v>0</v>
      </c>
      <c r="BG52" s="745">
        <v>0</v>
      </c>
      <c r="BH52" s="745">
        <v>0</v>
      </c>
      <c r="BI52" s="745">
        <v>0</v>
      </c>
      <c r="BJ52" s="745">
        <v>0</v>
      </c>
      <c r="BK52" s="745">
        <v>0</v>
      </c>
      <c r="BL52" s="745">
        <v>0</v>
      </c>
      <c r="BM52" s="745">
        <v>0</v>
      </c>
      <c r="BN52" s="745">
        <v>0</v>
      </c>
      <c r="BO52" s="745">
        <v>0</v>
      </c>
      <c r="BP52" s="745">
        <v>0</v>
      </c>
      <c r="BQ52" s="745">
        <v>0</v>
      </c>
      <c r="BR52" s="745">
        <v>0</v>
      </c>
      <c r="BS52" s="745">
        <v>0</v>
      </c>
      <c r="BT52" s="745">
        <v>0</v>
      </c>
    </row>
    <row r="53" spans="2:73">
      <c r="B53" s="742" t="s">
        <v>795</v>
      </c>
      <c r="C53" s="742" t="s">
        <v>786</v>
      </c>
      <c r="D53" s="742" t="s">
        <v>796</v>
      </c>
      <c r="E53" s="742" t="s">
        <v>684</v>
      </c>
      <c r="F53" s="742" t="s">
        <v>29</v>
      </c>
      <c r="G53" s="742" t="s">
        <v>791</v>
      </c>
      <c r="H53" s="742">
        <v>2012</v>
      </c>
      <c r="I53" s="743" t="s">
        <v>573</v>
      </c>
      <c r="J53" s="743" t="s">
        <v>590</v>
      </c>
      <c r="K53" s="744"/>
      <c r="L53" s="745">
        <v>0</v>
      </c>
      <c r="M53" s="745">
        <v>1.5527390000000001</v>
      </c>
      <c r="N53" s="745">
        <v>0</v>
      </c>
      <c r="O53" s="745">
        <v>0</v>
      </c>
      <c r="P53" s="745">
        <v>0</v>
      </c>
      <c r="Q53" s="745">
        <v>0</v>
      </c>
      <c r="R53" s="745">
        <v>0</v>
      </c>
      <c r="S53" s="745">
        <v>0</v>
      </c>
      <c r="T53" s="745">
        <v>0</v>
      </c>
      <c r="U53" s="745">
        <v>0</v>
      </c>
      <c r="V53" s="745">
        <v>0</v>
      </c>
      <c r="W53" s="745">
        <v>0</v>
      </c>
      <c r="X53" s="745">
        <v>0</v>
      </c>
      <c r="Y53" s="745">
        <v>0</v>
      </c>
      <c r="Z53" s="745">
        <v>0</v>
      </c>
      <c r="AA53" s="745">
        <v>0</v>
      </c>
      <c r="AB53" s="745">
        <v>0</v>
      </c>
      <c r="AC53" s="745">
        <v>0</v>
      </c>
      <c r="AD53" s="745">
        <v>0</v>
      </c>
      <c r="AE53" s="745">
        <v>0</v>
      </c>
      <c r="AF53" s="745">
        <v>0</v>
      </c>
      <c r="AG53" s="745">
        <v>0</v>
      </c>
      <c r="AH53" s="745">
        <v>0</v>
      </c>
      <c r="AI53" s="745">
        <v>0</v>
      </c>
      <c r="AJ53" s="745">
        <v>0</v>
      </c>
      <c r="AK53" s="745">
        <v>0</v>
      </c>
      <c r="AL53" s="745">
        <v>0</v>
      </c>
      <c r="AM53" s="745">
        <v>0</v>
      </c>
      <c r="AN53" s="745">
        <v>0</v>
      </c>
      <c r="AO53" s="745">
        <v>0</v>
      </c>
      <c r="AP53" s="744"/>
      <c r="AQ53" s="745">
        <v>0</v>
      </c>
      <c r="AR53" s="745">
        <v>6.1225100000000001</v>
      </c>
      <c r="AS53" s="745">
        <v>0</v>
      </c>
      <c r="AT53" s="745">
        <v>0</v>
      </c>
      <c r="AU53" s="745">
        <v>0</v>
      </c>
      <c r="AV53" s="745">
        <v>0</v>
      </c>
      <c r="AW53" s="745">
        <v>0</v>
      </c>
      <c r="AX53" s="745">
        <v>0</v>
      </c>
      <c r="AY53" s="745">
        <v>0</v>
      </c>
      <c r="AZ53" s="745">
        <v>0</v>
      </c>
      <c r="BA53" s="745">
        <v>0</v>
      </c>
      <c r="BB53" s="745">
        <v>0</v>
      </c>
      <c r="BC53" s="745">
        <v>0</v>
      </c>
      <c r="BD53" s="745">
        <v>0</v>
      </c>
      <c r="BE53" s="745">
        <v>0</v>
      </c>
      <c r="BF53" s="745">
        <v>0</v>
      </c>
      <c r="BG53" s="745">
        <v>0</v>
      </c>
      <c r="BH53" s="745">
        <v>0</v>
      </c>
      <c r="BI53" s="745">
        <v>0</v>
      </c>
      <c r="BJ53" s="745">
        <v>0</v>
      </c>
      <c r="BK53" s="745">
        <v>0</v>
      </c>
      <c r="BL53" s="745">
        <v>0</v>
      </c>
      <c r="BM53" s="745">
        <v>0</v>
      </c>
      <c r="BN53" s="745">
        <v>0</v>
      </c>
      <c r="BO53" s="745">
        <v>0</v>
      </c>
      <c r="BP53" s="745">
        <v>0</v>
      </c>
      <c r="BQ53" s="745">
        <v>0</v>
      </c>
      <c r="BR53" s="745">
        <v>0</v>
      </c>
      <c r="BS53" s="745">
        <v>0</v>
      </c>
      <c r="BT53" s="745">
        <v>0</v>
      </c>
    </row>
    <row r="54" spans="2:73">
      <c r="B54" s="742" t="s">
        <v>795</v>
      </c>
      <c r="C54" s="742" t="s">
        <v>786</v>
      </c>
      <c r="D54" s="742" t="s">
        <v>796</v>
      </c>
      <c r="E54" s="742" t="s">
        <v>684</v>
      </c>
      <c r="F54" s="742" t="s">
        <v>29</v>
      </c>
      <c r="G54" s="742" t="s">
        <v>791</v>
      </c>
      <c r="H54" s="742">
        <v>2012</v>
      </c>
      <c r="I54" s="743" t="s">
        <v>573</v>
      </c>
      <c r="J54" s="743" t="s">
        <v>590</v>
      </c>
      <c r="K54" s="744"/>
      <c r="L54" s="745">
        <v>0</v>
      </c>
      <c r="M54" s="745">
        <v>1415.336</v>
      </c>
      <c r="N54" s="745">
        <v>0</v>
      </c>
      <c r="O54" s="745">
        <v>0</v>
      </c>
      <c r="P54" s="745">
        <v>0</v>
      </c>
      <c r="Q54" s="745">
        <v>0</v>
      </c>
      <c r="R54" s="745">
        <v>0</v>
      </c>
      <c r="S54" s="745">
        <v>0</v>
      </c>
      <c r="T54" s="745">
        <v>0</v>
      </c>
      <c r="U54" s="745">
        <v>0</v>
      </c>
      <c r="V54" s="745">
        <v>0</v>
      </c>
      <c r="W54" s="745">
        <v>0</v>
      </c>
      <c r="X54" s="745">
        <v>0</v>
      </c>
      <c r="Y54" s="745">
        <v>0</v>
      </c>
      <c r="Z54" s="745">
        <v>0</v>
      </c>
      <c r="AA54" s="745">
        <v>0</v>
      </c>
      <c r="AB54" s="745">
        <v>0</v>
      </c>
      <c r="AC54" s="745">
        <v>0</v>
      </c>
      <c r="AD54" s="745">
        <v>0</v>
      </c>
      <c r="AE54" s="745">
        <v>0</v>
      </c>
      <c r="AF54" s="745">
        <v>0</v>
      </c>
      <c r="AG54" s="745">
        <v>0</v>
      </c>
      <c r="AH54" s="745">
        <v>0</v>
      </c>
      <c r="AI54" s="745">
        <v>0</v>
      </c>
      <c r="AJ54" s="745">
        <v>0</v>
      </c>
      <c r="AK54" s="745">
        <v>0</v>
      </c>
      <c r="AL54" s="745">
        <v>0</v>
      </c>
      <c r="AM54" s="745">
        <v>0</v>
      </c>
      <c r="AN54" s="745">
        <v>0</v>
      </c>
      <c r="AO54" s="745">
        <v>0</v>
      </c>
      <c r="AP54" s="744"/>
      <c r="AQ54" s="745">
        <v>0</v>
      </c>
      <c r="AR54" s="745">
        <v>10648.93</v>
      </c>
      <c r="AS54" s="745">
        <v>0</v>
      </c>
      <c r="AT54" s="745">
        <v>0</v>
      </c>
      <c r="AU54" s="745">
        <v>0</v>
      </c>
      <c r="AV54" s="745">
        <v>0</v>
      </c>
      <c r="AW54" s="745">
        <v>0</v>
      </c>
      <c r="AX54" s="745">
        <v>0</v>
      </c>
      <c r="AY54" s="745">
        <v>0</v>
      </c>
      <c r="AZ54" s="745">
        <v>0</v>
      </c>
      <c r="BA54" s="745">
        <v>0</v>
      </c>
      <c r="BB54" s="745">
        <v>0</v>
      </c>
      <c r="BC54" s="745">
        <v>0</v>
      </c>
      <c r="BD54" s="745">
        <v>0</v>
      </c>
      <c r="BE54" s="745">
        <v>0</v>
      </c>
      <c r="BF54" s="745">
        <v>0</v>
      </c>
      <c r="BG54" s="745">
        <v>0</v>
      </c>
      <c r="BH54" s="745">
        <v>0</v>
      </c>
      <c r="BI54" s="745">
        <v>0</v>
      </c>
      <c r="BJ54" s="745">
        <v>0</v>
      </c>
      <c r="BK54" s="745">
        <v>0</v>
      </c>
      <c r="BL54" s="745">
        <v>0</v>
      </c>
      <c r="BM54" s="745">
        <v>0</v>
      </c>
      <c r="BN54" s="745">
        <v>0</v>
      </c>
      <c r="BO54" s="745">
        <v>0</v>
      </c>
      <c r="BP54" s="745">
        <v>0</v>
      </c>
      <c r="BQ54" s="745">
        <v>0</v>
      </c>
      <c r="BR54" s="745">
        <v>0</v>
      </c>
      <c r="BS54" s="745">
        <v>0</v>
      </c>
      <c r="BT54" s="745">
        <v>0</v>
      </c>
    </row>
    <row r="55" spans="2:73">
      <c r="B55" s="742" t="s">
        <v>795</v>
      </c>
      <c r="C55" s="742" t="s">
        <v>792</v>
      </c>
      <c r="D55" s="742" t="s">
        <v>9</v>
      </c>
      <c r="E55" s="742" t="s">
        <v>684</v>
      </c>
      <c r="F55" s="742" t="s">
        <v>792</v>
      </c>
      <c r="G55" s="742" t="s">
        <v>791</v>
      </c>
      <c r="H55" s="742">
        <v>2012</v>
      </c>
      <c r="I55" s="743" t="s">
        <v>573</v>
      </c>
      <c r="J55" s="743" t="s">
        <v>590</v>
      </c>
      <c r="K55" s="744"/>
      <c r="L55" s="745">
        <v>0</v>
      </c>
      <c r="M55" s="745">
        <v>844.20154030000003</v>
      </c>
      <c r="N55" s="745">
        <v>0</v>
      </c>
      <c r="O55" s="745">
        <v>0</v>
      </c>
      <c r="P55" s="745">
        <v>0</v>
      </c>
      <c r="Q55" s="745">
        <v>0</v>
      </c>
      <c r="R55" s="745">
        <v>0</v>
      </c>
      <c r="S55" s="745">
        <v>0</v>
      </c>
      <c r="T55" s="745">
        <v>0</v>
      </c>
      <c r="U55" s="745">
        <v>0</v>
      </c>
      <c r="V55" s="745">
        <v>0</v>
      </c>
      <c r="W55" s="745">
        <v>0</v>
      </c>
      <c r="X55" s="745">
        <v>0</v>
      </c>
      <c r="Y55" s="745">
        <v>0</v>
      </c>
      <c r="Z55" s="745">
        <v>0</v>
      </c>
      <c r="AA55" s="745">
        <v>0</v>
      </c>
      <c r="AB55" s="745">
        <v>0</v>
      </c>
      <c r="AC55" s="745">
        <v>0</v>
      </c>
      <c r="AD55" s="745">
        <v>0</v>
      </c>
      <c r="AE55" s="745">
        <v>0</v>
      </c>
      <c r="AF55" s="745">
        <v>0</v>
      </c>
      <c r="AG55" s="745">
        <v>0</v>
      </c>
      <c r="AH55" s="745">
        <v>0</v>
      </c>
      <c r="AI55" s="745">
        <v>0</v>
      </c>
      <c r="AJ55" s="745">
        <v>0</v>
      </c>
      <c r="AK55" s="745">
        <v>0</v>
      </c>
      <c r="AL55" s="745">
        <v>0</v>
      </c>
      <c r="AM55" s="745">
        <v>0</v>
      </c>
      <c r="AN55" s="745">
        <v>0</v>
      </c>
      <c r="AO55" s="745">
        <v>0</v>
      </c>
      <c r="AP55" s="744"/>
      <c r="AQ55" s="745">
        <v>0</v>
      </c>
      <c r="AR55" s="745">
        <v>20344.89</v>
      </c>
      <c r="AS55" s="745">
        <v>0</v>
      </c>
      <c r="AT55" s="745">
        <v>0</v>
      </c>
      <c r="AU55" s="745">
        <v>0</v>
      </c>
      <c r="AV55" s="745">
        <v>0</v>
      </c>
      <c r="AW55" s="745">
        <v>0</v>
      </c>
      <c r="AX55" s="745">
        <v>0</v>
      </c>
      <c r="AY55" s="745">
        <v>0</v>
      </c>
      <c r="AZ55" s="745">
        <v>0</v>
      </c>
      <c r="BA55" s="745">
        <v>0</v>
      </c>
      <c r="BB55" s="745">
        <v>0</v>
      </c>
      <c r="BC55" s="745">
        <v>0</v>
      </c>
      <c r="BD55" s="745">
        <v>0</v>
      </c>
      <c r="BE55" s="745">
        <v>0</v>
      </c>
      <c r="BF55" s="745">
        <v>0</v>
      </c>
      <c r="BG55" s="745">
        <v>0</v>
      </c>
      <c r="BH55" s="745">
        <v>0</v>
      </c>
      <c r="BI55" s="745">
        <v>0</v>
      </c>
      <c r="BJ55" s="745">
        <v>0</v>
      </c>
      <c r="BK55" s="745">
        <v>0</v>
      </c>
      <c r="BL55" s="745">
        <v>0</v>
      </c>
      <c r="BM55" s="745">
        <v>0</v>
      </c>
      <c r="BN55" s="745">
        <v>0</v>
      </c>
      <c r="BO55" s="745">
        <v>0</v>
      </c>
      <c r="BP55" s="745">
        <v>0</v>
      </c>
      <c r="BQ55" s="745">
        <v>0</v>
      </c>
      <c r="BR55" s="745">
        <v>0</v>
      </c>
      <c r="BS55" s="745">
        <v>0</v>
      </c>
      <c r="BT55" s="745">
        <v>0</v>
      </c>
    </row>
    <row r="56" spans="2:73">
      <c r="B56" s="742" t="s">
        <v>795</v>
      </c>
      <c r="C56" s="742" t="s">
        <v>788</v>
      </c>
      <c r="D56" s="742" t="s">
        <v>9</v>
      </c>
      <c r="E56" s="742" t="s">
        <v>684</v>
      </c>
      <c r="F56" s="742" t="s">
        <v>788</v>
      </c>
      <c r="G56" s="742" t="s">
        <v>791</v>
      </c>
      <c r="H56" s="742">
        <v>2012</v>
      </c>
      <c r="I56" s="743" t="s">
        <v>573</v>
      </c>
      <c r="J56" s="743" t="s">
        <v>590</v>
      </c>
      <c r="K56" s="744"/>
      <c r="L56" s="745">
        <v>0</v>
      </c>
      <c r="M56" s="745">
        <v>133.12346250000002</v>
      </c>
      <c r="N56" s="745">
        <v>0</v>
      </c>
      <c r="O56" s="745">
        <v>0</v>
      </c>
      <c r="P56" s="745">
        <v>0</v>
      </c>
      <c r="Q56" s="745">
        <v>0</v>
      </c>
      <c r="R56" s="745">
        <v>0</v>
      </c>
      <c r="S56" s="745">
        <v>0</v>
      </c>
      <c r="T56" s="745">
        <v>0</v>
      </c>
      <c r="U56" s="745">
        <v>0</v>
      </c>
      <c r="V56" s="745">
        <v>0</v>
      </c>
      <c r="W56" s="745">
        <v>0</v>
      </c>
      <c r="X56" s="745">
        <v>0</v>
      </c>
      <c r="Y56" s="745">
        <v>0</v>
      </c>
      <c r="Z56" s="745">
        <v>0</v>
      </c>
      <c r="AA56" s="745">
        <v>0</v>
      </c>
      <c r="AB56" s="745">
        <v>0</v>
      </c>
      <c r="AC56" s="745">
        <v>0</v>
      </c>
      <c r="AD56" s="745">
        <v>0</v>
      </c>
      <c r="AE56" s="745">
        <v>0</v>
      </c>
      <c r="AF56" s="745">
        <v>0</v>
      </c>
      <c r="AG56" s="745">
        <v>0</v>
      </c>
      <c r="AH56" s="745">
        <v>0</v>
      </c>
      <c r="AI56" s="745">
        <v>0</v>
      </c>
      <c r="AJ56" s="745">
        <v>0</v>
      </c>
      <c r="AK56" s="745">
        <v>0</v>
      </c>
      <c r="AL56" s="745">
        <v>0</v>
      </c>
      <c r="AM56" s="745">
        <v>0</v>
      </c>
      <c r="AN56" s="745">
        <v>0</v>
      </c>
      <c r="AO56" s="745">
        <v>0</v>
      </c>
      <c r="AP56" s="744"/>
      <c r="AQ56" s="745">
        <v>0</v>
      </c>
      <c r="AR56" s="745">
        <v>1934.992</v>
      </c>
      <c r="AS56" s="745">
        <v>0</v>
      </c>
      <c r="AT56" s="745">
        <v>0</v>
      </c>
      <c r="AU56" s="745">
        <v>0</v>
      </c>
      <c r="AV56" s="745">
        <v>0</v>
      </c>
      <c r="AW56" s="745">
        <v>0</v>
      </c>
      <c r="AX56" s="745">
        <v>0</v>
      </c>
      <c r="AY56" s="745">
        <v>0</v>
      </c>
      <c r="AZ56" s="745">
        <v>0</v>
      </c>
      <c r="BA56" s="745">
        <v>0</v>
      </c>
      <c r="BB56" s="745">
        <v>0</v>
      </c>
      <c r="BC56" s="745">
        <v>0</v>
      </c>
      <c r="BD56" s="745">
        <v>0</v>
      </c>
      <c r="BE56" s="745">
        <v>0</v>
      </c>
      <c r="BF56" s="745">
        <v>0</v>
      </c>
      <c r="BG56" s="745">
        <v>0</v>
      </c>
      <c r="BH56" s="745">
        <v>0</v>
      </c>
      <c r="BI56" s="745">
        <v>0</v>
      </c>
      <c r="BJ56" s="745">
        <v>0</v>
      </c>
      <c r="BK56" s="745">
        <v>0</v>
      </c>
      <c r="BL56" s="745">
        <v>0</v>
      </c>
      <c r="BM56" s="745">
        <v>0</v>
      </c>
      <c r="BN56" s="745">
        <v>0</v>
      </c>
      <c r="BO56" s="745">
        <v>0</v>
      </c>
      <c r="BP56" s="745">
        <v>0</v>
      </c>
      <c r="BQ56" s="745">
        <v>0</v>
      </c>
      <c r="BR56" s="745">
        <v>0</v>
      </c>
      <c r="BS56" s="745">
        <v>0</v>
      </c>
      <c r="BT56" s="745">
        <v>0</v>
      </c>
    </row>
    <row r="57" spans="2:73">
      <c r="B57" s="742" t="s">
        <v>797</v>
      </c>
      <c r="C57" s="742" t="s">
        <v>788</v>
      </c>
      <c r="D57" s="742" t="s">
        <v>22</v>
      </c>
      <c r="E57" s="742" t="s">
        <v>684</v>
      </c>
      <c r="F57" s="742" t="s">
        <v>794</v>
      </c>
      <c r="G57" s="742" t="s">
        <v>787</v>
      </c>
      <c r="H57" s="742">
        <v>2011</v>
      </c>
      <c r="I57" s="743" t="s">
        <v>573</v>
      </c>
      <c r="J57" s="743" t="s">
        <v>583</v>
      </c>
      <c r="K57" s="744"/>
      <c r="L57" s="745">
        <v>41.948596109099718</v>
      </c>
      <c r="M57" s="745">
        <v>41.948596109099718</v>
      </c>
      <c r="N57" s="745">
        <v>41.948596109099718</v>
      </c>
      <c r="O57" s="745">
        <v>41.948596109099718</v>
      </c>
      <c r="P57" s="745">
        <v>41.948596109099718</v>
      </c>
      <c r="Q57" s="745">
        <v>41.948596109099718</v>
      </c>
      <c r="R57" s="745">
        <v>41.948596109099718</v>
      </c>
      <c r="S57" s="745">
        <v>41.948596109099718</v>
      </c>
      <c r="T57" s="745">
        <v>41.948596109099718</v>
      </c>
      <c r="U57" s="745">
        <v>41.948596109099718</v>
      </c>
      <c r="V57" s="745">
        <v>41.948596109099718</v>
      </c>
      <c r="W57" s="745">
        <v>41.948596109099718</v>
      </c>
      <c r="X57" s="745">
        <v>41.948596109099718</v>
      </c>
      <c r="Y57" s="745">
        <v>41.948596109099718</v>
      </c>
      <c r="Z57" s="745">
        <v>41.948596109099718</v>
      </c>
      <c r="AA57" s="745">
        <v>25.038151683791121</v>
      </c>
      <c r="AB57" s="745">
        <v>0</v>
      </c>
      <c r="AC57" s="745">
        <v>0</v>
      </c>
      <c r="AD57" s="745">
        <v>0</v>
      </c>
      <c r="AE57" s="745">
        <v>0</v>
      </c>
      <c r="AF57" s="745">
        <v>0</v>
      </c>
      <c r="AG57" s="745">
        <v>0</v>
      </c>
      <c r="AH57" s="745">
        <v>0</v>
      </c>
      <c r="AI57" s="745">
        <v>0</v>
      </c>
      <c r="AJ57" s="745">
        <v>0</v>
      </c>
      <c r="AK57" s="745">
        <v>0</v>
      </c>
      <c r="AL57" s="745">
        <v>0</v>
      </c>
      <c r="AM57" s="745">
        <v>0</v>
      </c>
      <c r="AN57" s="745">
        <v>0</v>
      </c>
      <c r="AO57" s="745">
        <v>0</v>
      </c>
      <c r="AP57" s="744"/>
      <c r="AQ57" s="745">
        <v>207471.43137827021</v>
      </c>
      <c r="AR57" s="745">
        <v>207471.43137827021</v>
      </c>
      <c r="AS57" s="745">
        <v>207471.43137827021</v>
      </c>
      <c r="AT57" s="745">
        <v>207471.43137827021</v>
      </c>
      <c r="AU57" s="745">
        <v>207471.43137827021</v>
      </c>
      <c r="AV57" s="745">
        <v>207471.43137827021</v>
      </c>
      <c r="AW57" s="745">
        <v>207471.43137827021</v>
      </c>
      <c r="AX57" s="745">
        <v>207471.43137827021</v>
      </c>
      <c r="AY57" s="745">
        <v>207471.43137827021</v>
      </c>
      <c r="AZ57" s="745">
        <v>207471.43137827021</v>
      </c>
      <c r="BA57" s="745">
        <v>207471.43137827021</v>
      </c>
      <c r="BB57" s="745">
        <v>207471.43137827021</v>
      </c>
      <c r="BC57" s="745">
        <v>207471.43137827021</v>
      </c>
      <c r="BD57" s="745">
        <v>207471.43137827021</v>
      </c>
      <c r="BE57" s="745">
        <v>207471.43137827021</v>
      </c>
      <c r="BF57" s="745">
        <v>201604.51319422049</v>
      </c>
      <c r="BG57" s="745">
        <v>0</v>
      </c>
      <c r="BH57" s="745">
        <v>0</v>
      </c>
      <c r="BI57" s="745">
        <v>0</v>
      </c>
      <c r="BJ57" s="745">
        <v>0</v>
      </c>
      <c r="BK57" s="745">
        <v>0</v>
      </c>
      <c r="BL57" s="745">
        <v>0</v>
      </c>
      <c r="BM57" s="745">
        <v>0</v>
      </c>
      <c r="BN57" s="745">
        <v>0</v>
      </c>
      <c r="BO57" s="745">
        <v>0</v>
      </c>
      <c r="BP57" s="745">
        <v>0</v>
      </c>
      <c r="BQ57" s="745">
        <v>0</v>
      </c>
      <c r="BR57" s="745">
        <v>0</v>
      </c>
      <c r="BS57" s="745">
        <v>0</v>
      </c>
      <c r="BT57" s="745">
        <v>0</v>
      </c>
    </row>
    <row r="58" spans="2:73">
      <c r="B58" s="742" t="s">
        <v>797</v>
      </c>
      <c r="C58" s="742" t="s">
        <v>788</v>
      </c>
      <c r="D58" s="742" t="s">
        <v>21</v>
      </c>
      <c r="E58" s="742" t="s">
        <v>684</v>
      </c>
      <c r="F58" s="742" t="s">
        <v>794</v>
      </c>
      <c r="G58" s="742" t="s">
        <v>787</v>
      </c>
      <c r="H58" s="742">
        <v>2011</v>
      </c>
      <c r="I58" s="743" t="s">
        <v>573</v>
      </c>
      <c r="J58" s="743" t="s">
        <v>583</v>
      </c>
      <c r="K58" s="744"/>
      <c r="L58" s="745">
        <v>30.56900409403751</v>
      </c>
      <c r="M58" s="745">
        <v>30.56900409403751</v>
      </c>
      <c r="N58" s="745">
        <v>30.56900409403751</v>
      </c>
      <c r="O58" s="745">
        <v>16.838760547051034</v>
      </c>
      <c r="P58" s="745">
        <v>16.838760547051034</v>
      </c>
      <c r="Q58" s="745">
        <v>16.838760547051034</v>
      </c>
      <c r="R58" s="745">
        <v>6.5142902588454676</v>
      </c>
      <c r="S58" s="745">
        <v>6.5142902588454676</v>
      </c>
      <c r="T58" s="745">
        <v>6.5142902588454676</v>
      </c>
      <c r="U58" s="745">
        <v>6.5142902588454676</v>
      </c>
      <c r="V58" s="745">
        <v>5.8921259964159391</v>
      </c>
      <c r="W58" s="745">
        <v>5.8921259964159391</v>
      </c>
      <c r="X58" s="745">
        <v>0</v>
      </c>
      <c r="Y58" s="745">
        <v>0</v>
      </c>
      <c r="Z58" s="745">
        <v>0</v>
      </c>
      <c r="AA58" s="745">
        <v>0</v>
      </c>
      <c r="AB58" s="745">
        <v>0</v>
      </c>
      <c r="AC58" s="745">
        <v>0</v>
      </c>
      <c r="AD58" s="745">
        <v>0</v>
      </c>
      <c r="AE58" s="745">
        <v>0</v>
      </c>
      <c r="AF58" s="745">
        <v>0</v>
      </c>
      <c r="AG58" s="745">
        <v>0</v>
      </c>
      <c r="AH58" s="745">
        <v>0</v>
      </c>
      <c r="AI58" s="745">
        <v>0</v>
      </c>
      <c r="AJ58" s="745">
        <v>0</v>
      </c>
      <c r="AK58" s="745">
        <v>0</v>
      </c>
      <c r="AL58" s="745">
        <v>0</v>
      </c>
      <c r="AM58" s="745">
        <v>0</v>
      </c>
      <c r="AN58" s="745">
        <v>0</v>
      </c>
      <c r="AO58" s="745">
        <v>0</v>
      </c>
      <c r="AP58" s="744"/>
      <c r="AQ58" s="745">
        <v>84376.299240165274</v>
      </c>
      <c r="AR58" s="745">
        <v>84376.299240165274</v>
      </c>
      <c r="AS58" s="745">
        <v>84376.299240165274</v>
      </c>
      <c r="AT58" s="745">
        <v>44364.778948919069</v>
      </c>
      <c r="AU58" s="745">
        <v>44364.778948919069</v>
      </c>
      <c r="AV58" s="745">
        <v>44364.778948919069</v>
      </c>
      <c r="AW58" s="745">
        <v>18868.78296783135</v>
      </c>
      <c r="AX58" s="745">
        <v>18868.78296783135</v>
      </c>
      <c r="AY58" s="745">
        <v>18868.78296783135</v>
      </c>
      <c r="AZ58" s="745">
        <v>18868.78296783135</v>
      </c>
      <c r="BA58" s="745">
        <v>14777.696660365218</v>
      </c>
      <c r="BB58" s="745">
        <v>14777.696660365218</v>
      </c>
      <c r="BC58" s="745">
        <v>0</v>
      </c>
      <c r="BD58" s="745">
        <v>0</v>
      </c>
      <c r="BE58" s="745">
        <v>0</v>
      </c>
      <c r="BF58" s="745">
        <v>0</v>
      </c>
      <c r="BG58" s="745">
        <v>0</v>
      </c>
      <c r="BH58" s="745">
        <v>0</v>
      </c>
      <c r="BI58" s="745">
        <v>0</v>
      </c>
      <c r="BJ58" s="745">
        <v>0</v>
      </c>
      <c r="BK58" s="745">
        <v>0</v>
      </c>
      <c r="BL58" s="745">
        <v>0</v>
      </c>
      <c r="BM58" s="745">
        <v>0</v>
      </c>
      <c r="BN58" s="745">
        <v>0</v>
      </c>
      <c r="BO58" s="745">
        <v>0</v>
      </c>
      <c r="BP58" s="745">
        <v>0</v>
      </c>
      <c r="BQ58" s="745">
        <v>0</v>
      </c>
      <c r="BR58" s="745">
        <v>0</v>
      </c>
      <c r="BS58" s="745">
        <v>0</v>
      </c>
      <c r="BT58" s="745">
        <v>0</v>
      </c>
    </row>
    <row r="59" spans="2:73" ht="15.5">
      <c r="B59" s="742" t="s">
        <v>797</v>
      </c>
      <c r="C59" s="742" t="s">
        <v>788</v>
      </c>
      <c r="D59" s="742" t="s">
        <v>20</v>
      </c>
      <c r="E59" s="742" t="s">
        <v>684</v>
      </c>
      <c r="F59" s="742" t="s">
        <v>794</v>
      </c>
      <c r="G59" s="742" t="s">
        <v>787</v>
      </c>
      <c r="H59" s="742">
        <v>2011</v>
      </c>
      <c r="I59" s="743" t="s">
        <v>573</v>
      </c>
      <c r="J59" s="743" t="s">
        <v>583</v>
      </c>
      <c r="K59" s="744"/>
      <c r="L59" s="745">
        <v>15.531523888694348</v>
      </c>
      <c r="M59" s="745">
        <v>15.531523888694348</v>
      </c>
      <c r="N59" s="745">
        <v>15.531523888694348</v>
      </c>
      <c r="O59" s="745">
        <v>15.531523888694348</v>
      </c>
      <c r="P59" s="745">
        <v>15.531523888694348</v>
      </c>
      <c r="Q59" s="745">
        <v>0</v>
      </c>
      <c r="R59" s="745">
        <v>0</v>
      </c>
      <c r="S59" s="745">
        <v>0</v>
      </c>
      <c r="T59" s="745">
        <v>0</v>
      </c>
      <c r="U59" s="745">
        <v>0</v>
      </c>
      <c r="V59" s="745">
        <v>0</v>
      </c>
      <c r="W59" s="745">
        <v>0</v>
      </c>
      <c r="X59" s="745">
        <v>0</v>
      </c>
      <c r="Y59" s="745">
        <v>0</v>
      </c>
      <c r="Z59" s="745">
        <v>0</v>
      </c>
      <c r="AA59" s="745">
        <v>0</v>
      </c>
      <c r="AB59" s="745">
        <v>0</v>
      </c>
      <c r="AC59" s="745">
        <v>0</v>
      </c>
      <c r="AD59" s="745">
        <v>0</v>
      </c>
      <c r="AE59" s="745">
        <v>0</v>
      </c>
      <c r="AF59" s="745">
        <v>0</v>
      </c>
      <c r="AG59" s="745">
        <v>0</v>
      </c>
      <c r="AH59" s="745">
        <v>0</v>
      </c>
      <c r="AI59" s="745">
        <v>0</v>
      </c>
      <c r="AJ59" s="745">
        <v>0</v>
      </c>
      <c r="AK59" s="745">
        <v>0</v>
      </c>
      <c r="AL59" s="745">
        <v>0</v>
      </c>
      <c r="AM59" s="745">
        <v>0</v>
      </c>
      <c r="AN59" s="745">
        <v>0</v>
      </c>
      <c r="AO59" s="745">
        <v>0</v>
      </c>
      <c r="AP59" s="744"/>
      <c r="AQ59" s="745">
        <v>75528.763387689221</v>
      </c>
      <c r="AR59" s="745">
        <v>75528.763387689221</v>
      </c>
      <c r="AS59" s="745">
        <v>75528.763387689221</v>
      </c>
      <c r="AT59" s="745">
        <v>75528.763387689221</v>
      </c>
      <c r="AU59" s="745">
        <v>75528.763387689221</v>
      </c>
      <c r="AV59" s="745">
        <v>0</v>
      </c>
      <c r="AW59" s="745">
        <v>0</v>
      </c>
      <c r="AX59" s="745">
        <v>0</v>
      </c>
      <c r="AY59" s="745">
        <v>0</v>
      </c>
      <c r="AZ59" s="745">
        <v>0</v>
      </c>
      <c r="BA59" s="745">
        <v>0</v>
      </c>
      <c r="BB59" s="745">
        <v>0</v>
      </c>
      <c r="BC59" s="745">
        <v>0</v>
      </c>
      <c r="BD59" s="745">
        <v>0</v>
      </c>
      <c r="BE59" s="745">
        <v>0</v>
      </c>
      <c r="BF59" s="745">
        <v>0</v>
      </c>
      <c r="BG59" s="745">
        <v>0</v>
      </c>
      <c r="BH59" s="745">
        <v>0</v>
      </c>
      <c r="BI59" s="745">
        <v>0</v>
      </c>
      <c r="BJ59" s="745">
        <v>0</v>
      </c>
      <c r="BK59" s="745">
        <v>0</v>
      </c>
      <c r="BL59" s="745">
        <v>0</v>
      </c>
      <c r="BM59" s="745">
        <v>0</v>
      </c>
      <c r="BN59" s="745">
        <v>0</v>
      </c>
      <c r="BO59" s="745">
        <v>0</v>
      </c>
      <c r="BP59" s="745">
        <v>0</v>
      </c>
      <c r="BQ59" s="745">
        <v>0</v>
      </c>
      <c r="BR59" s="745">
        <v>0</v>
      </c>
      <c r="BS59" s="745">
        <v>0</v>
      </c>
      <c r="BT59" s="745">
        <v>0</v>
      </c>
      <c r="BU59" s="163"/>
    </row>
    <row r="60" spans="2:73">
      <c r="B60" s="742" t="s">
        <v>797</v>
      </c>
      <c r="C60" s="742" t="s">
        <v>793</v>
      </c>
      <c r="D60" s="742" t="s">
        <v>17</v>
      </c>
      <c r="E60" s="742" t="s">
        <v>684</v>
      </c>
      <c r="F60" s="742" t="s">
        <v>794</v>
      </c>
      <c r="G60" s="742" t="s">
        <v>787</v>
      </c>
      <c r="H60" s="742">
        <v>2011</v>
      </c>
      <c r="I60" s="743" t="s">
        <v>573</v>
      </c>
      <c r="J60" s="743" t="s">
        <v>583</v>
      </c>
      <c r="K60" s="744"/>
      <c r="L60" s="745">
        <v>-0.94613259714864184</v>
      </c>
      <c r="M60" s="745">
        <v>-0.94613259714864184</v>
      </c>
      <c r="N60" s="745">
        <v>-0.94613259714864184</v>
      </c>
      <c r="O60" s="745">
        <v>-0.94613259714864184</v>
      </c>
      <c r="P60" s="745">
        <v>-0.94613259714864195</v>
      </c>
      <c r="Q60" s="745">
        <v>-0.94613259714864195</v>
      </c>
      <c r="R60" s="745">
        <v>-0.94613259714864195</v>
      </c>
      <c r="S60" s="745">
        <v>-0.94613259714864195</v>
      </c>
      <c r="T60" s="745">
        <v>-0.94613259714864195</v>
      </c>
      <c r="U60" s="745">
        <v>-0.94613259714864195</v>
      </c>
      <c r="V60" s="745">
        <v>-0.94613259714864195</v>
      </c>
      <c r="W60" s="745">
        <v>-0.94613259714864195</v>
      </c>
      <c r="X60" s="745">
        <v>-0.94613259714864195</v>
      </c>
      <c r="Y60" s="745">
        <v>-0.94613259714864195</v>
      </c>
      <c r="Z60" s="745">
        <v>-0.94613259714864195</v>
      </c>
      <c r="AA60" s="745">
        <v>0</v>
      </c>
      <c r="AB60" s="745">
        <v>0</v>
      </c>
      <c r="AC60" s="745">
        <v>0</v>
      </c>
      <c r="AD60" s="745">
        <v>0</v>
      </c>
      <c r="AE60" s="745">
        <v>0</v>
      </c>
      <c r="AF60" s="745">
        <v>0</v>
      </c>
      <c r="AG60" s="745">
        <v>0</v>
      </c>
      <c r="AH60" s="745">
        <v>0</v>
      </c>
      <c r="AI60" s="745">
        <v>0</v>
      </c>
      <c r="AJ60" s="745">
        <v>0</v>
      </c>
      <c r="AK60" s="745">
        <v>0</v>
      </c>
      <c r="AL60" s="745">
        <v>0</v>
      </c>
      <c r="AM60" s="745">
        <v>0</v>
      </c>
      <c r="AN60" s="745">
        <v>0</v>
      </c>
      <c r="AO60" s="745">
        <v>0</v>
      </c>
      <c r="AP60" s="744"/>
      <c r="AQ60" s="745">
        <v>-24400.337018955426</v>
      </c>
      <c r="AR60" s="745">
        <v>-24400.337018955426</v>
      </c>
      <c r="AS60" s="745">
        <v>-24400.337018955426</v>
      </c>
      <c r="AT60" s="745">
        <v>-24400.337018955426</v>
      </c>
      <c r="AU60" s="745">
        <v>-24400.337018955401</v>
      </c>
      <c r="AV60" s="745">
        <v>-24400.337018955401</v>
      </c>
      <c r="AW60" s="745">
        <v>-24400.337018955401</v>
      </c>
      <c r="AX60" s="745">
        <v>-24400.337018955401</v>
      </c>
      <c r="AY60" s="745">
        <v>-24400.337018955401</v>
      </c>
      <c r="AZ60" s="745">
        <v>-24400.337018955401</v>
      </c>
      <c r="BA60" s="745">
        <v>-24400.337018955401</v>
      </c>
      <c r="BB60" s="745">
        <v>-24400.337018955401</v>
      </c>
      <c r="BC60" s="745">
        <v>-24400.337018955401</v>
      </c>
      <c r="BD60" s="745">
        <v>-24400.337018955401</v>
      </c>
      <c r="BE60" s="745">
        <v>-24400.337018955401</v>
      </c>
      <c r="BF60" s="745">
        <v>0</v>
      </c>
      <c r="BG60" s="745">
        <v>0</v>
      </c>
      <c r="BH60" s="745">
        <v>0</v>
      </c>
      <c r="BI60" s="745">
        <v>0</v>
      </c>
      <c r="BJ60" s="745">
        <v>0</v>
      </c>
      <c r="BK60" s="745">
        <v>0</v>
      </c>
      <c r="BL60" s="745">
        <v>0</v>
      </c>
      <c r="BM60" s="745">
        <v>0</v>
      </c>
      <c r="BN60" s="745">
        <v>0</v>
      </c>
      <c r="BO60" s="745">
        <v>0</v>
      </c>
      <c r="BP60" s="745">
        <v>0</v>
      </c>
      <c r="BQ60" s="745">
        <v>0</v>
      </c>
      <c r="BR60" s="745">
        <v>0</v>
      </c>
      <c r="BS60" s="745">
        <v>0</v>
      </c>
      <c r="BT60" s="745">
        <v>0</v>
      </c>
    </row>
    <row r="61" spans="2:73">
      <c r="B61" s="742" t="s">
        <v>797</v>
      </c>
      <c r="C61" s="742" t="s">
        <v>786</v>
      </c>
      <c r="D61" s="742" t="s">
        <v>3</v>
      </c>
      <c r="E61" s="742" t="s">
        <v>684</v>
      </c>
      <c r="F61" s="742" t="s">
        <v>29</v>
      </c>
      <c r="G61" s="742" t="s">
        <v>787</v>
      </c>
      <c r="H61" s="742">
        <v>2011</v>
      </c>
      <c r="I61" s="743" t="s">
        <v>573</v>
      </c>
      <c r="J61" s="743" t="s">
        <v>583</v>
      </c>
      <c r="K61" s="744"/>
      <c r="L61" s="745">
        <v>-109.8350978431254</v>
      </c>
      <c r="M61" s="745">
        <v>-109.8350978431254</v>
      </c>
      <c r="N61" s="745">
        <v>-109.8350978431254</v>
      </c>
      <c r="O61" s="745">
        <v>-109.8350978431254</v>
      </c>
      <c r="P61" s="745">
        <v>-109.8350978431254</v>
      </c>
      <c r="Q61" s="745">
        <v>-109.8350978431254</v>
      </c>
      <c r="R61" s="745">
        <v>-109.8350978431254</v>
      </c>
      <c r="S61" s="745">
        <v>-109.8350978431254</v>
      </c>
      <c r="T61" s="745">
        <v>-109.8350978431254</v>
      </c>
      <c r="U61" s="745">
        <v>-109.8350978431254</v>
      </c>
      <c r="V61" s="745">
        <v>-109.8350978431254</v>
      </c>
      <c r="W61" s="745">
        <v>-109.8350978431254</v>
      </c>
      <c r="X61" s="745">
        <v>-109.8350978431254</v>
      </c>
      <c r="Y61" s="745">
        <v>-109.8350978431254</v>
      </c>
      <c r="Z61" s="745">
        <v>-109.8350978431254</v>
      </c>
      <c r="AA61" s="745">
        <v>-109.8350978431254</v>
      </c>
      <c r="AB61" s="745">
        <v>-109.8350978431254</v>
      </c>
      <c r="AC61" s="745">
        <v>-109.8350978431254</v>
      </c>
      <c r="AD61" s="745">
        <v>-83.453639779583071</v>
      </c>
      <c r="AE61" s="745">
        <v>0</v>
      </c>
      <c r="AF61" s="745">
        <v>0</v>
      </c>
      <c r="AG61" s="745">
        <v>0</v>
      </c>
      <c r="AH61" s="745">
        <v>0</v>
      </c>
      <c r="AI61" s="745">
        <v>0</v>
      </c>
      <c r="AJ61" s="745">
        <v>0</v>
      </c>
      <c r="AK61" s="745">
        <v>0</v>
      </c>
      <c r="AL61" s="745">
        <v>0</v>
      </c>
      <c r="AM61" s="745">
        <v>0</v>
      </c>
      <c r="AN61" s="745">
        <v>0</v>
      </c>
      <c r="AO61" s="745">
        <v>0</v>
      </c>
      <c r="AP61" s="744"/>
      <c r="AQ61" s="745">
        <v>-195154.56210465514</v>
      </c>
      <c r="AR61" s="745">
        <v>-195154.56210465514</v>
      </c>
      <c r="AS61" s="745">
        <v>-195154.56210465514</v>
      </c>
      <c r="AT61" s="745">
        <v>-195154.56210465514</v>
      </c>
      <c r="AU61" s="745">
        <v>-195154.56210465514</v>
      </c>
      <c r="AV61" s="745">
        <v>-195154.56210465514</v>
      </c>
      <c r="AW61" s="745">
        <v>-195154.56210465514</v>
      </c>
      <c r="AX61" s="745">
        <v>-195154.56210465514</v>
      </c>
      <c r="AY61" s="745">
        <v>-195154.56210465514</v>
      </c>
      <c r="AZ61" s="745">
        <v>-195154.56210465514</v>
      </c>
      <c r="BA61" s="745">
        <v>-195154.56210465514</v>
      </c>
      <c r="BB61" s="745">
        <v>-195154.56210465514</v>
      </c>
      <c r="BC61" s="745">
        <v>-195154.56210465514</v>
      </c>
      <c r="BD61" s="745">
        <v>-195154.56210465514</v>
      </c>
      <c r="BE61" s="745">
        <v>-195154.56210465514</v>
      </c>
      <c r="BF61" s="745">
        <v>-195154.56210465514</v>
      </c>
      <c r="BG61" s="745">
        <v>-195154.56210465514</v>
      </c>
      <c r="BH61" s="745">
        <v>-195154.56210465514</v>
      </c>
      <c r="BI61" s="745">
        <v>-171603.22391975427</v>
      </c>
      <c r="BJ61" s="745">
        <v>0</v>
      </c>
      <c r="BK61" s="745">
        <v>0</v>
      </c>
      <c r="BL61" s="745">
        <v>0</v>
      </c>
      <c r="BM61" s="745">
        <v>0</v>
      </c>
      <c r="BN61" s="745">
        <v>0</v>
      </c>
      <c r="BO61" s="745">
        <v>0</v>
      </c>
      <c r="BP61" s="745">
        <v>0</v>
      </c>
      <c r="BQ61" s="745">
        <v>0</v>
      </c>
      <c r="BR61" s="745">
        <v>0</v>
      </c>
      <c r="BS61" s="745">
        <v>0</v>
      </c>
      <c r="BT61" s="745">
        <v>0</v>
      </c>
    </row>
    <row r="62" spans="2:73">
      <c r="B62" s="742" t="s">
        <v>797</v>
      </c>
      <c r="C62" s="742" t="s">
        <v>786</v>
      </c>
      <c r="D62" s="742" t="s">
        <v>5</v>
      </c>
      <c r="E62" s="742" t="s">
        <v>684</v>
      </c>
      <c r="F62" s="742" t="s">
        <v>29</v>
      </c>
      <c r="G62" s="742" t="s">
        <v>787</v>
      </c>
      <c r="H62" s="742">
        <v>2011</v>
      </c>
      <c r="I62" s="743" t="s">
        <v>573</v>
      </c>
      <c r="J62" s="743" t="s">
        <v>583</v>
      </c>
      <c r="K62" s="744"/>
      <c r="L62" s="745">
        <v>1.4838533192928014</v>
      </c>
      <c r="M62" s="745">
        <v>1.4838533192928014</v>
      </c>
      <c r="N62" s="745">
        <v>1.4838533192928014</v>
      </c>
      <c r="O62" s="745">
        <v>1.4838533192928014</v>
      </c>
      <c r="P62" s="745">
        <v>1.4838533192928014</v>
      </c>
      <c r="Q62" s="745">
        <v>1.3568949019355696</v>
      </c>
      <c r="R62" s="745">
        <v>0.77540298623195536</v>
      </c>
      <c r="S62" s="745">
        <v>0.775060284114793</v>
      </c>
      <c r="T62" s="745">
        <v>0.775060284114793</v>
      </c>
      <c r="U62" s="745">
        <v>0.24337649495163005</v>
      </c>
      <c r="V62" s="745">
        <v>0.10111991709651108</v>
      </c>
      <c r="W62" s="745">
        <v>0.10109284819558478</v>
      </c>
      <c r="X62" s="745">
        <v>0.10109284819558478</v>
      </c>
      <c r="Y62" s="745">
        <v>9.6444629477168989E-2</v>
      </c>
      <c r="Z62" s="745">
        <v>9.6444629477168989E-2</v>
      </c>
      <c r="AA62" s="745">
        <v>9.6231793572536695E-2</v>
      </c>
      <c r="AB62" s="745">
        <v>0</v>
      </c>
      <c r="AC62" s="745">
        <v>0</v>
      </c>
      <c r="AD62" s="745">
        <v>0</v>
      </c>
      <c r="AE62" s="745">
        <v>0</v>
      </c>
      <c r="AF62" s="745">
        <v>0</v>
      </c>
      <c r="AG62" s="745">
        <v>0</v>
      </c>
      <c r="AH62" s="745">
        <v>0</v>
      </c>
      <c r="AI62" s="745">
        <v>0</v>
      </c>
      <c r="AJ62" s="745">
        <v>0</v>
      </c>
      <c r="AK62" s="745">
        <v>0</v>
      </c>
      <c r="AL62" s="745">
        <v>0</v>
      </c>
      <c r="AM62" s="745">
        <v>0</v>
      </c>
      <c r="AN62" s="745">
        <v>0</v>
      </c>
      <c r="AO62" s="745">
        <v>0</v>
      </c>
      <c r="AP62" s="744"/>
      <c r="AQ62" s="745">
        <v>30036.244753982675</v>
      </c>
      <c r="AR62" s="745">
        <v>30036.244753982675</v>
      </c>
      <c r="AS62" s="745">
        <v>30036.244753982675</v>
      </c>
      <c r="AT62" s="745">
        <v>30036.244753982675</v>
      </c>
      <c r="AU62" s="745">
        <v>30036.244753982675</v>
      </c>
      <c r="AV62" s="745">
        <v>27294.337012146418</v>
      </c>
      <c r="AW62" s="745">
        <v>14735.916557071974</v>
      </c>
      <c r="AX62" s="745">
        <v>14732.914486525633</v>
      </c>
      <c r="AY62" s="745">
        <v>14732.914486525633</v>
      </c>
      <c r="AZ62" s="745">
        <v>3250.194962594248</v>
      </c>
      <c r="BA62" s="745">
        <v>2730.5257571130405</v>
      </c>
      <c r="BB62" s="745">
        <v>2507.4470476256815</v>
      </c>
      <c r="BC62" s="745">
        <v>2507.4470476256815</v>
      </c>
      <c r="BD62" s="745">
        <v>2080.8101828145996</v>
      </c>
      <c r="BE62" s="745">
        <v>2080.8101828145996</v>
      </c>
      <c r="BF62" s="745">
        <v>2078.308042111848</v>
      </c>
      <c r="BG62" s="745">
        <v>0</v>
      </c>
      <c r="BH62" s="745">
        <v>0</v>
      </c>
      <c r="BI62" s="745">
        <v>0</v>
      </c>
      <c r="BJ62" s="745">
        <v>0</v>
      </c>
      <c r="BK62" s="745">
        <v>0</v>
      </c>
      <c r="BL62" s="745">
        <v>0</v>
      </c>
      <c r="BM62" s="745">
        <v>0</v>
      </c>
      <c r="BN62" s="745">
        <v>0</v>
      </c>
      <c r="BO62" s="745">
        <v>0</v>
      </c>
      <c r="BP62" s="745">
        <v>0</v>
      </c>
      <c r="BQ62" s="745">
        <v>0</v>
      </c>
      <c r="BR62" s="745">
        <v>0</v>
      </c>
      <c r="BS62" s="745">
        <v>0</v>
      </c>
      <c r="BT62" s="745">
        <v>0</v>
      </c>
    </row>
    <row r="63" spans="2:73">
      <c r="B63" s="742" t="s">
        <v>797</v>
      </c>
      <c r="C63" s="742" t="s">
        <v>786</v>
      </c>
      <c r="D63" s="742" t="s">
        <v>4</v>
      </c>
      <c r="E63" s="742" t="s">
        <v>684</v>
      </c>
      <c r="F63" s="742" t="s">
        <v>29</v>
      </c>
      <c r="G63" s="742" t="s">
        <v>787</v>
      </c>
      <c r="H63" s="742">
        <v>2011</v>
      </c>
      <c r="I63" s="743" t="s">
        <v>573</v>
      </c>
      <c r="J63" s="743" t="s">
        <v>583</v>
      </c>
      <c r="K63" s="744"/>
      <c r="L63" s="745">
        <v>0.22146894713896423</v>
      </c>
      <c r="M63" s="745">
        <v>0.22146894713896423</v>
      </c>
      <c r="N63" s="745">
        <v>0.22146894713896423</v>
      </c>
      <c r="O63" s="745">
        <v>0.22146894713896423</v>
      </c>
      <c r="P63" s="745">
        <v>0.22146894713896423</v>
      </c>
      <c r="Q63" s="745">
        <v>0.20631253425948998</v>
      </c>
      <c r="R63" s="745">
        <v>0.14430526361535442</v>
      </c>
      <c r="S63" s="745">
        <v>0.14397489076636888</v>
      </c>
      <c r="T63" s="745">
        <v>0.14397489076636888</v>
      </c>
      <c r="U63" s="745">
        <v>8.0501989972357718E-2</v>
      </c>
      <c r="V63" s="745">
        <v>1.0641270608219604E-2</v>
      </c>
      <c r="W63" s="745">
        <v>1.0630046080930079E-2</v>
      </c>
      <c r="X63" s="745">
        <v>1.0630046080930079E-2</v>
      </c>
      <c r="Y63" s="745">
        <v>1.0354045324343843E-2</v>
      </c>
      <c r="Z63" s="745">
        <v>1.0354045324343843E-2</v>
      </c>
      <c r="AA63" s="745">
        <v>1.0164675842793919E-2</v>
      </c>
      <c r="AB63" s="745">
        <v>0</v>
      </c>
      <c r="AC63" s="745">
        <v>0</v>
      </c>
      <c r="AD63" s="745">
        <v>0</v>
      </c>
      <c r="AE63" s="745">
        <v>0</v>
      </c>
      <c r="AF63" s="745">
        <v>0</v>
      </c>
      <c r="AG63" s="745">
        <v>0</v>
      </c>
      <c r="AH63" s="745">
        <v>0</v>
      </c>
      <c r="AI63" s="745">
        <v>0</v>
      </c>
      <c r="AJ63" s="745">
        <v>0</v>
      </c>
      <c r="AK63" s="745">
        <v>0</v>
      </c>
      <c r="AL63" s="745">
        <v>0</v>
      </c>
      <c r="AM63" s="745">
        <v>0</v>
      </c>
      <c r="AN63" s="745">
        <v>0</v>
      </c>
      <c r="AO63" s="745">
        <v>0</v>
      </c>
      <c r="AP63" s="744"/>
      <c r="AQ63" s="745">
        <v>3792.1041152567859</v>
      </c>
      <c r="AR63" s="745">
        <v>3792.1041152567859</v>
      </c>
      <c r="AS63" s="745">
        <v>3792.1041152567859</v>
      </c>
      <c r="AT63" s="745">
        <v>3792.1041152567859</v>
      </c>
      <c r="AU63" s="745">
        <v>3792.1041152567859</v>
      </c>
      <c r="AV63" s="745">
        <v>3464.7726418676361</v>
      </c>
      <c r="AW63" s="745">
        <v>2125.6080636664192</v>
      </c>
      <c r="AX63" s="745">
        <v>2122.713997509305</v>
      </c>
      <c r="AY63" s="745">
        <v>2122.713997509305</v>
      </c>
      <c r="AZ63" s="745">
        <v>751.89635731925341</v>
      </c>
      <c r="BA63" s="745">
        <v>339.58739362511164</v>
      </c>
      <c r="BB63" s="745">
        <v>247.08444830158831</v>
      </c>
      <c r="BC63" s="745">
        <v>247.08444830158831</v>
      </c>
      <c r="BD63" s="745">
        <v>221.75171234213013</v>
      </c>
      <c r="BE63" s="745">
        <v>221.75171234213013</v>
      </c>
      <c r="BF63" s="745">
        <v>219.52544751870363</v>
      </c>
      <c r="BG63" s="745">
        <v>0</v>
      </c>
      <c r="BH63" s="745">
        <v>0</v>
      </c>
      <c r="BI63" s="745">
        <v>0</v>
      </c>
      <c r="BJ63" s="745">
        <v>0</v>
      </c>
      <c r="BK63" s="745">
        <v>0</v>
      </c>
      <c r="BL63" s="745">
        <v>0</v>
      </c>
      <c r="BM63" s="745">
        <v>0</v>
      </c>
      <c r="BN63" s="745">
        <v>0</v>
      </c>
      <c r="BO63" s="745">
        <v>0</v>
      </c>
      <c r="BP63" s="745">
        <v>0</v>
      </c>
      <c r="BQ63" s="745">
        <v>0</v>
      </c>
      <c r="BR63" s="745">
        <v>0</v>
      </c>
      <c r="BS63" s="745">
        <v>0</v>
      </c>
      <c r="BT63" s="745">
        <v>0</v>
      </c>
    </row>
    <row r="64" spans="2:73">
      <c r="B64" s="691" t="s">
        <v>208</v>
      </c>
      <c r="C64" s="691" t="s">
        <v>788</v>
      </c>
      <c r="D64" s="691" t="s">
        <v>798</v>
      </c>
      <c r="E64" s="691" t="s">
        <v>684</v>
      </c>
      <c r="F64" s="691" t="s">
        <v>790</v>
      </c>
      <c r="G64" s="691" t="s">
        <v>787</v>
      </c>
      <c r="H64" s="691">
        <v>2012</v>
      </c>
      <c r="I64" s="607" t="s">
        <v>574</v>
      </c>
      <c r="J64" s="607" t="s">
        <v>583</v>
      </c>
      <c r="K64" s="746"/>
      <c r="L64" s="692">
        <v>0</v>
      </c>
      <c r="M64" s="692">
        <v>31.063047777000001</v>
      </c>
      <c r="N64" s="692">
        <v>31.063047777000001</v>
      </c>
      <c r="O64" s="692">
        <v>31.063047777000001</v>
      </c>
      <c r="P64" s="692">
        <v>31.063047777000001</v>
      </c>
      <c r="Q64" s="692">
        <v>0</v>
      </c>
      <c r="R64" s="692">
        <v>0</v>
      </c>
      <c r="S64" s="692">
        <v>0</v>
      </c>
      <c r="T64" s="692">
        <v>0</v>
      </c>
      <c r="U64" s="692">
        <v>0</v>
      </c>
      <c r="V64" s="692">
        <v>0</v>
      </c>
      <c r="W64" s="692">
        <v>0</v>
      </c>
      <c r="X64" s="692">
        <v>0</v>
      </c>
      <c r="Y64" s="692">
        <v>0</v>
      </c>
      <c r="Z64" s="692">
        <v>0</v>
      </c>
      <c r="AA64" s="692">
        <v>0</v>
      </c>
      <c r="AB64" s="692">
        <v>0</v>
      </c>
      <c r="AC64" s="692">
        <v>0</v>
      </c>
      <c r="AD64" s="692">
        <v>0</v>
      </c>
      <c r="AE64" s="692">
        <v>0</v>
      </c>
      <c r="AF64" s="692">
        <v>0</v>
      </c>
      <c r="AG64" s="692">
        <v>0</v>
      </c>
      <c r="AH64" s="692">
        <v>0</v>
      </c>
      <c r="AI64" s="692">
        <v>0</v>
      </c>
      <c r="AJ64" s="692">
        <v>0</v>
      </c>
      <c r="AK64" s="692">
        <v>0</v>
      </c>
      <c r="AL64" s="692">
        <v>0</v>
      </c>
      <c r="AM64" s="692">
        <v>0</v>
      </c>
      <c r="AN64" s="692">
        <v>0</v>
      </c>
      <c r="AO64" s="692">
        <v>0</v>
      </c>
      <c r="AP64" s="746"/>
      <c r="AQ64" s="692">
        <v>0</v>
      </c>
      <c r="AR64" s="692">
        <v>151057.526775379</v>
      </c>
      <c r="AS64" s="692">
        <v>151057.526775379</v>
      </c>
      <c r="AT64" s="692">
        <v>151057.526775379</v>
      </c>
      <c r="AU64" s="692">
        <v>151057.526775379</v>
      </c>
      <c r="AV64" s="692">
        <v>0</v>
      </c>
      <c r="AW64" s="692">
        <v>0</v>
      </c>
      <c r="AX64" s="692">
        <v>0</v>
      </c>
      <c r="AY64" s="692">
        <v>0</v>
      </c>
      <c r="AZ64" s="692">
        <v>0</v>
      </c>
      <c r="BA64" s="692">
        <v>0</v>
      </c>
      <c r="BB64" s="692">
        <v>0</v>
      </c>
      <c r="BC64" s="692">
        <v>0</v>
      </c>
      <c r="BD64" s="692">
        <v>0</v>
      </c>
      <c r="BE64" s="692">
        <v>0</v>
      </c>
      <c r="BF64" s="692">
        <v>0</v>
      </c>
      <c r="BG64" s="692">
        <v>0</v>
      </c>
      <c r="BH64" s="692">
        <v>0</v>
      </c>
      <c r="BI64" s="692">
        <v>0</v>
      </c>
      <c r="BJ64" s="692">
        <v>0</v>
      </c>
      <c r="BK64" s="692">
        <v>0</v>
      </c>
      <c r="BL64" s="692">
        <v>0</v>
      </c>
      <c r="BM64" s="692">
        <v>0</v>
      </c>
      <c r="BN64" s="692">
        <v>0</v>
      </c>
      <c r="BO64" s="692">
        <v>0</v>
      </c>
      <c r="BP64" s="692">
        <v>0</v>
      </c>
      <c r="BQ64" s="692">
        <v>0</v>
      </c>
      <c r="BR64" s="692">
        <v>0</v>
      </c>
      <c r="BS64" s="692">
        <v>0</v>
      </c>
      <c r="BT64" s="692">
        <v>0</v>
      </c>
    </row>
    <row r="65" spans="2:73">
      <c r="B65" s="691" t="s">
        <v>208</v>
      </c>
      <c r="C65" s="691" t="s">
        <v>788</v>
      </c>
      <c r="D65" s="691" t="s">
        <v>798</v>
      </c>
      <c r="E65" s="691" t="s">
        <v>684</v>
      </c>
      <c r="F65" s="691" t="s">
        <v>790</v>
      </c>
      <c r="G65" s="691" t="s">
        <v>787</v>
      </c>
      <c r="H65" s="691">
        <v>2013</v>
      </c>
      <c r="I65" s="607" t="s">
        <v>574</v>
      </c>
      <c r="J65" s="607" t="s">
        <v>590</v>
      </c>
      <c r="K65" s="746"/>
      <c r="L65" s="692">
        <v>0</v>
      </c>
      <c r="M65" s="692">
        <v>0</v>
      </c>
      <c r="N65" s="692">
        <v>282.00565192900001</v>
      </c>
      <c r="O65" s="692">
        <v>282.00565192900001</v>
      </c>
      <c r="P65" s="692">
        <v>282.00565192900001</v>
      </c>
      <c r="Q65" s="692">
        <v>282.00565192900001</v>
      </c>
      <c r="R65" s="692">
        <v>0</v>
      </c>
      <c r="S65" s="692">
        <v>0</v>
      </c>
      <c r="T65" s="692">
        <v>0</v>
      </c>
      <c r="U65" s="692">
        <v>0</v>
      </c>
      <c r="V65" s="692">
        <v>0</v>
      </c>
      <c r="W65" s="692">
        <v>0</v>
      </c>
      <c r="X65" s="692">
        <v>0</v>
      </c>
      <c r="Y65" s="692">
        <v>0</v>
      </c>
      <c r="Z65" s="692">
        <v>0</v>
      </c>
      <c r="AA65" s="692">
        <v>0</v>
      </c>
      <c r="AB65" s="692">
        <v>0</v>
      </c>
      <c r="AC65" s="692">
        <v>0</v>
      </c>
      <c r="AD65" s="692">
        <v>0</v>
      </c>
      <c r="AE65" s="692">
        <v>0</v>
      </c>
      <c r="AF65" s="692">
        <v>0</v>
      </c>
      <c r="AG65" s="692">
        <v>0</v>
      </c>
      <c r="AH65" s="692">
        <v>0</v>
      </c>
      <c r="AI65" s="692">
        <v>0</v>
      </c>
      <c r="AJ65" s="692">
        <v>0</v>
      </c>
      <c r="AK65" s="692">
        <v>0</v>
      </c>
      <c r="AL65" s="692">
        <v>0</v>
      </c>
      <c r="AM65" s="692">
        <v>0</v>
      </c>
      <c r="AN65" s="692">
        <v>0</v>
      </c>
      <c r="AO65" s="692">
        <v>0</v>
      </c>
      <c r="AP65" s="746"/>
      <c r="AQ65" s="692">
        <v>0</v>
      </c>
      <c r="AR65" s="692">
        <v>0</v>
      </c>
      <c r="AS65" s="692">
        <v>1550424.56950318</v>
      </c>
      <c r="AT65" s="692">
        <v>1550424.56950318</v>
      </c>
      <c r="AU65" s="692">
        <v>1550424.56950318</v>
      </c>
      <c r="AV65" s="692">
        <v>1550424.56950318</v>
      </c>
      <c r="AW65" s="692">
        <v>0</v>
      </c>
      <c r="AX65" s="692">
        <v>0</v>
      </c>
      <c r="AY65" s="692">
        <v>0</v>
      </c>
      <c r="AZ65" s="692">
        <v>0</v>
      </c>
      <c r="BA65" s="692">
        <v>0</v>
      </c>
      <c r="BB65" s="692">
        <v>0</v>
      </c>
      <c r="BC65" s="692">
        <v>0</v>
      </c>
      <c r="BD65" s="692">
        <v>0</v>
      </c>
      <c r="BE65" s="692">
        <v>0</v>
      </c>
      <c r="BF65" s="692">
        <v>0</v>
      </c>
      <c r="BG65" s="692">
        <v>0</v>
      </c>
      <c r="BH65" s="692">
        <v>0</v>
      </c>
      <c r="BI65" s="692">
        <v>0</v>
      </c>
      <c r="BJ65" s="692">
        <v>0</v>
      </c>
      <c r="BK65" s="692">
        <v>0</v>
      </c>
      <c r="BL65" s="692">
        <v>0</v>
      </c>
      <c r="BM65" s="692">
        <v>0</v>
      </c>
      <c r="BN65" s="692">
        <v>0</v>
      </c>
      <c r="BO65" s="692">
        <v>0</v>
      </c>
      <c r="BP65" s="692">
        <v>0</v>
      </c>
      <c r="BQ65" s="692">
        <v>0</v>
      </c>
      <c r="BR65" s="692">
        <v>0</v>
      </c>
      <c r="BS65" s="692">
        <v>0</v>
      </c>
      <c r="BT65" s="692">
        <v>0</v>
      </c>
    </row>
    <row r="66" spans="2:73">
      <c r="B66" s="691" t="s">
        <v>208</v>
      </c>
      <c r="C66" s="691" t="s">
        <v>788</v>
      </c>
      <c r="D66" s="691" t="s">
        <v>799</v>
      </c>
      <c r="E66" s="691" t="s">
        <v>684</v>
      </c>
      <c r="F66" s="691" t="s">
        <v>790</v>
      </c>
      <c r="G66" s="691" t="s">
        <v>791</v>
      </c>
      <c r="H66" s="691">
        <v>2013</v>
      </c>
      <c r="I66" s="607" t="s">
        <v>574</v>
      </c>
      <c r="J66" s="607" t="s">
        <v>590</v>
      </c>
      <c r="K66" s="746"/>
      <c r="L66" s="692">
        <v>0</v>
      </c>
      <c r="M66" s="692">
        <v>0</v>
      </c>
      <c r="N66" s="692">
        <v>22.33859</v>
      </c>
      <c r="O66" s="692">
        <v>0</v>
      </c>
      <c r="P66" s="692">
        <v>0</v>
      </c>
      <c r="Q66" s="692">
        <v>0</v>
      </c>
      <c r="R66" s="692">
        <v>0</v>
      </c>
      <c r="S66" s="692">
        <v>0</v>
      </c>
      <c r="T66" s="692">
        <v>0</v>
      </c>
      <c r="U66" s="692">
        <v>0</v>
      </c>
      <c r="V66" s="692">
        <v>0</v>
      </c>
      <c r="W66" s="692">
        <v>0</v>
      </c>
      <c r="X66" s="692">
        <v>0</v>
      </c>
      <c r="Y66" s="692">
        <v>0</v>
      </c>
      <c r="Z66" s="692">
        <v>0</v>
      </c>
      <c r="AA66" s="692">
        <v>0</v>
      </c>
      <c r="AB66" s="692">
        <v>0</v>
      </c>
      <c r="AC66" s="692">
        <v>0</v>
      </c>
      <c r="AD66" s="692">
        <v>0</v>
      </c>
      <c r="AE66" s="692">
        <v>0</v>
      </c>
      <c r="AF66" s="692">
        <v>0</v>
      </c>
      <c r="AG66" s="692">
        <v>0</v>
      </c>
      <c r="AH66" s="692">
        <v>0</v>
      </c>
      <c r="AI66" s="692">
        <v>0</v>
      </c>
      <c r="AJ66" s="692">
        <v>0</v>
      </c>
      <c r="AK66" s="692">
        <v>0</v>
      </c>
      <c r="AL66" s="692">
        <v>0</v>
      </c>
      <c r="AM66" s="692">
        <v>0</v>
      </c>
      <c r="AN66" s="692">
        <v>0</v>
      </c>
      <c r="AO66" s="692">
        <v>0</v>
      </c>
      <c r="AP66" s="746"/>
      <c r="AQ66" s="692">
        <v>0</v>
      </c>
      <c r="AR66" s="692">
        <v>0</v>
      </c>
      <c r="AS66" s="692">
        <v>380.73820000000001</v>
      </c>
      <c r="AT66" s="692">
        <v>0</v>
      </c>
      <c r="AU66" s="692">
        <v>0</v>
      </c>
      <c r="AV66" s="692">
        <v>0</v>
      </c>
      <c r="AW66" s="692">
        <v>0</v>
      </c>
      <c r="AX66" s="692">
        <v>0</v>
      </c>
      <c r="AY66" s="692">
        <v>0</v>
      </c>
      <c r="AZ66" s="692">
        <v>0</v>
      </c>
      <c r="BA66" s="692">
        <v>0</v>
      </c>
      <c r="BB66" s="692">
        <v>0</v>
      </c>
      <c r="BC66" s="692">
        <v>0</v>
      </c>
      <c r="BD66" s="692">
        <v>0</v>
      </c>
      <c r="BE66" s="692">
        <v>0</v>
      </c>
      <c r="BF66" s="692">
        <v>0</v>
      </c>
      <c r="BG66" s="692">
        <v>0</v>
      </c>
      <c r="BH66" s="692">
        <v>0</v>
      </c>
      <c r="BI66" s="692">
        <v>0</v>
      </c>
      <c r="BJ66" s="692">
        <v>0</v>
      </c>
      <c r="BK66" s="692">
        <v>0</v>
      </c>
      <c r="BL66" s="692">
        <v>0</v>
      </c>
      <c r="BM66" s="692">
        <v>0</v>
      </c>
      <c r="BN66" s="692">
        <v>0</v>
      </c>
      <c r="BO66" s="692">
        <v>0</v>
      </c>
      <c r="BP66" s="692">
        <v>0</v>
      </c>
      <c r="BQ66" s="692">
        <v>0</v>
      </c>
      <c r="BR66" s="692">
        <v>0</v>
      </c>
      <c r="BS66" s="692">
        <v>0</v>
      </c>
      <c r="BT66" s="692">
        <v>0</v>
      </c>
    </row>
    <row r="67" spans="2:73">
      <c r="B67" s="691" t="s">
        <v>208</v>
      </c>
      <c r="C67" s="691" t="s">
        <v>788</v>
      </c>
      <c r="D67" s="691" t="s">
        <v>800</v>
      </c>
      <c r="E67" s="691" t="s">
        <v>684</v>
      </c>
      <c r="F67" s="691" t="s">
        <v>790</v>
      </c>
      <c r="G67" s="691" t="s">
        <v>791</v>
      </c>
      <c r="H67" s="691">
        <v>2013</v>
      </c>
      <c r="I67" s="607" t="s">
        <v>574</v>
      </c>
      <c r="J67" s="607" t="s">
        <v>590</v>
      </c>
      <c r="K67" s="746"/>
      <c r="L67" s="692">
        <v>0</v>
      </c>
      <c r="M67" s="692">
        <v>0</v>
      </c>
      <c r="N67" s="692">
        <v>189.44</v>
      </c>
      <c r="O67" s="692">
        <v>0</v>
      </c>
      <c r="P67" s="692">
        <v>0</v>
      </c>
      <c r="Q67" s="692">
        <v>0</v>
      </c>
      <c r="R67" s="692">
        <v>0</v>
      </c>
      <c r="S67" s="692">
        <v>0</v>
      </c>
      <c r="T67" s="692">
        <v>0</v>
      </c>
      <c r="U67" s="692">
        <v>0</v>
      </c>
      <c r="V67" s="692">
        <v>0</v>
      </c>
      <c r="W67" s="692">
        <v>0</v>
      </c>
      <c r="X67" s="692">
        <v>0</v>
      </c>
      <c r="Y67" s="692">
        <v>0</v>
      </c>
      <c r="Z67" s="692">
        <v>0</v>
      </c>
      <c r="AA67" s="692">
        <v>0</v>
      </c>
      <c r="AB67" s="692">
        <v>0</v>
      </c>
      <c r="AC67" s="692">
        <v>0</v>
      </c>
      <c r="AD67" s="692">
        <v>0</v>
      </c>
      <c r="AE67" s="692">
        <v>0</v>
      </c>
      <c r="AF67" s="692">
        <v>0</v>
      </c>
      <c r="AG67" s="692">
        <v>0</v>
      </c>
      <c r="AH67" s="692">
        <v>0</v>
      </c>
      <c r="AI67" s="692">
        <v>0</v>
      </c>
      <c r="AJ67" s="692">
        <v>0</v>
      </c>
      <c r="AK67" s="692">
        <v>0</v>
      </c>
      <c r="AL67" s="692">
        <v>0</v>
      </c>
      <c r="AM67" s="692">
        <v>0</v>
      </c>
      <c r="AN67" s="692">
        <v>0</v>
      </c>
      <c r="AO67" s="692">
        <v>0</v>
      </c>
      <c r="AP67" s="746"/>
      <c r="AQ67" s="692">
        <v>0</v>
      </c>
      <c r="AR67" s="692">
        <v>0</v>
      </c>
      <c r="AS67" s="692">
        <v>0</v>
      </c>
      <c r="AT67" s="692">
        <v>0</v>
      </c>
      <c r="AU67" s="692">
        <v>0</v>
      </c>
      <c r="AV67" s="692">
        <v>0</v>
      </c>
      <c r="AW67" s="692">
        <v>0</v>
      </c>
      <c r="AX67" s="692">
        <v>0</v>
      </c>
      <c r="AY67" s="692">
        <v>0</v>
      </c>
      <c r="AZ67" s="692">
        <v>0</v>
      </c>
      <c r="BA67" s="692">
        <v>0</v>
      </c>
      <c r="BB67" s="692">
        <v>0</v>
      </c>
      <c r="BC67" s="692">
        <v>0</v>
      </c>
      <c r="BD67" s="692">
        <v>0</v>
      </c>
      <c r="BE67" s="692">
        <v>0</v>
      </c>
      <c r="BF67" s="692">
        <v>0</v>
      </c>
      <c r="BG67" s="692">
        <v>0</v>
      </c>
      <c r="BH67" s="692">
        <v>0</v>
      </c>
      <c r="BI67" s="692">
        <v>0</v>
      </c>
      <c r="BJ67" s="692">
        <v>0</v>
      </c>
      <c r="BK67" s="692">
        <v>0</v>
      </c>
      <c r="BL67" s="692">
        <v>0</v>
      </c>
      <c r="BM67" s="692">
        <v>0</v>
      </c>
      <c r="BN67" s="692">
        <v>0</v>
      </c>
      <c r="BO67" s="692">
        <v>0</v>
      </c>
      <c r="BP67" s="692">
        <v>0</v>
      </c>
      <c r="BQ67" s="692">
        <v>0</v>
      </c>
      <c r="BR67" s="692">
        <v>0</v>
      </c>
      <c r="BS67" s="692">
        <v>0</v>
      </c>
      <c r="BT67" s="692">
        <v>0</v>
      </c>
    </row>
    <row r="68" spans="2:73">
      <c r="B68" s="691" t="s">
        <v>208</v>
      </c>
      <c r="C68" s="691" t="s">
        <v>788</v>
      </c>
      <c r="D68" s="691" t="s">
        <v>801</v>
      </c>
      <c r="E68" s="691" t="s">
        <v>684</v>
      </c>
      <c r="F68" s="691" t="s">
        <v>790</v>
      </c>
      <c r="G68" s="691" t="s">
        <v>791</v>
      </c>
      <c r="H68" s="691">
        <v>2013</v>
      </c>
      <c r="I68" s="607" t="s">
        <v>574</v>
      </c>
      <c r="J68" s="607" t="s">
        <v>590</v>
      </c>
      <c r="K68" s="746"/>
      <c r="L68" s="692">
        <v>0</v>
      </c>
      <c r="M68" s="692">
        <v>0</v>
      </c>
      <c r="N68" s="692">
        <v>0</v>
      </c>
      <c r="O68" s="692">
        <v>0</v>
      </c>
      <c r="P68" s="692">
        <v>0</v>
      </c>
      <c r="Q68" s="692">
        <v>0</v>
      </c>
      <c r="R68" s="692">
        <v>0</v>
      </c>
      <c r="S68" s="692">
        <v>0</v>
      </c>
      <c r="T68" s="692">
        <v>0</v>
      </c>
      <c r="U68" s="692">
        <v>0</v>
      </c>
      <c r="V68" s="692">
        <v>0</v>
      </c>
      <c r="W68" s="692">
        <v>0</v>
      </c>
      <c r="X68" s="692">
        <v>0</v>
      </c>
      <c r="Y68" s="692">
        <v>0</v>
      </c>
      <c r="Z68" s="692">
        <v>0</v>
      </c>
      <c r="AA68" s="692">
        <v>0</v>
      </c>
      <c r="AB68" s="692">
        <v>0</v>
      </c>
      <c r="AC68" s="692">
        <v>0</v>
      </c>
      <c r="AD68" s="692">
        <v>0</v>
      </c>
      <c r="AE68" s="692">
        <v>0</v>
      </c>
      <c r="AF68" s="692">
        <v>0</v>
      </c>
      <c r="AG68" s="692">
        <v>0</v>
      </c>
      <c r="AH68" s="692">
        <v>0</v>
      </c>
      <c r="AI68" s="692">
        <v>0</v>
      </c>
      <c r="AJ68" s="692">
        <v>0</v>
      </c>
      <c r="AK68" s="692">
        <v>0</v>
      </c>
      <c r="AL68" s="692">
        <v>0</v>
      </c>
      <c r="AM68" s="692">
        <v>0</v>
      </c>
      <c r="AN68" s="692">
        <v>0</v>
      </c>
      <c r="AO68" s="692">
        <v>0</v>
      </c>
      <c r="AP68" s="746"/>
      <c r="AQ68" s="692">
        <v>0</v>
      </c>
      <c r="AR68" s="692">
        <v>0</v>
      </c>
      <c r="AS68" s="692">
        <v>0</v>
      </c>
      <c r="AT68" s="692">
        <v>0</v>
      </c>
      <c r="AU68" s="692">
        <v>0</v>
      </c>
      <c r="AV68" s="692">
        <v>0</v>
      </c>
      <c r="AW68" s="692">
        <v>0</v>
      </c>
      <c r="AX68" s="692">
        <v>0</v>
      </c>
      <c r="AY68" s="692">
        <v>0</v>
      </c>
      <c r="AZ68" s="692">
        <v>0</v>
      </c>
      <c r="BA68" s="692">
        <v>0</v>
      </c>
      <c r="BB68" s="692">
        <v>0</v>
      </c>
      <c r="BC68" s="692">
        <v>0</v>
      </c>
      <c r="BD68" s="692">
        <v>0</v>
      </c>
      <c r="BE68" s="692">
        <v>0</v>
      </c>
      <c r="BF68" s="692">
        <v>0</v>
      </c>
      <c r="BG68" s="692">
        <v>0</v>
      </c>
      <c r="BH68" s="692">
        <v>0</v>
      </c>
      <c r="BI68" s="692">
        <v>0</v>
      </c>
      <c r="BJ68" s="692">
        <v>0</v>
      </c>
      <c r="BK68" s="692">
        <v>0</v>
      </c>
      <c r="BL68" s="692">
        <v>0</v>
      </c>
      <c r="BM68" s="692">
        <v>0</v>
      </c>
      <c r="BN68" s="692">
        <v>0</v>
      </c>
      <c r="BO68" s="692">
        <v>0</v>
      </c>
      <c r="BP68" s="692">
        <v>0</v>
      </c>
      <c r="BQ68" s="692">
        <v>0</v>
      </c>
      <c r="BR68" s="692">
        <v>0</v>
      </c>
      <c r="BS68" s="692">
        <v>0</v>
      </c>
      <c r="BT68" s="692">
        <v>0</v>
      </c>
    </row>
    <row r="69" spans="2:73">
      <c r="B69" s="691" t="s">
        <v>208</v>
      </c>
      <c r="C69" s="691" t="s">
        <v>788</v>
      </c>
      <c r="D69" s="691" t="s">
        <v>22</v>
      </c>
      <c r="E69" s="691" t="s">
        <v>684</v>
      </c>
      <c r="F69" s="691" t="s">
        <v>790</v>
      </c>
      <c r="G69" s="691" t="s">
        <v>787</v>
      </c>
      <c r="H69" s="691">
        <v>2012</v>
      </c>
      <c r="I69" s="607" t="s">
        <v>574</v>
      </c>
      <c r="J69" s="607" t="s">
        <v>583</v>
      </c>
      <c r="K69" s="746"/>
      <c r="L69" s="692">
        <v>0</v>
      </c>
      <c r="M69" s="692">
        <v>30.484798317999999</v>
      </c>
      <c r="N69" s="692">
        <v>30.484798317999999</v>
      </c>
      <c r="O69" s="692">
        <v>30.484798317999999</v>
      </c>
      <c r="P69" s="692">
        <v>30.484798317999999</v>
      </c>
      <c r="Q69" s="692">
        <v>30.484798317999999</v>
      </c>
      <c r="R69" s="692">
        <v>30.484798317999999</v>
      </c>
      <c r="S69" s="692">
        <v>29.993295576000001</v>
      </c>
      <c r="T69" s="692">
        <v>29.993295576000001</v>
      </c>
      <c r="U69" s="692">
        <v>29.993295576000001</v>
      </c>
      <c r="V69" s="692">
        <v>27.056262758999999</v>
      </c>
      <c r="W69" s="692">
        <v>20.593050027</v>
      </c>
      <c r="X69" s="692">
        <v>20.593050027</v>
      </c>
      <c r="Y69" s="692">
        <v>2.582748595</v>
      </c>
      <c r="Z69" s="692">
        <v>2.582748595</v>
      </c>
      <c r="AA69" s="692">
        <v>2.582748595</v>
      </c>
      <c r="AB69" s="692">
        <v>2.582748595</v>
      </c>
      <c r="AC69" s="692">
        <v>0.70689903899999995</v>
      </c>
      <c r="AD69" s="692">
        <v>0</v>
      </c>
      <c r="AE69" s="692">
        <v>0</v>
      </c>
      <c r="AF69" s="692">
        <v>0</v>
      </c>
      <c r="AG69" s="692">
        <v>0</v>
      </c>
      <c r="AH69" s="692">
        <v>0</v>
      </c>
      <c r="AI69" s="692">
        <v>0</v>
      </c>
      <c r="AJ69" s="692">
        <v>0</v>
      </c>
      <c r="AK69" s="692">
        <v>0</v>
      </c>
      <c r="AL69" s="692">
        <v>0</v>
      </c>
      <c r="AM69" s="692">
        <v>0</v>
      </c>
      <c r="AN69" s="692">
        <v>0</v>
      </c>
      <c r="AO69" s="692">
        <v>0</v>
      </c>
      <c r="AP69" s="746"/>
      <c r="AQ69" s="692">
        <v>0</v>
      </c>
      <c r="AR69" s="692">
        <v>194209.34290523001</v>
      </c>
      <c r="AS69" s="692">
        <v>194209.34290523001</v>
      </c>
      <c r="AT69" s="692">
        <v>194209.34290523001</v>
      </c>
      <c r="AU69" s="692">
        <v>194209.34290523001</v>
      </c>
      <c r="AV69" s="692">
        <v>194209.34290523001</v>
      </c>
      <c r="AW69" s="692">
        <v>194209.34290523001</v>
      </c>
      <c r="AX69" s="692">
        <v>193664.530219432</v>
      </c>
      <c r="AY69" s="692">
        <v>193664.530219432</v>
      </c>
      <c r="AZ69" s="692">
        <v>177619.23292904301</v>
      </c>
      <c r="BA69" s="692">
        <v>168262.32328303799</v>
      </c>
      <c r="BB69" s="692">
        <v>145477.61740721099</v>
      </c>
      <c r="BC69" s="692">
        <v>121713.163788317</v>
      </c>
      <c r="BD69" s="692">
        <v>15492.205341676001</v>
      </c>
      <c r="BE69" s="692">
        <v>15492.205341676001</v>
      </c>
      <c r="BF69" s="692">
        <v>15492.205341676001</v>
      </c>
      <c r="BG69" s="692">
        <v>11686.900083385999</v>
      </c>
      <c r="BH69" s="692">
        <v>585.07624381200003</v>
      </c>
      <c r="BI69" s="692">
        <v>0</v>
      </c>
      <c r="BJ69" s="692">
        <v>0</v>
      </c>
      <c r="BK69" s="692">
        <v>0</v>
      </c>
      <c r="BL69" s="692">
        <v>0</v>
      </c>
      <c r="BM69" s="692">
        <v>0</v>
      </c>
      <c r="BN69" s="692">
        <v>0</v>
      </c>
      <c r="BO69" s="692">
        <v>0</v>
      </c>
      <c r="BP69" s="692">
        <v>0</v>
      </c>
      <c r="BQ69" s="692">
        <v>0</v>
      </c>
      <c r="BR69" s="692">
        <v>0</v>
      </c>
      <c r="BS69" s="692">
        <v>0</v>
      </c>
      <c r="BT69" s="692">
        <v>0</v>
      </c>
    </row>
    <row r="70" spans="2:73">
      <c r="B70" s="691" t="s">
        <v>208</v>
      </c>
      <c r="C70" s="691" t="s">
        <v>788</v>
      </c>
      <c r="D70" s="691" t="s">
        <v>22</v>
      </c>
      <c r="E70" s="691" t="s">
        <v>684</v>
      </c>
      <c r="F70" s="691" t="s">
        <v>790</v>
      </c>
      <c r="G70" s="691" t="s">
        <v>787</v>
      </c>
      <c r="H70" s="691">
        <v>2013</v>
      </c>
      <c r="I70" s="607" t="s">
        <v>574</v>
      </c>
      <c r="J70" s="607" t="s">
        <v>590</v>
      </c>
      <c r="K70" s="746"/>
      <c r="L70" s="692">
        <v>0</v>
      </c>
      <c r="M70" s="692">
        <v>0</v>
      </c>
      <c r="N70" s="692">
        <v>910.73324238600003</v>
      </c>
      <c r="O70" s="692">
        <v>897.23053817100003</v>
      </c>
      <c r="P70" s="692">
        <v>897.23053817100003</v>
      </c>
      <c r="Q70" s="692">
        <v>897.23053817100003</v>
      </c>
      <c r="R70" s="692">
        <v>848.81978802799995</v>
      </c>
      <c r="S70" s="692">
        <v>828.65830773699997</v>
      </c>
      <c r="T70" s="692">
        <v>828.65830773699997</v>
      </c>
      <c r="U70" s="692">
        <v>828.59930884400001</v>
      </c>
      <c r="V70" s="692">
        <v>807.95863143099996</v>
      </c>
      <c r="W70" s="692">
        <v>682.45063871900004</v>
      </c>
      <c r="X70" s="692">
        <v>533.05434147300002</v>
      </c>
      <c r="Y70" s="692">
        <v>532.56515433000004</v>
      </c>
      <c r="Z70" s="692">
        <v>305.011078516</v>
      </c>
      <c r="AA70" s="692">
        <v>259.696692488</v>
      </c>
      <c r="AB70" s="692">
        <v>259.696692488</v>
      </c>
      <c r="AC70" s="692">
        <v>216.56733601900001</v>
      </c>
      <c r="AD70" s="692">
        <v>24.745716391999999</v>
      </c>
      <c r="AE70" s="692">
        <v>21.222095706000001</v>
      </c>
      <c r="AF70" s="692">
        <v>21.222095706000001</v>
      </c>
      <c r="AG70" s="692">
        <v>21.222095706000001</v>
      </c>
      <c r="AH70" s="692">
        <v>0</v>
      </c>
      <c r="AI70" s="692">
        <v>0</v>
      </c>
      <c r="AJ70" s="692">
        <v>0</v>
      </c>
      <c r="AK70" s="692">
        <v>0</v>
      </c>
      <c r="AL70" s="692">
        <v>0</v>
      </c>
      <c r="AM70" s="692">
        <v>0</v>
      </c>
      <c r="AN70" s="692">
        <v>0</v>
      </c>
      <c r="AO70" s="692">
        <v>0</v>
      </c>
      <c r="AP70" s="746"/>
      <c r="AQ70" s="692">
        <v>0</v>
      </c>
      <c r="AR70" s="692">
        <v>0</v>
      </c>
      <c r="AS70" s="692">
        <v>3750879.8904593899</v>
      </c>
      <c r="AT70" s="692">
        <v>3708900.4321034201</v>
      </c>
      <c r="AU70" s="692">
        <v>3708900.4321034201</v>
      </c>
      <c r="AV70" s="692">
        <v>3708900.4321034201</v>
      </c>
      <c r="AW70" s="692">
        <v>3557668.0848874901</v>
      </c>
      <c r="AX70" s="692">
        <v>3478536.7439360302</v>
      </c>
      <c r="AY70" s="692">
        <v>3478536.7439360302</v>
      </c>
      <c r="AZ70" s="692">
        <v>3476219.9686537199</v>
      </c>
      <c r="BA70" s="692">
        <v>3402664.8960621799</v>
      </c>
      <c r="BB70" s="692">
        <v>2893058.9946702202</v>
      </c>
      <c r="BC70" s="692">
        <v>2235132.8050359599</v>
      </c>
      <c r="BD70" s="692">
        <v>2215923.3483489598</v>
      </c>
      <c r="BE70" s="692">
        <v>905588.96723294305</v>
      </c>
      <c r="BF70" s="692">
        <v>764685.49562664796</v>
      </c>
      <c r="BG70" s="692">
        <v>764685.49562664796</v>
      </c>
      <c r="BH70" s="692">
        <v>630785.81475424196</v>
      </c>
      <c r="BI70" s="692">
        <v>55936.693138898001</v>
      </c>
      <c r="BJ70" s="692">
        <v>49967.205172542999</v>
      </c>
      <c r="BK70" s="692">
        <v>49967.205172542999</v>
      </c>
      <c r="BL70" s="692">
        <v>49967.205172542999</v>
      </c>
      <c r="BM70" s="692">
        <v>0</v>
      </c>
      <c r="BN70" s="692">
        <v>0</v>
      </c>
      <c r="BO70" s="692">
        <v>0</v>
      </c>
      <c r="BP70" s="692">
        <v>0</v>
      </c>
      <c r="BQ70" s="692">
        <v>0</v>
      </c>
      <c r="BR70" s="692">
        <v>0</v>
      </c>
      <c r="BS70" s="692">
        <v>0</v>
      </c>
      <c r="BT70" s="692">
        <v>0</v>
      </c>
    </row>
    <row r="71" spans="2:73">
      <c r="B71" s="691" t="s">
        <v>208</v>
      </c>
      <c r="C71" s="691" t="s">
        <v>788</v>
      </c>
      <c r="D71" s="691" t="s">
        <v>802</v>
      </c>
      <c r="E71" s="691" t="s">
        <v>684</v>
      </c>
      <c r="F71" s="691" t="s">
        <v>790</v>
      </c>
      <c r="G71" s="691" t="s">
        <v>787</v>
      </c>
      <c r="H71" s="691">
        <v>2013</v>
      </c>
      <c r="I71" s="607" t="s">
        <v>574</v>
      </c>
      <c r="J71" s="607" t="s">
        <v>590</v>
      </c>
      <c r="K71" s="746"/>
      <c r="L71" s="692">
        <v>0</v>
      </c>
      <c r="M71" s="692">
        <v>0</v>
      </c>
      <c r="N71" s="692">
        <v>30.834787971000001</v>
      </c>
      <c r="O71" s="692">
        <v>30.834787971000001</v>
      </c>
      <c r="P71" s="692">
        <v>30.834787971000001</v>
      </c>
      <c r="Q71" s="692">
        <v>30.61798267</v>
      </c>
      <c r="R71" s="692">
        <v>25.079452923000002</v>
      </c>
      <c r="S71" s="692">
        <v>25.079452923000002</v>
      </c>
      <c r="T71" s="692">
        <v>25.079452923000002</v>
      </c>
      <c r="U71" s="692">
        <v>25.079452923000002</v>
      </c>
      <c r="V71" s="692">
        <v>25.079452923000002</v>
      </c>
      <c r="W71" s="692">
        <v>25.079452923000002</v>
      </c>
      <c r="X71" s="692">
        <v>24.892631334000001</v>
      </c>
      <c r="Y71" s="692">
        <v>19.972996153</v>
      </c>
      <c r="Z71" s="692">
        <v>0</v>
      </c>
      <c r="AA71" s="692">
        <v>0</v>
      </c>
      <c r="AB71" s="692">
        <v>0</v>
      </c>
      <c r="AC71" s="692">
        <v>0</v>
      </c>
      <c r="AD71" s="692">
        <v>0</v>
      </c>
      <c r="AE71" s="692">
        <v>0</v>
      </c>
      <c r="AF71" s="692">
        <v>0</v>
      </c>
      <c r="AG71" s="692">
        <v>0</v>
      </c>
      <c r="AH71" s="692">
        <v>0</v>
      </c>
      <c r="AI71" s="692">
        <v>0</v>
      </c>
      <c r="AJ71" s="692">
        <v>0</v>
      </c>
      <c r="AK71" s="692">
        <v>0</v>
      </c>
      <c r="AL71" s="692">
        <v>0</v>
      </c>
      <c r="AM71" s="692">
        <v>0</v>
      </c>
      <c r="AN71" s="692">
        <v>0</v>
      </c>
      <c r="AO71" s="692">
        <v>0</v>
      </c>
      <c r="AP71" s="746"/>
      <c r="AQ71" s="692">
        <v>0</v>
      </c>
      <c r="AR71" s="692">
        <v>0</v>
      </c>
      <c r="AS71" s="692">
        <v>104958.73816425601</v>
      </c>
      <c r="AT71" s="692">
        <v>104958.73816425601</v>
      </c>
      <c r="AU71" s="692">
        <v>104958.73816425601</v>
      </c>
      <c r="AV71" s="692">
        <v>104123.28422163099</v>
      </c>
      <c r="AW71" s="692">
        <v>86540.521033960002</v>
      </c>
      <c r="AX71" s="692">
        <v>86540.521033960002</v>
      </c>
      <c r="AY71" s="692">
        <v>86540.521033960002</v>
      </c>
      <c r="AZ71" s="692">
        <v>86540.521033960002</v>
      </c>
      <c r="BA71" s="692">
        <v>86540.521033960002</v>
      </c>
      <c r="BB71" s="692">
        <v>86540.521033960002</v>
      </c>
      <c r="BC71" s="692">
        <v>84845.698950189006</v>
      </c>
      <c r="BD71" s="692">
        <v>65888.004698917997</v>
      </c>
      <c r="BE71" s="692">
        <v>0</v>
      </c>
      <c r="BF71" s="692">
        <v>0</v>
      </c>
      <c r="BG71" s="692">
        <v>0</v>
      </c>
      <c r="BH71" s="692">
        <v>0</v>
      </c>
      <c r="BI71" s="692">
        <v>0</v>
      </c>
      <c r="BJ71" s="692">
        <v>0</v>
      </c>
      <c r="BK71" s="692">
        <v>0</v>
      </c>
      <c r="BL71" s="692">
        <v>0</v>
      </c>
      <c r="BM71" s="692">
        <v>0</v>
      </c>
      <c r="BN71" s="692">
        <v>0</v>
      </c>
      <c r="BO71" s="692">
        <v>0</v>
      </c>
      <c r="BP71" s="692">
        <v>0</v>
      </c>
      <c r="BQ71" s="692">
        <v>0</v>
      </c>
      <c r="BR71" s="692">
        <v>0</v>
      </c>
      <c r="BS71" s="692">
        <v>0</v>
      </c>
      <c r="BT71" s="692">
        <v>0</v>
      </c>
    </row>
    <row r="72" spans="2:73">
      <c r="B72" s="691" t="s">
        <v>208</v>
      </c>
      <c r="C72" s="691" t="s">
        <v>786</v>
      </c>
      <c r="D72" s="691" t="s">
        <v>803</v>
      </c>
      <c r="E72" s="691" t="s">
        <v>684</v>
      </c>
      <c r="F72" s="691" t="s">
        <v>29</v>
      </c>
      <c r="G72" s="691" t="s">
        <v>787</v>
      </c>
      <c r="H72" s="691">
        <v>2013</v>
      </c>
      <c r="I72" s="607" t="s">
        <v>574</v>
      </c>
      <c r="J72" s="607" t="s">
        <v>590</v>
      </c>
      <c r="K72" s="746"/>
      <c r="L72" s="692">
        <v>0</v>
      </c>
      <c r="M72" s="692">
        <v>0</v>
      </c>
      <c r="N72" s="692">
        <v>7.1065146600000002</v>
      </c>
      <c r="O72" s="692">
        <v>7.1065146600000002</v>
      </c>
      <c r="P72" s="692">
        <v>6.8500073840000004</v>
      </c>
      <c r="Q72" s="692">
        <v>5.8721561429999998</v>
      </c>
      <c r="R72" s="692">
        <v>5.8721561429999998</v>
      </c>
      <c r="S72" s="692">
        <v>5.8721561429999998</v>
      </c>
      <c r="T72" s="692">
        <v>5.8721561429999998</v>
      </c>
      <c r="U72" s="692">
        <v>5.8639393780000004</v>
      </c>
      <c r="V72" s="692">
        <v>4.3858870459999997</v>
      </c>
      <c r="W72" s="692">
        <v>4.3858870459999997</v>
      </c>
      <c r="X72" s="692">
        <v>3.523033485</v>
      </c>
      <c r="Y72" s="692">
        <v>3.522934893</v>
      </c>
      <c r="Z72" s="692">
        <v>3.522934893</v>
      </c>
      <c r="AA72" s="692">
        <v>3.5176828759999998</v>
      </c>
      <c r="AB72" s="692">
        <v>3.5176828759999998</v>
      </c>
      <c r="AC72" s="692">
        <v>3.5133804710000001</v>
      </c>
      <c r="AD72" s="692">
        <v>3.4048124909999999</v>
      </c>
      <c r="AE72" s="692">
        <v>1.9985493869999997</v>
      </c>
      <c r="AF72" s="692">
        <v>1.9985493869999997</v>
      </c>
      <c r="AG72" s="692">
        <v>1.9985493869999997</v>
      </c>
      <c r="AH72" s="692">
        <v>0</v>
      </c>
      <c r="AI72" s="692">
        <v>0</v>
      </c>
      <c r="AJ72" s="692">
        <v>0</v>
      </c>
      <c r="AK72" s="692">
        <v>0</v>
      </c>
      <c r="AL72" s="692">
        <v>0</v>
      </c>
      <c r="AM72" s="692">
        <v>0</v>
      </c>
      <c r="AN72" s="692">
        <v>0</v>
      </c>
      <c r="AO72" s="692">
        <v>0</v>
      </c>
      <c r="AP72" s="746"/>
      <c r="AQ72" s="692">
        <v>0</v>
      </c>
      <c r="AR72" s="692">
        <v>0</v>
      </c>
      <c r="AS72" s="692">
        <v>106030.743654594</v>
      </c>
      <c r="AT72" s="692">
        <v>106030.743654594</v>
      </c>
      <c r="AU72" s="692">
        <v>101944.755892756</v>
      </c>
      <c r="AV72" s="692">
        <v>86368.245663377995</v>
      </c>
      <c r="AW72" s="692">
        <v>86368.245663377995</v>
      </c>
      <c r="AX72" s="692">
        <v>86368.245663377995</v>
      </c>
      <c r="AY72" s="692">
        <v>86368.245663377995</v>
      </c>
      <c r="AZ72" s="692">
        <v>86296.266795456002</v>
      </c>
      <c r="BA72" s="692">
        <v>62751.890811382</v>
      </c>
      <c r="BB72" s="692">
        <v>62751.890811382</v>
      </c>
      <c r="BC72" s="692">
        <v>57056.913575705999</v>
      </c>
      <c r="BD72" s="692">
        <v>56244.398030541</v>
      </c>
      <c r="BE72" s="692">
        <v>56244.398030541</v>
      </c>
      <c r="BF72" s="692">
        <v>56013.185834007003</v>
      </c>
      <c r="BG72" s="692">
        <v>56013.185834007003</v>
      </c>
      <c r="BH72" s="692">
        <v>55965.779413265001</v>
      </c>
      <c r="BI72" s="692">
        <v>54236.364777878</v>
      </c>
      <c r="BJ72" s="692">
        <v>31835.542747501</v>
      </c>
      <c r="BK72" s="692">
        <v>31835.542747501</v>
      </c>
      <c r="BL72" s="692">
        <v>31835.542747501</v>
      </c>
      <c r="BM72" s="692">
        <v>0</v>
      </c>
      <c r="BN72" s="692">
        <v>0</v>
      </c>
      <c r="BO72" s="692">
        <v>0</v>
      </c>
      <c r="BP72" s="692">
        <v>0</v>
      </c>
      <c r="BQ72" s="692">
        <v>0</v>
      </c>
      <c r="BR72" s="692">
        <v>0</v>
      </c>
      <c r="BS72" s="692">
        <v>0</v>
      </c>
      <c r="BT72" s="692">
        <v>0</v>
      </c>
    </row>
    <row r="73" spans="2:73">
      <c r="B73" s="691" t="s">
        <v>208</v>
      </c>
      <c r="C73" s="691" t="s">
        <v>786</v>
      </c>
      <c r="D73" s="691" t="s">
        <v>2</v>
      </c>
      <c r="E73" s="691" t="s">
        <v>684</v>
      </c>
      <c r="F73" s="691" t="s">
        <v>29</v>
      </c>
      <c r="G73" s="691" t="s">
        <v>787</v>
      </c>
      <c r="H73" s="691">
        <v>2013</v>
      </c>
      <c r="I73" s="607" t="s">
        <v>574</v>
      </c>
      <c r="J73" s="607" t="s">
        <v>590</v>
      </c>
      <c r="K73" s="746"/>
      <c r="L73" s="692">
        <v>0</v>
      </c>
      <c r="M73" s="692">
        <v>0</v>
      </c>
      <c r="N73" s="692">
        <v>13.26042234</v>
      </c>
      <c r="O73" s="692">
        <v>13.26042234</v>
      </c>
      <c r="P73" s="692">
        <v>13.26042234</v>
      </c>
      <c r="Q73" s="692">
        <v>13.26042234</v>
      </c>
      <c r="R73" s="692">
        <v>0</v>
      </c>
      <c r="S73" s="692">
        <v>0</v>
      </c>
      <c r="T73" s="692">
        <v>0</v>
      </c>
      <c r="U73" s="692">
        <v>0</v>
      </c>
      <c r="V73" s="692">
        <v>0</v>
      </c>
      <c r="W73" s="692">
        <v>0</v>
      </c>
      <c r="X73" s="692">
        <v>0</v>
      </c>
      <c r="Y73" s="692">
        <v>0</v>
      </c>
      <c r="Z73" s="692">
        <v>0</v>
      </c>
      <c r="AA73" s="692">
        <v>0</v>
      </c>
      <c r="AB73" s="692">
        <v>0</v>
      </c>
      <c r="AC73" s="692">
        <v>0</v>
      </c>
      <c r="AD73" s="692">
        <v>0</v>
      </c>
      <c r="AE73" s="692">
        <v>0</v>
      </c>
      <c r="AF73" s="692">
        <v>0</v>
      </c>
      <c r="AG73" s="692">
        <v>0</v>
      </c>
      <c r="AH73" s="692">
        <v>0</v>
      </c>
      <c r="AI73" s="692">
        <v>0</v>
      </c>
      <c r="AJ73" s="692">
        <v>0</v>
      </c>
      <c r="AK73" s="692">
        <v>0</v>
      </c>
      <c r="AL73" s="692">
        <v>0</v>
      </c>
      <c r="AM73" s="692">
        <v>0</v>
      </c>
      <c r="AN73" s="692">
        <v>0</v>
      </c>
      <c r="AO73" s="692">
        <v>0</v>
      </c>
      <c r="AP73" s="746"/>
      <c r="AQ73" s="692">
        <v>0</v>
      </c>
      <c r="AR73" s="692">
        <v>0</v>
      </c>
      <c r="AS73" s="692">
        <v>23644.152190000001</v>
      </c>
      <c r="AT73" s="692">
        <v>23644.152190000001</v>
      </c>
      <c r="AU73" s="692">
        <v>23644.152190000001</v>
      </c>
      <c r="AV73" s="692">
        <v>23644.152190000001</v>
      </c>
      <c r="AW73" s="692">
        <v>0</v>
      </c>
      <c r="AX73" s="692">
        <v>0</v>
      </c>
      <c r="AY73" s="692">
        <v>0</v>
      </c>
      <c r="AZ73" s="692">
        <v>0</v>
      </c>
      <c r="BA73" s="692">
        <v>0</v>
      </c>
      <c r="BB73" s="692">
        <v>0</v>
      </c>
      <c r="BC73" s="692">
        <v>0</v>
      </c>
      <c r="BD73" s="692">
        <v>0</v>
      </c>
      <c r="BE73" s="692">
        <v>0</v>
      </c>
      <c r="BF73" s="692">
        <v>0</v>
      </c>
      <c r="BG73" s="692">
        <v>0</v>
      </c>
      <c r="BH73" s="692">
        <v>0</v>
      </c>
      <c r="BI73" s="692">
        <v>0</v>
      </c>
      <c r="BJ73" s="692">
        <v>0</v>
      </c>
      <c r="BK73" s="692">
        <v>0</v>
      </c>
      <c r="BL73" s="692">
        <v>0</v>
      </c>
      <c r="BM73" s="692">
        <v>0</v>
      </c>
      <c r="BN73" s="692">
        <v>0</v>
      </c>
      <c r="BO73" s="692">
        <v>0</v>
      </c>
      <c r="BP73" s="692">
        <v>0</v>
      </c>
      <c r="BQ73" s="692">
        <v>0</v>
      </c>
      <c r="BR73" s="692">
        <v>0</v>
      </c>
      <c r="BS73" s="692">
        <v>0</v>
      </c>
      <c r="BT73" s="692">
        <v>0</v>
      </c>
    </row>
    <row r="74" spans="2:73">
      <c r="B74" s="691" t="s">
        <v>208</v>
      </c>
      <c r="C74" s="691" t="s">
        <v>786</v>
      </c>
      <c r="D74" s="691" t="s">
        <v>1</v>
      </c>
      <c r="E74" s="691" t="s">
        <v>684</v>
      </c>
      <c r="F74" s="691" t="s">
        <v>29</v>
      </c>
      <c r="G74" s="691" t="s">
        <v>787</v>
      </c>
      <c r="H74" s="691">
        <v>2013</v>
      </c>
      <c r="I74" s="607" t="s">
        <v>574</v>
      </c>
      <c r="J74" s="607" t="s">
        <v>590</v>
      </c>
      <c r="K74" s="746"/>
      <c r="L74" s="692">
        <v>0</v>
      </c>
      <c r="M74" s="692">
        <v>0</v>
      </c>
      <c r="N74" s="692">
        <v>18.057455323000003</v>
      </c>
      <c r="O74" s="692">
        <v>18.057455323000003</v>
      </c>
      <c r="P74" s="692">
        <v>18.057455323000003</v>
      </c>
      <c r="Q74" s="692">
        <v>18.057455323000003</v>
      </c>
      <c r="R74" s="692">
        <v>10.195291402000001</v>
      </c>
      <c r="S74" s="692">
        <v>0</v>
      </c>
      <c r="T74" s="692">
        <v>0</v>
      </c>
      <c r="U74" s="692">
        <v>0</v>
      </c>
      <c r="V74" s="692">
        <v>0</v>
      </c>
      <c r="W74" s="692">
        <v>0</v>
      </c>
      <c r="X74" s="692">
        <v>0</v>
      </c>
      <c r="Y74" s="692">
        <v>0</v>
      </c>
      <c r="Z74" s="692">
        <v>0</v>
      </c>
      <c r="AA74" s="692">
        <v>0</v>
      </c>
      <c r="AB74" s="692">
        <v>0</v>
      </c>
      <c r="AC74" s="692">
        <v>0</v>
      </c>
      <c r="AD74" s="692">
        <v>0</v>
      </c>
      <c r="AE74" s="692">
        <v>0</v>
      </c>
      <c r="AF74" s="692">
        <v>0</v>
      </c>
      <c r="AG74" s="692">
        <v>0</v>
      </c>
      <c r="AH74" s="692">
        <v>0</v>
      </c>
      <c r="AI74" s="692">
        <v>0</v>
      </c>
      <c r="AJ74" s="692">
        <v>0</v>
      </c>
      <c r="AK74" s="692">
        <v>0</v>
      </c>
      <c r="AL74" s="692">
        <v>0</v>
      </c>
      <c r="AM74" s="692">
        <v>0</v>
      </c>
      <c r="AN74" s="692">
        <v>0</v>
      </c>
      <c r="AO74" s="692">
        <v>0</v>
      </c>
      <c r="AP74" s="746"/>
      <c r="AQ74" s="692">
        <v>0</v>
      </c>
      <c r="AR74" s="692">
        <v>0</v>
      </c>
      <c r="AS74" s="692">
        <v>122656.41022612201</v>
      </c>
      <c r="AT74" s="692">
        <v>122656.41022612201</v>
      </c>
      <c r="AU74" s="692">
        <v>122656.41022612201</v>
      </c>
      <c r="AV74" s="692">
        <v>122656.41022612201</v>
      </c>
      <c r="AW74" s="692">
        <v>69370.447139108001</v>
      </c>
      <c r="AX74" s="692">
        <v>0</v>
      </c>
      <c r="AY74" s="692">
        <v>0</v>
      </c>
      <c r="AZ74" s="692">
        <v>0</v>
      </c>
      <c r="BA74" s="692">
        <v>0</v>
      </c>
      <c r="BB74" s="692">
        <v>0</v>
      </c>
      <c r="BC74" s="692">
        <v>0</v>
      </c>
      <c r="BD74" s="692">
        <v>0</v>
      </c>
      <c r="BE74" s="692">
        <v>0</v>
      </c>
      <c r="BF74" s="692">
        <v>0</v>
      </c>
      <c r="BG74" s="692">
        <v>0</v>
      </c>
      <c r="BH74" s="692">
        <v>0</v>
      </c>
      <c r="BI74" s="692">
        <v>0</v>
      </c>
      <c r="BJ74" s="692">
        <v>0</v>
      </c>
      <c r="BK74" s="692">
        <v>0</v>
      </c>
      <c r="BL74" s="692">
        <v>0</v>
      </c>
      <c r="BM74" s="692">
        <v>0</v>
      </c>
      <c r="BN74" s="692">
        <v>0</v>
      </c>
      <c r="BO74" s="692">
        <v>0</v>
      </c>
      <c r="BP74" s="692">
        <v>0</v>
      </c>
      <c r="BQ74" s="692">
        <v>0</v>
      </c>
      <c r="BR74" s="692">
        <v>0</v>
      </c>
      <c r="BS74" s="692">
        <v>0</v>
      </c>
      <c r="BT74" s="692">
        <v>0</v>
      </c>
    </row>
    <row r="75" spans="2:73">
      <c r="B75" s="691" t="s">
        <v>208</v>
      </c>
      <c r="C75" s="691" t="s">
        <v>786</v>
      </c>
      <c r="D75" s="691" t="s">
        <v>804</v>
      </c>
      <c r="E75" s="691" t="s">
        <v>684</v>
      </c>
      <c r="F75" s="691" t="s">
        <v>29</v>
      </c>
      <c r="G75" s="691" t="s">
        <v>787</v>
      </c>
      <c r="H75" s="691">
        <v>2013</v>
      </c>
      <c r="I75" s="607" t="s">
        <v>574</v>
      </c>
      <c r="J75" s="607" t="s">
        <v>590</v>
      </c>
      <c r="K75" s="746"/>
      <c r="L75" s="692">
        <v>0</v>
      </c>
      <c r="M75" s="692">
        <v>0</v>
      </c>
      <c r="N75" s="692">
        <v>16.283273202</v>
      </c>
      <c r="O75" s="692">
        <v>16.283273202</v>
      </c>
      <c r="P75" s="692">
        <v>15.389329156000001</v>
      </c>
      <c r="Q75" s="692">
        <v>12.338525039</v>
      </c>
      <c r="R75" s="692">
        <v>12.338525039</v>
      </c>
      <c r="S75" s="692">
        <v>12.338525039</v>
      </c>
      <c r="T75" s="692">
        <v>12.338525039</v>
      </c>
      <c r="U75" s="692">
        <v>12.315184661</v>
      </c>
      <c r="V75" s="692">
        <v>10.584780636</v>
      </c>
      <c r="W75" s="692">
        <v>10.584780636</v>
      </c>
      <c r="X75" s="692">
        <v>7.6806222179999999</v>
      </c>
      <c r="Y75" s="692">
        <v>4.9611257330000003</v>
      </c>
      <c r="Z75" s="692">
        <v>4.9611257330000003</v>
      </c>
      <c r="AA75" s="692">
        <v>4.8633950710000002</v>
      </c>
      <c r="AB75" s="692">
        <v>4.8633950710000002</v>
      </c>
      <c r="AC75" s="692">
        <v>4.8132565789999999</v>
      </c>
      <c r="AD75" s="692">
        <v>4.1546491640000003</v>
      </c>
      <c r="AE75" s="692">
        <v>2.4386852330000002</v>
      </c>
      <c r="AF75" s="692">
        <v>2.4386852330000002</v>
      </c>
      <c r="AG75" s="692">
        <v>2.4386852330000002</v>
      </c>
      <c r="AH75" s="692">
        <v>0</v>
      </c>
      <c r="AI75" s="692">
        <v>0</v>
      </c>
      <c r="AJ75" s="692">
        <v>0</v>
      </c>
      <c r="AK75" s="692">
        <v>0</v>
      </c>
      <c r="AL75" s="692">
        <v>0</v>
      </c>
      <c r="AM75" s="692">
        <v>0</v>
      </c>
      <c r="AN75" s="692">
        <v>0</v>
      </c>
      <c r="AO75" s="692">
        <v>0</v>
      </c>
      <c r="AP75" s="746"/>
      <c r="AQ75" s="692">
        <v>0</v>
      </c>
      <c r="AR75" s="692">
        <v>0</v>
      </c>
      <c r="AS75" s="692">
        <v>236337.86213073501</v>
      </c>
      <c r="AT75" s="692">
        <v>236337.86213073501</v>
      </c>
      <c r="AU75" s="692">
        <v>222097.93688329699</v>
      </c>
      <c r="AV75" s="692">
        <v>173500.68654316099</v>
      </c>
      <c r="AW75" s="692">
        <v>173500.68654316099</v>
      </c>
      <c r="AX75" s="692">
        <v>173500.68654316099</v>
      </c>
      <c r="AY75" s="692">
        <v>173500.68654316099</v>
      </c>
      <c r="AZ75" s="692">
        <v>173296.22483138301</v>
      </c>
      <c r="BA75" s="692">
        <v>145732.05672041301</v>
      </c>
      <c r="BB75" s="692">
        <v>145732.05672041301</v>
      </c>
      <c r="BC75" s="692">
        <v>126810.39848352601</v>
      </c>
      <c r="BD75" s="692">
        <v>81526.830489304994</v>
      </c>
      <c r="BE75" s="692">
        <v>81526.830489304994</v>
      </c>
      <c r="BF75" s="692">
        <v>77224.383642850997</v>
      </c>
      <c r="BG75" s="692">
        <v>77224.383642850997</v>
      </c>
      <c r="BH75" s="692">
        <v>76671.928425972001</v>
      </c>
      <c r="BI75" s="692">
        <v>66180.756851290993</v>
      </c>
      <c r="BJ75" s="692">
        <v>38846.609675017004</v>
      </c>
      <c r="BK75" s="692">
        <v>38846.609675017004</v>
      </c>
      <c r="BL75" s="692">
        <v>38846.609675017004</v>
      </c>
      <c r="BM75" s="692">
        <v>0</v>
      </c>
      <c r="BN75" s="692">
        <v>0</v>
      </c>
      <c r="BO75" s="692">
        <v>0</v>
      </c>
      <c r="BP75" s="692">
        <v>0</v>
      </c>
      <c r="BQ75" s="692">
        <v>0</v>
      </c>
      <c r="BR75" s="692">
        <v>0</v>
      </c>
      <c r="BS75" s="692">
        <v>0</v>
      </c>
      <c r="BT75" s="692">
        <v>0</v>
      </c>
    </row>
    <row r="76" spans="2:73">
      <c r="B76" s="691" t="s">
        <v>208</v>
      </c>
      <c r="C76" s="691" t="s">
        <v>786</v>
      </c>
      <c r="D76" s="691" t="s">
        <v>14</v>
      </c>
      <c r="E76" s="691" t="s">
        <v>684</v>
      </c>
      <c r="F76" s="691" t="s">
        <v>29</v>
      </c>
      <c r="G76" s="691" t="s">
        <v>787</v>
      </c>
      <c r="H76" s="691">
        <v>2013</v>
      </c>
      <c r="I76" s="607" t="s">
        <v>574</v>
      </c>
      <c r="J76" s="607" t="s">
        <v>590</v>
      </c>
      <c r="K76" s="746"/>
      <c r="L76" s="692">
        <v>0</v>
      </c>
      <c r="M76" s="692">
        <v>0</v>
      </c>
      <c r="N76" s="692">
        <v>28.538613297000001</v>
      </c>
      <c r="O76" s="692">
        <v>27.924625927000001</v>
      </c>
      <c r="P76" s="692">
        <v>27.065170623</v>
      </c>
      <c r="Q76" s="692">
        <v>24.838581663999999</v>
      </c>
      <c r="R76" s="692">
        <v>23.714160895999999</v>
      </c>
      <c r="S76" s="692">
        <v>22.924589389000001</v>
      </c>
      <c r="T76" s="692">
        <v>22.924589389000001</v>
      </c>
      <c r="U76" s="692">
        <v>22.924589389000001</v>
      </c>
      <c r="V76" s="692">
        <v>13.508059905</v>
      </c>
      <c r="W76" s="692">
        <v>12.947658257000001</v>
      </c>
      <c r="X76" s="692">
        <v>12.223027333999999</v>
      </c>
      <c r="Y76" s="692">
        <v>12.223027333999999</v>
      </c>
      <c r="Z76" s="692">
        <v>11.679901853000001</v>
      </c>
      <c r="AA76" s="692">
        <v>11.679901853000001</v>
      </c>
      <c r="AB76" s="692">
        <v>3.5969177929999998</v>
      </c>
      <c r="AC76" s="692">
        <v>3.5969177929999998</v>
      </c>
      <c r="AD76" s="692">
        <v>3.5969177929999998</v>
      </c>
      <c r="AE76" s="692">
        <v>3.5969177929999998</v>
      </c>
      <c r="AF76" s="692">
        <v>3.5969177929999998</v>
      </c>
      <c r="AG76" s="692">
        <v>3.5969177929999998</v>
      </c>
      <c r="AH76" s="692">
        <v>3.5969177929999998</v>
      </c>
      <c r="AI76" s="692">
        <v>0</v>
      </c>
      <c r="AJ76" s="692">
        <v>0</v>
      </c>
      <c r="AK76" s="692">
        <v>0</v>
      </c>
      <c r="AL76" s="692">
        <v>0</v>
      </c>
      <c r="AM76" s="692">
        <v>0</v>
      </c>
      <c r="AN76" s="692">
        <v>0</v>
      </c>
      <c r="AO76" s="692">
        <v>0</v>
      </c>
      <c r="AP76" s="746"/>
      <c r="AQ76" s="692">
        <v>0</v>
      </c>
      <c r="AR76" s="692">
        <v>0</v>
      </c>
      <c r="AS76" s="692">
        <v>397787.88727569598</v>
      </c>
      <c r="AT76" s="692">
        <v>385968.22803497303</v>
      </c>
      <c r="AU76" s="692">
        <v>369423.15113067598</v>
      </c>
      <c r="AV76" s="692">
        <v>326559.86106491101</v>
      </c>
      <c r="AW76" s="692">
        <v>304914.02997970599</v>
      </c>
      <c r="AX76" s="692">
        <v>289714.26342392003</v>
      </c>
      <c r="AY76" s="692">
        <v>289714.26342392003</v>
      </c>
      <c r="AZ76" s="692">
        <v>289714.26342392003</v>
      </c>
      <c r="BA76" s="692">
        <v>108439.905044556</v>
      </c>
      <c r="BB76" s="692">
        <v>107916.52435302699</v>
      </c>
      <c r="BC76" s="692">
        <v>91610.794372559001</v>
      </c>
      <c r="BD76" s="692">
        <v>91610.794372559001</v>
      </c>
      <c r="BE76" s="692">
        <v>89805.089477539004</v>
      </c>
      <c r="BF76" s="692">
        <v>89805.089477539004</v>
      </c>
      <c r="BG76" s="692">
        <v>26517.816650391</v>
      </c>
      <c r="BH76" s="692">
        <v>26517.816650391</v>
      </c>
      <c r="BI76" s="692">
        <v>26517.816650391</v>
      </c>
      <c r="BJ76" s="692">
        <v>26517.816650391</v>
      </c>
      <c r="BK76" s="692">
        <v>26517.816650391</v>
      </c>
      <c r="BL76" s="692">
        <v>26517.816650391</v>
      </c>
      <c r="BM76" s="692">
        <v>26517.816650391</v>
      </c>
      <c r="BN76" s="692">
        <v>0</v>
      </c>
      <c r="BO76" s="692">
        <v>0</v>
      </c>
      <c r="BP76" s="692">
        <v>0</v>
      </c>
      <c r="BQ76" s="692">
        <v>0</v>
      </c>
      <c r="BR76" s="692">
        <v>0</v>
      </c>
      <c r="BS76" s="692">
        <v>0</v>
      </c>
      <c r="BT76" s="692">
        <v>0</v>
      </c>
    </row>
    <row r="77" spans="2:73" ht="15.5">
      <c r="B77" s="691" t="s">
        <v>208</v>
      </c>
      <c r="C77" s="691" t="s">
        <v>786</v>
      </c>
      <c r="D77" s="691" t="s">
        <v>805</v>
      </c>
      <c r="E77" s="691" t="s">
        <v>684</v>
      </c>
      <c r="F77" s="691" t="s">
        <v>29</v>
      </c>
      <c r="G77" s="691" t="s">
        <v>787</v>
      </c>
      <c r="H77" s="691">
        <v>2013</v>
      </c>
      <c r="I77" s="607" t="s">
        <v>574</v>
      </c>
      <c r="J77" s="607" t="s">
        <v>590</v>
      </c>
      <c r="K77" s="746"/>
      <c r="L77" s="692">
        <v>0</v>
      </c>
      <c r="M77" s="692">
        <v>0</v>
      </c>
      <c r="N77" s="692">
        <v>428.61200184799998</v>
      </c>
      <c r="O77" s="692">
        <v>428.61200184799998</v>
      </c>
      <c r="P77" s="692">
        <v>428.61200184799998</v>
      </c>
      <c r="Q77" s="692">
        <v>428.61200184799998</v>
      </c>
      <c r="R77" s="692">
        <v>428.61200184799998</v>
      </c>
      <c r="S77" s="692">
        <v>428.61200184799998</v>
      </c>
      <c r="T77" s="692">
        <v>428.61200184799998</v>
      </c>
      <c r="U77" s="692">
        <v>428.61200184799998</v>
      </c>
      <c r="V77" s="692">
        <v>428.61200184799998</v>
      </c>
      <c r="W77" s="692">
        <v>428.61200184799998</v>
      </c>
      <c r="X77" s="692">
        <v>428.61200184799998</v>
      </c>
      <c r="Y77" s="692">
        <v>428.61200184799998</v>
      </c>
      <c r="Z77" s="692">
        <v>428.61200184799998</v>
      </c>
      <c r="AA77" s="692">
        <v>428.61200184799998</v>
      </c>
      <c r="AB77" s="692">
        <v>428.61200184799998</v>
      </c>
      <c r="AC77" s="692">
        <v>428.61200184799998</v>
      </c>
      <c r="AD77" s="692">
        <v>428.61200184799998</v>
      </c>
      <c r="AE77" s="692">
        <v>428.61200184799998</v>
      </c>
      <c r="AF77" s="692">
        <v>312.36913006700001</v>
      </c>
      <c r="AG77" s="692">
        <v>0</v>
      </c>
      <c r="AH77" s="692">
        <v>0</v>
      </c>
      <c r="AI77" s="692">
        <v>0</v>
      </c>
      <c r="AJ77" s="692">
        <v>0</v>
      </c>
      <c r="AK77" s="692">
        <v>0</v>
      </c>
      <c r="AL77" s="692">
        <v>0</v>
      </c>
      <c r="AM77" s="692">
        <v>0</v>
      </c>
      <c r="AN77" s="692">
        <v>0</v>
      </c>
      <c r="AO77" s="692">
        <v>0</v>
      </c>
      <c r="AP77" s="746"/>
      <c r="AQ77" s="692">
        <v>0</v>
      </c>
      <c r="AR77" s="692">
        <v>0</v>
      </c>
      <c r="AS77" s="692">
        <v>710486.86025485804</v>
      </c>
      <c r="AT77" s="692">
        <v>710486.86025485804</v>
      </c>
      <c r="AU77" s="692">
        <v>710486.86025485804</v>
      </c>
      <c r="AV77" s="692">
        <v>710486.86025485804</v>
      </c>
      <c r="AW77" s="692">
        <v>710486.86025485804</v>
      </c>
      <c r="AX77" s="692">
        <v>710486.86025485804</v>
      </c>
      <c r="AY77" s="692">
        <v>710486.86025485804</v>
      </c>
      <c r="AZ77" s="692">
        <v>710486.86025485804</v>
      </c>
      <c r="BA77" s="692">
        <v>710486.86025485804</v>
      </c>
      <c r="BB77" s="692">
        <v>710486.86025485804</v>
      </c>
      <c r="BC77" s="692">
        <v>710486.86025485804</v>
      </c>
      <c r="BD77" s="692">
        <v>710486.86025485804</v>
      </c>
      <c r="BE77" s="692">
        <v>710486.86025485804</v>
      </c>
      <c r="BF77" s="692">
        <v>710486.86025485804</v>
      </c>
      <c r="BG77" s="692">
        <v>710486.86025485804</v>
      </c>
      <c r="BH77" s="692">
        <v>710486.86025485804</v>
      </c>
      <c r="BI77" s="692">
        <v>710486.86025485804</v>
      </c>
      <c r="BJ77" s="692">
        <v>710486.86025485804</v>
      </c>
      <c r="BK77" s="692">
        <v>606536.15833413496</v>
      </c>
      <c r="BL77" s="692">
        <v>0</v>
      </c>
      <c r="BM77" s="692">
        <v>0</v>
      </c>
      <c r="BN77" s="692">
        <v>0</v>
      </c>
      <c r="BO77" s="692">
        <v>0</v>
      </c>
      <c r="BP77" s="692">
        <v>0</v>
      </c>
      <c r="BQ77" s="692">
        <v>0</v>
      </c>
      <c r="BR77" s="692">
        <v>0</v>
      </c>
      <c r="BS77" s="692">
        <v>0</v>
      </c>
      <c r="BT77" s="692">
        <v>0</v>
      </c>
      <c r="BU77" s="163"/>
    </row>
    <row r="78" spans="2:73" ht="15.5">
      <c r="B78" s="691" t="s">
        <v>208</v>
      </c>
      <c r="C78" s="691" t="s">
        <v>786</v>
      </c>
      <c r="D78" s="691" t="s">
        <v>805</v>
      </c>
      <c r="E78" s="691" t="s">
        <v>684</v>
      </c>
      <c r="F78" s="691" t="s">
        <v>29</v>
      </c>
      <c r="G78" s="691" t="s">
        <v>787</v>
      </c>
      <c r="H78" s="691">
        <v>2012</v>
      </c>
      <c r="I78" s="607" t="s">
        <v>574</v>
      </c>
      <c r="J78" s="607" t="s">
        <v>583</v>
      </c>
      <c r="K78" s="746"/>
      <c r="L78" s="692">
        <v>0</v>
      </c>
      <c r="M78" s="692">
        <v>7.9275924230000001</v>
      </c>
      <c r="N78" s="692">
        <v>7.9275924230000001</v>
      </c>
      <c r="O78" s="692">
        <v>7.9275924230000001</v>
      </c>
      <c r="P78" s="692">
        <v>7.9275924230000001</v>
      </c>
      <c r="Q78" s="692">
        <v>7.9275924230000001</v>
      </c>
      <c r="R78" s="692">
        <v>7.9275924230000001</v>
      </c>
      <c r="S78" s="692">
        <v>7.9275924230000001</v>
      </c>
      <c r="T78" s="692">
        <v>7.9275924230000001</v>
      </c>
      <c r="U78" s="692">
        <v>7.9275924230000001</v>
      </c>
      <c r="V78" s="692">
        <v>7.9275924230000001</v>
      </c>
      <c r="W78" s="692">
        <v>7.9275924230000001</v>
      </c>
      <c r="X78" s="692">
        <v>7.9275924230000001</v>
      </c>
      <c r="Y78" s="692">
        <v>7.9275924230000001</v>
      </c>
      <c r="Z78" s="692">
        <v>7.9275924230000001</v>
      </c>
      <c r="AA78" s="692">
        <v>7.9275924230000001</v>
      </c>
      <c r="AB78" s="692">
        <v>7.9275924230000001</v>
      </c>
      <c r="AC78" s="692">
        <v>7.9275924230000001</v>
      </c>
      <c r="AD78" s="692">
        <v>7.9275924230000001</v>
      </c>
      <c r="AE78" s="692">
        <v>7.9275924230000001</v>
      </c>
      <c r="AF78" s="692">
        <v>6.2657848830000002</v>
      </c>
      <c r="AG78" s="692">
        <v>0</v>
      </c>
      <c r="AH78" s="692">
        <v>0</v>
      </c>
      <c r="AI78" s="692">
        <v>0</v>
      </c>
      <c r="AJ78" s="692">
        <v>0</v>
      </c>
      <c r="AK78" s="692">
        <v>0</v>
      </c>
      <c r="AL78" s="692">
        <v>0</v>
      </c>
      <c r="AM78" s="692">
        <v>0</v>
      </c>
      <c r="AN78" s="692">
        <v>0</v>
      </c>
      <c r="AO78" s="692">
        <v>0</v>
      </c>
      <c r="AP78" s="746"/>
      <c r="AQ78" s="692">
        <v>0</v>
      </c>
      <c r="AR78" s="692">
        <v>15451.935787866001</v>
      </c>
      <c r="AS78" s="692">
        <v>15451.935787866001</v>
      </c>
      <c r="AT78" s="692">
        <v>15451.935787866001</v>
      </c>
      <c r="AU78" s="692">
        <v>15451.935787866001</v>
      </c>
      <c r="AV78" s="692">
        <v>15451.935787866001</v>
      </c>
      <c r="AW78" s="692">
        <v>15451.935787866001</v>
      </c>
      <c r="AX78" s="692">
        <v>15451.935787866001</v>
      </c>
      <c r="AY78" s="692">
        <v>15451.935787866001</v>
      </c>
      <c r="AZ78" s="692">
        <v>15451.935787866001</v>
      </c>
      <c r="BA78" s="692">
        <v>15451.935787866001</v>
      </c>
      <c r="BB78" s="692">
        <v>15451.935787866001</v>
      </c>
      <c r="BC78" s="692">
        <v>15451.935787866001</v>
      </c>
      <c r="BD78" s="692">
        <v>15451.935787866001</v>
      </c>
      <c r="BE78" s="692">
        <v>15451.935787866001</v>
      </c>
      <c r="BF78" s="692">
        <v>15451.935787866001</v>
      </c>
      <c r="BG78" s="692">
        <v>15451.935787866001</v>
      </c>
      <c r="BH78" s="692">
        <v>15451.935787866001</v>
      </c>
      <c r="BI78" s="692">
        <v>15451.935787866001</v>
      </c>
      <c r="BJ78" s="692">
        <v>13794.834363631</v>
      </c>
      <c r="BK78" s="692">
        <v>0</v>
      </c>
      <c r="BL78" s="692">
        <v>0</v>
      </c>
      <c r="BM78" s="692">
        <v>0</v>
      </c>
      <c r="BN78" s="692">
        <v>0</v>
      </c>
      <c r="BO78" s="692">
        <v>0</v>
      </c>
      <c r="BP78" s="692">
        <v>0</v>
      </c>
      <c r="BQ78" s="692">
        <v>0</v>
      </c>
      <c r="BR78" s="692">
        <v>0</v>
      </c>
      <c r="BS78" s="692">
        <v>0</v>
      </c>
      <c r="BT78" s="692">
        <v>0</v>
      </c>
      <c r="BU78" s="163"/>
    </row>
    <row r="79" spans="2:73">
      <c r="B79" s="691" t="s">
        <v>208</v>
      </c>
      <c r="C79" s="691" t="s">
        <v>786</v>
      </c>
      <c r="D79" s="691" t="s">
        <v>800</v>
      </c>
      <c r="E79" s="691" t="s">
        <v>684</v>
      </c>
      <c r="F79" s="691" t="s">
        <v>29</v>
      </c>
      <c r="G79" s="691" t="s">
        <v>791</v>
      </c>
      <c r="H79" s="691">
        <v>2007</v>
      </c>
      <c r="I79" s="607" t="s">
        <v>574</v>
      </c>
      <c r="J79" s="607" t="s">
        <v>583</v>
      </c>
      <c r="K79" s="746"/>
      <c r="L79" s="692">
        <v>0</v>
      </c>
      <c r="M79" s="692">
        <v>0</v>
      </c>
      <c r="N79" s="692">
        <v>7.0646820000000004</v>
      </c>
      <c r="O79" s="692">
        <v>0</v>
      </c>
      <c r="P79" s="692">
        <v>0</v>
      </c>
      <c r="Q79" s="692">
        <v>0</v>
      </c>
      <c r="R79" s="692">
        <v>0</v>
      </c>
      <c r="S79" s="692">
        <v>0</v>
      </c>
      <c r="T79" s="692">
        <v>0</v>
      </c>
      <c r="U79" s="692">
        <v>0</v>
      </c>
      <c r="V79" s="692">
        <v>0</v>
      </c>
      <c r="W79" s="692">
        <v>0</v>
      </c>
      <c r="X79" s="692">
        <v>0</v>
      </c>
      <c r="Y79" s="692">
        <v>0</v>
      </c>
      <c r="Z79" s="692">
        <v>0</v>
      </c>
      <c r="AA79" s="692">
        <v>0</v>
      </c>
      <c r="AB79" s="692">
        <v>0</v>
      </c>
      <c r="AC79" s="692">
        <v>0</v>
      </c>
      <c r="AD79" s="692">
        <v>0</v>
      </c>
      <c r="AE79" s="692">
        <v>0</v>
      </c>
      <c r="AF79" s="692">
        <v>0</v>
      </c>
      <c r="AG79" s="692">
        <v>0</v>
      </c>
      <c r="AH79" s="692">
        <v>0</v>
      </c>
      <c r="AI79" s="692">
        <v>0</v>
      </c>
      <c r="AJ79" s="692">
        <v>0</v>
      </c>
      <c r="AK79" s="692">
        <v>0</v>
      </c>
      <c r="AL79" s="692">
        <v>0</v>
      </c>
      <c r="AM79" s="692">
        <v>0</v>
      </c>
      <c r="AN79" s="692">
        <v>0</v>
      </c>
      <c r="AO79" s="692">
        <v>0</v>
      </c>
      <c r="AP79" s="746"/>
      <c r="AQ79" s="692">
        <v>0</v>
      </c>
      <c r="AR79" s="692">
        <v>0</v>
      </c>
      <c r="AS79" s="692">
        <v>31.158799999999999</v>
      </c>
      <c r="AT79" s="692">
        <v>0</v>
      </c>
      <c r="AU79" s="692">
        <v>0</v>
      </c>
      <c r="AV79" s="692">
        <v>0</v>
      </c>
      <c r="AW79" s="692">
        <v>0</v>
      </c>
      <c r="AX79" s="692">
        <v>0</v>
      </c>
      <c r="AY79" s="692">
        <v>0</v>
      </c>
      <c r="AZ79" s="692">
        <v>0</v>
      </c>
      <c r="BA79" s="692">
        <v>0</v>
      </c>
      <c r="BB79" s="692">
        <v>0</v>
      </c>
      <c r="BC79" s="692">
        <v>0</v>
      </c>
      <c r="BD79" s="692">
        <v>0</v>
      </c>
      <c r="BE79" s="692">
        <v>0</v>
      </c>
      <c r="BF79" s="692">
        <v>0</v>
      </c>
      <c r="BG79" s="692">
        <v>0</v>
      </c>
      <c r="BH79" s="692">
        <v>0</v>
      </c>
      <c r="BI79" s="692">
        <v>0</v>
      </c>
      <c r="BJ79" s="692">
        <v>0</v>
      </c>
      <c r="BK79" s="692">
        <v>0</v>
      </c>
      <c r="BL79" s="692">
        <v>0</v>
      </c>
      <c r="BM79" s="692">
        <v>0</v>
      </c>
      <c r="BN79" s="692">
        <v>0</v>
      </c>
      <c r="BO79" s="692">
        <v>0</v>
      </c>
      <c r="BP79" s="692">
        <v>0</v>
      </c>
      <c r="BQ79" s="692">
        <v>0</v>
      </c>
      <c r="BR79" s="692">
        <v>0</v>
      </c>
      <c r="BS79" s="692">
        <v>0</v>
      </c>
      <c r="BT79" s="692">
        <v>0</v>
      </c>
    </row>
    <row r="80" spans="2:73" ht="15.5">
      <c r="B80" s="691" t="s">
        <v>208</v>
      </c>
      <c r="C80" s="691" t="s">
        <v>786</v>
      </c>
      <c r="D80" s="691" t="s">
        <v>800</v>
      </c>
      <c r="E80" s="691" t="s">
        <v>684</v>
      </c>
      <c r="F80" s="691" t="s">
        <v>29</v>
      </c>
      <c r="G80" s="691" t="s">
        <v>791</v>
      </c>
      <c r="H80" s="691">
        <v>2008</v>
      </c>
      <c r="I80" s="607" t="s">
        <v>574</v>
      </c>
      <c r="J80" s="607" t="s">
        <v>583</v>
      </c>
      <c r="K80" s="746"/>
      <c r="L80" s="692">
        <v>0</v>
      </c>
      <c r="M80" s="692">
        <v>0</v>
      </c>
      <c r="N80" s="692">
        <v>221.23609999999999</v>
      </c>
      <c r="O80" s="692">
        <v>0</v>
      </c>
      <c r="P80" s="692">
        <v>0</v>
      </c>
      <c r="Q80" s="692">
        <v>0</v>
      </c>
      <c r="R80" s="692">
        <v>0</v>
      </c>
      <c r="S80" s="692">
        <v>0</v>
      </c>
      <c r="T80" s="692">
        <v>0</v>
      </c>
      <c r="U80" s="692">
        <v>0</v>
      </c>
      <c r="V80" s="692">
        <v>0</v>
      </c>
      <c r="W80" s="692">
        <v>0</v>
      </c>
      <c r="X80" s="692">
        <v>0</v>
      </c>
      <c r="Y80" s="692">
        <v>0</v>
      </c>
      <c r="Z80" s="692">
        <v>0</v>
      </c>
      <c r="AA80" s="692">
        <v>0</v>
      </c>
      <c r="AB80" s="692">
        <v>0</v>
      </c>
      <c r="AC80" s="692">
        <v>0</v>
      </c>
      <c r="AD80" s="692">
        <v>0</v>
      </c>
      <c r="AE80" s="692">
        <v>0</v>
      </c>
      <c r="AF80" s="692">
        <v>0</v>
      </c>
      <c r="AG80" s="692">
        <v>0</v>
      </c>
      <c r="AH80" s="692">
        <v>0</v>
      </c>
      <c r="AI80" s="692">
        <v>0</v>
      </c>
      <c r="AJ80" s="692">
        <v>0</v>
      </c>
      <c r="AK80" s="692">
        <v>0</v>
      </c>
      <c r="AL80" s="692">
        <v>0</v>
      </c>
      <c r="AM80" s="692">
        <v>0</v>
      </c>
      <c r="AN80" s="692">
        <v>0</v>
      </c>
      <c r="AO80" s="692">
        <v>0</v>
      </c>
      <c r="AP80" s="746"/>
      <c r="AQ80" s="692">
        <v>0</v>
      </c>
      <c r="AR80" s="692">
        <v>0</v>
      </c>
      <c r="AS80" s="692">
        <v>975.76250000000005</v>
      </c>
      <c r="AT80" s="692">
        <v>0</v>
      </c>
      <c r="AU80" s="692">
        <v>0</v>
      </c>
      <c r="AV80" s="692">
        <v>0</v>
      </c>
      <c r="AW80" s="692">
        <v>0</v>
      </c>
      <c r="AX80" s="692">
        <v>0</v>
      </c>
      <c r="AY80" s="692">
        <v>0</v>
      </c>
      <c r="AZ80" s="692">
        <v>0</v>
      </c>
      <c r="BA80" s="692">
        <v>0</v>
      </c>
      <c r="BB80" s="692">
        <v>0</v>
      </c>
      <c r="BC80" s="692">
        <v>0</v>
      </c>
      <c r="BD80" s="692">
        <v>0</v>
      </c>
      <c r="BE80" s="692">
        <v>0</v>
      </c>
      <c r="BF80" s="692">
        <v>0</v>
      </c>
      <c r="BG80" s="692">
        <v>0</v>
      </c>
      <c r="BH80" s="692">
        <v>0</v>
      </c>
      <c r="BI80" s="692">
        <v>0</v>
      </c>
      <c r="BJ80" s="692">
        <v>0</v>
      </c>
      <c r="BK80" s="692">
        <v>0</v>
      </c>
      <c r="BL80" s="692">
        <v>0</v>
      </c>
      <c r="BM80" s="692">
        <v>0</v>
      </c>
      <c r="BN80" s="692">
        <v>0</v>
      </c>
      <c r="BO80" s="692">
        <v>0</v>
      </c>
      <c r="BP80" s="692">
        <v>0</v>
      </c>
      <c r="BQ80" s="692">
        <v>0</v>
      </c>
      <c r="BR80" s="692">
        <v>0</v>
      </c>
      <c r="BS80" s="692">
        <v>0</v>
      </c>
      <c r="BT80" s="692">
        <v>0</v>
      </c>
      <c r="BU80" s="163"/>
    </row>
    <row r="81" spans="2:73" ht="15.5">
      <c r="B81" s="691" t="s">
        <v>208</v>
      </c>
      <c r="C81" s="691" t="s">
        <v>786</v>
      </c>
      <c r="D81" s="691" t="s">
        <v>800</v>
      </c>
      <c r="E81" s="691" t="s">
        <v>684</v>
      </c>
      <c r="F81" s="691" t="s">
        <v>29</v>
      </c>
      <c r="G81" s="691" t="s">
        <v>791</v>
      </c>
      <c r="H81" s="691">
        <v>2009</v>
      </c>
      <c r="I81" s="607" t="s">
        <v>574</v>
      </c>
      <c r="J81" s="607" t="s">
        <v>583</v>
      </c>
      <c r="K81" s="746"/>
      <c r="L81" s="692">
        <v>0</v>
      </c>
      <c r="M81" s="692">
        <v>0</v>
      </c>
      <c r="N81" s="692">
        <v>188.14359999999999</v>
      </c>
      <c r="O81" s="692">
        <v>0</v>
      </c>
      <c r="P81" s="692">
        <v>0</v>
      </c>
      <c r="Q81" s="692">
        <v>0</v>
      </c>
      <c r="R81" s="692">
        <v>0</v>
      </c>
      <c r="S81" s="692">
        <v>0</v>
      </c>
      <c r="T81" s="692">
        <v>0</v>
      </c>
      <c r="U81" s="692">
        <v>0</v>
      </c>
      <c r="V81" s="692">
        <v>0</v>
      </c>
      <c r="W81" s="692">
        <v>0</v>
      </c>
      <c r="X81" s="692">
        <v>0</v>
      </c>
      <c r="Y81" s="692">
        <v>0</v>
      </c>
      <c r="Z81" s="692">
        <v>0</v>
      </c>
      <c r="AA81" s="692">
        <v>0</v>
      </c>
      <c r="AB81" s="692">
        <v>0</v>
      </c>
      <c r="AC81" s="692">
        <v>0</v>
      </c>
      <c r="AD81" s="692">
        <v>0</v>
      </c>
      <c r="AE81" s="692">
        <v>0</v>
      </c>
      <c r="AF81" s="692">
        <v>0</v>
      </c>
      <c r="AG81" s="692">
        <v>0</v>
      </c>
      <c r="AH81" s="692">
        <v>0</v>
      </c>
      <c r="AI81" s="692">
        <v>0</v>
      </c>
      <c r="AJ81" s="692">
        <v>0</v>
      </c>
      <c r="AK81" s="692">
        <v>0</v>
      </c>
      <c r="AL81" s="692">
        <v>0</v>
      </c>
      <c r="AM81" s="692">
        <v>0</v>
      </c>
      <c r="AN81" s="692">
        <v>0</v>
      </c>
      <c r="AO81" s="692">
        <v>0</v>
      </c>
      <c r="AP81" s="746"/>
      <c r="AQ81" s="692">
        <v>0</v>
      </c>
      <c r="AR81" s="692">
        <v>0</v>
      </c>
      <c r="AS81" s="692">
        <v>829.80809999999997</v>
      </c>
      <c r="AT81" s="692">
        <v>0</v>
      </c>
      <c r="AU81" s="692">
        <v>0</v>
      </c>
      <c r="AV81" s="692">
        <v>0</v>
      </c>
      <c r="AW81" s="692">
        <v>0</v>
      </c>
      <c r="AX81" s="692">
        <v>0</v>
      </c>
      <c r="AY81" s="692">
        <v>0</v>
      </c>
      <c r="AZ81" s="692">
        <v>0</v>
      </c>
      <c r="BA81" s="692">
        <v>0</v>
      </c>
      <c r="BB81" s="692">
        <v>0</v>
      </c>
      <c r="BC81" s="692">
        <v>0</v>
      </c>
      <c r="BD81" s="692">
        <v>0</v>
      </c>
      <c r="BE81" s="692">
        <v>0</v>
      </c>
      <c r="BF81" s="692">
        <v>0</v>
      </c>
      <c r="BG81" s="692">
        <v>0</v>
      </c>
      <c r="BH81" s="692">
        <v>0</v>
      </c>
      <c r="BI81" s="692">
        <v>0</v>
      </c>
      <c r="BJ81" s="692">
        <v>0</v>
      </c>
      <c r="BK81" s="692">
        <v>0</v>
      </c>
      <c r="BL81" s="692">
        <v>0</v>
      </c>
      <c r="BM81" s="692">
        <v>0</v>
      </c>
      <c r="BN81" s="692">
        <v>0</v>
      </c>
      <c r="BO81" s="692">
        <v>0</v>
      </c>
      <c r="BP81" s="692">
        <v>0</v>
      </c>
      <c r="BQ81" s="692">
        <v>0</v>
      </c>
      <c r="BR81" s="692">
        <v>0</v>
      </c>
      <c r="BS81" s="692">
        <v>0</v>
      </c>
      <c r="BT81" s="692">
        <v>0</v>
      </c>
      <c r="BU81" s="163"/>
    </row>
    <row r="82" spans="2:73" ht="15.5">
      <c r="B82" s="691" t="s">
        <v>208</v>
      </c>
      <c r="C82" s="691" t="s">
        <v>786</v>
      </c>
      <c r="D82" s="691" t="s">
        <v>800</v>
      </c>
      <c r="E82" s="691" t="s">
        <v>684</v>
      </c>
      <c r="F82" s="691" t="s">
        <v>29</v>
      </c>
      <c r="G82" s="691" t="s">
        <v>791</v>
      </c>
      <c r="H82" s="691">
        <v>2010</v>
      </c>
      <c r="I82" s="607" t="s">
        <v>574</v>
      </c>
      <c r="J82" s="607" t="s">
        <v>583</v>
      </c>
      <c r="K82" s="746"/>
      <c r="L82" s="692">
        <v>0</v>
      </c>
      <c r="M82" s="692">
        <v>0</v>
      </c>
      <c r="N82" s="692">
        <v>119.7278</v>
      </c>
      <c r="O82" s="692">
        <v>0</v>
      </c>
      <c r="P82" s="692">
        <v>0</v>
      </c>
      <c r="Q82" s="692">
        <v>0</v>
      </c>
      <c r="R82" s="692">
        <v>0</v>
      </c>
      <c r="S82" s="692">
        <v>0</v>
      </c>
      <c r="T82" s="692">
        <v>0</v>
      </c>
      <c r="U82" s="692">
        <v>0</v>
      </c>
      <c r="V82" s="692">
        <v>0</v>
      </c>
      <c r="W82" s="692">
        <v>0</v>
      </c>
      <c r="X82" s="692">
        <v>0</v>
      </c>
      <c r="Y82" s="692">
        <v>0</v>
      </c>
      <c r="Z82" s="692">
        <v>0</v>
      </c>
      <c r="AA82" s="692">
        <v>0</v>
      </c>
      <c r="AB82" s="692">
        <v>0</v>
      </c>
      <c r="AC82" s="692">
        <v>0</v>
      </c>
      <c r="AD82" s="692">
        <v>0</v>
      </c>
      <c r="AE82" s="692">
        <v>0</v>
      </c>
      <c r="AF82" s="692">
        <v>0</v>
      </c>
      <c r="AG82" s="692">
        <v>0</v>
      </c>
      <c r="AH82" s="692">
        <v>0</v>
      </c>
      <c r="AI82" s="692">
        <v>0</v>
      </c>
      <c r="AJ82" s="692">
        <v>0</v>
      </c>
      <c r="AK82" s="692">
        <v>0</v>
      </c>
      <c r="AL82" s="692">
        <v>0</v>
      </c>
      <c r="AM82" s="692">
        <v>0</v>
      </c>
      <c r="AN82" s="692">
        <v>0</v>
      </c>
      <c r="AO82" s="692">
        <v>0</v>
      </c>
      <c r="AP82" s="746"/>
      <c r="AQ82" s="692">
        <v>0</v>
      </c>
      <c r="AR82" s="692">
        <v>0</v>
      </c>
      <c r="AS82" s="692">
        <v>528.05970000000002</v>
      </c>
      <c r="AT82" s="692">
        <v>0</v>
      </c>
      <c r="AU82" s="692">
        <v>0</v>
      </c>
      <c r="AV82" s="692">
        <v>0</v>
      </c>
      <c r="AW82" s="692">
        <v>0</v>
      </c>
      <c r="AX82" s="692">
        <v>0</v>
      </c>
      <c r="AY82" s="692">
        <v>0</v>
      </c>
      <c r="AZ82" s="692">
        <v>0</v>
      </c>
      <c r="BA82" s="692">
        <v>0</v>
      </c>
      <c r="BB82" s="692">
        <v>0</v>
      </c>
      <c r="BC82" s="692">
        <v>0</v>
      </c>
      <c r="BD82" s="692">
        <v>0</v>
      </c>
      <c r="BE82" s="692">
        <v>0</v>
      </c>
      <c r="BF82" s="692">
        <v>0</v>
      </c>
      <c r="BG82" s="692">
        <v>0</v>
      </c>
      <c r="BH82" s="692">
        <v>0</v>
      </c>
      <c r="BI82" s="692">
        <v>0</v>
      </c>
      <c r="BJ82" s="692">
        <v>0</v>
      </c>
      <c r="BK82" s="692">
        <v>0</v>
      </c>
      <c r="BL82" s="692">
        <v>0</v>
      </c>
      <c r="BM82" s="692">
        <v>0</v>
      </c>
      <c r="BN82" s="692">
        <v>0</v>
      </c>
      <c r="BO82" s="692">
        <v>0</v>
      </c>
      <c r="BP82" s="692">
        <v>0</v>
      </c>
      <c r="BQ82" s="692">
        <v>0</v>
      </c>
      <c r="BR82" s="692">
        <v>0</v>
      </c>
      <c r="BS82" s="692">
        <v>0</v>
      </c>
      <c r="BT82" s="692">
        <v>0</v>
      </c>
      <c r="BU82" s="163"/>
    </row>
    <row r="83" spans="2:73">
      <c r="B83" s="691" t="s">
        <v>208</v>
      </c>
      <c r="C83" s="691" t="s">
        <v>786</v>
      </c>
      <c r="D83" s="691" t="s">
        <v>800</v>
      </c>
      <c r="E83" s="691" t="s">
        <v>684</v>
      </c>
      <c r="F83" s="691" t="s">
        <v>29</v>
      </c>
      <c r="G83" s="691" t="s">
        <v>791</v>
      </c>
      <c r="H83" s="691">
        <v>2011</v>
      </c>
      <c r="I83" s="607" t="s">
        <v>574</v>
      </c>
      <c r="J83" s="607" t="s">
        <v>583</v>
      </c>
      <c r="K83" s="746"/>
      <c r="L83" s="692">
        <v>0</v>
      </c>
      <c r="M83" s="692">
        <v>0</v>
      </c>
      <c r="N83" s="692">
        <v>224.9203</v>
      </c>
      <c r="O83" s="692">
        <v>0</v>
      </c>
      <c r="P83" s="692">
        <v>0</v>
      </c>
      <c r="Q83" s="692">
        <v>0</v>
      </c>
      <c r="R83" s="692">
        <v>0</v>
      </c>
      <c r="S83" s="692">
        <v>0</v>
      </c>
      <c r="T83" s="692">
        <v>0</v>
      </c>
      <c r="U83" s="692">
        <v>0</v>
      </c>
      <c r="V83" s="692">
        <v>0</v>
      </c>
      <c r="W83" s="692">
        <v>0</v>
      </c>
      <c r="X83" s="692">
        <v>0</v>
      </c>
      <c r="Y83" s="692">
        <v>0</v>
      </c>
      <c r="Z83" s="692">
        <v>0</v>
      </c>
      <c r="AA83" s="692">
        <v>0</v>
      </c>
      <c r="AB83" s="692">
        <v>0</v>
      </c>
      <c r="AC83" s="692">
        <v>0</v>
      </c>
      <c r="AD83" s="692">
        <v>0</v>
      </c>
      <c r="AE83" s="692">
        <v>0</v>
      </c>
      <c r="AF83" s="692">
        <v>0</v>
      </c>
      <c r="AG83" s="692">
        <v>0</v>
      </c>
      <c r="AH83" s="692">
        <v>0</v>
      </c>
      <c r="AI83" s="692">
        <v>0</v>
      </c>
      <c r="AJ83" s="692">
        <v>0</v>
      </c>
      <c r="AK83" s="692">
        <v>0</v>
      </c>
      <c r="AL83" s="692">
        <v>0</v>
      </c>
      <c r="AM83" s="692">
        <v>0</v>
      </c>
      <c r="AN83" s="692">
        <v>0</v>
      </c>
      <c r="AO83" s="692">
        <v>0</v>
      </c>
      <c r="AP83" s="746"/>
      <c r="AQ83" s="692">
        <v>0</v>
      </c>
      <c r="AR83" s="692">
        <v>0</v>
      </c>
      <c r="AS83" s="692">
        <v>991.19600000000003</v>
      </c>
      <c r="AT83" s="692">
        <v>0</v>
      </c>
      <c r="AU83" s="692">
        <v>0</v>
      </c>
      <c r="AV83" s="692">
        <v>0</v>
      </c>
      <c r="AW83" s="692">
        <v>0</v>
      </c>
      <c r="AX83" s="692">
        <v>0</v>
      </c>
      <c r="AY83" s="692">
        <v>0</v>
      </c>
      <c r="AZ83" s="692">
        <v>0</v>
      </c>
      <c r="BA83" s="692">
        <v>0</v>
      </c>
      <c r="BB83" s="692">
        <v>0</v>
      </c>
      <c r="BC83" s="692">
        <v>0</v>
      </c>
      <c r="BD83" s="692">
        <v>0</v>
      </c>
      <c r="BE83" s="692">
        <v>0</v>
      </c>
      <c r="BF83" s="692">
        <v>0</v>
      </c>
      <c r="BG83" s="692">
        <v>0</v>
      </c>
      <c r="BH83" s="692">
        <v>0</v>
      </c>
      <c r="BI83" s="692">
        <v>0</v>
      </c>
      <c r="BJ83" s="692">
        <v>0</v>
      </c>
      <c r="BK83" s="692">
        <v>0</v>
      </c>
      <c r="BL83" s="692">
        <v>0</v>
      </c>
      <c r="BM83" s="692">
        <v>0</v>
      </c>
      <c r="BN83" s="692">
        <v>0</v>
      </c>
      <c r="BO83" s="692">
        <v>0</v>
      </c>
      <c r="BP83" s="692">
        <v>0</v>
      </c>
      <c r="BQ83" s="692">
        <v>0</v>
      </c>
      <c r="BR83" s="692">
        <v>0</v>
      </c>
      <c r="BS83" s="692">
        <v>0</v>
      </c>
      <c r="BT83" s="692">
        <v>0</v>
      </c>
    </row>
    <row r="84" spans="2:73">
      <c r="B84" s="691" t="s">
        <v>208</v>
      </c>
      <c r="C84" s="691" t="s">
        <v>786</v>
      </c>
      <c r="D84" s="691" t="s">
        <v>800</v>
      </c>
      <c r="E84" s="691" t="s">
        <v>684</v>
      </c>
      <c r="F84" s="691" t="s">
        <v>29</v>
      </c>
      <c r="G84" s="691" t="s">
        <v>791</v>
      </c>
      <c r="H84" s="691">
        <v>2012</v>
      </c>
      <c r="I84" s="607" t="s">
        <v>574</v>
      </c>
      <c r="J84" s="607" t="s">
        <v>583</v>
      </c>
      <c r="K84" s="746"/>
      <c r="L84" s="692">
        <v>0</v>
      </c>
      <c r="M84" s="692">
        <v>0</v>
      </c>
      <c r="N84" s="692">
        <v>364.21210000000002</v>
      </c>
      <c r="O84" s="692">
        <v>0</v>
      </c>
      <c r="P84" s="692">
        <v>0</v>
      </c>
      <c r="Q84" s="692">
        <v>0</v>
      </c>
      <c r="R84" s="692">
        <v>0</v>
      </c>
      <c r="S84" s="692">
        <v>0</v>
      </c>
      <c r="T84" s="692">
        <v>0</v>
      </c>
      <c r="U84" s="692">
        <v>0</v>
      </c>
      <c r="V84" s="692">
        <v>0</v>
      </c>
      <c r="W84" s="692">
        <v>0</v>
      </c>
      <c r="X84" s="692">
        <v>0</v>
      </c>
      <c r="Y84" s="692">
        <v>0</v>
      </c>
      <c r="Z84" s="692">
        <v>0</v>
      </c>
      <c r="AA84" s="692">
        <v>0</v>
      </c>
      <c r="AB84" s="692">
        <v>0</v>
      </c>
      <c r="AC84" s="692">
        <v>0</v>
      </c>
      <c r="AD84" s="692">
        <v>0</v>
      </c>
      <c r="AE84" s="692">
        <v>0</v>
      </c>
      <c r="AF84" s="692">
        <v>0</v>
      </c>
      <c r="AG84" s="692">
        <v>0</v>
      </c>
      <c r="AH84" s="692">
        <v>0</v>
      </c>
      <c r="AI84" s="692">
        <v>0</v>
      </c>
      <c r="AJ84" s="692">
        <v>0</v>
      </c>
      <c r="AK84" s="692">
        <v>0</v>
      </c>
      <c r="AL84" s="692">
        <v>0</v>
      </c>
      <c r="AM84" s="692">
        <v>0</v>
      </c>
      <c r="AN84" s="692">
        <v>0</v>
      </c>
      <c r="AO84" s="692">
        <v>0</v>
      </c>
      <c r="AP84" s="746"/>
      <c r="AQ84" s="692">
        <v>0</v>
      </c>
      <c r="AR84" s="692">
        <v>0</v>
      </c>
      <c r="AS84" s="692">
        <v>1604.403</v>
      </c>
      <c r="AT84" s="692">
        <v>0</v>
      </c>
      <c r="AU84" s="692">
        <v>0</v>
      </c>
      <c r="AV84" s="692">
        <v>0</v>
      </c>
      <c r="AW84" s="692">
        <v>0</v>
      </c>
      <c r="AX84" s="692">
        <v>0</v>
      </c>
      <c r="AY84" s="692">
        <v>0</v>
      </c>
      <c r="AZ84" s="692">
        <v>0</v>
      </c>
      <c r="BA84" s="692">
        <v>0</v>
      </c>
      <c r="BB84" s="692">
        <v>0</v>
      </c>
      <c r="BC84" s="692">
        <v>0</v>
      </c>
      <c r="BD84" s="692">
        <v>0</v>
      </c>
      <c r="BE84" s="692">
        <v>0</v>
      </c>
      <c r="BF84" s="692">
        <v>0</v>
      </c>
      <c r="BG84" s="692">
        <v>0</v>
      </c>
      <c r="BH84" s="692">
        <v>0</v>
      </c>
      <c r="BI84" s="692">
        <v>0</v>
      </c>
      <c r="BJ84" s="692">
        <v>0</v>
      </c>
      <c r="BK84" s="692">
        <v>0</v>
      </c>
      <c r="BL84" s="692">
        <v>0</v>
      </c>
      <c r="BM84" s="692">
        <v>0</v>
      </c>
      <c r="BN84" s="692">
        <v>0</v>
      </c>
      <c r="BO84" s="692">
        <v>0</v>
      </c>
      <c r="BP84" s="692">
        <v>0</v>
      </c>
      <c r="BQ84" s="692">
        <v>0</v>
      </c>
      <c r="BR84" s="692">
        <v>0</v>
      </c>
      <c r="BS84" s="692">
        <v>0</v>
      </c>
      <c r="BT84" s="692">
        <v>0</v>
      </c>
    </row>
    <row r="85" spans="2:73">
      <c r="B85" s="691" t="s">
        <v>208</v>
      </c>
      <c r="C85" s="691" t="s">
        <v>786</v>
      </c>
      <c r="D85" s="691" t="s">
        <v>800</v>
      </c>
      <c r="E85" s="691" t="s">
        <v>684</v>
      </c>
      <c r="F85" s="691" t="s">
        <v>29</v>
      </c>
      <c r="G85" s="691" t="s">
        <v>791</v>
      </c>
      <c r="H85" s="691">
        <v>2013</v>
      </c>
      <c r="I85" s="607" t="s">
        <v>574</v>
      </c>
      <c r="J85" s="607" t="s">
        <v>590</v>
      </c>
      <c r="K85" s="746"/>
      <c r="L85" s="692">
        <v>0</v>
      </c>
      <c r="M85" s="692">
        <v>0</v>
      </c>
      <c r="N85" s="692">
        <v>299.28539999999998</v>
      </c>
      <c r="O85" s="692">
        <v>0</v>
      </c>
      <c r="P85" s="692">
        <v>0</v>
      </c>
      <c r="Q85" s="692">
        <v>0</v>
      </c>
      <c r="R85" s="692">
        <v>0</v>
      </c>
      <c r="S85" s="692">
        <v>0</v>
      </c>
      <c r="T85" s="692">
        <v>0</v>
      </c>
      <c r="U85" s="692">
        <v>0</v>
      </c>
      <c r="V85" s="692">
        <v>0</v>
      </c>
      <c r="W85" s="692">
        <v>0</v>
      </c>
      <c r="X85" s="692">
        <v>0</v>
      </c>
      <c r="Y85" s="692">
        <v>0</v>
      </c>
      <c r="Z85" s="692">
        <v>0</v>
      </c>
      <c r="AA85" s="692">
        <v>0</v>
      </c>
      <c r="AB85" s="692">
        <v>0</v>
      </c>
      <c r="AC85" s="692">
        <v>0</v>
      </c>
      <c r="AD85" s="692">
        <v>0</v>
      </c>
      <c r="AE85" s="692">
        <v>0</v>
      </c>
      <c r="AF85" s="692">
        <v>0</v>
      </c>
      <c r="AG85" s="692">
        <v>0</v>
      </c>
      <c r="AH85" s="692">
        <v>0</v>
      </c>
      <c r="AI85" s="692">
        <v>0</v>
      </c>
      <c r="AJ85" s="692">
        <v>0</v>
      </c>
      <c r="AK85" s="692">
        <v>0</v>
      </c>
      <c r="AL85" s="692">
        <v>0</v>
      </c>
      <c r="AM85" s="692">
        <v>0</v>
      </c>
      <c r="AN85" s="692">
        <v>0</v>
      </c>
      <c r="AO85" s="692">
        <v>0</v>
      </c>
      <c r="AP85" s="746"/>
      <c r="AQ85" s="692">
        <v>0</v>
      </c>
      <c r="AR85" s="692">
        <v>0</v>
      </c>
      <c r="AS85" s="692">
        <v>388.6651</v>
      </c>
      <c r="AT85" s="692">
        <v>0</v>
      </c>
      <c r="AU85" s="692">
        <v>0</v>
      </c>
      <c r="AV85" s="692">
        <v>0</v>
      </c>
      <c r="AW85" s="692">
        <v>0</v>
      </c>
      <c r="AX85" s="692">
        <v>0</v>
      </c>
      <c r="AY85" s="692">
        <v>0</v>
      </c>
      <c r="AZ85" s="692">
        <v>0</v>
      </c>
      <c r="BA85" s="692">
        <v>0</v>
      </c>
      <c r="BB85" s="692">
        <v>0</v>
      </c>
      <c r="BC85" s="692">
        <v>0</v>
      </c>
      <c r="BD85" s="692">
        <v>0</v>
      </c>
      <c r="BE85" s="692">
        <v>0</v>
      </c>
      <c r="BF85" s="692">
        <v>0</v>
      </c>
      <c r="BG85" s="692">
        <v>0</v>
      </c>
      <c r="BH85" s="692">
        <v>0</v>
      </c>
      <c r="BI85" s="692">
        <v>0</v>
      </c>
      <c r="BJ85" s="692">
        <v>0</v>
      </c>
      <c r="BK85" s="692">
        <v>0</v>
      </c>
      <c r="BL85" s="692">
        <v>0</v>
      </c>
      <c r="BM85" s="692">
        <v>0</v>
      </c>
      <c r="BN85" s="692">
        <v>0</v>
      </c>
      <c r="BO85" s="692">
        <v>0</v>
      </c>
      <c r="BP85" s="692">
        <v>0</v>
      </c>
      <c r="BQ85" s="692">
        <v>0</v>
      </c>
      <c r="BR85" s="692">
        <v>0</v>
      </c>
      <c r="BS85" s="692">
        <v>0</v>
      </c>
      <c r="BT85" s="692">
        <v>0</v>
      </c>
    </row>
    <row r="86" spans="2:73">
      <c r="B86" s="691" t="s">
        <v>208</v>
      </c>
      <c r="C86" s="691" t="s">
        <v>786</v>
      </c>
      <c r="D86" s="691" t="s">
        <v>801</v>
      </c>
      <c r="E86" s="691" t="s">
        <v>684</v>
      </c>
      <c r="F86" s="691" t="s">
        <v>29</v>
      </c>
      <c r="G86" s="691" t="s">
        <v>791</v>
      </c>
      <c r="H86" s="691">
        <v>2012</v>
      </c>
      <c r="I86" s="607" t="s">
        <v>574</v>
      </c>
      <c r="J86" s="607" t="s">
        <v>583</v>
      </c>
      <c r="K86" s="746"/>
      <c r="L86" s="692">
        <v>0</v>
      </c>
      <c r="M86" s="692">
        <v>0</v>
      </c>
      <c r="N86" s="692">
        <v>0</v>
      </c>
      <c r="O86" s="692">
        <v>0</v>
      </c>
      <c r="P86" s="692">
        <v>0</v>
      </c>
      <c r="Q86" s="692">
        <v>0</v>
      </c>
      <c r="R86" s="692">
        <v>0</v>
      </c>
      <c r="S86" s="692">
        <v>0</v>
      </c>
      <c r="T86" s="692">
        <v>0</v>
      </c>
      <c r="U86" s="692">
        <v>0</v>
      </c>
      <c r="V86" s="692">
        <v>0</v>
      </c>
      <c r="W86" s="692">
        <v>0</v>
      </c>
      <c r="X86" s="692">
        <v>0</v>
      </c>
      <c r="Y86" s="692">
        <v>0</v>
      </c>
      <c r="Z86" s="692">
        <v>0</v>
      </c>
      <c r="AA86" s="692">
        <v>0</v>
      </c>
      <c r="AB86" s="692">
        <v>0</v>
      </c>
      <c r="AC86" s="692">
        <v>0</v>
      </c>
      <c r="AD86" s="692">
        <v>0</v>
      </c>
      <c r="AE86" s="692">
        <v>0</v>
      </c>
      <c r="AF86" s="692">
        <v>0</v>
      </c>
      <c r="AG86" s="692">
        <v>0</v>
      </c>
      <c r="AH86" s="692">
        <v>0</v>
      </c>
      <c r="AI86" s="692">
        <v>0</v>
      </c>
      <c r="AJ86" s="692">
        <v>0</v>
      </c>
      <c r="AK86" s="692">
        <v>0</v>
      </c>
      <c r="AL86" s="692">
        <v>0</v>
      </c>
      <c r="AM86" s="692">
        <v>0</v>
      </c>
      <c r="AN86" s="692">
        <v>0</v>
      </c>
      <c r="AO86" s="692">
        <v>0</v>
      </c>
      <c r="AP86" s="746"/>
      <c r="AQ86" s="692">
        <v>0</v>
      </c>
      <c r="AR86" s="692">
        <v>0</v>
      </c>
      <c r="AS86" s="692">
        <v>0</v>
      </c>
      <c r="AT86" s="692">
        <v>0</v>
      </c>
      <c r="AU86" s="692">
        <v>0</v>
      </c>
      <c r="AV86" s="692">
        <v>0</v>
      </c>
      <c r="AW86" s="692">
        <v>0</v>
      </c>
      <c r="AX86" s="692">
        <v>0</v>
      </c>
      <c r="AY86" s="692">
        <v>0</v>
      </c>
      <c r="AZ86" s="692">
        <v>0</v>
      </c>
      <c r="BA86" s="692">
        <v>0</v>
      </c>
      <c r="BB86" s="692">
        <v>0</v>
      </c>
      <c r="BC86" s="692">
        <v>0</v>
      </c>
      <c r="BD86" s="692">
        <v>0</v>
      </c>
      <c r="BE86" s="692">
        <v>0</v>
      </c>
      <c r="BF86" s="692">
        <v>0</v>
      </c>
      <c r="BG86" s="692">
        <v>0</v>
      </c>
      <c r="BH86" s="692">
        <v>0</v>
      </c>
      <c r="BI86" s="692">
        <v>0</v>
      </c>
      <c r="BJ86" s="692">
        <v>0</v>
      </c>
      <c r="BK86" s="692">
        <v>0</v>
      </c>
      <c r="BL86" s="692">
        <v>0</v>
      </c>
      <c r="BM86" s="692">
        <v>0</v>
      </c>
      <c r="BN86" s="692">
        <v>0</v>
      </c>
      <c r="BO86" s="692">
        <v>0</v>
      </c>
      <c r="BP86" s="692">
        <v>0</v>
      </c>
      <c r="BQ86" s="692">
        <v>0</v>
      </c>
      <c r="BR86" s="692">
        <v>0</v>
      </c>
      <c r="BS86" s="692">
        <v>0</v>
      </c>
      <c r="BT86" s="692">
        <v>0</v>
      </c>
    </row>
    <row r="87" spans="2:73">
      <c r="B87" s="691" t="s">
        <v>208</v>
      </c>
      <c r="C87" s="691" t="s">
        <v>786</v>
      </c>
      <c r="D87" s="691" t="s">
        <v>801</v>
      </c>
      <c r="E87" s="691" t="s">
        <v>684</v>
      </c>
      <c r="F87" s="691" t="s">
        <v>29</v>
      </c>
      <c r="G87" s="691" t="s">
        <v>791</v>
      </c>
      <c r="H87" s="691">
        <v>2013</v>
      </c>
      <c r="I87" s="607" t="s">
        <v>574</v>
      </c>
      <c r="J87" s="607" t="s">
        <v>590</v>
      </c>
      <c r="K87" s="746"/>
      <c r="L87" s="692">
        <v>0</v>
      </c>
      <c r="M87" s="692">
        <v>0</v>
      </c>
      <c r="N87" s="692">
        <v>0</v>
      </c>
      <c r="O87" s="692">
        <v>0</v>
      </c>
      <c r="P87" s="692">
        <v>0</v>
      </c>
      <c r="Q87" s="692">
        <v>0</v>
      </c>
      <c r="R87" s="692">
        <v>0</v>
      </c>
      <c r="S87" s="692">
        <v>0</v>
      </c>
      <c r="T87" s="692">
        <v>0</v>
      </c>
      <c r="U87" s="692">
        <v>0</v>
      </c>
      <c r="V87" s="692">
        <v>0</v>
      </c>
      <c r="W87" s="692">
        <v>0</v>
      </c>
      <c r="X87" s="692">
        <v>0</v>
      </c>
      <c r="Y87" s="692">
        <v>0</v>
      </c>
      <c r="Z87" s="692">
        <v>0</v>
      </c>
      <c r="AA87" s="692">
        <v>0</v>
      </c>
      <c r="AB87" s="692">
        <v>0</v>
      </c>
      <c r="AC87" s="692">
        <v>0</v>
      </c>
      <c r="AD87" s="692">
        <v>0</v>
      </c>
      <c r="AE87" s="692">
        <v>0</v>
      </c>
      <c r="AF87" s="692">
        <v>0</v>
      </c>
      <c r="AG87" s="692">
        <v>0</v>
      </c>
      <c r="AH87" s="692">
        <v>0</v>
      </c>
      <c r="AI87" s="692">
        <v>0</v>
      </c>
      <c r="AJ87" s="692">
        <v>0</v>
      </c>
      <c r="AK87" s="692">
        <v>0</v>
      </c>
      <c r="AL87" s="692">
        <v>0</v>
      </c>
      <c r="AM87" s="692">
        <v>0</v>
      </c>
      <c r="AN87" s="692">
        <v>0</v>
      </c>
      <c r="AO87" s="692">
        <v>0</v>
      </c>
      <c r="AP87" s="746"/>
      <c r="AQ87" s="692">
        <v>0</v>
      </c>
      <c r="AR87" s="692">
        <v>0</v>
      </c>
      <c r="AS87" s="692">
        <v>0</v>
      </c>
      <c r="AT87" s="692">
        <v>0</v>
      </c>
      <c r="AU87" s="692">
        <v>0</v>
      </c>
      <c r="AV87" s="692">
        <v>0</v>
      </c>
      <c r="AW87" s="692">
        <v>0</v>
      </c>
      <c r="AX87" s="692">
        <v>0</v>
      </c>
      <c r="AY87" s="692">
        <v>0</v>
      </c>
      <c r="AZ87" s="692">
        <v>0</v>
      </c>
      <c r="BA87" s="692">
        <v>0</v>
      </c>
      <c r="BB87" s="692">
        <v>0</v>
      </c>
      <c r="BC87" s="692">
        <v>0</v>
      </c>
      <c r="BD87" s="692">
        <v>0</v>
      </c>
      <c r="BE87" s="692">
        <v>0</v>
      </c>
      <c r="BF87" s="692">
        <v>0</v>
      </c>
      <c r="BG87" s="692">
        <v>0</v>
      </c>
      <c r="BH87" s="692">
        <v>0</v>
      </c>
      <c r="BI87" s="692">
        <v>0</v>
      </c>
      <c r="BJ87" s="692">
        <v>0</v>
      </c>
      <c r="BK87" s="692">
        <v>0</v>
      </c>
      <c r="BL87" s="692">
        <v>0</v>
      </c>
      <c r="BM87" s="692">
        <v>0</v>
      </c>
      <c r="BN87" s="692">
        <v>0</v>
      </c>
      <c r="BO87" s="692">
        <v>0</v>
      </c>
      <c r="BP87" s="692">
        <v>0</v>
      </c>
      <c r="BQ87" s="692">
        <v>0</v>
      </c>
      <c r="BR87" s="692">
        <v>0</v>
      </c>
      <c r="BS87" s="692">
        <v>0</v>
      </c>
      <c r="BT87" s="692">
        <v>0</v>
      </c>
    </row>
    <row r="88" spans="2:73">
      <c r="B88" s="691" t="s">
        <v>208</v>
      </c>
      <c r="C88" s="691" t="s">
        <v>792</v>
      </c>
      <c r="D88" s="691" t="s">
        <v>799</v>
      </c>
      <c r="E88" s="691" t="s">
        <v>684</v>
      </c>
      <c r="F88" s="691" t="s">
        <v>792</v>
      </c>
      <c r="G88" s="691" t="s">
        <v>791</v>
      </c>
      <c r="H88" s="691">
        <v>2013</v>
      </c>
      <c r="I88" s="607" t="s">
        <v>574</v>
      </c>
      <c r="J88" s="607" t="s">
        <v>590</v>
      </c>
      <c r="K88" s="746"/>
      <c r="L88" s="692">
        <v>0</v>
      </c>
      <c r="M88" s="692">
        <v>0</v>
      </c>
      <c r="N88" s="692">
        <v>2773.8470000000002</v>
      </c>
      <c r="O88" s="692">
        <v>0</v>
      </c>
      <c r="P88" s="692">
        <v>0</v>
      </c>
      <c r="Q88" s="692">
        <v>0</v>
      </c>
      <c r="R88" s="692">
        <v>0</v>
      </c>
      <c r="S88" s="692">
        <v>0</v>
      </c>
      <c r="T88" s="692">
        <v>0</v>
      </c>
      <c r="U88" s="692">
        <v>0</v>
      </c>
      <c r="V88" s="692">
        <v>0</v>
      </c>
      <c r="W88" s="692">
        <v>0</v>
      </c>
      <c r="X88" s="692">
        <v>0</v>
      </c>
      <c r="Y88" s="692">
        <v>0</v>
      </c>
      <c r="Z88" s="692">
        <v>0</v>
      </c>
      <c r="AA88" s="692">
        <v>0</v>
      </c>
      <c r="AB88" s="692">
        <v>0</v>
      </c>
      <c r="AC88" s="692">
        <v>0</v>
      </c>
      <c r="AD88" s="692">
        <v>0</v>
      </c>
      <c r="AE88" s="692">
        <v>0</v>
      </c>
      <c r="AF88" s="692">
        <v>0</v>
      </c>
      <c r="AG88" s="692">
        <v>0</v>
      </c>
      <c r="AH88" s="692">
        <v>0</v>
      </c>
      <c r="AI88" s="692">
        <v>0</v>
      </c>
      <c r="AJ88" s="692">
        <v>0</v>
      </c>
      <c r="AK88" s="692">
        <v>0</v>
      </c>
      <c r="AL88" s="692">
        <v>0</v>
      </c>
      <c r="AM88" s="692">
        <v>0</v>
      </c>
      <c r="AN88" s="692">
        <v>0</v>
      </c>
      <c r="AO88" s="692">
        <v>0</v>
      </c>
      <c r="AP88" s="746"/>
      <c r="AQ88" s="692">
        <v>0</v>
      </c>
      <c r="AR88" s="692">
        <v>0</v>
      </c>
      <c r="AS88" s="692">
        <v>80833.06</v>
      </c>
      <c r="AT88" s="692">
        <v>0</v>
      </c>
      <c r="AU88" s="692">
        <v>0</v>
      </c>
      <c r="AV88" s="692">
        <v>0</v>
      </c>
      <c r="AW88" s="692">
        <v>0</v>
      </c>
      <c r="AX88" s="692">
        <v>0</v>
      </c>
      <c r="AY88" s="692">
        <v>0</v>
      </c>
      <c r="AZ88" s="692">
        <v>0</v>
      </c>
      <c r="BA88" s="692">
        <v>0</v>
      </c>
      <c r="BB88" s="692">
        <v>0</v>
      </c>
      <c r="BC88" s="692">
        <v>0</v>
      </c>
      <c r="BD88" s="692">
        <v>0</v>
      </c>
      <c r="BE88" s="692">
        <v>0</v>
      </c>
      <c r="BF88" s="692">
        <v>0</v>
      </c>
      <c r="BG88" s="692">
        <v>0</v>
      </c>
      <c r="BH88" s="692">
        <v>0</v>
      </c>
      <c r="BI88" s="692">
        <v>0</v>
      </c>
      <c r="BJ88" s="692">
        <v>0</v>
      </c>
      <c r="BK88" s="692">
        <v>0</v>
      </c>
      <c r="BL88" s="692">
        <v>0</v>
      </c>
      <c r="BM88" s="692">
        <v>0</v>
      </c>
      <c r="BN88" s="692">
        <v>0</v>
      </c>
      <c r="BO88" s="692">
        <v>0</v>
      </c>
      <c r="BP88" s="692">
        <v>0</v>
      </c>
      <c r="BQ88" s="692">
        <v>0</v>
      </c>
      <c r="BR88" s="692">
        <v>0</v>
      </c>
      <c r="BS88" s="692">
        <v>0</v>
      </c>
      <c r="BT88" s="692">
        <v>0</v>
      </c>
    </row>
    <row r="89" spans="2:73">
      <c r="B89" s="691" t="s">
        <v>208</v>
      </c>
      <c r="C89" s="691" t="s">
        <v>792</v>
      </c>
      <c r="D89" s="691" t="s">
        <v>806</v>
      </c>
      <c r="E89" s="691" t="s">
        <v>684</v>
      </c>
      <c r="F89" s="691" t="s">
        <v>792</v>
      </c>
      <c r="G89" s="691" t="s">
        <v>787</v>
      </c>
      <c r="H89" s="691">
        <v>2013</v>
      </c>
      <c r="I89" s="607" t="s">
        <v>574</v>
      </c>
      <c r="J89" s="607" t="s">
        <v>590</v>
      </c>
      <c r="K89" s="746"/>
      <c r="L89" s="692">
        <v>0</v>
      </c>
      <c r="M89" s="692">
        <v>0</v>
      </c>
      <c r="N89" s="692">
        <v>26.684981685</v>
      </c>
      <c r="O89" s="692">
        <v>26.684981685</v>
      </c>
      <c r="P89" s="692">
        <v>26.684981685</v>
      </c>
      <c r="Q89" s="692">
        <v>26.684981685</v>
      </c>
      <c r="R89" s="692">
        <v>26.684981685</v>
      </c>
      <c r="S89" s="692">
        <v>26.684981685</v>
      </c>
      <c r="T89" s="692">
        <v>26.684981685</v>
      </c>
      <c r="U89" s="692">
        <v>26.684981685</v>
      </c>
      <c r="V89" s="692">
        <v>26.684981685</v>
      </c>
      <c r="W89" s="692">
        <v>26.684981685</v>
      </c>
      <c r="X89" s="692">
        <v>0</v>
      </c>
      <c r="Y89" s="692">
        <v>0</v>
      </c>
      <c r="Z89" s="692">
        <v>0</v>
      </c>
      <c r="AA89" s="692">
        <v>0</v>
      </c>
      <c r="AB89" s="692">
        <v>0</v>
      </c>
      <c r="AC89" s="692">
        <v>0</v>
      </c>
      <c r="AD89" s="692">
        <v>0</v>
      </c>
      <c r="AE89" s="692">
        <v>0</v>
      </c>
      <c r="AF89" s="692">
        <v>0</v>
      </c>
      <c r="AG89" s="692">
        <v>0</v>
      </c>
      <c r="AH89" s="692">
        <v>0</v>
      </c>
      <c r="AI89" s="692">
        <v>0</v>
      </c>
      <c r="AJ89" s="692">
        <v>0</v>
      </c>
      <c r="AK89" s="692">
        <v>0</v>
      </c>
      <c r="AL89" s="692">
        <v>0</v>
      </c>
      <c r="AM89" s="692">
        <v>0</v>
      </c>
      <c r="AN89" s="692">
        <v>0</v>
      </c>
      <c r="AO89" s="692">
        <v>0</v>
      </c>
      <c r="AP89" s="746"/>
      <c r="AQ89" s="692">
        <v>0</v>
      </c>
      <c r="AR89" s="692">
        <v>0</v>
      </c>
      <c r="AS89" s="692">
        <v>261789.85239852397</v>
      </c>
      <c r="AT89" s="692">
        <v>261789.85239852397</v>
      </c>
      <c r="AU89" s="692">
        <v>261789.85239852397</v>
      </c>
      <c r="AV89" s="692">
        <v>261789.85239852397</v>
      </c>
      <c r="AW89" s="692">
        <v>261789.85239852397</v>
      </c>
      <c r="AX89" s="692">
        <v>261789.85239852397</v>
      </c>
      <c r="AY89" s="692">
        <v>261789.85239852397</v>
      </c>
      <c r="AZ89" s="692">
        <v>261789.85239852397</v>
      </c>
      <c r="BA89" s="692">
        <v>261789.85239852397</v>
      </c>
      <c r="BB89" s="692">
        <v>261789.85239852397</v>
      </c>
      <c r="BC89" s="692">
        <v>0</v>
      </c>
      <c r="BD89" s="692">
        <v>0</v>
      </c>
      <c r="BE89" s="692">
        <v>0</v>
      </c>
      <c r="BF89" s="692">
        <v>0</v>
      </c>
      <c r="BG89" s="692">
        <v>0</v>
      </c>
      <c r="BH89" s="692">
        <v>0</v>
      </c>
      <c r="BI89" s="692">
        <v>0</v>
      </c>
      <c r="BJ89" s="692">
        <v>0</v>
      </c>
      <c r="BK89" s="692">
        <v>0</v>
      </c>
      <c r="BL89" s="692">
        <v>0</v>
      </c>
      <c r="BM89" s="692">
        <v>0</v>
      </c>
      <c r="BN89" s="692">
        <v>0</v>
      </c>
      <c r="BO89" s="692">
        <v>0</v>
      </c>
      <c r="BP89" s="692">
        <v>0</v>
      </c>
      <c r="BQ89" s="692">
        <v>0</v>
      </c>
      <c r="BR89" s="692">
        <v>0</v>
      </c>
      <c r="BS89" s="692">
        <v>0</v>
      </c>
      <c r="BT89" s="692">
        <v>0</v>
      </c>
    </row>
    <row r="90" spans="2:73">
      <c r="B90" s="691" t="s">
        <v>208</v>
      </c>
      <c r="C90" s="691" t="s">
        <v>490</v>
      </c>
      <c r="D90" s="691" t="s">
        <v>491</v>
      </c>
      <c r="E90" s="691" t="s">
        <v>684</v>
      </c>
      <c r="F90" s="691" t="s">
        <v>490</v>
      </c>
      <c r="G90" s="691" t="s">
        <v>787</v>
      </c>
      <c r="H90" s="691">
        <v>2011</v>
      </c>
      <c r="I90" s="607" t="s">
        <v>574</v>
      </c>
      <c r="J90" s="607" t="s">
        <v>583</v>
      </c>
      <c r="K90" s="746"/>
      <c r="L90" s="692">
        <v>38.9</v>
      </c>
      <c r="M90" s="692">
        <v>38.9</v>
      </c>
      <c r="N90" s="692">
        <v>38.9</v>
      </c>
      <c r="O90" s="692">
        <v>38.9</v>
      </c>
      <c r="P90" s="692">
        <v>38.9</v>
      </c>
      <c r="Q90" s="692">
        <v>38.9</v>
      </c>
      <c r="R90" s="692">
        <v>38.9</v>
      </c>
      <c r="S90" s="692">
        <v>38.9</v>
      </c>
      <c r="T90" s="692">
        <v>38.9</v>
      </c>
      <c r="U90" s="692">
        <v>38.9</v>
      </c>
      <c r="V90" s="692">
        <v>0</v>
      </c>
      <c r="W90" s="692">
        <v>0</v>
      </c>
      <c r="X90" s="692">
        <v>0</v>
      </c>
      <c r="Y90" s="692">
        <v>0</v>
      </c>
      <c r="Z90" s="692">
        <v>0</v>
      </c>
      <c r="AA90" s="692">
        <v>0</v>
      </c>
      <c r="AB90" s="692">
        <v>0</v>
      </c>
      <c r="AC90" s="692">
        <v>0</v>
      </c>
      <c r="AD90" s="692">
        <v>0</v>
      </c>
      <c r="AE90" s="692">
        <v>0</v>
      </c>
      <c r="AF90" s="692">
        <v>0</v>
      </c>
      <c r="AG90" s="692">
        <v>0</v>
      </c>
      <c r="AH90" s="692">
        <v>0</v>
      </c>
      <c r="AI90" s="692">
        <v>0</v>
      </c>
      <c r="AJ90" s="692">
        <v>0</v>
      </c>
      <c r="AK90" s="692">
        <v>0</v>
      </c>
      <c r="AL90" s="692">
        <v>0</v>
      </c>
      <c r="AM90" s="692">
        <v>0</v>
      </c>
      <c r="AN90" s="692">
        <v>0</v>
      </c>
      <c r="AO90" s="692">
        <v>0</v>
      </c>
      <c r="AP90" s="746"/>
      <c r="AQ90" s="692">
        <v>190792</v>
      </c>
      <c r="AR90" s="692">
        <v>190792</v>
      </c>
      <c r="AS90" s="692">
        <v>190792</v>
      </c>
      <c r="AT90" s="692">
        <v>190792</v>
      </c>
      <c r="AU90" s="692">
        <v>190792</v>
      </c>
      <c r="AV90" s="692">
        <v>190792</v>
      </c>
      <c r="AW90" s="692">
        <v>190792</v>
      </c>
      <c r="AX90" s="692">
        <v>190792</v>
      </c>
      <c r="AY90" s="692">
        <v>190792</v>
      </c>
      <c r="AZ90" s="692">
        <v>190792</v>
      </c>
      <c r="BA90" s="692">
        <v>0</v>
      </c>
      <c r="BB90" s="692">
        <v>0</v>
      </c>
      <c r="BC90" s="692">
        <v>0</v>
      </c>
      <c r="BD90" s="692">
        <v>0</v>
      </c>
      <c r="BE90" s="692">
        <v>0</v>
      </c>
      <c r="BF90" s="692">
        <v>0</v>
      </c>
      <c r="BG90" s="692">
        <v>0</v>
      </c>
      <c r="BH90" s="692">
        <v>0</v>
      </c>
      <c r="BI90" s="692">
        <v>0</v>
      </c>
      <c r="BJ90" s="692">
        <v>0</v>
      </c>
      <c r="BK90" s="692">
        <v>0</v>
      </c>
      <c r="BL90" s="692">
        <v>0</v>
      </c>
      <c r="BM90" s="692">
        <v>0</v>
      </c>
      <c r="BN90" s="692">
        <v>0</v>
      </c>
      <c r="BO90" s="692">
        <v>0</v>
      </c>
      <c r="BP90" s="692">
        <v>0</v>
      </c>
      <c r="BQ90" s="692">
        <v>0</v>
      </c>
      <c r="BR90" s="692">
        <v>0</v>
      </c>
      <c r="BS90" s="692">
        <v>0</v>
      </c>
      <c r="BT90" s="692">
        <v>0</v>
      </c>
    </row>
    <row r="91" spans="2:73">
      <c r="B91" s="691" t="s">
        <v>208</v>
      </c>
      <c r="C91" s="691" t="s">
        <v>490</v>
      </c>
      <c r="D91" s="691" t="s">
        <v>491</v>
      </c>
      <c r="E91" s="691" t="s">
        <v>684</v>
      </c>
      <c r="F91" s="691" t="s">
        <v>490</v>
      </c>
      <c r="G91" s="691" t="s">
        <v>787</v>
      </c>
      <c r="H91" s="691">
        <v>2012</v>
      </c>
      <c r="I91" s="607" t="s">
        <v>574</v>
      </c>
      <c r="J91" s="607" t="s">
        <v>583</v>
      </c>
      <c r="K91" s="746"/>
      <c r="L91" s="692">
        <v>0</v>
      </c>
      <c r="M91" s="692">
        <v>67.908000000000001</v>
      </c>
      <c r="N91" s="692">
        <v>67.908000000000001</v>
      </c>
      <c r="O91" s="692">
        <v>67.908000000000001</v>
      </c>
      <c r="P91" s="692">
        <v>67.908000000000001</v>
      </c>
      <c r="Q91" s="692">
        <v>67.908000000000001</v>
      </c>
      <c r="R91" s="692">
        <v>67.908000000000001</v>
      </c>
      <c r="S91" s="692">
        <v>67.908000000000001</v>
      </c>
      <c r="T91" s="692">
        <v>67.908000000000001</v>
      </c>
      <c r="U91" s="692">
        <v>67.908000000000001</v>
      </c>
      <c r="V91" s="692">
        <v>67.908000000000001</v>
      </c>
      <c r="W91" s="692">
        <v>0</v>
      </c>
      <c r="X91" s="692">
        <v>0</v>
      </c>
      <c r="Y91" s="692">
        <v>0</v>
      </c>
      <c r="Z91" s="692">
        <v>0</v>
      </c>
      <c r="AA91" s="692">
        <v>0</v>
      </c>
      <c r="AB91" s="692">
        <v>0</v>
      </c>
      <c r="AC91" s="692">
        <v>0</v>
      </c>
      <c r="AD91" s="692">
        <v>0</v>
      </c>
      <c r="AE91" s="692">
        <v>0</v>
      </c>
      <c r="AF91" s="692">
        <v>0</v>
      </c>
      <c r="AG91" s="692">
        <v>0</v>
      </c>
      <c r="AH91" s="692">
        <v>0</v>
      </c>
      <c r="AI91" s="692">
        <v>0</v>
      </c>
      <c r="AJ91" s="692">
        <v>0</v>
      </c>
      <c r="AK91" s="692">
        <v>0</v>
      </c>
      <c r="AL91" s="692">
        <v>0</v>
      </c>
      <c r="AM91" s="692">
        <v>0</v>
      </c>
      <c r="AN91" s="692">
        <v>0</v>
      </c>
      <c r="AO91" s="692">
        <v>0</v>
      </c>
      <c r="AP91" s="746"/>
      <c r="AQ91" s="692">
        <v>0</v>
      </c>
      <c r="AR91" s="692">
        <v>318179.32</v>
      </c>
      <c r="AS91" s="692">
        <v>318179.32</v>
      </c>
      <c r="AT91" s="692">
        <v>318179.32</v>
      </c>
      <c r="AU91" s="692">
        <v>318179.32</v>
      </c>
      <c r="AV91" s="692">
        <v>318179.32</v>
      </c>
      <c r="AW91" s="692">
        <v>318179.32</v>
      </c>
      <c r="AX91" s="692">
        <v>318179.32</v>
      </c>
      <c r="AY91" s="692">
        <v>318179.32</v>
      </c>
      <c r="AZ91" s="692">
        <v>318179.32</v>
      </c>
      <c r="BA91" s="692">
        <v>318179.32</v>
      </c>
      <c r="BB91" s="692">
        <v>0</v>
      </c>
      <c r="BC91" s="692">
        <v>0</v>
      </c>
      <c r="BD91" s="692">
        <v>0</v>
      </c>
      <c r="BE91" s="692">
        <v>0</v>
      </c>
      <c r="BF91" s="692">
        <v>0</v>
      </c>
      <c r="BG91" s="692">
        <v>0</v>
      </c>
      <c r="BH91" s="692">
        <v>0</v>
      </c>
      <c r="BI91" s="692">
        <v>0</v>
      </c>
      <c r="BJ91" s="692">
        <v>0</v>
      </c>
      <c r="BK91" s="692">
        <v>0</v>
      </c>
      <c r="BL91" s="692">
        <v>0</v>
      </c>
      <c r="BM91" s="692">
        <v>0</v>
      </c>
      <c r="BN91" s="692">
        <v>0</v>
      </c>
      <c r="BO91" s="692">
        <v>0</v>
      </c>
      <c r="BP91" s="692">
        <v>0</v>
      </c>
      <c r="BQ91" s="692">
        <v>0</v>
      </c>
      <c r="BR91" s="692">
        <v>0</v>
      </c>
      <c r="BS91" s="692">
        <v>0</v>
      </c>
      <c r="BT91" s="692">
        <v>0</v>
      </c>
    </row>
    <row r="92" spans="2:73">
      <c r="B92" s="691" t="s">
        <v>807</v>
      </c>
      <c r="C92" s="691" t="s">
        <v>788</v>
      </c>
      <c r="D92" s="691" t="s">
        <v>799</v>
      </c>
      <c r="E92" s="691" t="s">
        <v>684</v>
      </c>
      <c r="F92" s="691" t="s">
        <v>790</v>
      </c>
      <c r="G92" s="691" t="s">
        <v>791</v>
      </c>
      <c r="H92" s="691">
        <v>2013</v>
      </c>
      <c r="I92" s="607" t="s">
        <v>574</v>
      </c>
      <c r="J92" s="607" t="s">
        <v>590</v>
      </c>
      <c r="K92" s="746"/>
      <c r="L92" s="692">
        <v>0</v>
      </c>
      <c r="M92" s="692">
        <v>0</v>
      </c>
      <c r="N92" s="692">
        <v>87.781019999999998</v>
      </c>
      <c r="O92" s="692">
        <v>0</v>
      </c>
      <c r="P92" s="692">
        <v>0</v>
      </c>
      <c r="Q92" s="692">
        <v>0</v>
      </c>
      <c r="R92" s="692">
        <v>0</v>
      </c>
      <c r="S92" s="692">
        <v>0</v>
      </c>
      <c r="T92" s="692">
        <v>0</v>
      </c>
      <c r="U92" s="692">
        <v>0</v>
      </c>
      <c r="V92" s="692">
        <v>0</v>
      </c>
      <c r="W92" s="692">
        <v>0</v>
      </c>
      <c r="X92" s="692">
        <v>0</v>
      </c>
      <c r="Y92" s="692">
        <v>0</v>
      </c>
      <c r="Z92" s="692">
        <v>0</v>
      </c>
      <c r="AA92" s="692">
        <v>0</v>
      </c>
      <c r="AB92" s="692">
        <v>0</v>
      </c>
      <c r="AC92" s="692">
        <v>0</v>
      </c>
      <c r="AD92" s="692">
        <v>0</v>
      </c>
      <c r="AE92" s="692">
        <v>0</v>
      </c>
      <c r="AF92" s="692">
        <v>0</v>
      </c>
      <c r="AG92" s="692">
        <v>0</v>
      </c>
      <c r="AH92" s="692">
        <v>0</v>
      </c>
      <c r="AI92" s="692">
        <v>0</v>
      </c>
      <c r="AJ92" s="692">
        <v>0</v>
      </c>
      <c r="AK92" s="692">
        <v>0</v>
      </c>
      <c r="AL92" s="692">
        <v>0</v>
      </c>
      <c r="AM92" s="692">
        <v>0</v>
      </c>
      <c r="AN92" s="692">
        <v>0</v>
      </c>
      <c r="AO92" s="692">
        <v>0</v>
      </c>
      <c r="AP92" s="746"/>
      <c r="AQ92" s="692">
        <v>0</v>
      </c>
      <c r="AR92" s="692">
        <v>0</v>
      </c>
      <c r="AS92" s="692">
        <v>-3443.8939999999998</v>
      </c>
      <c r="AT92" s="692">
        <v>0</v>
      </c>
      <c r="AU92" s="692">
        <v>0</v>
      </c>
      <c r="AV92" s="692">
        <v>0</v>
      </c>
      <c r="AW92" s="692">
        <v>0</v>
      </c>
      <c r="AX92" s="692">
        <v>0</v>
      </c>
      <c r="AY92" s="692">
        <v>0</v>
      </c>
      <c r="AZ92" s="692">
        <v>0</v>
      </c>
      <c r="BA92" s="692">
        <v>0</v>
      </c>
      <c r="BB92" s="692">
        <v>0</v>
      </c>
      <c r="BC92" s="692">
        <v>0</v>
      </c>
      <c r="BD92" s="692">
        <v>0</v>
      </c>
      <c r="BE92" s="692">
        <v>0</v>
      </c>
      <c r="BF92" s="692">
        <v>0</v>
      </c>
      <c r="BG92" s="692">
        <v>0</v>
      </c>
      <c r="BH92" s="692">
        <v>0</v>
      </c>
      <c r="BI92" s="692">
        <v>0</v>
      </c>
      <c r="BJ92" s="692">
        <v>0</v>
      </c>
      <c r="BK92" s="692">
        <v>0</v>
      </c>
      <c r="BL92" s="692">
        <v>0</v>
      </c>
      <c r="BM92" s="692">
        <v>0</v>
      </c>
      <c r="BN92" s="692">
        <v>0</v>
      </c>
      <c r="BO92" s="692">
        <v>0</v>
      </c>
      <c r="BP92" s="692">
        <v>0</v>
      </c>
      <c r="BQ92" s="692">
        <v>0</v>
      </c>
      <c r="BR92" s="692">
        <v>0</v>
      </c>
      <c r="BS92" s="692">
        <v>0</v>
      </c>
      <c r="BT92" s="692">
        <v>0</v>
      </c>
    </row>
    <row r="93" spans="2:73">
      <c r="B93" s="691" t="s">
        <v>807</v>
      </c>
      <c r="C93" s="691" t="s">
        <v>786</v>
      </c>
      <c r="D93" s="691" t="s">
        <v>800</v>
      </c>
      <c r="E93" s="691" t="s">
        <v>684</v>
      </c>
      <c r="F93" s="691" t="s">
        <v>29</v>
      </c>
      <c r="G93" s="691" t="s">
        <v>791</v>
      </c>
      <c r="H93" s="691">
        <v>2007</v>
      </c>
      <c r="I93" s="607" t="s">
        <v>574</v>
      </c>
      <c r="J93" s="607" t="s">
        <v>583</v>
      </c>
      <c r="K93" s="746"/>
      <c r="L93" s="692">
        <v>0</v>
      </c>
      <c r="M93" s="692">
        <v>0</v>
      </c>
      <c r="N93" s="692">
        <v>11.323639999999999</v>
      </c>
      <c r="O93" s="692">
        <v>0</v>
      </c>
      <c r="P93" s="692">
        <v>0</v>
      </c>
      <c r="Q93" s="692">
        <v>0</v>
      </c>
      <c r="R93" s="692">
        <v>0</v>
      </c>
      <c r="S93" s="692">
        <v>0</v>
      </c>
      <c r="T93" s="692">
        <v>0</v>
      </c>
      <c r="U93" s="692">
        <v>0</v>
      </c>
      <c r="V93" s="692">
        <v>0</v>
      </c>
      <c r="W93" s="692">
        <v>0</v>
      </c>
      <c r="X93" s="692">
        <v>0</v>
      </c>
      <c r="Y93" s="692">
        <v>0</v>
      </c>
      <c r="Z93" s="692">
        <v>0</v>
      </c>
      <c r="AA93" s="692">
        <v>0</v>
      </c>
      <c r="AB93" s="692">
        <v>0</v>
      </c>
      <c r="AC93" s="692">
        <v>0</v>
      </c>
      <c r="AD93" s="692">
        <v>0</v>
      </c>
      <c r="AE93" s="692">
        <v>0</v>
      </c>
      <c r="AF93" s="692">
        <v>0</v>
      </c>
      <c r="AG93" s="692">
        <v>0</v>
      </c>
      <c r="AH93" s="692">
        <v>0</v>
      </c>
      <c r="AI93" s="692">
        <v>0</v>
      </c>
      <c r="AJ93" s="692">
        <v>0</v>
      </c>
      <c r="AK93" s="692">
        <v>0</v>
      </c>
      <c r="AL93" s="692">
        <v>0</v>
      </c>
      <c r="AM93" s="692">
        <v>0</v>
      </c>
      <c r="AN93" s="692">
        <v>0</v>
      </c>
      <c r="AO93" s="692">
        <v>0</v>
      </c>
      <c r="AP93" s="746"/>
      <c r="AQ93" s="692">
        <v>0</v>
      </c>
      <c r="AR93" s="692">
        <v>0</v>
      </c>
      <c r="AS93" s="692">
        <v>49.535130000000002</v>
      </c>
      <c r="AT93" s="692">
        <v>0</v>
      </c>
      <c r="AU93" s="692">
        <v>0</v>
      </c>
      <c r="AV93" s="692">
        <v>0</v>
      </c>
      <c r="AW93" s="692">
        <v>0</v>
      </c>
      <c r="AX93" s="692">
        <v>0</v>
      </c>
      <c r="AY93" s="692">
        <v>0</v>
      </c>
      <c r="AZ93" s="692">
        <v>0</v>
      </c>
      <c r="BA93" s="692">
        <v>0</v>
      </c>
      <c r="BB93" s="692">
        <v>0</v>
      </c>
      <c r="BC93" s="692">
        <v>0</v>
      </c>
      <c r="BD93" s="692">
        <v>0</v>
      </c>
      <c r="BE93" s="692">
        <v>0</v>
      </c>
      <c r="BF93" s="692">
        <v>0</v>
      </c>
      <c r="BG93" s="692">
        <v>0</v>
      </c>
      <c r="BH93" s="692">
        <v>0</v>
      </c>
      <c r="BI93" s="692">
        <v>0</v>
      </c>
      <c r="BJ93" s="692">
        <v>0</v>
      </c>
      <c r="BK93" s="692">
        <v>0</v>
      </c>
      <c r="BL93" s="692">
        <v>0</v>
      </c>
      <c r="BM93" s="692">
        <v>0</v>
      </c>
      <c r="BN93" s="692">
        <v>0</v>
      </c>
      <c r="BO93" s="692">
        <v>0</v>
      </c>
      <c r="BP93" s="692">
        <v>0</v>
      </c>
      <c r="BQ93" s="692">
        <v>0</v>
      </c>
      <c r="BR93" s="692">
        <v>0</v>
      </c>
      <c r="BS93" s="692">
        <v>0</v>
      </c>
      <c r="BT93" s="692">
        <v>0</v>
      </c>
    </row>
    <row r="94" spans="2:73">
      <c r="B94" s="691" t="s">
        <v>807</v>
      </c>
      <c r="C94" s="691" t="s">
        <v>786</v>
      </c>
      <c r="D94" s="691" t="s">
        <v>800</v>
      </c>
      <c r="E94" s="691" t="s">
        <v>684</v>
      </c>
      <c r="F94" s="691" t="s">
        <v>29</v>
      </c>
      <c r="G94" s="691" t="s">
        <v>791</v>
      </c>
      <c r="H94" s="691">
        <v>2008</v>
      </c>
      <c r="I94" s="607" t="s">
        <v>574</v>
      </c>
      <c r="J94" s="607" t="s">
        <v>583</v>
      </c>
      <c r="K94" s="746"/>
      <c r="L94" s="692">
        <v>0</v>
      </c>
      <c r="M94" s="692">
        <v>0</v>
      </c>
      <c r="N94" s="692">
        <v>532.7577</v>
      </c>
      <c r="O94" s="692">
        <v>0</v>
      </c>
      <c r="P94" s="692">
        <v>0</v>
      </c>
      <c r="Q94" s="692">
        <v>0</v>
      </c>
      <c r="R94" s="692">
        <v>0</v>
      </c>
      <c r="S94" s="692">
        <v>0</v>
      </c>
      <c r="T94" s="692">
        <v>0</v>
      </c>
      <c r="U94" s="692">
        <v>0</v>
      </c>
      <c r="V94" s="692">
        <v>0</v>
      </c>
      <c r="W94" s="692">
        <v>0</v>
      </c>
      <c r="X94" s="692">
        <v>0</v>
      </c>
      <c r="Y94" s="692">
        <v>0</v>
      </c>
      <c r="Z94" s="692">
        <v>0</v>
      </c>
      <c r="AA94" s="692">
        <v>0</v>
      </c>
      <c r="AB94" s="692">
        <v>0</v>
      </c>
      <c r="AC94" s="692">
        <v>0</v>
      </c>
      <c r="AD94" s="692">
        <v>0</v>
      </c>
      <c r="AE94" s="692">
        <v>0</v>
      </c>
      <c r="AF94" s="692">
        <v>0</v>
      </c>
      <c r="AG94" s="692">
        <v>0</v>
      </c>
      <c r="AH94" s="692">
        <v>0</v>
      </c>
      <c r="AI94" s="692">
        <v>0</v>
      </c>
      <c r="AJ94" s="692">
        <v>0</v>
      </c>
      <c r="AK94" s="692">
        <v>0</v>
      </c>
      <c r="AL94" s="692">
        <v>0</v>
      </c>
      <c r="AM94" s="692">
        <v>0</v>
      </c>
      <c r="AN94" s="692">
        <v>0</v>
      </c>
      <c r="AO94" s="692">
        <v>0</v>
      </c>
      <c r="AP94" s="746"/>
      <c r="AQ94" s="692">
        <v>0</v>
      </c>
      <c r="AR94" s="692">
        <v>0</v>
      </c>
      <c r="AS94" s="692">
        <v>2348.098</v>
      </c>
      <c r="AT94" s="692">
        <v>0</v>
      </c>
      <c r="AU94" s="692">
        <v>0</v>
      </c>
      <c r="AV94" s="692">
        <v>0</v>
      </c>
      <c r="AW94" s="692">
        <v>0</v>
      </c>
      <c r="AX94" s="692">
        <v>0</v>
      </c>
      <c r="AY94" s="692">
        <v>0</v>
      </c>
      <c r="AZ94" s="692">
        <v>0</v>
      </c>
      <c r="BA94" s="692">
        <v>0</v>
      </c>
      <c r="BB94" s="692">
        <v>0</v>
      </c>
      <c r="BC94" s="692">
        <v>0</v>
      </c>
      <c r="BD94" s="692">
        <v>0</v>
      </c>
      <c r="BE94" s="692">
        <v>0</v>
      </c>
      <c r="BF94" s="692">
        <v>0</v>
      </c>
      <c r="BG94" s="692">
        <v>0</v>
      </c>
      <c r="BH94" s="692">
        <v>0</v>
      </c>
      <c r="BI94" s="692">
        <v>0</v>
      </c>
      <c r="BJ94" s="692">
        <v>0</v>
      </c>
      <c r="BK94" s="692">
        <v>0</v>
      </c>
      <c r="BL94" s="692">
        <v>0</v>
      </c>
      <c r="BM94" s="692">
        <v>0</v>
      </c>
      <c r="BN94" s="692">
        <v>0</v>
      </c>
      <c r="BO94" s="692">
        <v>0</v>
      </c>
      <c r="BP94" s="692">
        <v>0</v>
      </c>
      <c r="BQ94" s="692">
        <v>0</v>
      </c>
      <c r="BR94" s="692">
        <v>0</v>
      </c>
      <c r="BS94" s="692">
        <v>0</v>
      </c>
      <c r="BT94" s="692">
        <v>0</v>
      </c>
    </row>
    <row r="95" spans="2:73">
      <c r="B95" s="691" t="s">
        <v>807</v>
      </c>
      <c r="C95" s="691" t="s">
        <v>786</v>
      </c>
      <c r="D95" s="691" t="s">
        <v>800</v>
      </c>
      <c r="E95" s="691" t="s">
        <v>684</v>
      </c>
      <c r="F95" s="691" t="s">
        <v>29</v>
      </c>
      <c r="G95" s="691" t="s">
        <v>791</v>
      </c>
      <c r="H95" s="691">
        <v>2009</v>
      </c>
      <c r="I95" s="607" t="s">
        <v>574</v>
      </c>
      <c r="J95" s="607" t="s">
        <v>583</v>
      </c>
      <c r="K95" s="746"/>
      <c r="L95" s="692">
        <v>0</v>
      </c>
      <c r="M95" s="692">
        <v>0</v>
      </c>
      <c r="N95" s="692">
        <v>344.61399999999998</v>
      </c>
      <c r="O95" s="692">
        <v>0</v>
      </c>
      <c r="P95" s="692">
        <v>0</v>
      </c>
      <c r="Q95" s="692">
        <v>0</v>
      </c>
      <c r="R95" s="692">
        <v>0</v>
      </c>
      <c r="S95" s="692">
        <v>0</v>
      </c>
      <c r="T95" s="692">
        <v>0</v>
      </c>
      <c r="U95" s="692">
        <v>0</v>
      </c>
      <c r="V95" s="692">
        <v>0</v>
      </c>
      <c r="W95" s="692">
        <v>0</v>
      </c>
      <c r="X95" s="692">
        <v>0</v>
      </c>
      <c r="Y95" s="692">
        <v>0</v>
      </c>
      <c r="Z95" s="692">
        <v>0</v>
      </c>
      <c r="AA95" s="692">
        <v>0</v>
      </c>
      <c r="AB95" s="692">
        <v>0</v>
      </c>
      <c r="AC95" s="692">
        <v>0</v>
      </c>
      <c r="AD95" s="692">
        <v>0</v>
      </c>
      <c r="AE95" s="692">
        <v>0</v>
      </c>
      <c r="AF95" s="692">
        <v>0</v>
      </c>
      <c r="AG95" s="692">
        <v>0</v>
      </c>
      <c r="AH95" s="692">
        <v>0</v>
      </c>
      <c r="AI95" s="692">
        <v>0</v>
      </c>
      <c r="AJ95" s="692">
        <v>0</v>
      </c>
      <c r="AK95" s="692">
        <v>0</v>
      </c>
      <c r="AL95" s="692">
        <v>0</v>
      </c>
      <c r="AM95" s="692">
        <v>0</v>
      </c>
      <c r="AN95" s="692">
        <v>0</v>
      </c>
      <c r="AO95" s="692">
        <v>0</v>
      </c>
      <c r="AP95" s="746"/>
      <c r="AQ95" s="692">
        <v>0</v>
      </c>
      <c r="AR95" s="692">
        <v>0</v>
      </c>
      <c r="AS95" s="692">
        <v>1518.29</v>
      </c>
      <c r="AT95" s="692">
        <v>0</v>
      </c>
      <c r="AU95" s="692">
        <v>0</v>
      </c>
      <c r="AV95" s="692">
        <v>0</v>
      </c>
      <c r="AW95" s="692">
        <v>0</v>
      </c>
      <c r="AX95" s="692">
        <v>0</v>
      </c>
      <c r="AY95" s="692">
        <v>0</v>
      </c>
      <c r="AZ95" s="692">
        <v>0</v>
      </c>
      <c r="BA95" s="692">
        <v>0</v>
      </c>
      <c r="BB95" s="692">
        <v>0</v>
      </c>
      <c r="BC95" s="692">
        <v>0</v>
      </c>
      <c r="BD95" s="692">
        <v>0</v>
      </c>
      <c r="BE95" s="692">
        <v>0</v>
      </c>
      <c r="BF95" s="692">
        <v>0</v>
      </c>
      <c r="BG95" s="692">
        <v>0</v>
      </c>
      <c r="BH95" s="692">
        <v>0</v>
      </c>
      <c r="BI95" s="692">
        <v>0</v>
      </c>
      <c r="BJ95" s="692">
        <v>0</v>
      </c>
      <c r="BK95" s="692">
        <v>0</v>
      </c>
      <c r="BL95" s="692">
        <v>0</v>
      </c>
      <c r="BM95" s="692">
        <v>0</v>
      </c>
      <c r="BN95" s="692">
        <v>0</v>
      </c>
      <c r="BO95" s="692">
        <v>0</v>
      </c>
      <c r="BP95" s="692">
        <v>0</v>
      </c>
      <c r="BQ95" s="692">
        <v>0</v>
      </c>
      <c r="BR95" s="692">
        <v>0</v>
      </c>
      <c r="BS95" s="692">
        <v>0</v>
      </c>
      <c r="BT95" s="692">
        <v>0</v>
      </c>
    </row>
    <row r="96" spans="2:73" ht="15.5">
      <c r="B96" s="691" t="s">
        <v>807</v>
      </c>
      <c r="C96" s="691" t="s">
        <v>786</v>
      </c>
      <c r="D96" s="691" t="s">
        <v>800</v>
      </c>
      <c r="E96" s="691" t="s">
        <v>684</v>
      </c>
      <c r="F96" s="691" t="s">
        <v>29</v>
      </c>
      <c r="G96" s="691" t="s">
        <v>791</v>
      </c>
      <c r="H96" s="691">
        <v>2010</v>
      </c>
      <c r="I96" s="607" t="s">
        <v>574</v>
      </c>
      <c r="J96" s="607" t="s">
        <v>583</v>
      </c>
      <c r="K96" s="746"/>
      <c r="L96" s="692">
        <v>0</v>
      </c>
      <c r="M96" s="692">
        <v>0</v>
      </c>
      <c r="N96" s="692">
        <v>160.2567</v>
      </c>
      <c r="O96" s="692">
        <v>0</v>
      </c>
      <c r="P96" s="692">
        <v>0</v>
      </c>
      <c r="Q96" s="692">
        <v>0</v>
      </c>
      <c r="R96" s="692">
        <v>0</v>
      </c>
      <c r="S96" s="692">
        <v>0</v>
      </c>
      <c r="T96" s="692">
        <v>0</v>
      </c>
      <c r="U96" s="692">
        <v>0</v>
      </c>
      <c r="V96" s="692">
        <v>0</v>
      </c>
      <c r="W96" s="692">
        <v>0</v>
      </c>
      <c r="X96" s="692">
        <v>0</v>
      </c>
      <c r="Y96" s="692">
        <v>0</v>
      </c>
      <c r="Z96" s="692">
        <v>0</v>
      </c>
      <c r="AA96" s="692">
        <v>0</v>
      </c>
      <c r="AB96" s="692">
        <v>0</v>
      </c>
      <c r="AC96" s="692">
        <v>0</v>
      </c>
      <c r="AD96" s="692">
        <v>0</v>
      </c>
      <c r="AE96" s="692">
        <v>0</v>
      </c>
      <c r="AF96" s="692">
        <v>0</v>
      </c>
      <c r="AG96" s="692">
        <v>0</v>
      </c>
      <c r="AH96" s="692">
        <v>0</v>
      </c>
      <c r="AI96" s="692">
        <v>0</v>
      </c>
      <c r="AJ96" s="692">
        <v>0</v>
      </c>
      <c r="AK96" s="692">
        <v>0</v>
      </c>
      <c r="AL96" s="692">
        <v>0</v>
      </c>
      <c r="AM96" s="692">
        <v>0</v>
      </c>
      <c r="AN96" s="692">
        <v>0</v>
      </c>
      <c r="AO96" s="692">
        <v>0</v>
      </c>
      <c r="AP96" s="746"/>
      <c r="AQ96" s="692">
        <v>0</v>
      </c>
      <c r="AR96" s="692">
        <v>0</v>
      </c>
      <c r="AS96" s="692">
        <v>706.81290000000001</v>
      </c>
      <c r="AT96" s="692">
        <v>0</v>
      </c>
      <c r="AU96" s="692">
        <v>0</v>
      </c>
      <c r="AV96" s="692">
        <v>0</v>
      </c>
      <c r="AW96" s="692">
        <v>0</v>
      </c>
      <c r="AX96" s="692">
        <v>0</v>
      </c>
      <c r="AY96" s="692">
        <v>0</v>
      </c>
      <c r="AZ96" s="692">
        <v>0</v>
      </c>
      <c r="BA96" s="692">
        <v>0</v>
      </c>
      <c r="BB96" s="692">
        <v>0</v>
      </c>
      <c r="BC96" s="692">
        <v>0</v>
      </c>
      <c r="BD96" s="692">
        <v>0</v>
      </c>
      <c r="BE96" s="692">
        <v>0</v>
      </c>
      <c r="BF96" s="692">
        <v>0</v>
      </c>
      <c r="BG96" s="692">
        <v>0</v>
      </c>
      <c r="BH96" s="692">
        <v>0</v>
      </c>
      <c r="BI96" s="692">
        <v>0</v>
      </c>
      <c r="BJ96" s="692">
        <v>0</v>
      </c>
      <c r="BK96" s="692">
        <v>0</v>
      </c>
      <c r="BL96" s="692">
        <v>0</v>
      </c>
      <c r="BM96" s="692">
        <v>0</v>
      </c>
      <c r="BN96" s="692">
        <v>0</v>
      </c>
      <c r="BO96" s="692">
        <v>0</v>
      </c>
      <c r="BP96" s="692">
        <v>0</v>
      </c>
      <c r="BQ96" s="692">
        <v>0</v>
      </c>
      <c r="BR96" s="692">
        <v>0</v>
      </c>
      <c r="BS96" s="692">
        <v>0</v>
      </c>
      <c r="BT96" s="692">
        <v>0</v>
      </c>
      <c r="BU96" s="163"/>
    </row>
    <row r="97" spans="2:73" ht="15.5">
      <c r="B97" s="691" t="s">
        <v>807</v>
      </c>
      <c r="C97" s="691" t="s">
        <v>792</v>
      </c>
      <c r="D97" s="691" t="s">
        <v>799</v>
      </c>
      <c r="E97" s="691" t="s">
        <v>684</v>
      </c>
      <c r="F97" s="691" t="s">
        <v>792</v>
      </c>
      <c r="G97" s="691" t="s">
        <v>791</v>
      </c>
      <c r="H97" s="691">
        <v>2013</v>
      </c>
      <c r="I97" s="607" t="s">
        <v>574</v>
      </c>
      <c r="J97" s="607" t="s">
        <v>590</v>
      </c>
      <c r="K97" s="746"/>
      <c r="L97" s="692">
        <v>0</v>
      </c>
      <c r="M97" s="692">
        <v>0</v>
      </c>
      <c r="N97" s="692">
        <v>85.5595</v>
      </c>
      <c r="O97" s="692">
        <v>0</v>
      </c>
      <c r="P97" s="692">
        <v>0</v>
      </c>
      <c r="Q97" s="692">
        <v>0</v>
      </c>
      <c r="R97" s="692">
        <v>0</v>
      </c>
      <c r="S97" s="692">
        <v>0</v>
      </c>
      <c r="T97" s="692">
        <v>0</v>
      </c>
      <c r="U97" s="692">
        <v>0</v>
      </c>
      <c r="V97" s="692">
        <v>0</v>
      </c>
      <c r="W97" s="692">
        <v>0</v>
      </c>
      <c r="X97" s="692">
        <v>0</v>
      </c>
      <c r="Y97" s="692">
        <v>0</v>
      </c>
      <c r="Z97" s="692">
        <v>0</v>
      </c>
      <c r="AA97" s="692">
        <v>0</v>
      </c>
      <c r="AB97" s="692">
        <v>0</v>
      </c>
      <c r="AC97" s="692">
        <v>0</v>
      </c>
      <c r="AD97" s="692">
        <v>0</v>
      </c>
      <c r="AE97" s="692">
        <v>0</v>
      </c>
      <c r="AF97" s="692">
        <v>0</v>
      </c>
      <c r="AG97" s="692">
        <v>0</v>
      </c>
      <c r="AH97" s="692">
        <v>0</v>
      </c>
      <c r="AI97" s="692">
        <v>0</v>
      </c>
      <c r="AJ97" s="692">
        <v>0</v>
      </c>
      <c r="AK97" s="692">
        <v>0</v>
      </c>
      <c r="AL97" s="692">
        <v>0</v>
      </c>
      <c r="AM97" s="692">
        <v>0</v>
      </c>
      <c r="AN97" s="692">
        <v>0</v>
      </c>
      <c r="AO97" s="692">
        <v>0</v>
      </c>
      <c r="AP97" s="746"/>
      <c r="AQ97" s="692">
        <v>0</v>
      </c>
      <c r="AR97" s="692">
        <v>0</v>
      </c>
      <c r="AS97" s="692">
        <v>3311.5250000000001</v>
      </c>
      <c r="AT97" s="692">
        <v>0</v>
      </c>
      <c r="AU97" s="692">
        <v>0</v>
      </c>
      <c r="AV97" s="692">
        <v>0</v>
      </c>
      <c r="AW97" s="692">
        <v>0</v>
      </c>
      <c r="AX97" s="692">
        <v>0</v>
      </c>
      <c r="AY97" s="692">
        <v>0</v>
      </c>
      <c r="AZ97" s="692">
        <v>0</v>
      </c>
      <c r="BA97" s="692">
        <v>0</v>
      </c>
      <c r="BB97" s="692">
        <v>0</v>
      </c>
      <c r="BC97" s="692">
        <v>0</v>
      </c>
      <c r="BD97" s="692">
        <v>0</v>
      </c>
      <c r="BE97" s="692">
        <v>0</v>
      </c>
      <c r="BF97" s="692">
        <v>0</v>
      </c>
      <c r="BG97" s="692">
        <v>0</v>
      </c>
      <c r="BH97" s="692">
        <v>0</v>
      </c>
      <c r="BI97" s="692">
        <v>0</v>
      </c>
      <c r="BJ97" s="692">
        <v>0</v>
      </c>
      <c r="BK97" s="692">
        <v>0</v>
      </c>
      <c r="BL97" s="692">
        <v>0</v>
      </c>
      <c r="BM97" s="692">
        <v>0</v>
      </c>
      <c r="BN97" s="692">
        <v>0</v>
      </c>
      <c r="BO97" s="692">
        <v>0</v>
      </c>
      <c r="BP97" s="692">
        <v>0</v>
      </c>
      <c r="BQ97" s="692">
        <v>0</v>
      </c>
      <c r="BR97" s="692">
        <v>0</v>
      </c>
      <c r="BS97" s="692">
        <v>0</v>
      </c>
      <c r="BT97" s="692">
        <v>0</v>
      </c>
      <c r="BU97" s="163"/>
    </row>
    <row r="98" spans="2:73" ht="15.5">
      <c r="B98" s="691" t="s">
        <v>208</v>
      </c>
      <c r="C98" s="691" t="s">
        <v>786</v>
      </c>
      <c r="D98" s="691" t="s">
        <v>1</v>
      </c>
      <c r="E98" s="691" t="s">
        <v>684</v>
      </c>
      <c r="F98" s="691" t="s">
        <v>29</v>
      </c>
      <c r="G98" s="691" t="s">
        <v>787</v>
      </c>
      <c r="H98" s="691">
        <v>2013</v>
      </c>
      <c r="I98" s="607" t="s">
        <v>574</v>
      </c>
      <c r="J98" s="607" t="s">
        <v>590</v>
      </c>
      <c r="K98" s="746"/>
      <c r="L98" s="692">
        <v>0</v>
      </c>
      <c r="M98" s="692">
        <v>0</v>
      </c>
      <c r="N98" s="692">
        <v>1.2021557856285609E-2</v>
      </c>
      <c r="O98" s="692">
        <v>1.2021557856285609E-2</v>
      </c>
      <c r="P98" s="692">
        <v>1.2021557856285609E-2</v>
      </c>
      <c r="Q98" s="692">
        <v>1.2021557856285609E-2</v>
      </c>
      <c r="R98" s="692">
        <v>6.6787396237382593E-3</v>
      </c>
      <c r="S98" s="692">
        <v>0</v>
      </c>
      <c r="T98" s="692">
        <v>0</v>
      </c>
      <c r="U98" s="692">
        <v>0</v>
      </c>
      <c r="V98" s="692">
        <v>0</v>
      </c>
      <c r="W98" s="692">
        <v>0</v>
      </c>
      <c r="X98" s="692">
        <v>0</v>
      </c>
      <c r="Y98" s="692">
        <v>0</v>
      </c>
      <c r="Z98" s="692">
        <v>0</v>
      </c>
      <c r="AA98" s="692">
        <v>0</v>
      </c>
      <c r="AB98" s="692">
        <v>0</v>
      </c>
      <c r="AC98" s="692">
        <v>0</v>
      </c>
      <c r="AD98" s="692">
        <v>0</v>
      </c>
      <c r="AE98" s="692">
        <v>0</v>
      </c>
      <c r="AF98" s="692">
        <v>0</v>
      </c>
      <c r="AG98" s="692">
        <v>0</v>
      </c>
      <c r="AH98" s="692">
        <v>0</v>
      </c>
      <c r="AI98" s="692">
        <v>0</v>
      </c>
      <c r="AJ98" s="692">
        <v>0</v>
      </c>
      <c r="AK98" s="692">
        <v>0</v>
      </c>
      <c r="AL98" s="692">
        <v>0</v>
      </c>
      <c r="AM98" s="692">
        <v>0</v>
      </c>
      <c r="AN98" s="692">
        <v>0</v>
      </c>
      <c r="AO98" s="692">
        <v>0</v>
      </c>
      <c r="AP98" s="746"/>
      <c r="AQ98" s="692">
        <v>0</v>
      </c>
      <c r="AR98" s="692">
        <v>0</v>
      </c>
      <c r="AS98" s="692">
        <v>84.128289545729729</v>
      </c>
      <c r="AT98" s="692">
        <v>84.128289545729729</v>
      </c>
      <c r="AU98" s="692">
        <v>84.128289545729729</v>
      </c>
      <c r="AV98" s="692">
        <v>84.128289545729729</v>
      </c>
      <c r="AW98" s="692">
        <v>45.443247821864595</v>
      </c>
      <c r="AX98" s="692">
        <v>0</v>
      </c>
      <c r="AY98" s="692">
        <v>0</v>
      </c>
      <c r="AZ98" s="692">
        <v>0</v>
      </c>
      <c r="BA98" s="692">
        <v>0</v>
      </c>
      <c r="BB98" s="692">
        <v>0</v>
      </c>
      <c r="BC98" s="692">
        <v>0</v>
      </c>
      <c r="BD98" s="692">
        <v>0</v>
      </c>
      <c r="BE98" s="692">
        <v>0</v>
      </c>
      <c r="BF98" s="692">
        <v>0</v>
      </c>
      <c r="BG98" s="692">
        <v>0</v>
      </c>
      <c r="BH98" s="692">
        <v>0</v>
      </c>
      <c r="BI98" s="692">
        <v>0</v>
      </c>
      <c r="BJ98" s="692">
        <v>0</v>
      </c>
      <c r="BK98" s="692">
        <v>0</v>
      </c>
      <c r="BL98" s="692">
        <v>0</v>
      </c>
      <c r="BM98" s="692">
        <v>0</v>
      </c>
      <c r="BN98" s="692">
        <v>0</v>
      </c>
      <c r="BO98" s="692">
        <v>0</v>
      </c>
      <c r="BP98" s="692">
        <v>0</v>
      </c>
      <c r="BQ98" s="692">
        <v>0</v>
      </c>
      <c r="BR98" s="692">
        <v>0</v>
      </c>
      <c r="BS98" s="692">
        <v>0</v>
      </c>
      <c r="BT98" s="692">
        <v>0</v>
      </c>
      <c r="BU98" s="163"/>
    </row>
    <row r="99" spans="2:73">
      <c r="B99" s="691" t="s">
        <v>208</v>
      </c>
      <c r="C99" s="691" t="s">
        <v>786</v>
      </c>
      <c r="D99" s="691" t="s">
        <v>805</v>
      </c>
      <c r="E99" s="691" t="s">
        <v>684</v>
      </c>
      <c r="F99" s="691" t="s">
        <v>29</v>
      </c>
      <c r="G99" s="691" t="s">
        <v>787</v>
      </c>
      <c r="H99" s="691">
        <v>2012</v>
      </c>
      <c r="I99" s="607" t="s">
        <v>574</v>
      </c>
      <c r="J99" s="607" t="s">
        <v>583</v>
      </c>
      <c r="K99" s="746"/>
      <c r="L99" s="692">
        <v>0</v>
      </c>
      <c r="M99" s="692">
        <v>5.6159582539091833E-2</v>
      </c>
      <c r="N99" s="692">
        <v>5.6159582539091833E-2</v>
      </c>
      <c r="O99" s="692">
        <v>5.6159582539091833E-2</v>
      </c>
      <c r="P99" s="692">
        <v>5.6159582539091833E-2</v>
      </c>
      <c r="Q99" s="692">
        <v>5.6159582539091833E-2</v>
      </c>
      <c r="R99" s="692">
        <v>5.6159582539091833E-2</v>
      </c>
      <c r="S99" s="692">
        <v>5.6159582539091833E-2</v>
      </c>
      <c r="T99" s="692">
        <v>5.6159582539091833E-2</v>
      </c>
      <c r="U99" s="692">
        <v>5.6159582539091833E-2</v>
      </c>
      <c r="V99" s="692">
        <v>5.6159582539091833E-2</v>
      </c>
      <c r="W99" s="692">
        <v>5.6159582539091833E-2</v>
      </c>
      <c r="X99" s="692">
        <v>5.6159582539091833E-2</v>
      </c>
      <c r="Y99" s="692">
        <v>5.6159582539091833E-2</v>
      </c>
      <c r="Z99" s="692">
        <v>5.6159582539091833E-2</v>
      </c>
      <c r="AA99" s="692">
        <v>5.6159582539091833E-2</v>
      </c>
      <c r="AB99" s="692">
        <v>5.6159582539091833E-2</v>
      </c>
      <c r="AC99" s="692">
        <v>5.6159582539091833E-2</v>
      </c>
      <c r="AD99" s="692">
        <v>5.6159582539091833E-2</v>
      </c>
      <c r="AE99" s="692">
        <v>5.6159582539091833E-2</v>
      </c>
      <c r="AF99" s="692">
        <v>4.8270041404871462E-2</v>
      </c>
      <c r="AG99" s="692">
        <v>0</v>
      </c>
      <c r="AH99" s="692">
        <v>0</v>
      </c>
      <c r="AI99" s="692">
        <v>0</v>
      </c>
      <c r="AJ99" s="692">
        <v>0</v>
      </c>
      <c r="AK99" s="692">
        <v>0</v>
      </c>
      <c r="AL99" s="692">
        <v>0</v>
      </c>
      <c r="AM99" s="692">
        <v>0</v>
      </c>
      <c r="AN99" s="692">
        <v>0</v>
      </c>
      <c r="AO99" s="692">
        <v>0</v>
      </c>
      <c r="AP99" s="746"/>
      <c r="AQ99" s="692">
        <v>0</v>
      </c>
      <c r="AR99" s="692">
        <v>114.17982627388849</v>
      </c>
      <c r="AS99" s="692">
        <v>114.17982627388849</v>
      </c>
      <c r="AT99" s="692">
        <v>114.17982627388849</v>
      </c>
      <c r="AU99" s="692">
        <v>114.17982627388849</v>
      </c>
      <c r="AV99" s="692">
        <v>114.17982627388849</v>
      </c>
      <c r="AW99" s="692">
        <v>114.17982627388849</v>
      </c>
      <c r="AX99" s="692">
        <v>114.17982627388849</v>
      </c>
      <c r="AY99" s="692">
        <v>114.17982627388849</v>
      </c>
      <c r="AZ99" s="692">
        <v>114.17982627388849</v>
      </c>
      <c r="BA99" s="692">
        <v>114.17982627388849</v>
      </c>
      <c r="BB99" s="692">
        <v>114.17982627388849</v>
      </c>
      <c r="BC99" s="692">
        <v>114.17982627388849</v>
      </c>
      <c r="BD99" s="692">
        <v>114.17982627388849</v>
      </c>
      <c r="BE99" s="692">
        <v>114.17982627388849</v>
      </c>
      <c r="BF99" s="692">
        <v>114.17982627388849</v>
      </c>
      <c r="BG99" s="692">
        <v>114.17982627388849</v>
      </c>
      <c r="BH99" s="692">
        <v>114.17982627388849</v>
      </c>
      <c r="BI99" s="692">
        <v>114.17982627388849</v>
      </c>
      <c r="BJ99" s="692">
        <v>106.27195766228897</v>
      </c>
      <c r="BK99" s="692">
        <v>0</v>
      </c>
      <c r="BL99" s="692">
        <v>0</v>
      </c>
      <c r="BM99" s="692">
        <v>0</v>
      </c>
      <c r="BN99" s="692">
        <v>0</v>
      </c>
      <c r="BO99" s="692">
        <v>0</v>
      </c>
      <c r="BP99" s="692">
        <v>0</v>
      </c>
      <c r="BQ99" s="692">
        <v>0</v>
      </c>
      <c r="BR99" s="692">
        <v>0</v>
      </c>
      <c r="BS99" s="692">
        <v>0</v>
      </c>
      <c r="BT99" s="692">
        <v>0</v>
      </c>
    </row>
    <row r="100" spans="2:73" ht="15.5">
      <c r="B100" s="747" t="s">
        <v>208</v>
      </c>
      <c r="C100" s="747" t="s">
        <v>788</v>
      </c>
      <c r="D100" s="747" t="s">
        <v>21</v>
      </c>
      <c r="E100" s="747" t="s">
        <v>684</v>
      </c>
      <c r="F100" s="747" t="s">
        <v>808</v>
      </c>
      <c r="G100" s="747" t="s">
        <v>787</v>
      </c>
      <c r="H100" s="747">
        <v>2013</v>
      </c>
      <c r="I100" s="748" t="s">
        <v>575</v>
      </c>
      <c r="J100" s="748" t="s">
        <v>583</v>
      </c>
      <c r="K100" s="749"/>
      <c r="L100" s="750">
        <v>0</v>
      </c>
      <c r="M100" s="750">
        <v>0</v>
      </c>
      <c r="N100" s="750">
        <v>3.2490042629999998</v>
      </c>
      <c r="O100" s="750">
        <v>3.2490042629999998</v>
      </c>
      <c r="P100" s="750">
        <v>3.2490042629999998</v>
      </c>
      <c r="Q100" s="750">
        <v>1.3192833209999999</v>
      </c>
      <c r="R100" s="750">
        <v>0.350578785</v>
      </c>
      <c r="S100" s="750">
        <v>0.350578785</v>
      </c>
      <c r="T100" s="750">
        <v>0.350578785</v>
      </c>
      <c r="U100" s="750">
        <v>0.350578785</v>
      </c>
      <c r="V100" s="750">
        <v>0.350578785</v>
      </c>
      <c r="W100" s="750">
        <v>0.350578785</v>
      </c>
      <c r="X100" s="750">
        <v>0.350578785</v>
      </c>
      <c r="Y100" s="750">
        <v>0.350578785</v>
      </c>
      <c r="Z100" s="750">
        <v>0</v>
      </c>
      <c r="AA100" s="750">
        <v>0</v>
      </c>
      <c r="AB100" s="750">
        <v>0</v>
      </c>
      <c r="AC100" s="750">
        <v>0</v>
      </c>
      <c r="AD100" s="750">
        <v>0</v>
      </c>
      <c r="AE100" s="750">
        <v>0</v>
      </c>
      <c r="AF100" s="750">
        <v>0</v>
      </c>
      <c r="AG100" s="750">
        <v>0</v>
      </c>
      <c r="AH100" s="750">
        <v>0</v>
      </c>
      <c r="AI100" s="750">
        <v>0</v>
      </c>
      <c r="AJ100" s="750">
        <v>0</v>
      </c>
      <c r="AK100" s="750">
        <v>0</v>
      </c>
      <c r="AL100" s="750">
        <v>0</v>
      </c>
      <c r="AM100" s="750">
        <v>0</v>
      </c>
      <c r="AN100" s="750">
        <v>0</v>
      </c>
      <c r="AO100" s="750">
        <v>0</v>
      </c>
      <c r="AP100" s="749"/>
      <c r="AQ100" s="750">
        <v>0</v>
      </c>
      <c r="AR100" s="750">
        <v>0</v>
      </c>
      <c r="AS100" s="750">
        <v>14282.023370000001</v>
      </c>
      <c r="AT100" s="750">
        <v>14282.023370000001</v>
      </c>
      <c r="AU100" s="750">
        <v>14282.023370000001</v>
      </c>
      <c r="AV100" s="750">
        <v>4804.8812770000004</v>
      </c>
      <c r="AW100" s="750">
        <v>1233.60194</v>
      </c>
      <c r="AX100" s="750">
        <v>1233.60194</v>
      </c>
      <c r="AY100" s="750">
        <v>1233.60194</v>
      </c>
      <c r="AZ100" s="750">
        <v>1233.60194</v>
      </c>
      <c r="BA100" s="750">
        <v>1233.60194</v>
      </c>
      <c r="BB100" s="750">
        <v>1233.60194</v>
      </c>
      <c r="BC100" s="750">
        <v>1233.60194</v>
      </c>
      <c r="BD100" s="750">
        <v>1233.60194</v>
      </c>
      <c r="BE100" s="750">
        <v>0</v>
      </c>
      <c r="BF100" s="750">
        <v>0</v>
      </c>
      <c r="BG100" s="750">
        <v>0</v>
      </c>
      <c r="BH100" s="750">
        <v>0</v>
      </c>
      <c r="BI100" s="750">
        <v>0</v>
      </c>
      <c r="BJ100" s="750">
        <v>0</v>
      </c>
      <c r="BK100" s="750">
        <v>0</v>
      </c>
      <c r="BL100" s="750">
        <v>0</v>
      </c>
      <c r="BM100" s="750">
        <v>0</v>
      </c>
      <c r="BN100" s="750">
        <v>0</v>
      </c>
      <c r="BO100" s="750">
        <v>0</v>
      </c>
      <c r="BP100" s="750">
        <v>0</v>
      </c>
      <c r="BQ100" s="750">
        <v>0</v>
      </c>
      <c r="BR100" s="750">
        <v>0</v>
      </c>
      <c r="BS100" s="750">
        <v>0</v>
      </c>
      <c r="BT100" s="750">
        <v>0</v>
      </c>
      <c r="BU100" s="163"/>
    </row>
    <row r="101" spans="2:73" ht="15.5">
      <c r="B101" s="747" t="s">
        <v>208</v>
      </c>
      <c r="C101" s="747" t="s">
        <v>788</v>
      </c>
      <c r="D101" s="747" t="s">
        <v>21</v>
      </c>
      <c r="E101" s="747" t="s">
        <v>684</v>
      </c>
      <c r="F101" s="747" t="s">
        <v>808</v>
      </c>
      <c r="G101" s="747" t="s">
        <v>787</v>
      </c>
      <c r="H101" s="747">
        <v>2014</v>
      </c>
      <c r="I101" s="748" t="s">
        <v>575</v>
      </c>
      <c r="J101" s="748" t="s">
        <v>590</v>
      </c>
      <c r="K101" s="749"/>
      <c r="L101" s="750">
        <v>0</v>
      </c>
      <c r="M101" s="750">
        <v>0</v>
      </c>
      <c r="N101" s="750">
        <v>0</v>
      </c>
      <c r="O101" s="750">
        <v>53.489462340000003</v>
      </c>
      <c r="P101" s="750">
        <v>53.489462340000003</v>
      </c>
      <c r="Q101" s="750">
        <v>51.902687800000002</v>
      </c>
      <c r="R101" s="750">
        <v>43.954362340000003</v>
      </c>
      <c r="S101" s="750">
        <v>43.954362340000003</v>
      </c>
      <c r="T101" s="750">
        <v>43.954362340000003</v>
      </c>
      <c r="U101" s="750">
        <v>43.954362340000003</v>
      </c>
      <c r="V101" s="750">
        <v>43.954362340000003</v>
      </c>
      <c r="W101" s="750">
        <v>43.954362340000003</v>
      </c>
      <c r="X101" s="750">
        <v>43.954362340000003</v>
      </c>
      <c r="Y101" s="750">
        <v>43.514318009999997</v>
      </c>
      <c r="Z101" s="750">
        <v>13.17894941</v>
      </c>
      <c r="AA101" s="750">
        <v>0</v>
      </c>
      <c r="AB101" s="750">
        <v>0</v>
      </c>
      <c r="AC101" s="750">
        <v>0</v>
      </c>
      <c r="AD101" s="750">
        <v>0</v>
      </c>
      <c r="AE101" s="750">
        <v>0</v>
      </c>
      <c r="AF101" s="750">
        <v>0</v>
      </c>
      <c r="AG101" s="750">
        <v>0</v>
      </c>
      <c r="AH101" s="750">
        <v>0</v>
      </c>
      <c r="AI101" s="750">
        <v>0</v>
      </c>
      <c r="AJ101" s="750">
        <v>0</v>
      </c>
      <c r="AK101" s="750">
        <v>0</v>
      </c>
      <c r="AL101" s="750">
        <v>0</v>
      </c>
      <c r="AM101" s="750">
        <v>0</v>
      </c>
      <c r="AN101" s="750">
        <v>0</v>
      </c>
      <c r="AO101" s="750">
        <v>0</v>
      </c>
      <c r="AP101" s="749"/>
      <c r="AQ101" s="750">
        <v>0</v>
      </c>
      <c r="AR101" s="750">
        <v>0</v>
      </c>
      <c r="AS101" s="750">
        <v>0</v>
      </c>
      <c r="AT101" s="750">
        <v>212175.3026</v>
      </c>
      <c r="AU101" s="750">
        <v>212175.3026</v>
      </c>
      <c r="AV101" s="750">
        <v>205804.38500000001</v>
      </c>
      <c r="AW101" s="750">
        <v>175971.0313</v>
      </c>
      <c r="AX101" s="750">
        <v>175971.0313</v>
      </c>
      <c r="AY101" s="750">
        <v>175971.0313</v>
      </c>
      <c r="AZ101" s="750">
        <v>175971.0313</v>
      </c>
      <c r="BA101" s="750">
        <v>175971.0313</v>
      </c>
      <c r="BB101" s="750">
        <v>175971.0313</v>
      </c>
      <c r="BC101" s="750">
        <v>175971.0313</v>
      </c>
      <c r="BD101" s="750">
        <v>171913.3683</v>
      </c>
      <c r="BE101" s="750">
        <v>45957.890650000001</v>
      </c>
      <c r="BF101" s="750">
        <v>0</v>
      </c>
      <c r="BG101" s="750">
        <v>0</v>
      </c>
      <c r="BH101" s="750">
        <v>0</v>
      </c>
      <c r="BI101" s="750">
        <v>0</v>
      </c>
      <c r="BJ101" s="750">
        <v>0</v>
      </c>
      <c r="BK101" s="750">
        <v>0</v>
      </c>
      <c r="BL101" s="750">
        <v>0</v>
      </c>
      <c r="BM101" s="750">
        <v>0</v>
      </c>
      <c r="BN101" s="750">
        <v>0</v>
      </c>
      <c r="BO101" s="750">
        <v>0</v>
      </c>
      <c r="BP101" s="750">
        <v>0</v>
      </c>
      <c r="BQ101" s="750">
        <v>0</v>
      </c>
      <c r="BR101" s="750">
        <v>0</v>
      </c>
      <c r="BS101" s="750">
        <v>0</v>
      </c>
      <c r="BT101" s="750">
        <v>0</v>
      </c>
      <c r="BU101" s="163"/>
    </row>
    <row r="102" spans="2:73" ht="15.5">
      <c r="B102" s="747" t="s">
        <v>208</v>
      </c>
      <c r="C102" s="747" t="s">
        <v>788</v>
      </c>
      <c r="D102" s="747" t="s">
        <v>20</v>
      </c>
      <c r="E102" s="747" t="s">
        <v>684</v>
      </c>
      <c r="F102" s="747" t="s">
        <v>808</v>
      </c>
      <c r="G102" s="747" t="s">
        <v>787</v>
      </c>
      <c r="H102" s="747">
        <v>2011</v>
      </c>
      <c r="I102" s="748" t="s">
        <v>575</v>
      </c>
      <c r="J102" s="748" t="s">
        <v>583</v>
      </c>
      <c r="K102" s="749"/>
      <c r="L102" s="750">
        <v>0.74032567599999999</v>
      </c>
      <c r="M102" s="750">
        <v>0.74032567599999999</v>
      </c>
      <c r="N102" s="750">
        <v>0.74032567599999999</v>
      </c>
      <c r="O102" s="750">
        <v>0.74032567599999999</v>
      </c>
      <c r="P102" s="750">
        <v>0</v>
      </c>
      <c r="Q102" s="750">
        <v>0</v>
      </c>
      <c r="R102" s="750">
        <v>0</v>
      </c>
      <c r="S102" s="750">
        <v>0</v>
      </c>
      <c r="T102" s="750">
        <v>0</v>
      </c>
      <c r="U102" s="750">
        <v>0</v>
      </c>
      <c r="V102" s="750">
        <v>0</v>
      </c>
      <c r="W102" s="750">
        <v>0</v>
      </c>
      <c r="X102" s="750">
        <v>0</v>
      </c>
      <c r="Y102" s="750">
        <v>0</v>
      </c>
      <c r="Z102" s="750">
        <v>0</v>
      </c>
      <c r="AA102" s="750">
        <v>0</v>
      </c>
      <c r="AB102" s="750">
        <v>0</v>
      </c>
      <c r="AC102" s="750">
        <v>0</v>
      </c>
      <c r="AD102" s="750">
        <v>0</v>
      </c>
      <c r="AE102" s="750">
        <v>0</v>
      </c>
      <c r="AF102" s="750">
        <v>0</v>
      </c>
      <c r="AG102" s="750">
        <v>0</v>
      </c>
      <c r="AH102" s="750">
        <v>0</v>
      </c>
      <c r="AI102" s="750">
        <v>0</v>
      </c>
      <c r="AJ102" s="750">
        <v>0</v>
      </c>
      <c r="AK102" s="750">
        <v>0</v>
      </c>
      <c r="AL102" s="750">
        <v>0</v>
      </c>
      <c r="AM102" s="750">
        <v>0</v>
      </c>
      <c r="AN102" s="750">
        <v>0</v>
      </c>
      <c r="AO102" s="750">
        <v>0</v>
      </c>
      <c r="AP102" s="749"/>
      <c r="AQ102" s="750">
        <v>3666.1218570000001</v>
      </c>
      <c r="AR102" s="750">
        <v>3666.1218570000001</v>
      </c>
      <c r="AS102" s="750">
        <v>3666.1218570000001</v>
      </c>
      <c r="AT102" s="750">
        <v>3666.1218570000001</v>
      </c>
      <c r="AU102" s="750">
        <v>0</v>
      </c>
      <c r="AV102" s="750">
        <v>0</v>
      </c>
      <c r="AW102" s="750">
        <v>0</v>
      </c>
      <c r="AX102" s="750">
        <v>0</v>
      </c>
      <c r="AY102" s="750">
        <v>0</v>
      </c>
      <c r="AZ102" s="750">
        <v>0</v>
      </c>
      <c r="BA102" s="750">
        <v>0</v>
      </c>
      <c r="BB102" s="750">
        <v>0</v>
      </c>
      <c r="BC102" s="750">
        <v>0</v>
      </c>
      <c r="BD102" s="750">
        <v>0</v>
      </c>
      <c r="BE102" s="750">
        <v>0</v>
      </c>
      <c r="BF102" s="750">
        <v>0</v>
      </c>
      <c r="BG102" s="750">
        <v>0</v>
      </c>
      <c r="BH102" s="750">
        <v>0</v>
      </c>
      <c r="BI102" s="750">
        <v>0</v>
      </c>
      <c r="BJ102" s="750">
        <v>0</v>
      </c>
      <c r="BK102" s="750">
        <v>0</v>
      </c>
      <c r="BL102" s="750">
        <v>0</v>
      </c>
      <c r="BM102" s="750">
        <v>0</v>
      </c>
      <c r="BN102" s="750">
        <v>0</v>
      </c>
      <c r="BO102" s="750">
        <v>0</v>
      </c>
      <c r="BP102" s="750">
        <v>0</v>
      </c>
      <c r="BQ102" s="750">
        <v>0</v>
      </c>
      <c r="BR102" s="750">
        <v>0</v>
      </c>
      <c r="BS102" s="750">
        <v>0</v>
      </c>
      <c r="BT102" s="750">
        <v>0</v>
      </c>
      <c r="BU102" s="163"/>
    </row>
    <row r="103" spans="2:73" ht="15.5">
      <c r="B103" s="747" t="s">
        <v>208</v>
      </c>
      <c r="C103" s="747" t="s">
        <v>788</v>
      </c>
      <c r="D103" s="747" t="s">
        <v>20</v>
      </c>
      <c r="E103" s="747" t="s">
        <v>684</v>
      </c>
      <c r="F103" s="747" t="s">
        <v>808</v>
      </c>
      <c r="G103" s="747" t="s">
        <v>787</v>
      </c>
      <c r="H103" s="747">
        <v>2012</v>
      </c>
      <c r="I103" s="748" t="s">
        <v>575</v>
      </c>
      <c r="J103" s="748" t="s">
        <v>583</v>
      </c>
      <c r="K103" s="749"/>
      <c r="L103" s="750">
        <v>0</v>
      </c>
      <c r="M103" s="750">
        <v>1.0347976350000001</v>
      </c>
      <c r="N103" s="750">
        <v>1.0347976350000001</v>
      </c>
      <c r="O103" s="750">
        <v>1.0347976350000001</v>
      </c>
      <c r="P103" s="750">
        <v>1.0347976350000001</v>
      </c>
      <c r="Q103" s="750">
        <v>0</v>
      </c>
      <c r="R103" s="750">
        <v>0</v>
      </c>
      <c r="S103" s="750">
        <v>0</v>
      </c>
      <c r="T103" s="750">
        <v>0</v>
      </c>
      <c r="U103" s="750">
        <v>0</v>
      </c>
      <c r="V103" s="750">
        <v>0</v>
      </c>
      <c r="W103" s="750">
        <v>0</v>
      </c>
      <c r="X103" s="750">
        <v>0</v>
      </c>
      <c r="Y103" s="750">
        <v>0</v>
      </c>
      <c r="Z103" s="750">
        <v>0</v>
      </c>
      <c r="AA103" s="750">
        <v>0</v>
      </c>
      <c r="AB103" s="750">
        <v>0</v>
      </c>
      <c r="AC103" s="750">
        <v>0</v>
      </c>
      <c r="AD103" s="750">
        <v>0</v>
      </c>
      <c r="AE103" s="750">
        <v>0</v>
      </c>
      <c r="AF103" s="750">
        <v>0</v>
      </c>
      <c r="AG103" s="750">
        <v>0</v>
      </c>
      <c r="AH103" s="750">
        <v>0</v>
      </c>
      <c r="AI103" s="750">
        <v>0</v>
      </c>
      <c r="AJ103" s="750">
        <v>0</v>
      </c>
      <c r="AK103" s="750">
        <v>0</v>
      </c>
      <c r="AL103" s="750">
        <v>0</v>
      </c>
      <c r="AM103" s="750">
        <v>0</v>
      </c>
      <c r="AN103" s="750">
        <v>0</v>
      </c>
      <c r="AO103" s="750">
        <v>0</v>
      </c>
      <c r="AP103" s="749"/>
      <c r="AQ103" s="750">
        <v>0</v>
      </c>
      <c r="AR103" s="750">
        <v>5124.3585759999996</v>
      </c>
      <c r="AS103" s="750">
        <v>5124.3585759999996</v>
      </c>
      <c r="AT103" s="750">
        <v>5124.3585759999996</v>
      </c>
      <c r="AU103" s="750">
        <v>5124.3585759999996</v>
      </c>
      <c r="AV103" s="750">
        <v>0</v>
      </c>
      <c r="AW103" s="750">
        <v>0</v>
      </c>
      <c r="AX103" s="750">
        <v>0</v>
      </c>
      <c r="AY103" s="750">
        <v>0</v>
      </c>
      <c r="AZ103" s="750">
        <v>0</v>
      </c>
      <c r="BA103" s="750">
        <v>0</v>
      </c>
      <c r="BB103" s="750">
        <v>0</v>
      </c>
      <c r="BC103" s="750">
        <v>0</v>
      </c>
      <c r="BD103" s="750">
        <v>0</v>
      </c>
      <c r="BE103" s="750">
        <v>0</v>
      </c>
      <c r="BF103" s="750">
        <v>0</v>
      </c>
      <c r="BG103" s="750">
        <v>0</v>
      </c>
      <c r="BH103" s="750">
        <v>0</v>
      </c>
      <c r="BI103" s="750">
        <v>0</v>
      </c>
      <c r="BJ103" s="750">
        <v>0</v>
      </c>
      <c r="BK103" s="750">
        <v>0</v>
      </c>
      <c r="BL103" s="750">
        <v>0</v>
      </c>
      <c r="BM103" s="750">
        <v>0</v>
      </c>
      <c r="BN103" s="750">
        <v>0</v>
      </c>
      <c r="BO103" s="750">
        <v>0</v>
      </c>
      <c r="BP103" s="750">
        <v>0</v>
      </c>
      <c r="BQ103" s="750">
        <v>0</v>
      </c>
      <c r="BR103" s="750">
        <v>0</v>
      </c>
      <c r="BS103" s="750">
        <v>0</v>
      </c>
      <c r="BT103" s="750">
        <v>0</v>
      </c>
      <c r="BU103" s="163"/>
    </row>
    <row r="104" spans="2:73" ht="15.5">
      <c r="B104" s="747" t="s">
        <v>208</v>
      </c>
      <c r="C104" s="747" t="s">
        <v>788</v>
      </c>
      <c r="D104" s="747" t="s">
        <v>20</v>
      </c>
      <c r="E104" s="747" t="s">
        <v>684</v>
      </c>
      <c r="F104" s="747" t="s">
        <v>808</v>
      </c>
      <c r="G104" s="747" t="s">
        <v>787</v>
      </c>
      <c r="H104" s="747">
        <v>2012</v>
      </c>
      <c r="I104" s="748" t="s">
        <v>575</v>
      </c>
      <c r="J104" s="748" t="s">
        <v>583</v>
      </c>
      <c r="K104" s="749"/>
      <c r="L104" s="750">
        <v>0</v>
      </c>
      <c r="M104" s="750">
        <v>0.51739881799999998</v>
      </c>
      <c r="N104" s="750">
        <v>0.51739881799999998</v>
      </c>
      <c r="O104" s="750">
        <v>0.51739881799999998</v>
      </c>
      <c r="P104" s="750">
        <v>0.51739881799999998</v>
      </c>
      <c r="Q104" s="750">
        <v>0</v>
      </c>
      <c r="R104" s="750">
        <v>0</v>
      </c>
      <c r="S104" s="750">
        <v>0</v>
      </c>
      <c r="T104" s="750">
        <v>0</v>
      </c>
      <c r="U104" s="750">
        <v>0</v>
      </c>
      <c r="V104" s="750">
        <v>0</v>
      </c>
      <c r="W104" s="750">
        <v>0</v>
      </c>
      <c r="X104" s="750">
        <v>0</v>
      </c>
      <c r="Y104" s="750">
        <v>0</v>
      </c>
      <c r="Z104" s="750">
        <v>0</v>
      </c>
      <c r="AA104" s="750">
        <v>0</v>
      </c>
      <c r="AB104" s="750">
        <v>0</v>
      </c>
      <c r="AC104" s="750">
        <v>0</v>
      </c>
      <c r="AD104" s="750">
        <v>0</v>
      </c>
      <c r="AE104" s="750">
        <v>0</v>
      </c>
      <c r="AF104" s="750">
        <v>0</v>
      </c>
      <c r="AG104" s="750">
        <v>0</v>
      </c>
      <c r="AH104" s="750">
        <v>0</v>
      </c>
      <c r="AI104" s="750">
        <v>0</v>
      </c>
      <c r="AJ104" s="750">
        <v>0</v>
      </c>
      <c r="AK104" s="750">
        <v>0</v>
      </c>
      <c r="AL104" s="750">
        <v>0</v>
      </c>
      <c r="AM104" s="750">
        <v>0</v>
      </c>
      <c r="AN104" s="750">
        <v>0</v>
      </c>
      <c r="AO104" s="750">
        <v>0</v>
      </c>
      <c r="AP104" s="749"/>
      <c r="AQ104" s="750">
        <v>0</v>
      </c>
      <c r="AR104" s="750">
        <v>2562.1792879999998</v>
      </c>
      <c r="AS104" s="750">
        <v>2562.1792879999998</v>
      </c>
      <c r="AT104" s="750">
        <v>2562.1792879999998</v>
      </c>
      <c r="AU104" s="750">
        <v>2562.1792879999998</v>
      </c>
      <c r="AV104" s="750">
        <v>0</v>
      </c>
      <c r="AW104" s="750">
        <v>0</v>
      </c>
      <c r="AX104" s="750">
        <v>0</v>
      </c>
      <c r="AY104" s="750">
        <v>0</v>
      </c>
      <c r="AZ104" s="750">
        <v>0</v>
      </c>
      <c r="BA104" s="750">
        <v>0</v>
      </c>
      <c r="BB104" s="750">
        <v>0</v>
      </c>
      <c r="BC104" s="750">
        <v>0</v>
      </c>
      <c r="BD104" s="750">
        <v>0</v>
      </c>
      <c r="BE104" s="750">
        <v>0</v>
      </c>
      <c r="BF104" s="750">
        <v>0</v>
      </c>
      <c r="BG104" s="750">
        <v>0</v>
      </c>
      <c r="BH104" s="750">
        <v>0</v>
      </c>
      <c r="BI104" s="750">
        <v>0</v>
      </c>
      <c r="BJ104" s="750">
        <v>0</v>
      </c>
      <c r="BK104" s="750">
        <v>0</v>
      </c>
      <c r="BL104" s="750">
        <v>0</v>
      </c>
      <c r="BM104" s="750">
        <v>0</v>
      </c>
      <c r="BN104" s="750">
        <v>0</v>
      </c>
      <c r="BO104" s="750">
        <v>0</v>
      </c>
      <c r="BP104" s="750">
        <v>0</v>
      </c>
      <c r="BQ104" s="750">
        <v>0</v>
      </c>
      <c r="BR104" s="750">
        <v>0</v>
      </c>
      <c r="BS104" s="750">
        <v>0</v>
      </c>
      <c r="BT104" s="750">
        <v>0</v>
      </c>
      <c r="BU104" s="163"/>
    </row>
    <row r="105" spans="2:73" ht="15.5">
      <c r="B105" s="747" t="s">
        <v>208</v>
      </c>
      <c r="C105" s="747" t="s">
        <v>788</v>
      </c>
      <c r="D105" s="747" t="s">
        <v>20</v>
      </c>
      <c r="E105" s="747" t="s">
        <v>684</v>
      </c>
      <c r="F105" s="747" t="s">
        <v>808</v>
      </c>
      <c r="G105" s="747" t="s">
        <v>787</v>
      </c>
      <c r="H105" s="747">
        <v>2013</v>
      </c>
      <c r="I105" s="748" t="s">
        <v>575</v>
      </c>
      <c r="J105" s="748" t="s">
        <v>583</v>
      </c>
      <c r="K105" s="749"/>
      <c r="L105" s="750">
        <v>0</v>
      </c>
      <c r="M105" s="750">
        <v>0</v>
      </c>
      <c r="N105" s="750">
        <v>0.187040966</v>
      </c>
      <c r="O105" s="750">
        <v>0.187040966</v>
      </c>
      <c r="P105" s="750">
        <v>0.187040966</v>
      </c>
      <c r="Q105" s="750">
        <v>0.187040966</v>
      </c>
      <c r="R105" s="750">
        <v>0</v>
      </c>
      <c r="S105" s="750">
        <v>0</v>
      </c>
      <c r="T105" s="750">
        <v>0</v>
      </c>
      <c r="U105" s="750">
        <v>0</v>
      </c>
      <c r="V105" s="750">
        <v>0</v>
      </c>
      <c r="W105" s="750">
        <v>0</v>
      </c>
      <c r="X105" s="750">
        <v>0</v>
      </c>
      <c r="Y105" s="750">
        <v>0</v>
      </c>
      <c r="Z105" s="750">
        <v>0</v>
      </c>
      <c r="AA105" s="750">
        <v>0</v>
      </c>
      <c r="AB105" s="750">
        <v>0</v>
      </c>
      <c r="AC105" s="750">
        <v>0</v>
      </c>
      <c r="AD105" s="750">
        <v>0</v>
      </c>
      <c r="AE105" s="750">
        <v>0</v>
      </c>
      <c r="AF105" s="750">
        <v>0</v>
      </c>
      <c r="AG105" s="750">
        <v>0</v>
      </c>
      <c r="AH105" s="750">
        <v>0</v>
      </c>
      <c r="AI105" s="750">
        <v>0</v>
      </c>
      <c r="AJ105" s="750">
        <v>0</v>
      </c>
      <c r="AK105" s="750">
        <v>0</v>
      </c>
      <c r="AL105" s="750">
        <v>0</v>
      </c>
      <c r="AM105" s="750">
        <v>0</v>
      </c>
      <c r="AN105" s="750">
        <v>0</v>
      </c>
      <c r="AO105" s="750">
        <v>0</v>
      </c>
      <c r="AP105" s="749"/>
      <c r="AQ105" s="750">
        <v>0</v>
      </c>
      <c r="AR105" s="750">
        <v>0</v>
      </c>
      <c r="AS105" s="750">
        <v>1028.3230370000001</v>
      </c>
      <c r="AT105" s="750">
        <v>1028.3230370000001</v>
      </c>
      <c r="AU105" s="750">
        <v>1028.3230370000001</v>
      </c>
      <c r="AV105" s="750">
        <v>1028.3230370000001</v>
      </c>
      <c r="AW105" s="750">
        <v>0</v>
      </c>
      <c r="AX105" s="750">
        <v>0</v>
      </c>
      <c r="AY105" s="750">
        <v>0</v>
      </c>
      <c r="AZ105" s="750">
        <v>0</v>
      </c>
      <c r="BA105" s="750">
        <v>0</v>
      </c>
      <c r="BB105" s="750">
        <v>0</v>
      </c>
      <c r="BC105" s="750">
        <v>0</v>
      </c>
      <c r="BD105" s="750">
        <v>0</v>
      </c>
      <c r="BE105" s="750">
        <v>0</v>
      </c>
      <c r="BF105" s="750">
        <v>0</v>
      </c>
      <c r="BG105" s="750">
        <v>0</v>
      </c>
      <c r="BH105" s="750">
        <v>0</v>
      </c>
      <c r="BI105" s="750">
        <v>0</v>
      </c>
      <c r="BJ105" s="750">
        <v>0</v>
      </c>
      <c r="BK105" s="750">
        <v>0</v>
      </c>
      <c r="BL105" s="750">
        <v>0</v>
      </c>
      <c r="BM105" s="750">
        <v>0</v>
      </c>
      <c r="BN105" s="750">
        <v>0</v>
      </c>
      <c r="BO105" s="750">
        <v>0</v>
      </c>
      <c r="BP105" s="750">
        <v>0</v>
      </c>
      <c r="BQ105" s="750">
        <v>0</v>
      </c>
      <c r="BR105" s="750">
        <v>0</v>
      </c>
      <c r="BS105" s="750">
        <v>0</v>
      </c>
      <c r="BT105" s="750">
        <v>0</v>
      </c>
      <c r="BU105" s="163"/>
    </row>
    <row r="106" spans="2:73" ht="15.5">
      <c r="B106" s="747" t="s">
        <v>208</v>
      </c>
      <c r="C106" s="747" t="s">
        <v>788</v>
      </c>
      <c r="D106" s="747" t="s">
        <v>20</v>
      </c>
      <c r="E106" s="747" t="s">
        <v>684</v>
      </c>
      <c r="F106" s="747" t="s">
        <v>808</v>
      </c>
      <c r="G106" s="747" t="s">
        <v>787</v>
      </c>
      <c r="H106" s="747">
        <v>2013</v>
      </c>
      <c r="I106" s="748" t="s">
        <v>575</v>
      </c>
      <c r="J106" s="748" t="s">
        <v>583</v>
      </c>
      <c r="K106" s="749"/>
      <c r="L106" s="750">
        <v>0</v>
      </c>
      <c r="M106" s="750">
        <v>0</v>
      </c>
      <c r="N106" s="750">
        <v>61.729651570000001</v>
      </c>
      <c r="O106" s="750">
        <v>61.729651570000001</v>
      </c>
      <c r="P106" s="750">
        <v>61.729651570000001</v>
      </c>
      <c r="Q106" s="750">
        <v>61.729651570000001</v>
      </c>
      <c r="R106" s="750">
        <v>0</v>
      </c>
      <c r="S106" s="750">
        <v>0</v>
      </c>
      <c r="T106" s="750">
        <v>0</v>
      </c>
      <c r="U106" s="750">
        <v>0</v>
      </c>
      <c r="V106" s="750">
        <v>0</v>
      </c>
      <c r="W106" s="750">
        <v>0</v>
      </c>
      <c r="X106" s="750">
        <v>0</v>
      </c>
      <c r="Y106" s="750">
        <v>0</v>
      </c>
      <c r="Z106" s="750">
        <v>0</v>
      </c>
      <c r="AA106" s="750">
        <v>0</v>
      </c>
      <c r="AB106" s="750">
        <v>0</v>
      </c>
      <c r="AC106" s="750">
        <v>0</v>
      </c>
      <c r="AD106" s="750">
        <v>0</v>
      </c>
      <c r="AE106" s="750">
        <v>0</v>
      </c>
      <c r="AF106" s="750">
        <v>0</v>
      </c>
      <c r="AG106" s="750">
        <v>0</v>
      </c>
      <c r="AH106" s="750">
        <v>0</v>
      </c>
      <c r="AI106" s="750">
        <v>0</v>
      </c>
      <c r="AJ106" s="750">
        <v>0</v>
      </c>
      <c r="AK106" s="750">
        <v>0</v>
      </c>
      <c r="AL106" s="750">
        <v>0</v>
      </c>
      <c r="AM106" s="750">
        <v>0</v>
      </c>
      <c r="AN106" s="750">
        <v>0</v>
      </c>
      <c r="AO106" s="750">
        <v>0</v>
      </c>
      <c r="AP106" s="749"/>
      <c r="AQ106" s="750">
        <v>0</v>
      </c>
      <c r="AR106" s="750">
        <v>0</v>
      </c>
      <c r="AS106" s="750">
        <v>339380.32020000002</v>
      </c>
      <c r="AT106" s="750">
        <v>339380.32020000002</v>
      </c>
      <c r="AU106" s="750">
        <v>339380.32020000002</v>
      </c>
      <c r="AV106" s="750">
        <v>339380.32020000002</v>
      </c>
      <c r="AW106" s="750">
        <v>0</v>
      </c>
      <c r="AX106" s="750">
        <v>0</v>
      </c>
      <c r="AY106" s="750">
        <v>0</v>
      </c>
      <c r="AZ106" s="750">
        <v>0</v>
      </c>
      <c r="BA106" s="750">
        <v>0</v>
      </c>
      <c r="BB106" s="750">
        <v>0</v>
      </c>
      <c r="BC106" s="750">
        <v>0</v>
      </c>
      <c r="BD106" s="750">
        <v>0</v>
      </c>
      <c r="BE106" s="750">
        <v>0</v>
      </c>
      <c r="BF106" s="750">
        <v>0</v>
      </c>
      <c r="BG106" s="750">
        <v>0</v>
      </c>
      <c r="BH106" s="750">
        <v>0</v>
      </c>
      <c r="BI106" s="750">
        <v>0</v>
      </c>
      <c r="BJ106" s="750">
        <v>0</v>
      </c>
      <c r="BK106" s="750">
        <v>0</v>
      </c>
      <c r="BL106" s="750">
        <v>0</v>
      </c>
      <c r="BM106" s="750">
        <v>0</v>
      </c>
      <c r="BN106" s="750">
        <v>0</v>
      </c>
      <c r="BO106" s="750">
        <v>0</v>
      </c>
      <c r="BP106" s="750">
        <v>0</v>
      </c>
      <c r="BQ106" s="750">
        <v>0</v>
      </c>
      <c r="BR106" s="750">
        <v>0</v>
      </c>
      <c r="BS106" s="750">
        <v>0</v>
      </c>
      <c r="BT106" s="750">
        <v>0</v>
      </c>
      <c r="BU106" s="163"/>
    </row>
    <row r="107" spans="2:73" ht="15.5">
      <c r="B107" s="747" t="s">
        <v>208</v>
      </c>
      <c r="C107" s="747" t="s">
        <v>788</v>
      </c>
      <c r="D107" s="747" t="s">
        <v>20</v>
      </c>
      <c r="E107" s="747" t="s">
        <v>684</v>
      </c>
      <c r="F107" s="747" t="s">
        <v>808</v>
      </c>
      <c r="G107" s="747" t="s">
        <v>787</v>
      </c>
      <c r="H107" s="747">
        <v>2014</v>
      </c>
      <c r="I107" s="748" t="s">
        <v>575</v>
      </c>
      <c r="J107" s="748" t="s">
        <v>590</v>
      </c>
      <c r="K107" s="749"/>
      <c r="L107" s="750">
        <v>0</v>
      </c>
      <c r="M107" s="750">
        <v>0</v>
      </c>
      <c r="N107" s="750">
        <v>0</v>
      </c>
      <c r="O107" s="750">
        <v>53.46772206</v>
      </c>
      <c r="P107" s="750">
        <v>53.46772206</v>
      </c>
      <c r="Q107" s="750">
        <v>53.46772206</v>
      </c>
      <c r="R107" s="750">
        <v>53.46772206</v>
      </c>
      <c r="S107" s="750">
        <v>0</v>
      </c>
      <c r="T107" s="750">
        <v>0</v>
      </c>
      <c r="U107" s="750">
        <v>0</v>
      </c>
      <c r="V107" s="750">
        <v>0</v>
      </c>
      <c r="W107" s="750">
        <v>0</v>
      </c>
      <c r="X107" s="750">
        <v>0</v>
      </c>
      <c r="Y107" s="750">
        <v>0</v>
      </c>
      <c r="Z107" s="750">
        <v>0</v>
      </c>
      <c r="AA107" s="750">
        <v>0</v>
      </c>
      <c r="AB107" s="750">
        <v>0</v>
      </c>
      <c r="AC107" s="750">
        <v>0</v>
      </c>
      <c r="AD107" s="750">
        <v>0</v>
      </c>
      <c r="AE107" s="750">
        <v>0</v>
      </c>
      <c r="AF107" s="750">
        <v>0</v>
      </c>
      <c r="AG107" s="750">
        <v>0</v>
      </c>
      <c r="AH107" s="750">
        <v>0</v>
      </c>
      <c r="AI107" s="750">
        <v>0</v>
      </c>
      <c r="AJ107" s="750">
        <v>0</v>
      </c>
      <c r="AK107" s="750">
        <v>0</v>
      </c>
      <c r="AL107" s="750">
        <v>0</v>
      </c>
      <c r="AM107" s="750">
        <v>0</v>
      </c>
      <c r="AN107" s="750">
        <v>0</v>
      </c>
      <c r="AO107" s="750">
        <v>0</v>
      </c>
      <c r="AP107" s="749"/>
      <c r="AQ107" s="750">
        <v>0</v>
      </c>
      <c r="AR107" s="750">
        <v>0</v>
      </c>
      <c r="AS107" s="750">
        <v>0</v>
      </c>
      <c r="AT107" s="750">
        <v>261094.28020000001</v>
      </c>
      <c r="AU107" s="750">
        <v>261094.28020000001</v>
      </c>
      <c r="AV107" s="750">
        <v>261094.28020000001</v>
      </c>
      <c r="AW107" s="750">
        <v>261094.28020000001</v>
      </c>
      <c r="AX107" s="750">
        <v>0</v>
      </c>
      <c r="AY107" s="750">
        <v>0</v>
      </c>
      <c r="AZ107" s="750">
        <v>0</v>
      </c>
      <c r="BA107" s="750">
        <v>0</v>
      </c>
      <c r="BB107" s="750">
        <v>0</v>
      </c>
      <c r="BC107" s="750">
        <v>0</v>
      </c>
      <c r="BD107" s="750">
        <v>0</v>
      </c>
      <c r="BE107" s="750">
        <v>0</v>
      </c>
      <c r="BF107" s="750">
        <v>0</v>
      </c>
      <c r="BG107" s="750">
        <v>0</v>
      </c>
      <c r="BH107" s="750">
        <v>0</v>
      </c>
      <c r="BI107" s="750">
        <v>0</v>
      </c>
      <c r="BJ107" s="750">
        <v>0</v>
      </c>
      <c r="BK107" s="750">
        <v>0</v>
      </c>
      <c r="BL107" s="750">
        <v>0</v>
      </c>
      <c r="BM107" s="750">
        <v>0</v>
      </c>
      <c r="BN107" s="750">
        <v>0</v>
      </c>
      <c r="BO107" s="750">
        <v>0</v>
      </c>
      <c r="BP107" s="750">
        <v>0</v>
      </c>
      <c r="BQ107" s="750">
        <v>0</v>
      </c>
      <c r="BR107" s="750">
        <v>0</v>
      </c>
      <c r="BS107" s="750">
        <v>0</v>
      </c>
      <c r="BT107" s="750">
        <v>0</v>
      </c>
      <c r="BU107" s="163"/>
    </row>
    <row r="108" spans="2:73" ht="15.5">
      <c r="B108" s="747" t="s">
        <v>208</v>
      </c>
      <c r="C108" s="747" t="s">
        <v>788</v>
      </c>
      <c r="D108" s="747" t="s">
        <v>17</v>
      </c>
      <c r="E108" s="747" t="s">
        <v>684</v>
      </c>
      <c r="F108" s="747" t="s">
        <v>808</v>
      </c>
      <c r="G108" s="747" t="s">
        <v>787</v>
      </c>
      <c r="H108" s="747">
        <v>2013</v>
      </c>
      <c r="I108" s="748" t="s">
        <v>575</v>
      </c>
      <c r="J108" s="748" t="s">
        <v>583</v>
      </c>
      <c r="K108" s="749"/>
      <c r="L108" s="750">
        <v>0</v>
      </c>
      <c r="M108" s="750">
        <v>0</v>
      </c>
      <c r="N108" s="750">
        <v>69.312791660000002</v>
      </c>
      <c r="O108" s="750">
        <v>69.312791660000002</v>
      </c>
      <c r="P108" s="750">
        <v>69.312791660000002</v>
      </c>
      <c r="Q108" s="750">
        <v>69.312791660000002</v>
      </c>
      <c r="R108" s="750">
        <v>69.312791660000002</v>
      </c>
      <c r="S108" s="750">
        <v>69.312791660000002</v>
      </c>
      <c r="T108" s="750">
        <v>69.312791660000002</v>
      </c>
      <c r="U108" s="750">
        <v>69.312791660000002</v>
      </c>
      <c r="V108" s="750">
        <v>69.312791660000002</v>
      </c>
      <c r="W108" s="750">
        <v>69.312791660000002</v>
      </c>
      <c r="X108" s="750">
        <v>8.9020412600000007</v>
      </c>
      <c r="Y108" s="750">
        <v>8.9020412600000007</v>
      </c>
      <c r="Z108" s="750">
        <v>8.9020412600000007</v>
      </c>
      <c r="AA108" s="750">
        <v>8.9020412600000007</v>
      </c>
      <c r="AB108" s="750">
        <v>8.9020412600000007</v>
      </c>
      <c r="AC108" s="750">
        <v>0</v>
      </c>
      <c r="AD108" s="750">
        <v>0</v>
      </c>
      <c r="AE108" s="750">
        <v>0</v>
      </c>
      <c r="AF108" s="750">
        <v>0</v>
      </c>
      <c r="AG108" s="750">
        <v>0</v>
      </c>
      <c r="AH108" s="750">
        <v>0</v>
      </c>
      <c r="AI108" s="750">
        <v>0</v>
      </c>
      <c r="AJ108" s="750">
        <v>0</v>
      </c>
      <c r="AK108" s="750">
        <v>0</v>
      </c>
      <c r="AL108" s="750">
        <v>0</v>
      </c>
      <c r="AM108" s="750">
        <v>0</v>
      </c>
      <c r="AN108" s="750">
        <v>0</v>
      </c>
      <c r="AO108" s="750">
        <v>0</v>
      </c>
      <c r="AP108" s="749"/>
      <c r="AQ108" s="750">
        <v>0</v>
      </c>
      <c r="AR108" s="750">
        <v>0</v>
      </c>
      <c r="AS108" s="750">
        <v>390891.44709999999</v>
      </c>
      <c r="AT108" s="750">
        <v>390891.44709999999</v>
      </c>
      <c r="AU108" s="750">
        <v>390891.44709999999</v>
      </c>
      <c r="AV108" s="750">
        <v>390891.44709999999</v>
      </c>
      <c r="AW108" s="750">
        <v>390891.44709999999</v>
      </c>
      <c r="AX108" s="750">
        <v>390891.44709999999</v>
      </c>
      <c r="AY108" s="750">
        <v>390891.44709999999</v>
      </c>
      <c r="AZ108" s="750">
        <v>390891.44709999999</v>
      </c>
      <c r="BA108" s="750">
        <v>390891.44709999999</v>
      </c>
      <c r="BB108" s="750">
        <v>390891.44709999999</v>
      </c>
      <c r="BC108" s="750">
        <v>14932.595219999999</v>
      </c>
      <c r="BD108" s="750">
        <v>14932.595219999999</v>
      </c>
      <c r="BE108" s="750">
        <v>14932.595219999999</v>
      </c>
      <c r="BF108" s="750">
        <v>14932.595219999999</v>
      </c>
      <c r="BG108" s="750">
        <v>14932.595219999999</v>
      </c>
      <c r="BH108" s="750">
        <v>0</v>
      </c>
      <c r="BI108" s="750">
        <v>0</v>
      </c>
      <c r="BJ108" s="750">
        <v>0</v>
      </c>
      <c r="BK108" s="750">
        <v>0</v>
      </c>
      <c r="BL108" s="750">
        <v>0</v>
      </c>
      <c r="BM108" s="750">
        <v>0</v>
      </c>
      <c r="BN108" s="750">
        <v>0</v>
      </c>
      <c r="BO108" s="750">
        <v>0</v>
      </c>
      <c r="BP108" s="750">
        <v>0</v>
      </c>
      <c r="BQ108" s="750">
        <v>0</v>
      </c>
      <c r="BR108" s="750">
        <v>0</v>
      </c>
      <c r="BS108" s="750">
        <v>0</v>
      </c>
      <c r="BT108" s="750">
        <v>0</v>
      </c>
      <c r="BU108" s="163"/>
    </row>
    <row r="109" spans="2:73">
      <c r="B109" s="747" t="s">
        <v>208</v>
      </c>
      <c r="C109" s="747" t="s">
        <v>788</v>
      </c>
      <c r="D109" s="747" t="s">
        <v>22</v>
      </c>
      <c r="E109" s="747" t="s">
        <v>684</v>
      </c>
      <c r="F109" s="747" t="s">
        <v>808</v>
      </c>
      <c r="G109" s="747" t="s">
        <v>787</v>
      </c>
      <c r="H109" s="747">
        <v>2012</v>
      </c>
      <c r="I109" s="748" t="s">
        <v>575</v>
      </c>
      <c r="J109" s="748" t="s">
        <v>583</v>
      </c>
      <c r="K109" s="749"/>
      <c r="L109" s="750">
        <v>0</v>
      </c>
      <c r="M109" s="750">
        <v>0.45</v>
      </c>
      <c r="N109" s="750">
        <v>0.45</v>
      </c>
      <c r="O109" s="750">
        <v>0.45</v>
      </c>
      <c r="P109" s="750">
        <v>0.45</v>
      </c>
      <c r="Q109" s="750">
        <v>0.45</v>
      </c>
      <c r="R109" s="750">
        <v>0.45</v>
      </c>
      <c r="S109" s="750">
        <v>0.45</v>
      </c>
      <c r="T109" s="750">
        <v>0.45</v>
      </c>
      <c r="U109" s="750">
        <v>0.45</v>
      </c>
      <c r="V109" s="750">
        <v>0.45</v>
      </c>
      <c r="W109" s="750">
        <v>0.45</v>
      </c>
      <c r="X109" s="750">
        <v>0.45</v>
      </c>
      <c r="Y109" s="750">
        <v>0.45</v>
      </c>
      <c r="Z109" s="750">
        <v>0.45</v>
      </c>
      <c r="AA109" s="750">
        <v>0.45</v>
      </c>
      <c r="AB109" s="750">
        <v>0.45</v>
      </c>
      <c r="AC109" s="750">
        <v>0.12</v>
      </c>
      <c r="AD109" s="750">
        <v>0</v>
      </c>
      <c r="AE109" s="750">
        <v>0</v>
      </c>
      <c r="AF109" s="750">
        <v>0</v>
      </c>
      <c r="AG109" s="750">
        <v>0</v>
      </c>
      <c r="AH109" s="750">
        <v>0</v>
      </c>
      <c r="AI109" s="750">
        <v>0</v>
      </c>
      <c r="AJ109" s="750">
        <v>0</v>
      </c>
      <c r="AK109" s="750">
        <v>0</v>
      </c>
      <c r="AL109" s="750">
        <v>0</v>
      </c>
      <c r="AM109" s="750">
        <v>0</v>
      </c>
      <c r="AN109" s="750">
        <v>0</v>
      </c>
      <c r="AO109" s="750">
        <v>0</v>
      </c>
      <c r="AP109" s="749"/>
      <c r="AQ109" s="750">
        <v>0</v>
      </c>
      <c r="AR109" s="750">
        <v>29303</v>
      </c>
      <c r="AS109" s="750">
        <v>29303</v>
      </c>
      <c r="AT109" s="750">
        <v>29303</v>
      </c>
      <c r="AU109" s="750">
        <v>29303</v>
      </c>
      <c r="AV109" s="750">
        <v>29303</v>
      </c>
      <c r="AW109" s="750">
        <v>29303</v>
      </c>
      <c r="AX109" s="750">
        <v>29303</v>
      </c>
      <c r="AY109" s="750">
        <v>29303</v>
      </c>
      <c r="AZ109" s="750">
        <v>29303</v>
      </c>
      <c r="BA109" s="750">
        <v>29303</v>
      </c>
      <c r="BB109" s="750">
        <v>29303</v>
      </c>
      <c r="BC109" s="750">
        <v>29303</v>
      </c>
      <c r="BD109" s="750">
        <v>29303</v>
      </c>
      <c r="BE109" s="750">
        <v>29303</v>
      </c>
      <c r="BF109" s="750">
        <v>29303</v>
      </c>
      <c r="BG109" s="750">
        <v>21548</v>
      </c>
      <c r="BH109" s="750">
        <v>572</v>
      </c>
      <c r="BI109" s="750">
        <v>0</v>
      </c>
      <c r="BJ109" s="750">
        <v>0</v>
      </c>
      <c r="BK109" s="750">
        <v>0</v>
      </c>
      <c r="BL109" s="750">
        <v>0</v>
      </c>
      <c r="BM109" s="750">
        <v>0</v>
      </c>
      <c r="BN109" s="750">
        <v>0</v>
      </c>
      <c r="BO109" s="750">
        <v>0</v>
      </c>
      <c r="BP109" s="750">
        <v>0</v>
      </c>
      <c r="BQ109" s="750">
        <v>0</v>
      </c>
      <c r="BR109" s="750">
        <v>0</v>
      </c>
      <c r="BS109" s="750">
        <v>0</v>
      </c>
      <c r="BT109" s="750">
        <v>0</v>
      </c>
    </row>
    <row r="110" spans="2:73">
      <c r="B110" s="747" t="s">
        <v>208</v>
      </c>
      <c r="C110" s="747" t="s">
        <v>788</v>
      </c>
      <c r="D110" s="747" t="s">
        <v>22</v>
      </c>
      <c r="E110" s="747" t="s">
        <v>684</v>
      </c>
      <c r="F110" s="747" t="s">
        <v>808</v>
      </c>
      <c r="G110" s="747" t="s">
        <v>787</v>
      </c>
      <c r="H110" s="747">
        <v>2013</v>
      </c>
      <c r="I110" s="748" t="s">
        <v>575</v>
      </c>
      <c r="J110" s="748" t="s">
        <v>583</v>
      </c>
      <c r="K110" s="749"/>
      <c r="L110" s="750">
        <v>0</v>
      </c>
      <c r="M110" s="750">
        <v>0</v>
      </c>
      <c r="N110" s="750">
        <v>158.80442300000001</v>
      </c>
      <c r="O110" s="750">
        <v>157.18614049999999</v>
      </c>
      <c r="P110" s="750">
        <v>157.09049200000001</v>
      </c>
      <c r="Q110" s="750">
        <v>157.09049200000001</v>
      </c>
      <c r="R110" s="750">
        <v>156.8645415</v>
      </c>
      <c r="S110" s="750">
        <v>154.59364099999999</v>
      </c>
      <c r="T110" s="750">
        <v>154.59364099999999</v>
      </c>
      <c r="U110" s="750">
        <v>154.59364099999999</v>
      </c>
      <c r="V110" s="750">
        <v>147.94953559999999</v>
      </c>
      <c r="W110" s="750">
        <v>131.39522550000001</v>
      </c>
      <c r="X110" s="750">
        <v>110.53472429999999</v>
      </c>
      <c r="Y110" s="750">
        <v>110.53472429999999</v>
      </c>
      <c r="Z110" s="750">
        <v>70.676221310000003</v>
      </c>
      <c r="AA110" s="750">
        <v>64.686274949999998</v>
      </c>
      <c r="AB110" s="750">
        <v>64.686274949999998</v>
      </c>
      <c r="AC110" s="750">
        <v>55.225631659999998</v>
      </c>
      <c r="AD110" s="750">
        <v>11.87062261</v>
      </c>
      <c r="AE110" s="750">
        <v>10.790591859999999</v>
      </c>
      <c r="AF110" s="750">
        <v>10.790591859999999</v>
      </c>
      <c r="AG110" s="750">
        <v>10.790591859999999</v>
      </c>
      <c r="AH110" s="750">
        <v>0</v>
      </c>
      <c r="AI110" s="750">
        <v>0</v>
      </c>
      <c r="AJ110" s="750">
        <v>0</v>
      </c>
      <c r="AK110" s="750">
        <v>0</v>
      </c>
      <c r="AL110" s="750">
        <v>0</v>
      </c>
      <c r="AM110" s="750">
        <v>0</v>
      </c>
      <c r="AN110" s="750">
        <v>0</v>
      </c>
      <c r="AO110" s="750">
        <v>0</v>
      </c>
      <c r="AP110" s="749"/>
      <c r="AQ110" s="750">
        <v>0</v>
      </c>
      <c r="AR110" s="750">
        <v>0</v>
      </c>
      <c r="AS110" s="750">
        <v>1127716.5109999999</v>
      </c>
      <c r="AT110" s="750">
        <v>1121204.5060000001</v>
      </c>
      <c r="AU110" s="750">
        <v>1120871.3160000001</v>
      </c>
      <c r="AV110" s="750">
        <v>1120871.3160000001</v>
      </c>
      <c r="AW110" s="750">
        <v>1120084.22</v>
      </c>
      <c r="AX110" s="750">
        <v>1101223.6869999999</v>
      </c>
      <c r="AY110" s="750">
        <v>1101223.6869999999</v>
      </c>
      <c r="AZ110" s="750">
        <v>1099492.0549999999</v>
      </c>
      <c r="BA110" s="750">
        <v>1071121.861</v>
      </c>
      <c r="BB110" s="750">
        <v>933633.17870000005</v>
      </c>
      <c r="BC110" s="750">
        <v>734223.54989999998</v>
      </c>
      <c r="BD110" s="750">
        <v>719865.78619999997</v>
      </c>
      <c r="BE110" s="750">
        <v>421669.07049999997</v>
      </c>
      <c r="BF110" s="750">
        <v>398492.44799999997</v>
      </c>
      <c r="BG110" s="750">
        <v>398492.44799999997</v>
      </c>
      <c r="BH110" s="750">
        <v>328787.88089999999</v>
      </c>
      <c r="BI110" s="750">
        <v>38534.299830000004</v>
      </c>
      <c r="BJ110" s="750">
        <v>37588.902970000003</v>
      </c>
      <c r="BK110" s="750">
        <v>37588.902970000003</v>
      </c>
      <c r="BL110" s="750">
        <v>37588.902970000003</v>
      </c>
      <c r="BM110" s="750">
        <v>0</v>
      </c>
      <c r="BN110" s="750">
        <v>0</v>
      </c>
      <c r="BO110" s="750">
        <v>0</v>
      </c>
      <c r="BP110" s="750">
        <v>0</v>
      </c>
      <c r="BQ110" s="750">
        <v>0</v>
      </c>
      <c r="BR110" s="750">
        <v>0</v>
      </c>
      <c r="BS110" s="750">
        <v>0</v>
      </c>
      <c r="BT110" s="750">
        <v>0</v>
      </c>
    </row>
    <row r="111" spans="2:73">
      <c r="B111" s="747" t="s">
        <v>208</v>
      </c>
      <c r="C111" s="747" t="s">
        <v>788</v>
      </c>
      <c r="D111" s="747" t="s">
        <v>22</v>
      </c>
      <c r="E111" s="747" t="s">
        <v>684</v>
      </c>
      <c r="F111" s="747" t="s">
        <v>808</v>
      </c>
      <c r="G111" s="747" t="s">
        <v>787</v>
      </c>
      <c r="H111" s="747">
        <v>2014</v>
      </c>
      <c r="I111" s="748" t="s">
        <v>575</v>
      </c>
      <c r="J111" s="748" t="s">
        <v>590</v>
      </c>
      <c r="K111" s="749"/>
      <c r="L111" s="750">
        <v>0</v>
      </c>
      <c r="M111" s="750">
        <v>0</v>
      </c>
      <c r="N111" s="750">
        <v>0</v>
      </c>
      <c r="O111" s="750">
        <v>750.98318749999999</v>
      </c>
      <c r="P111" s="750">
        <v>742.12345740000001</v>
      </c>
      <c r="Q111" s="750">
        <v>742.12345740000001</v>
      </c>
      <c r="R111" s="750">
        <v>721.82499519999999</v>
      </c>
      <c r="S111" s="750">
        <v>721.82499519999999</v>
      </c>
      <c r="T111" s="750">
        <v>721.82499519999999</v>
      </c>
      <c r="U111" s="750">
        <v>700.12375350000002</v>
      </c>
      <c r="V111" s="750">
        <v>700.12375350000002</v>
      </c>
      <c r="W111" s="750">
        <v>697.99565919999998</v>
      </c>
      <c r="X111" s="750">
        <v>606.05866040000001</v>
      </c>
      <c r="Y111" s="750">
        <v>514.22269289999997</v>
      </c>
      <c r="Z111" s="750">
        <v>513.98096029999999</v>
      </c>
      <c r="AA111" s="750">
        <v>315.39226980000001</v>
      </c>
      <c r="AB111" s="750">
        <v>267.82230609999999</v>
      </c>
      <c r="AC111" s="750">
        <v>267.82230609999999</v>
      </c>
      <c r="AD111" s="750">
        <v>231.8455088</v>
      </c>
      <c r="AE111" s="750">
        <v>117.13925140000001</v>
      </c>
      <c r="AF111" s="750">
        <v>117.13925140000001</v>
      </c>
      <c r="AG111" s="750">
        <v>117.13925140000001</v>
      </c>
      <c r="AH111" s="750">
        <v>117.13925140000001</v>
      </c>
      <c r="AI111" s="750">
        <v>0</v>
      </c>
      <c r="AJ111" s="750">
        <v>0</v>
      </c>
      <c r="AK111" s="750">
        <v>0</v>
      </c>
      <c r="AL111" s="750">
        <v>0</v>
      </c>
      <c r="AM111" s="750">
        <v>0</v>
      </c>
      <c r="AN111" s="750">
        <v>0</v>
      </c>
      <c r="AO111" s="750">
        <v>0</v>
      </c>
      <c r="AP111" s="749"/>
      <c r="AQ111" s="750">
        <v>0</v>
      </c>
      <c r="AR111" s="750">
        <v>0</v>
      </c>
      <c r="AS111" s="750">
        <v>0</v>
      </c>
      <c r="AT111" s="750">
        <v>4672154.3389999997</v>
      </c>
      <c r="AU111" s="750">
        <v>4641063.3130000001</v>
      </c>
      <c r="AV111" s="750">
        <v>4641063.3130000001</v>
      </c>
      <c r="AW111" s="750">
        <v>4570052.21</v>
      </c>
      <c r="AX111" s="750">
        <v>4570052.21</v>
      </c>
      <c r="AY111" s="750">
        <v>4570052.21</v>
      </c>
      <c r="AZ111" s="750">
        <v>4401619.2410000004</v>
      </c>
      <c r="BA111" s="750">
        <v>4401619.2410000004</v>
      </c>
      <c r="BB111" s="750">
        <v>4287139.5619999999</v>
      </c>
      <c r="BC111" s="750">
        <v>3543814.9369999999</v>
      </c>
      <c r="BD111" s="750">
        <v>2747202.5460000001</v>
      </c>
      <c r="BE111" s="750">
        <v>2642742.5630000001</v>
      </c>
      <c r="BF111" s="750">
        <v>1367862.6270000001</v>
      </c>
      <c r="BG111" s="750">
        <v>1200798.936</v>
      </c>
      <c r="BH111" s="750">
        <v>1200798.936</v>
      </c>
      <c r="BI111" s="750">
        <v>1002622</v>
      </c>
      <c r="BJ111" s="750">
        <v>301324.28840000002</v>
      </c>
      <c r="BK111" s="750">
        <v>301324.28840000002</v>
      </c>
      <c r="BL111" s="750">
        <v>301324.28840000002</v>
      </c>
      <c r="BM111" s="750">
        <v>301324.28840000002</v>
      </c>
      <c r="BN111" s="750">
        <v>0</v>
      </c>
      <c r="BO111" s="750">
        <v>0</v>
      </c>
      <c r="BP111" s="750">
        <v>0</v>
      </c>
      <c r="BQ111" s="750">
        <v>0</v>
      </c>
      <c r="BR111" s="750">
        <v>0</v>
      </c>
      <c r="BS111" s="750">
        <v>0</v>
      </c>
      <c r="BT111" s="750">
        <v>0</v>
      </c>
    </row>
    <row r="112" spans="2:73" ht="15.5">
      <c r="B112" s="747" t="s">
        <v>208</v>
      </c>
      <c r="C112" s="747" t="s">
        <v>786</v>
      </c>
      <c r="D112" s="747" t="s">
        <v>2</v>
      </c>
      <c r="E112" s="747" t="s">
        <v>684</v>
      </c>
      <c r="F112" s="747" t="s">
        <v>29</v>
      </c>
      <c r="G112" s="747" t="s">
        <v>787</v>
      </c>
      <c r="H112" s="747">
        <v>2014</v>
      </c>
      <c r="I112" s="748" t="s">
        <v>575</v>
      </c>
      <c r="J112" s="748" t="s">
        <v>590</v>
      </c>
      <c r="K112" s="749"/>
      <c r="L112" s="750">
        <v>0</v>
      </c>
      <c r="M112" s="750">
        <v>0</v>
      </c>
      <c r="N112" s="750">
        <v>0</v>
      </c>
      <c r="O112" s="750">
        <v>11.81006365</v>
      </c>
      <c r="P112" s="750">
        <v>11.81006365</v>
      </c>
      <c r="Q112" s="750">
        <v>11.81006365</v>
      </c>
      <c r="R112" s="750">
        <v>11.81006365</v>
      </c>
      <c r="S112" s="750">
        <v>0</v>
      </c>
      <c r="T112" s="750">
        <v>0</v>
      </c>
      <c r="U112" s="750">
        <v>0</v>
      </c>
      <c r="V112" s="750">
        <v>0</v>
      </c>
      <c r="W112" s="750">
        <v>0</v>
      </c>
      <c r="X112" s="750">
        <v>0</v>
      </c>
      <c r="Y112" s="750">
        <v>0</v>
      </c>
      <c r="Z112" s="750">
        <v>0</v>
      </c>
      <c r="AA112" s="750">
        <v>0</v>
      </c>
      <c r="AB112" s="750">
        <v>0</v>
      </c>
      <c r="AC112" s="750">
        <v>0</v>
      </c>
      <c r="AD112" s="750">
        <v>0</v>
      </c>
      <c r="AE112" s="750">
        <v>0</v>
      </c>
      <c r="AF112" s="750">
        <v>0</v>
      </c>
      <c r="AG112" s="750">
        <v>0</v>
      </c>
      <c r="AH112" s="750">
        <v>0</v>
      </c>
      <c r="AI112" s="750">
        <v>0</v>
      </c>
      <c r="AJ112" s="750">
        <v>0</v>
      </c>
      <c r="AK112" s="750">
        <v>0</v>
      </c>
      <c r="AL112" s="750">
        <v>0</v>
      </c>
      <c r="AM112" s="750">
        <v>0</v>
      </c>
      <c r="AN112" s="750">
        <v>0</v>
      </c>
      <c r="AO112" s="750">
        <v>0</v>
      </c>
      <c r="AP112" s="749"/>
      <c r="AQ112" s="750">
        <v>0</v>
      </c>
      <c r="AR112" s="750">
        <v>0</v>
      </c>
      <c r="AS112" s="750">
        <v>0</v>
      </c>
      <c r="AT112" s="750">
        <v>21058.073039999999</v>
      </c>
      <c r="AU112" s="750">
        <v>21058.073039999999</v>
      </c>
      <c r="AV112" s="750">
        <v>21058.073039999999</v>
      </c>
      <c r="AW112" s="750">
        <v>21058.073039999999</v>
      </c>
      <c r="AX112" s="750">
        <v>0</v>
      </c>
      <c r="AY112" s="750">
        <v>0</v>
      </c>
      <c r="AZ112" s="750">
        <v>0</v>
      </c>
      <c r="BA112" s="750">
        <v>0</v>
      </c>
      <c r="BB112" s="750">
        <v>0</v>
      </c>
      <c r="BC112" s="750">
        <v>0</v>
      </c>
      <c r="BD112" s="750">
        <v>0</v>
      </c>
      <c r="BE112" s="750">
        <v>0</v>
      </c>
      <c r="BF112" s="750">
        <v>0</v>
      </c>
      <c r="BG112" s="750">
        <v>0</v>
      </c>
      <c r="BH112" s="750">
        <v>0</v>
      </c>
      <c r="BI112" s="750">
        <v>0</v>
      </c>
      <c r="BJ112" s="750">
        <v>0</v>
      </c>
      <c r="BK112" s="750">
        <v>0</v>
      </c>
      <c r="BL112" s="750">
        <v>0</v>
      </c>
      <c r="BM112" s="750">
        <v>0</v>
      </c>
      <c r="BN112" s="750">
        <v>0</v>
      </c>
      <c r="BO112" s="750">
        <v>0</v>
      </c>
      <c r="BP112" s="750">
        <v>0</v>
      </c>
      <c r="BQ112" s="750">
        <v>0</v>
      </c>
      <c r="BR112" s="750">
        <v>0</v>
      </c>
      <c r="BS112" s="750">
        <v>0</v>
      </c>
      <c r="BT112" s="750">
        <v>0</v>
      </c>
      <c r="BU112" s="163"/>
    </row>
    <row r="113" spans="2:73" ht="15.5">
      <c r="B113" s="747" t="s">
        <v>208</v>
      </c>
      <c r="C113" s="747" t="s">
        <v>786</v>
      </c>
      <c r="D113" s="747" t="s">
        <v>1</v>
      </c>
      <c r="E113" s="747" t="s">
        <v>684</v>
      </c>
      <c r="F113" s="747" t="s">
        <v>29</v>
      </c>
      <c r="G113" s="747" t="s">
        <v>787</v>
      </c>
      <c r="H113" s="747">
        <v>2014</v>
      </c>
      <c r="I113" s="748" t="s">
        <v>575</v>
      </c>
      <c r="J113" s="748" t="s">
        <v>590</v>
      </c>
      <c r="K113" s="749"/>
      <c r="L113" s="750">
        <v>0</v>
      </c>
      <c r="M113" s="750">
        <v>0</v>
      </c>
      <c r="N113" s="750">
        <v>0</v>
      </c>
      <c r="O113" s="750">
        <v>0.11675429700000001</v>
      </c>
      <c r="P113" s="750">
        <v>0.11675429700000001</v>
      </c>
      <c r="Q113" s="750">
        <v>0.11675429700000001</v>
      </c>
      <c r="R113" s="750">
        <v>0</v>
      </c>
      <c r="S113" s="750">
        <v>0</v>
      </c>
      <c r="T113" s="750">
        <v>0</v>
      </c>
      <c r="U113" s="750">
        <v>0</v>
      </c>
      <c r="V113" s="750">
        <v>0</v>
      </c>
      <c r="W113" s="750">
        <v>0</v>
      </c>
      <c r="X113" s="750">
        <v>0</v>
      </c>
      <c r="Y113" s="750">
        <v>0</v>
      </c>
      <c r="Z113" s="750">
        <v>0</v>
      </c>
      <c r="AA113" s="750">
        <v>0</v>
      </c>
      <c r="AB113" s="750">
        <v>0</v>
      </c>
      <c r="AC113" s="750">
        <v>0</v>
      </c>
      <c r="AD113" s="750">
        <v>0</v>
      </c>
      <c r="AE113" s="750">
        <v>0</v>
      </c>
      <c r="AF113" s="750">
        <v>0</v>
      </c>
      <c r="AG113" s="750">
        <v>0</v>
      </c>
      <c r="AH113" s="750">
        <v>0</v>
      </c>
      <c r="AI113" s="750">
        <v>0</v>
      </c>
      <c r="AJ113" s="750">
        <v>0</v>
      </c>
      <c r="AK113" s="750">
        <v>0</v>
      </c>
      <c r="AL113" s="750">
        <v>0</v>
      </c>
      <c r="AM113" s="750">
        <v>0</v>
      </c>
      <c r="AN113" s="750">
        <v>0</v>
      </c>
      <c r="AO113" s="750">
        <v>0</v>
      </c>
      <c r="AP113" s="749"/>
      <c r="AQ113" s="750">
        <v>0</v>
      </c>
      <c r="AR113" s="750">
        <v>0</v>
      </c>
      <c r="AS113" s="750">
        <v>0</v>
      </c>
      <c r="AT113" s="750">
        <v>104.40804660000001</v>
      </c>
      <c r="AU113" s="750">
        <v>104.40804660000001</v>
      </c>
      <c r="AV113" s="750">
        <v>104.40804660000001</v>
      </c>
      <c r="AW113" s="750">
        <v>0</v>
      </c>
      <c r="AX113" s="750">
        <v>0</v>
      </c>
      <c r="AY113" s="750">
        <v>0</v>
      </c>
      <c r="AZ113" s="750">
        <v>0</v>
      </c>
      <c r="BA113" s="750">
        <v>0</v>
      </c>
      <c r="BB113" s="750">
        <v>0</v>
      </c>
      <c r="BC113" s="750">
        <v>0</v>
      </c>
      <c r="BD113" s="750">
        <v>0</v>
      </c>
      <c r="BE113" s="750">
        <v>0</v>
      </c>
      <c r="BF113" s="750">
        <v>0</v>
      </c>
      <c r="BG113" s="750">
        <v>0</v>
      </c>
      <c r="BH113" s="750">
        <v>0</v>
      </c>
      <c r="BI113" s="750">
        <v>0</v>
      </c>
      <c r="BJ113" s="750">
        <v>0</v>
      </c>
      <c r="BK113" s="750">
        <v>0</v>
      </c>
      <c r="BL113" s="750">
        <v>0</v>
      </c>
      <c r="BM113" s="750">
        <v>0</v>
      </c>
      <c r="BN113" s="750">
        <v>0</v>
      </c>
      <c r="BO113" s="750">
        <v>0</v>
      </c>
      <c r="BP113" s="750">
        <v>0</v>
      </c>
      <c r="BQ113" s="750">
        <v>0</v>
      </c>
      <c r="BR113" s="750">
        <v>0</v>
      </c>
      <c r="BS113" s="750">
        <v>0</v>
      </c>
      <c r="BT113" s="750">
        <v>0</v>
      </c>
      <c r="BU113" s="163"/>
    </row>
    <row r="114" spans="2:73" ht="15.5">
      <c r="B114" s="747" t="s">
        <v>208</v>
      </c>
      <c r="C114" s="747" t="s">
        <v>786</v>
      </c>
      <c r="D114" s="747" t="s">
        <v>1</v>
      </c>
      <c r="E114" s="747" t="s">
        <v>684</v>
      </c>
      <c r="F114" s="747" t="s">
        <v>29</v>
      </c>
      <c r="G114" s="747" t="s">
        <v>787</v>
      </c>
      <c r="H114" s="747">
        <v>2014</v>
      </c>
      <c r="I114" s="748" t="s">
        <v>575</v>
      </c>
      <c r="J114" s="748" t="s">
        <v>590</v>
      </c>
      <c r="K114" s="749"/>
      <c r="L114" s="750">
        <v>0</v>
      </c>
      <c r="M114" s="750">
        <v>0</v>
      </c>
      <c r="N114" s="750">
        <v>0</v>
      </c>
      <c r="O114" s="750">
        <v>1.2389288409999999</v>
      </c>
      <c r="P114" s="750">
        <v>1.2389288409999999</v>
      </c>
      <c r="Q114" s="750">
        <v>1.2389288409999999</v>
      </c>
      <c r="R114" s="750">
        <v>1.2389288409999999</v>
      </c>
      <c r="S114" s="750">
        <v>0</v>
      </c>
      <c r="T114" s="750">
        <v>0</v>
      </c>
      <c r="U114" s="750">
        <v>0</v>
      </c>
      <c r="V114" s="750">
        <v>0</v>
      </c>
      <c r="W114" s="750">
        <v>0</v>
      </c>
      <c r="X114" s="750">
        <v>0</v>
      </c>
      <c r="Y114" s="750">
        <v>0</v>
      </c>
      <c r="Z114" s="750">
        <v>0</v>
      </c>
      <c r="AA114" s="750">
        <v>0</v>
      </c>
      <c r="AB114" s="750">
        <v>0</v>
      </c>
      <c r="AC114" s="750">
        <v>0</v>
      </c>
      <c r="AD114" s="750">
        <v>0</v>
      </c>
      <c r="AE114" s="750">
        <v>0</v>
      </c>
      <c r="AF114" s="750">
        <v>0</v>
      </c>
      <c r="AG114" s="750">
        <v>0</v>
      </c>
      <c r="AH114" s="750">
        <v>0</v>
      </c>
      <c r="AI114" s="750">
        <v>0</v>
      </c>
      <c r="AJ114" s="750">
        <v>0</v>
      </c>
      <c r="AK114" s="750">
        <v>0</v>
      </c>
      <c r="AL114" s="750">
        <v>0</v>
      </c>
      <c r="AM114" s="750">
        <v>0</v>
      </c>
      <c r="AN114" s="750">
        <v>0</v>
      </c>
      <c r="AO114" s="750">
        <v>0</v>
      </c>
      <c r="AP114" s="749"/>
      <c r="AQ114" s="750">
        <v>0</v>
      </c>
      <c r="AR114" s="750">
        <v>0</v>
      </c>
      <c r="AS114" s="750">
        <v>0</v>
      </c>
      <c r="AT114" s="750">
        <v>2209.0866569999998</v>
      </c>
      <c r="AU114" s="750">
        <v>2209.0866569999998</v>
      </c>
      <c r="AV114" s="750">
        <v>2209.0866569999998</v>
      </c>
      <c r="AW114" s="750">
        <v>2209.0866569999998</v>
      </c>
      <c r="AX114" s="750">
        <v>0</v>
      </c>
      <c r="AY114" s="750">
        <v>0</v>
      </c>
      <c r="AZ114" s="750">
        <v>0</v>
      </c>
      <c r="BA114" s="750">
        <v>0</v>
      </c>
      <c r="BB114" s="750">
        <v>0</v>
      </c>
      <c r="BC114" s="750">
        <v>0</v>
      </c>
      <c r="BD114" s="750">
        <v>0</v>
      </c>
      <c r="BE114" s="750">
        <v>0</v>
      </c>
      <c r="BF114" s="750">
        <v>0</v>
      </c>
      <c r="BG114" s="750">
        <v>0</v>
      </c>
      <c r="BH114" s="750">
        <v>0</v>
      </c>
      <c r="BI114" s="750">
        <v>0</v>
      </c>
      <c r="BJ114" s="750">
        <v>0</v>
      </c>
      <c r="BK114" s="750">
        <v>0</v>
      </c>
      <c r="BL114" s="750">
        <v>0</v>
      </c>
      <c r="BM114" s="750">
        <v>0</v>
      </c>
      <c r="BN114" s="750">
        <v>0</v>
      </c>
      <c r="BO114" s="750">
        <v>0</v>
      </c>
      <c r="BP114" s="750">
        <v>0</v>
      </c>
      <c r="BQ114" s="750">
        <v>0</v>
      </c>
      <c r="BR114" s="750">
        <v>0</v>
      </c>
      <c r="BS114" s="750">
        <v>0</v>
      </c>
      <c r="BT114" s="750">
        <v>0</v>
      </c>
      <c r="BU114" s="163"/>
    </row>
    <row r="115" spans="2:73" ht="15.5">
      <c r="B115" s="747" t="s">
        <v>208</v>
      </c>
      <c r="C115" s="747" t="s">
        <v>786</v>
      </c>
      <c r="D115" s="747" t="s">
        <v>1</v>
      </c>
      <c r="E115" s="747" t="s">
        <v>684</v>
      </c>
      <c r="F115" s="747" t="s">
        <v>29</v>
      </c>
      <c r="G115" s="747" t="s">
        <v>787</v>
      </c>
      <c r="H115" s="747">
        <v>2014</v>
      </c>
      <c r="I115" s="748" t="s">
        <v>575</v>
      </c>
      <c r="J115" s="748" t="s">
        <v>590</v>
      </c>
      <c r="K115" s="749"/>
      <c r="L115" s="750">
        <v>0</v>
      </c>
      <c r="M115" s="750">
        <v>0</v>
      </c>
      <c r="N115" s="750">
        <v>0</v>
      </c>
      <c r="O115" s="750">
        <v>7.4550303116281444</v>
      </c>
      <c r="P115" s="750">
        <v>7.4550303116281444</v>
      </c>
      <c r="Q115" s="750">
        <v>7.4550303116281444</v>
      </c>
      <c r="R115" s="750">
        <v>7.4550303116281444</v>
      </c>
      <c r="S115" s="750">
        <v>0</v>
      </c>
      <c r="T115" s="750">
        <v>0</v>
      </c>
      <c r="U115" s="750">
        <v>0</v>
      </c>
      <c r="V115" s="750">
        <v>0</v>
      </c>
      <c r="W115" s="750">
        <v>0</v>
      </c>
      <c r="X115" s="750">
        <v>0</v>
      </c>
      <c r="Y115" s="750">
        <v>0</v>
      </c>
      <c r="Z115" s="750">
        <v>0</v>
      </c>
      <c r="AA115" s="750">
        <v>0</v>
      </c>
      <c r="AB115" s="750">
        <v>0</v>
      </c>
      <c r="AC115" s="750">
        <v>0</v>
      </c>
      <c r="AD115" s="750">
        <v>0</v>
      </c>
      <c r="AE115" s="750">
        <v>0</v>
      </c>
      <c r="AF115" s="750">
        <v>0</v>
      </c>
      <c r="AG115" s="750">
        <v>0</v>
      </c>
      <c r="AH115" s="750">
        <v>0</v>
      </c>
      <c r="AI115" s="750">
        <v>0</v>
      </c>
      <c r="AJ115" s="750">
        <v>0</v>
      </c>
      <c r="AK115" s="750">
        <v>0</v>
      </c>
      <c r="AL115" s="750">
        <v>0</v>
      </c>
      <c r="AM115" s="750">
        <v>0</v>
      </c>
      <c r="AN115" s="750">
        <v>0</v>
      </c>
      <c r="AO115" s="750">
        <v>0</v>
      </c>
      <c r="AP115" s="749"/>
      <c r="AQ115" s="750">
        <v>0</v>
      </c>
      <c r="AR115" s="750">
        <v>0</v>
      </c>
      <c r="AS115" s="750">
        <v>0</v>
      </c>
      <c r="AT115" s="750">
        <v>53978.658124002432</v>
      </c>
      <c r="AU115" s="750">
        <v>53978.658124002432</v>
      </c>
      <c r="AV115" s="750">
        <v>53978.658124002432</v>
      </c>
      <c r="AW115" s="750">
        <v>53978.658124002432</v>
      </c>
      <c r="AX115" s="750">
        <v>0</v>
      </c>
      <c r="AY115" s="750">
        <v>0</v>
      </c>
      <c r="AZ115" s="750">
        <v>0</v>
      </c>
      <c r="BA115" s="750">
        <v>0</v>
      </c>
      <c r="BB115" s="750">
        <v>0</v>
      </c>
      <c r="BC115" s="750">
        <v>0</v>
      </c>
      <c r="BD115" s="750">
        <v>0</v>
      </c>
      <c r="BE115" s="750">
        <v>0</v>
      </c>
      <c r="BF115" s="750">
        <v>0</v>
      </c>
      <c r="BG115" s="750">
        <v>0</v>
      </c>
      <c r="BH115" s="750">
        <v>0</v>
      </c>
      <c r="BI115" s="750">
        <v>0</v>
      </c>
      <c r="BJ115" s="750">
        <v>0</v>
      </c>
      <c r="BK115" s="750">
        <v>0</v>
      </c>
      <c r="BL115" s="750">
        <v>0</v>
      </c>
      <c r="BM115" s="750">
        <v>0</v>
      </c>
      <c r="BN115" s="750">
        <v>0</v>
      </c>
      <c r="BO115" s="750">
        <v>0</v>
      </c>
      <c r="BP115" s="750">
        <v>0</v>
      </c>
      <c r="BQ115" s="750">
        <v>0</v>
      </c>
      <c r="BR115" s="750">
        <v>0</v>
      </c>
      <c r="BS115" s="750">
        <v>0</v>
      </c>
      <c r="BT115" s="750">
        <v>0</v>
      </c>
      <c r="BU115" s="163"/>
    </row>
    <row r="116" spans="2:73" ht="15.5">
      <c r="B116" s="747" t="s">
        <v>208</v>
      </c>
      <c r="C116" s="747" t="s">
        <v>786</v>
      </c>
      <c r="D116" s="747" t="s">
        <v>1</v>
      </c>
      <c r="E116" s="747" t="s">
        <v>684</v>
      </c>
      <c r="F116" s="747" t="s">
        <v>29</v>
      </c>
      <c r="G116" s="747" t="s">
        <v>787</v>
      </c>
      <c r="H116" s="747">
        <v>2014</v>
      </c>
      <c r="I116" s="748" t="s">
        <v>575</v>
      </c>
      <c r="J116" s="748" t="s">
        <v>590</v>
      </c>
      <c r="K116" s="749"/>
      <c r="L116" s="750">
        <v>0</v>
      </c>
      <c r="M116" s="750">
        <v>0</v>
      </c>
      <c r="N116" s="750">
        <v>0</v>
      </c>
      <c r="O116" s="750">
        <v>9.9668488995597624</v>
      </c>
      <c r="P116" s="750">
        <v>9.9668488995597624</v>
      </c>
      <c r="Q116" s="750">
        <v>9.9668488995597624</v>
      </c>
      <c r="R116" s="750">
        <v>9.9668488995597624</v>
      </c>
      <c r="S116" s="750">
        <v>9.9668488995597624</v>
      </c>
      <c r="T116" s="750">
        <v>0</v>
      </c>
      <c r="U116" s="750">
        <v>0</v>
      </c>
      <c r="V116" s="750">
        <v>0</v>
      </c>
      <c r="W116" s="750">
        <v>0</v>
      </c>
      <c r="X116" s="750">
        <v>0</v>
      </c>
      <c r="Y116" s="750">
        <v>0</v>
      </c>
      <c r="Z116" s="750">
        <v>0</v>
      </c>
      <c r="AA116" s="750">
        <v>0</v>
      </c>
      <c r="AB116" s="750">
        <v>0</v>
      </c>
      <c r="AC116" s="750">
        <v>0</v>
      </c>
      <c r="AD116" s="750">
        <v>0</v>
      </c>
      <c r="AE116" s="750">
        <v>0</v>
      </c>
      <c r="AF116" s="750">
        <v>0</v>
      </c>
      <c r="AG116" s="750">
        <v>0</v>
      </c>
      <c r="AH116" s="750">
        <v>0</v>
      </c>
      <c r="AI116" s="750">
        <v>0</v>
      </c>
      <c r="AJ116" s="750">
        <v>0</v>
      </c>
      <c r="AK116" s="750">
        <v>0</v>
      </c>
      <c r="AL116" s="750">
        <v>0</v>
      </c>
      <c r="AM116" s="750">
        <v>0</v>
      </c>
      <c r="AN116" s="750">
        <v>0</v>
      </c>
      <c r="AO116" s="750">
        <v>0</v>
      </c>
      <c r="AP116" s="749"/>
      <c r="AQ116" s="750">
        <v>0</v>
      </c>
      <c r="AR116" s="750">
        <v>0</v>
      </c>
      <c r="AS116" s="750">
        <v>0</v>
      </c>
      <c r="AT116" s="750">
        <v>67818.231341883089</v>
      </c>
      <c r="AU116" s="750">
        <v>67818.231341883089</v>
      </c>
      <c r="AV116" s="750">
        <v>67818.231341883089</v>
      </c>
      <c r="AW116" s="750">
        <v>67818.231341883089</v>
      </c>
      <c r="AX116" s="750">
        <v>67818.231341883089</v>
      </c>
      <c r="AY116" s="750">
        <v>0</v>
      </c>
      <c r="AZ116" s="750">
        <v>0</v>
      </c>
      <c r="BA116" s="750">
        <v>0</v>
      </c>
      <c r="BB116" s="750">
        <v>0</v>
      </c>
      <c r="BC116" s="750">
        <v>0</v>
      </c>
      <c r="BD116" s="750">
        <v>0</v>
      </c>
      <c r="BE116" s="750">
        <v>0</v>
      </c>
      <c r="BF116" s="750">
        <v>0</v>
      </c>
      <c r="BG116" s="750">
        <v>0</v>
      </c>
      <c r="BH116" s="750">
        <v>0</v>
      </c>
      <c r="BI116" s="750">
        <v>0</v>
      </c>
      <c r="BJ116" s="750">
        <v>0</v>
      </c>
      <c r="BK116" s="750">
        <v>0</v>
      </c>
      <c r="BL116" s="750">
        <v>0</v>
      </c>
      <c r="BM116" s="750">
        <v>0</v>
      </c>
      <c r="BN116" s="750">
        <v>0</v>
      </c>
      <c r="BO116" s="750">
        <v>0</v>
      </c>
      <c r="BP116" s="750">
        <v>0</v>
      </c>
      <c r="BQ116" s="750">
        <v>0</v>
      </c>
      <c r="BR116" s="750">
        <v>0</v>
      </c>
      <c r="BS116" s="750">
        <v>0</v>
      </c>
      <c r="BT116" s="750">
        <v>0</v>
      </c>
      <c r="BU116" s="163"/>
    </row>
    <row r="117" spans="2:73">
      <c r="B117" s="747" t="s">
        <v>208</v>
      </c>
      <c r="C117" s="747" t="s">
        <v>786</v>
      </c>
      <c r="D117" s="747" t="s">
        <v>5</v>
      </c>
      <c r="E117" s="747" t="s">
        <v>684</v>
      </c>
      <c r="F117" s="747" t="s">
        <v>29</v>
      </c>
      <c r="G117" s="747" t="s">
        <v>787</v>
      </c>
      <c r="H117" s="747">
        <v>2014</v>
      </c>
      <c r="I117" s="748" t="s">
        <v>575</v>
      </c>
      <c r="J117" s="748" t="s">
        <v>590</v>
      </c>
      <c r="K117" s="749"/>
      <c r="L117" s="750">
        <v>0</v>
      </c>
      <c r="M117" s="750">
        <v>0</v>
      </c>
      <c r="N117" s="750">
        <v>0</v>
      </c>
      <c r="O117" s="750">
        <v>110.65072410000001</v>
      </c>
      <c r="P117" s="750">
        <v>96.586073099999993</v>
      </c>
      <c r="Q117" s="750">
        <v>89.256355790000001</v>
      </c>
      <c r="R117" s="750">
        <v>89.256355790000001</v>
      </c>
      <c r="S117" s="750">
        <v>89.256355790000001</v>
      </c>
      <c r="T117" s="750">
        <v>89.256355790000001</v>
      </c>
      <c r="U117" s="750">
        <v>89.256355790000001</v>
      </c>
      <c r="V117" s="750">
        <v>89.189600900000002</v>
      </c>
      <c r="W117" s="750">
        <v>89.189600900000002</v>
      </c>
      <c r="X117" s="750">
        <v>83.264693249999993</v>
      </c>
      <c r="Y117" s="750">
        <v>75.775984269999995</v>
      </c>
      <c r="Z117" s="750">
        <v>64.189245479999997</v>
      </c>
      <c r="AA117" s="750">
        <v>64.189245479999997</v>
      </c>
      <c r="AB117" s="750">
        <v>63.880368179999991</v>
      </c>
      <c r="AC117" s="750">
        <v>63.880368179999991</v>
      </c>
      <c r="AD117" s="750">
        <v>63.7498881</v>
      </c>
      <c r="AE117" s="750">
        <v>51.824470759999997</v>
      </c>
      <c r="AF117" s="750">
        <v>51.824470759999997</v>
      </c>
      <c r="AG117" s="750">
        <v>51.824470759999997</v>
      </c>
      <c r="AH117" s="750">
        <v>51.824470759999997</v>
      </c>
      <c r="AI117" s="750">
        <v>0</v>
      </c>
      <c r="AJ117" s="750">
        <v>0</v>
      </c>
      <c r="AK117" s="750">
        <v>0</v>
      </c>
      <c r="AL117" s="750">
        <v>0</v>
      </c>
      <c r="AM117" s="750">
        <v>0</v>
      </c>
      <c r="AN117" s="750">
        <v>0</v>
      </c>
      <c r="AO117" s="750">
        <v>0</v>
      </c>
      <c r="AP117" s="749"/>
      <c r="AQ117" s="750">
        <v>0</v>
      </c>
      <c r="AR117" s="750">
        <v>0</v>
      </c>
      <c r="AS117" s="750">
        <v>0</v>
      </c>
      <c r="AT117" s="750">
        <v>1690736.1229999999</v>
      </c>
      <c r="AU117" s="750">
        <v>1466695.727</v>
      </c>
      <c r="AV117" s="750">
        <v>1349938.2779999999</v>
      </c>
      <c r="AW117" s="750">
        <v>1349938.2779999999</v>
      </c>
      <c r="AX117" s="750">
        <v>1349938.2779999999</v>
      </c>
      <c r="AY117" s="750">
        <v>1349938.2779999999</v>
      </c>
      <c r="AZ117" s="750">
        <v>1349938.2779999999</v>
      </c>
      <c r="BA117" s="750">
        <v>1349353.5049999999</v>
      </c>
      <c r="BB117" s="750">
        <v>1349353.5049999999</v>
      </c>
      <c r="BC117" s="750">
        <v>1254973.7250000001</v>
      </c>
      <c r="BD117" s="750">
        <v>1220073.45</v>
      </c>
      <c r="BE117" s="750">
        <v>1031704.31</v>
      </c>
      <c r="BF117" s="750">
        <v>1031704.31</v>
      </c>
      <c r="BG117" s="750">
        <v>1016930.393</v>
      </c>
      <c r="BH117" s="750">
        <v>1016930.393</v>
      </c>
      <c r="BI117" s="750">
        <v>1015492.687</v>
      </c>
      <c r="BJ117" s="750">
        <v>825528.83840000001</v>
      </c>
      <c r="BK117" s="750">
        <v>825528.83840000001</v>
      </c>
      <c r="BL117" s="750">
        <v>825528.83840000001</v>
      </c>
      <c r="BM117" s="750">
        <v>825528.83840000001</v>
      </c>
      <c r="BN117" s="750">
        <v>0</v>
      </c>
      <c r="BO117" s="750">
        <v>0</v>
      </c>
      <c r="BP117" s="750">
        <v>0</v>
      </c>
      <c r="BQ117" s="750">
        <v>0</v>
      </c>
      <c r="BR117" s="750">
        <v>0</v>
      </c>
      <c r="BS117" s="750">
        <v>0</v>
      </c>
      <c r="BT117" s="750">
        <v>0</v>
      </c>
    </row>
    <row r="118" spans="2:73" ht="15.5">
      <c r="B118" s="747" t="s">
        <v>208</v>
      </c>
      <c r="C118" s="747" t="s">
        <v>786</v>
      </c>
      <c r="D118" s="747" t="s">
        <v>4</v>
      </c>
      <c r="E118" s="747" t="s">
        <v>684</v>
      </c>
      <c r="F118" s="747" t="s">
        <v>29</v>
      </c>
      <c r="G118" s="747" t="s">
        <v>787</v>
      </c>
      <c r="H118" s="747">
        <v>2013</v>
      </c>
      <c r="I118" s="748" t="s">
        <v>575</v>
      </c>
      <c r="J118" s="748" t="s">
        <v>583</v>
      </c>
      <c r="K118" s="749"/>
      <c r="L118" s="750">
        <v>0</v>
      </c>
      <c r="M118" s="750">
        <v>0</v>
      </c>
      <c r="N118" s="750">
        <v>2.3E-2</v>
      </c>
      <c r="O118" s="750">
        <v>2.3E-2</v>
      </c>
      <c r="P118" s="750">
        <v>2.1999999999999999E-2</v>
      </c>
      <c r="Q118" s="750">
        <v>1.9E-2</v>
      </c>
      <c r="R118" s="750">
        <v>1.9E-2</v>
      </c>
      <c r="S118" s="750">
        <v>1.9E-2</v>
      </c>
      <c r="T118" s="750">
        <v>1.9E-2</v>
      </c>
      <c r="U118" s="750">
        <v>1.9E-2</v>
      </c>
      <c r="V118" s="750">
        <v>1.7000000000000001E-2</v>
      </c>
      <c r="W118" s="750">
        <v>1.7000000000000001E-2</v>
      </c>
      <c r="X118" s="750">
        <v>1.2999999999999999E-2</v>
      </c>
      <c r="Y118" s="750">
        <v>1.2999999999999999E-2</v>
      </c>
      <c r="Z118" s="750">
        <v>1.2999999999999999E-2</v>
      </c>
      <c r="AA118" s="750">
        <v>1.2999999999999999E-2</v>
      </c>
      <c r="AB118" s="750">
        <v>1.2999999999999999E-2</v>
      </c>
      <c r="AC118" s="750">
        <v>1.2999999999999999E-2</v>
      </c>
      <c r="AD118" s="750">
        <v>7.0000000000000001E-3</v>
      </c>
      <c r="AE118" s="750">
        <v>7.0000000000000001E-3</v>
      </c>
      <c r="AF118" s="750">
        <v>7.0000000000000001E-3</v>
      </c>
      <c r="AG118" s="750">
        <v>7.0000000000000001E-3</v>
      </c>
      <c r="AH118" s="750">
        <v>0</v>
      </c>
      <c r="AI118" s="750">
        <v>0</v>
      </c>
      <c r="AJ118" s="750">
        <v>0</v>
      </c>
      <c r="AK118" s="750">
        <v>0</v>
      </c>
      <c r="AL118" s="750">
        <v>0</v>
      </c>
      <c r="AM118" s="750">
        <v>0</v>
      </c>
      <c r="AN118" s="750">
        <v>0</v>
      </c>
      <c r="AO118" s="750">
        <v>0</v>
      </c>
      <c r="AP118" s="749"/>
      <c r="AQ118" s="750">
        <v>0</v>
      </c>
      <c r="AR118" s="750">
        <v>0</v>
      </c>
      <c r="AS118" s="750">
        <v>324</v>
      </c>
      <c r="AT118" s="750">
        <v>324</v>
      </c>
      <c r="AU118" s="750">
        <v>308</v>
      </c>
      <c r="AV118" s="750">
        <v>267</v>
      </c>
      <c r="AW118" s="750">
        <v>267</v>
      </c>
      <c r="AX118" s="750">
        <v>267</v>
      </c>
      <c r="AY118" s="750">
        <v>267</v>
      </c>
      <c r="AZ118" s="750">
        <v>267</v>
      </c>
      <c r="BA118" s="750">
        <v>224</v>
      </c>
      <c r="BB118" s="750">
        <v>224</v>
      </c>
      <c r="BC118" s="750">
        <v>213</v>
      </c>
      <c r="BD118" s="750">
        <v>213</v>
      </c>
      <c r="BE118" s="750">
        <v>213</v>
      </c>
      <c r="BF118" s="750">
        <v>213</v>
      </c>
      <c r="BG118" s="750">
        <v>213</v>
      </c>
      <c r="BH118" s="750">
        <v>213</v>
      </c>
      <c r="BI118" s="750">
        <v>112</v>
      </c>
      <c r="BJ118" s="750">
        <v>112</v>
      </c>
      <c r="BK118" s="750">
        <v>112</v>
      </c>
      <c r="BL118" s="750">
        <v>112</v>
      </c>
      <c r="BM118" s="750">
        <v>0</v>
      </c>
      <c r="BN118" s="750">
        <v>0</v>
      </c>
      <c r="BO118" s="750">
        <v>0</v>
      </c>
      <c r="BP118" s="750">
        <v>0</v>
      </c>
      <c r="BQ118" s="750">
        <v>0</v>
      </c>
      <c r="BR118" s="750">
        <v>0</v>
      </c>
      <c r="BS118" s="750">
        <v>0</v>
      </c>
      <c r="BT118" s="750">
        <v>0</v>
      </c>
      <c r="BU118" s="163"/>
    </row>
    <row r="119" spans="2:73" ht="15.5">
      <c r="B119" s="747" t="s">
        <v>208</v>
      </c>
      <c r="C119" s="747" t="s">
        <v>786</v>
      </c>
      <c r="D119" s="747" t="s">
        <v>4</v>
      </c>
      <c r="E119" s="747" t="s">
        <v>684</v>
      </c>
      <c r="F119" s="747" t="s">
        <v>29</v>
      </c>
      <c r="G119" s="747" t="s">
        <v>787</v>
      </c>
      <c r="H119" s="747">
        <v>2014</v>
      </c>
      <c r="I119" s="748" t="s">
        <v>575</v>
      </c>
      <c r="J119" s="748" t="s">
        <v>590</v>
      </c>
      <c r="K119" s="749"/>
      <c r="L119" s="750">
        <v>0</v>
      </c>
      <c r="M119" s="750">
        <v>0</v>
      </c>
      <c r="N119" s="750">
        <v>0</v>
      </c>
      <c r="O119" s="750">
        <v>29.544315310000002</v>
      </c>
      <c r="P119" s="750">
        <v>27.815467089999999</v>
      </c>
      <c r="Q119" s="750">
        <v>26.953426199999999</v>
      </c>
      <c r="R119" s="750">
        <v>26.953426199999999</v>
      </c>
      <c r="S119" s="750">
        <v>26.953426199999999</v>
      </c>
      <c r="T119" s="750">
        <v>26.953426199999999</v>
      </c>
      <c r="U119" s="750">
        <v>26.953426199999999</v>
      </c>
      <c r="V119" s="750">
        <v>26.876240859999999</v>
      </c>
      <c r="W119" s="750">
        <v>26.876240859999999</v>
      </c>
      <c r="X119" s="750">
        <v>23.567184050000002</v>
      </c>
      <c r="Y119" s="750">
        <v>17.145853559999999</v>
      </c>
      <c r="Z119" s="750">
        <v>17.143156319999999</v>
      </c>
      <c r="AA119" s="750">
        <v>17.143156319999999</v>
      </c>
      <c r="AB119" s="750">
        <v>17.105334129999999</v>
      </c>
      <c r="AC119" s="750">
        <v>17.105334129999999</v>
      </c>
      <c r="AD119" s="750">
        <v>17.07612876</v>
      </c>
      <c r="AE119" s="750">
        <v>7.6255016260000001</v>
      </c>
      <c r="AF119" s="750">
        <v>7.6255016260000001</v>
      </c>
      <c r="AG119" s="750">
        <v>7.6255016260000001</v>
      </c>
      <c r="AH119" s="750">
        <v>7.6255016260000001</v>
      </c>
      <c r="AI119" s="750">
        <v>0</v>
      </c>
      <c r="AJ119" s="750">
        <v>0</v>
      </c>
      <c r="AK119" s="750">
        <v>0</v>
      </c>
      <c r="AL119" s="750">
        <v>0</v>
      </c>
      <c r="AM119" s="750">
        <v>0</v>
      </c>
      <c r="AN119" s="750">
        <v>0</v>
      </c>
      <c r="AO119" s="750">
        <v>0</v>
      </c>
      <c r="AP119" s="749"/>
      <c r="AQ119" s="750">
        <v>0</v>
      </c>
      <c r="AR119" s="750">
        <v>0</v>
      </c>
      <c r="AS119" s="750">
        <v>0</v>
      </c>
      <c r="AT119" s="750">
        <v>395701.4325</v>
      </c>
      <c r="AU119" s="750">
        <v>368153.4656</v>
      </c>
      <c r="AV119" s="750">
        <v>354413.15419999999</v>
      </c>
      <c r="AW119" s="750">
        <v>354413.15419999999</v>
      </c>
      <c r="AX119" s="750">
        <v>354413.15419999999</v>
      </c>
      <c r="AY119" s="750">
        <v>354413.15419999999</v>
      </c>
      <c r="AZ119" s="750">
        <v>354413.15419999999</v>
      </c>
      <c r="BA119" s="750">
        <v>353737.01069999998</v>
      </c>
      <c r="BB119" s="750">
        <v>353737.01069999998</v>
      </c>
      <c r="BC119" s="750">
        <v>301025.96919999999</v>
      </c>
      <c r="BD119" s="750">
        <v>276655.52549999999</v>
      </c>
      <c r="BE119" s="750">
        <v>273088.14429999999</v>
      </c>
      <c r="BF119" s="750">
        <v>273088.14429999999</v>
      </c>
      <c r="BG119" s="750">
        <v>271396.28000000003</v>
      </c>
      <c r="BH119" s="750">
        <v>271396.28000000003</v>
      </c>
      <c r="BI119" s="750">
        <v>271074.47820000001</v>
      </c>
      <c r="BJ119" s="750">
        <v>121469.0938</v>
      </c>
      <c r="BK119" s="750">
        <v>121469.0938</v>
      </c>
      <c r="BL119" s="750">
        <v>121469.0938</v>
      </c>
      <c r="BM119" s="750">
        <v>121469.0938</v>
      </c>
      <c r="BN119" s="750">
        <v>0</v>
      </c>
      <c r="BO119" s="750">
        <v>0</v>
      </c>
      <c r="BP119" s="750">
        <v>0</v>
      </c>
      <c r="BQ119" s="750">
        <v>0</v>
      </c>
      <c r="BR119" s="750">
        <v>0</v>
      </c>
      <c r="BS119" s="750">
        <v>0</v>
      </c>
      <c r="BT119" s="750">
        <v>0</v>
      </c>
      <c r="BU119" s="163"/>
    </row>
    <row r="120" spans="2:73">
      <c r="B120" s="747" t="s">
        <v>208</v>
      </c>
      <c r="C120" s="747" t="s">
        <v>809</v>
      </c>
      <c r="D120" s="747" t="s">
        <v>14</v>
      </c>
      <c r="E120" s="747" t="s">
        <v>684</v>
      </c>
      <c r="F120" s="747" t="s">
        <v>29</v>
      </c>
      <c r="G120" s="747" t="s">
        <v>787</v>
      </c>
      <c r="H120" s="747">
        <v>2013</v>
      </c>
      <c r="I120" s="748" t="s">
        <v>575</v>
      </c>
      <c r="J120" s="748" t="s">
        <v>583</v>
      </c>
      <c r="K120" s="751"/>
      <c r="L120" s="750">
        <v>0</v>
      </c>
      <c r="M120" s="750">
        <v>0</v>
      </c>
      <c r="N120" s="750">
        <v>0.214131193</v>
      </c>
      <c r="O120" s="750">
        <v>0.214131193</v>
      </c>
      <c r="P120" s="750">
        <v>0.213568387</v>
      </c>
      <c r="Q120" s="750">
        <v>0.20579388700000001</v>
      </c>
      <c r="R120" s="750">
        <v>0.201742484</v>
      </c>
      <c r="S120" s="750">
        <v>0.19792558299999999</v>
      </c>
      <c r="T120" s="750">
        <v>0.19792558299999999</v>
      </c>
      <c r="U120" s="750">
        <v>0.19792558299999999</v>
      </c>
      <c r="V120" s="750">
        <v>0.169575746</v>
      </c>
      <c r="W120" s="750">
        <v>0.169575746</v>
      </c>
      <c r="X120" s="750">
        <v>0.165739469</v>
      </c>
      <c r="Y120" s="750">
        <v>0.165739469</v>
      </c>
      <c r="Z120" s="750">
        <v>0.165739469</v>
      </c>
      <c r="AA120" s="750">
        <v>0.165739469</v>
      </c>
      <c r="AB120" s="750">
        <v>8.3639473000000006E-2</v>
      </c>
      <c r="AC120" s="750">
        <v>8.3639473000000006E-2</v>
      </c>
      <c r="AD120" s="750">
        <v>8.3639473000000006E-2</v>
      </c>
      <c r="AE120" s="750">
        <v>8.3639473000000006E-2</v>
      </c>
      <c r="AF120" s="750">
        <v>8.3639473000000006E-2</v>
      </c>
      <c r="AG120" s="750">
        <v>8.3639473000000006E-2</v>
      </c>
      <c r="AH120" s="750">
        <v>8.3639473000000006E-2</v>
      </c>
      <c r="AI120" s="750">
        <v>0</v>
      </c>
      <c r="AJ120" s="750">
        <v>0</v>
      </c>
      <c r="AK120" s="750">
        <v>0</v>
      </c>
      <c r="AL120" s="750">
        <v>0</v>
      </c>
      <c r="AM120" s="750">
        <v>0</v>
      </c>
      <c r="AN120" s="750">
        <v>0</v>
      </c>
      <c r="AO120" s="750">
        <v>0</v>
      </c>
      <c r="AP120" s="752"/>
      <c r="AQ120" s="750">
        <v>0</v>
      </c>
      <c r="AR120" s="750">
        <v>0</v>
      </c>
      <c r="AS120" s="750">
        <v>2230.3184390000001</v>
      </c>
      <c r="AT120" s="750">
        <v>2230.3184390000001</v>
      </c>
      <c r="AU120" s="750">
        <v>2219.4643329999999</v>
      </c>
      <c r="AV120" s="750">
        <v>2070.4363039999998</v>
      </c>
      <c r="AW120" s="750">
        <v>1992.7564870000001</v>
      </c>
      <c r="AX120" s="750">
        <v>1919.59926</v>
      </c>
      <c r="AY120" s="750">
        <v>1919.59926</v>
      </c>
      <c r="AZ120" s="750">
        <v>1919.59926</v>
      </c>
      <c r="BA120" s="750">
        <v>1376.0598749999999</v>
      </c>
      <c r="BB120" s="750">
        <v>1376.0598749999999</v>
      </c>
      <c r="BC120" s="750">
        <v>1291.3421020000001</v>
      </c>
      <c r="BD120" s="750">
        <v>1291.3421020000001</v>
      </c>
      <c r="BE120" s="750">
        <v>1291.3421020000001</v>
      </c>
      <c r="BF120" s="750">
        <v>1291.3421020000001</v>
      </c>
      <c r="BG120" s="750">
        <v>616.34210210000003</v>
      </c>
      <c r="BH120" s="750">
        <v>616.34210210000003</v>
      </c>
      <c r="BI120" s="750">
        <v>616.34210210000003</v>
      </c>
      <c r="BJ120" s="750">
        <v>616.34210210000003</v>
      </c>
      <c r="BK120" s="750">
        <v>616.34210210000003</v>
      </c>
      <c r="BL120" s="750">
        <v>616.34210210000003</v>
      </c>
      <c r="BM120" s="750">
        <v>616.34210210000003</v>
      </c>
      <c r="BN120" s="750">
        <v>0</v>
      </c>
      <c r="BO120" s="750">
        <v>0</v>
      </c>
      <c r="BP120" s="750">
        <v>0</v>
      </c>
      <c r="BQ120" s="750">
        <v>0</v>
      </c>
      <c r="BR120" s="750">
        <v>0</v>
      </c>
      <c r="BS120" s="750">
        <v>0</v>
      </c>
      <c r="BT120" s="750">
        <v>0</v>
      </c>
    </row>
    <row r="121" spans="2:73">
      <c r="B121" s="747" t="s">
        <v>208</v>
      </c>
      <c r="C121" s="747" t="s">
        <v>809</v>
      </c>
      <c r="D121" s="747" t="s">
        <v>14</v>
      </c>
      <c r="E121" s="747" t="s">
        <v>684</v>
      </c>
      <c r="F121" s="747" t="s">
        <v>29</v>
      </c>
      <c r="G121" s="747" t="s">
        <v>787</v>
      </c>
      <c r="H121" s="747">
        <v>2014</v>
      </c>
      <c r="I121" s="748" t="s">
        <v>575</v>
      </c>
      <c r="J121" s="748" t="s">
        <v>590</v>
      </c>
      <c r="K121" s="751"/>
      <c r="L121" s="750">
        <v>0</v>
      </c>
      <c r="M121" s="750">
        <v>0</v>
      </c>
      <c r="N121" s="750">
        <v>0</v>
      </c>
      <c r="O121" s="750">
        <v>20.22772286</v>
      </c>
      <c r="P121" s="750">
        <v>20.0512938</v>
      </c>
      <c r="Q121" s="750">
        <v>18.409462789999999</v>
      </c>
      <c r="R121" s="750">
        <v>17.546531510000001</v>
      </c>
      <c r="S121" s="750">
        <v>16.756195600000002</v>
      </c>
      <c r="T121" s="750">
        <v>16.756195600000002</v>
      </c>
      <c r="U121" s="750">
        <v>16.756195600000002</v>
      </c>
      <c r="V121" s="750">
        <v>16.756195600000002</v>
      </c>
      <c r="W121" s="750">
        <v>10.66948779</v>
      </c>
      <c r="X121" s="750">
        <v>10.66948779</v>
      </c>
      <c r="Y121" s="750">
        <v>7.4891687469999999</v>
      </c>
      <c r="Z121" s="750">
        <v>7.4891687469999999</v>
      </c>
      <c r="AA121" s="750">
        <v>7.4891687469999999</v>
      </c>
      <c r="AB121" s="750">
        <v>7.4891687469999999</v>
      </c>
      <c r="AC121" s="750">
        <v>3.3225686830000001</v>
      </c>
      <c r="AD121" s="750">
        <v>0.68720000999999997</v>
      </c>
      <c r="AE121" s="750">
        <v>0.68720000999999997</v>
      </c>
      <c r="AF121" s="750">
        <v>0.68720000999999997</v>
      </c>
      <c r="AG121" s="750">
        <v>0.68720000999999997</v>
      </c>
      <c r="AH121" s="750">
        <v>0.68720000999999997</v>
      </c>
      <c r="AI121" s="750">
        <v>0.68720000999999997</v>
      </c>
      <c r="AJ121" s="750">
        <v>0</v>
      </c>
      <c r="AK121" s="750">
        <v>0</v>
      </c>
      <c r="AL121" s="750">
        <v>0</v>
      </c>
      <c r="AM121" s="750">
        <v>0</v>
      </c>
      <c r="AN121" s="750">
        <v>0</v>
      </c>
      <c r="AO121" s="750">
        <v>0</v>
      </c>
      <c r="AP121" s="752"/>
      <c r="AQ121" s="750">
        <v>0</v>
      </c>
      <c r="AR121" s="750">
        <v>0</v>
      </c>
      <c r="AS121" s="750">
        <v>0</v>
      </c>
      <c r="AT121" s="750">
        <v>283424.48670000001</v>
      </c>
      <c r="AU121" s="750">
        <v>280021.51250000001</v>
      </c>
      <c r="AV121" s="750">
        <v>248542.49369999999</v>
      </c>
      <c r="AW121" s="750">
        <v>231994.3388</v>
      </c>
      <c r="AX121" s="750">
        <v>216846.2323</v>
      </c>
      <c r="AY121" s="750">
        <v>216846.2323</v>
      </c>
      <c r="AZ121" s="750">
        <v>216846.2323</v>
      </c>
      <c r="BA121" s="750">
        <v>216846.2323</v>
      </c>
      <c r="BB121" s="750">
        <v>100110.28260000001</v>
      </c>
      <c r="BC121" s="750">
        <v>100110.28260000001</v>
      </c>
      <c r="BD121" s="750">
        <v>61098.4375</v>
      </c>
      <c r="BE121" s="750">
        <v>61098.4375</v>
      </c>
      <c r="BF121" s="750">
        <v>61098.4375</v>
      </c>
      <c r="BG121" s="750">
        <v>61098.4375</v>
      </c>
      <c r="BH121" s="750">
        <v>26834.4375</v>
      </c>
      <c r="BI121" s="750">
        <v>5064</v>
      </c>
      <c r="BJ121" s="750">
        <v>5064</v>
      </c>
      <c r="BK121" s="750">
        <v>5064</v>
      </c>
      <c r="BL121" s="750">
        <v>5064</v>
      </c>
      <c r="BM121" s="750">
        <v>5064</v>
      </c>
      <c r="BN121" s="750">
        <v>5064</v>
      </c>
      <c r="BO121" s="750">
        <v>0</v>
      </c>
      <c r="BP121" s="750">
        <v>0</v>
      </c>
      <c r="BQ121" s="750">
        <v>0</v>
      </c>
      <c r="BR121" s="750">
        <v>0</v>
      </c>
      <c r="BS121" s="750">
        <v>0</v>
      </c>
      <c r="BT121" s="750">
        <v>0</v>
      </c>
    </row>
    <row r="122" spans="2:73">
      <c r="B122" s="747" t="s">
        <v>208</v>
      </c>
      <c r="C122" s="747" t="s">
        <v>786</v>
      </c>
      <c r="D122" s="747" t="s">
        <v>3</v>
      </c>
      <c r="E122" s="747" t="s">
        <v>684</v>
      </c>
      <c r="F122" s="747" t="s">
        <v>29</v>
      </c>
      <c r="G122" s="747" t="s">
        <v>791</v>
      </c>
      <c r="H122" s="747">
        <v>2013</v>
      </c>
      <c r="I122" s="748" t="s">
        <v>575</v>
      </c>
      <c r="J122" s="748" t="s">
        <v>583</v>
      </c>
      <c r="K122" s="751"/>
      <c r="L122" s="750">
        <v>0</v>
      </c>
      <c r="M122" s="750">
        <v>0</v>
      </c>
      <c r="N122" s="750">
        <v>22.631009331999998</v>
      </c>
      <c r="O122" s="750">
        <v>22.631009331999998</v>
      </c>
      <c r="P122" s="750">
        <v>22.631009331999998</v>
      </c>
      <c r="Q122" s="750">
        <v>22.631009331999998</v>
      </c>
      <c r="R122" s="750">
        <v>22.631009331999998</v>
      </c>
      <c r="S122" s="750">
        <v>22.631009331999998</v>
      </c>
      <c r="T122" s="750">
        <v>22.631009331999998</v>
      </c>
      <c r="U122" s="750">
        <v>22.631009331999998</v>
      </c>
      <c r="V122" s="750">
        <v>22.631009331999998</v>
      </c>
      <c r="W122" s="750">
        <v>22.631009331999998</v>
      </c>
      <c r="X122" s="750">
        <v>22.631009331999998</v>
      </c>
      <c r="Y122" s="750">
        <v>22.631009331999998</v>
      </c>
      <c r="Z122" s="750">
        <v>22.631009331999998</v>
      </c>
      <c r="AA122" s="750">
        <v>22.631009331999998</v>
      </c>
      <c r="AB122" s="750">
        <v>22.631009331999998</v>
      </c>
      <c r="AC122" s="750">
        <v>22.631009331999998</v>
      </c>
      <c r="AD122" s="750">
        <v>22.631009331999998</v>
      </c>
      <c r="AE122" s="750">
        <v>22.631009331999998</v>
      </c>
      <c r="AF122" s="750">
        <v>16.565029627999998</v>
      </c>
      <c r="AG122" s="750">
        <v>0</v>
      </c>
      <c r="AH122" s="750">
        <v>0</v>
      </c>
      <c r="AI122" s="750">
        <v>0</v>
      </c>
      <c r="AJ122" s="750">
        <v>0</v>
      </c>
      <c r="AK122" s="750">
        <v>0</v>
      </c>
      <c r="AL122" s="750">
        <v>0</v>
      </c>
      <c r="AM122" s="750">
        <v>0</v>
      </c>
      <c r="AN122" s="750">
        <v>0</v>
      </c>
      <c r="AO122" s="750">
        <v>0</v>
      </c>
      <c r="AP122" s="752"/>
      <c r="AQ122" s="750">
        <v>0</v>
      </c>
      <c r="AR122" s="750">
        <v>0</v>
      </c>
      <c r="AS122" s="750">
        <v>37589.325436400002</v>
      </c>
      <c r="AT122" s="750">
        <v>37589.325436400002</v>
      </c>
      <c r="AU122" s="750">
        <v>37589.325436400002</v>
      </c>
      <c r="AV122" s="750">
        <v>37589.325436400002</v>
      </c>
      <c r="AW122" s="750">
        <v>37589.325436400002</v>
      </c>
      <c r="AX122" s="750">
        <v>37589.325436400002</v>
      </c>
      <c r="AY122" s="750">
        <v>37589.325436400002</v>
      </c>
      <c r="AZ122" s="750">
        <v>37589.325436400002</v>
      </c>
      <c r="BA122" s="750">
        <v>37589.325436400002</v>
      </c>
      <c r="BB122" s="750">
        <v>37589.325436400002</v>
      </c>
      <c r="BC122" s="750">
        <v>37589.325436400002</v>
      </c>
      <c r="BD122" s="750">
        <v>37589.325436400002</v>
      </c>
      <c r="BE122" s="750">
        <v>37589.325436400002</v>
      </c>
      <c r="BF122" s="750">
        <v>37589.325436400002</v>
      </c>
      <c r="BG122" s="750">
        <v>37589.325436400002</v>
      </c>
      <c r="BH122" s="750">
        <v>37589.325436400002</v>
      </c>
      <c r="BI122" s="750">
        <v>37589.325436400002</v>
      </c>
      <c r="BJ122" s="750">
        <v>37589.325436400002</v>
      </c>
      <c r="BK122" s="750">
        <v>32164.796271800002</v>
      </c>
      <c r="BL122" s="750">
        <v>0</v>
      </c>
      <c r="BM122" s="750">
        <v>0</v>
      </c>
      <c r="BN122" s="750">
        <v>0</v>
      </c>
      <c r="BO122" s="750">
        <v>0</v>
      </c>
      <c r="BP122" s="750">
        <v>0</v>
      </c>
      <c r="BQ122" s="750">
        <v>0</v>
      </c>
      <c r="BR122" s="750">
        <v>0</v>
      </c>
      <c r="BS122" s="750">
        <v>0</v>
      </c>
      <c r="BT122" s="750">
        <v>0</v>
      </c>
    </row>
    <row r="123" spans="2:73">
      <c r="B123" s="747" t="s">
        <v>208</v>
      </c>
      <c r="C123" s="747" t="s">
        <v>786</v>
      </c>
      <c r="D123" s="747" t="s">
        <v>3</v>
      </c>
      <c r="E123" s="747" t="s">
        <v>684</v>
      </c>
      <c r="F123" s="747" t="s">
        <v>29</v>
      </c>
      <c r="G123" s="747" t="s">
        <v>787</v>
      </c>
      <c r="H123" s="747">
        <v>2012</v>
      </c>
      <c r="I123" s="748" t="s">
        <v>575</v>
      </c>
      <c r="J123" s="748" t="s">
        <v>583</v>
      </c>
      <c r="K123" s="751"/>
      <c r="L123" s="750">
        <v>0</v>
      </c>
      <c r="M123" s="750">
        <v>0.41899441399999998</v>
      </c>
      <c r="N123" s="750">
        <v>0.41899441399999998</v>
      </c>
      <c r="O123" s="750">
        <v>0.41899441399999998</v>
      </c>
      <c r="P123" s="750">
        <v>0.41899441399999998</v>
      </c>
      <c r="Q123" s="750">
        <v>0.41899441399999998</v>
      </c>
      <c r="R123" s="750">
        <v>0.41899441399999998</v>
      </c>
      <c r="S123" s="750">
        <v>0.41899441399999998</v>
      </c>
      <c r="T123" s="750">
        <v>0.41899441399999998</v>
      </c>
      <c r="U123" s="750">
        <v>0.41899441399999998</v>
      </c>
      <c r="V123" s="750">
        <v>0.41899441399999998</v>
      </c>
      <c r="W123" s="750">
        <v>0.41899441399999998</v>
      </c>
      <c r="X123" s="750">
        <v>0.41899441399999998</v>
      </c>
      <c r="Y123" s="750">
        <v>0.41899441399999998</v>
      </c>
      <c r="Z123" s="750">
        <v>0.41899441399999998</v>
      </c>
      <c r="AA123" s="750">
        <v>0.41899441399999998</v>
      </c>
      <c r="AB123" s="750">
        <v>0.41899441399999998</v>
      </c>
      <c r="AC123" s="750">
        <v>0.41899441399999998</v>
      </c>
      <c r="AD123" s="750">
        <v>0.41899441399999998</v>
      </c>
      <c r="AE123" s="750">
        <v>0.28444070599999999</v>
      </c>
      <c r="AF123" s="750">
        <v>0</v>
      </c>
      <c r="AG123" s="750">
        <v>0</v>
      </c>
      <c r="AH123" s="750">
        <v>0</v>
      </c>
      <c r="AI123" s="750">
        <v>0</v>
      </c>
      <c r="AJ123" s="750">
        <v>0</v>
      </c>
      <c r="AK123" s="750">
        <v>0</v>
      </c>
      <c r="AL123" s="750">
        <v>0</v>
      </c>
      <c r="AM123" s="750">
        <v>0</v>
      </c>
      <c r="AN123" s="750">
        <v>0</v>
      </c>
      <c r="AO123" s="750">
        <v>0</v>
      </c>
      <c r="AP123" s="752"/>
      <c r="AQ123" s="750">
        <v>0</v>
      </c>
      <c r="AR123" s="750">
        <v>671.58264059999999</v>
      </c>
      <c r="AS123" s="750">
        <v>671.58264059999999</v>
      </c>
      <c r="AT123" s="750">
        <v>671.58264059999999</v>
      </c>
      <c r="AU123" s="750">
        <v>671.58264059999999</v>
      </c>
      <c r="AV123" s="750">
        <v>671.58264059999999</v>
      </c>
      <c r="AW123" s="750">
        <v>671.58264059999999</v>
      </c>
      <c r="AX123" s="750">
        <v>671.58264059999999</v>
      </c>
      <c r="AY123" s="750">
        <v>671.58264059999999</v>
      </c>
      <c r="AZ123" s="750">
        <v>671.58264059999999</v>
      </c>
      <c r="BA123" s="750">
        <v>671.58264059999999</v>
      </c>
      <c r="BB123" s="750">
        <v>671.58264059999999</v>
      </c>
      <c r="BC123" s="750">
        <v>671.58264059999999</v>
      </c>
      <c r="BD123" s="750">
        <v>671.58264059999999</v>
      </c>
      <c r="BE123" s="750">
        <v>671.58264059999999</v>
      </c>
      <c r="BF123" s="750">
        <v>671.58264059999999</v>
      </c>
      <c r="BG123" s="750">
        <v>671.58264059999999</v>
      </c>
      <c r="BH123" s="750">
        <v>671.58264059999999</v>
      </c>
      <c r="BI123" s="750">
        <v>671.58264059999999</v>
      </c>
      <c r="BJ123" s="750">
        <v>551.2573926</v>
      </c>
      <c r="BK123" s="750">
        <v>0</v>
      </c>
      <c r="BL123" s="750">
        <v>0</v>
      </c>
      <c r="BM123" s="750">
        <v>0</v>
      </c>
      <c r="BN123" s="750">
        <v>0</v>
      </c>
      <c r="BO123" s="750">
        <v>0</v>
      </c>
      <c r="BP123" s="750">
        <v>0</v>
      </c>
      <c r="BQ123" s="750">
        <v>0</v>
      </c>
      <c r="BR123" s="750">
        <v>0</v>
      </c>
      <c r="BS123" s="750">
        <v>0</v>
      </c>
      <c r="BT123" s="750">
        <v>0</v>
      </c>
    </row>
    <row r="124" spans="2:73">
      <c r="B124" s="747" t="s">
        <v>208</v>
      </c>
      <c r="C124" s="747" t="s">
        <v>786</v>
      </c>
      <c r="D124" s="747" t="s">
        <v>3</v>
      </c>
      <c r="E124" s="747" t="s">
        <v>684</v>
      </c>
      <c r="F124" s="747" t="s">
        <v>29</v>
      </c>
      <c r="G124" s="747" t="s">
        <v>787</v>
      </c>
      <c r="H124" s="747">
        <v>2014</v>
      </c>
      <c r="I124" s="748" t="s">
        <v>575</v>
      </c>
      <c r="J124" s="748" t="s">
        <v>590</v>
      </c>
      <c r="K124" s="751"/>
      <c r="L124" s="750">
        <v>0</v>
      </c>
      <c r="M124" s="750">
        <v>0</v>
      </c>
      <c r="N124" s="750">
        <v>0</v>
      </c>
      <c r="O124" s="750">
        <v>545.89839931000006</v>
      </c>
      <c r="P124" s="750">
        <v>545.89839931000006</v>
      </c>
      <c r="Q124" s="750">
        <v>545.89839931000006</v>
      </c>
      <c r="R124" s="750">
        <v>545.89839931000006</v>
      </c>
      <c r="S124" s="750">
        <v>545.89839931000006</v>
      </c>
      <c r="T124" s="750">
        <v>545.89839931000006</v>
      </c>
      <c r="U124" s="750">
        <v>545.89839931000006</v>
      </c>
      <c r="V124" s="750">
        <v>545.89839931000006</v>
      </c>
      <c r="W124" s="750">
        <v>545.89839931000006</v>
      </c>
      <c r="X124" s="750">
        <v>545.89839931000006</v>
      </c>
      <c r="Y124" s="750">
        <v>545.89839931000006</v>
      </c>
      <c r="Z124" s="750">
        <v>545.89839931000006</v>
      </c>
      <c r="AA124" s="750">
        <v>545.89839931000006</v>
      </c>
      <c r="AB124" s="750">
        <v>545.89839931000006</v>
      </c>
      <c r="AC124" s="750">
        <v>545.89839931000006</v>
      </c>
      <c r="AD124" s="750">
        <v>545.89839931000006</v>
      </c>
      <c r="AE124" s="750">
        <v>545.89839931000006</v>
      </c>
      <c r="AF124" s="750">
        <v>545.89839931000006</v>
      </c>
      <c r="AG124" s="750">
        <v>484.22002429999998</v>
      </c>
      <c r="AH124" s="750">
        <v>0</v>
      </c>
      <c r="AI124" s="750">
        <v>0</v>
      </c>
      <c r="AJ124" s="750">
        <v>0</v>
      </c>
      <c r="AK124" s="750">
        <v>0</v>
      </c>
      <c r="AL124" s="750">
        <v>0</v>
      </c>
      <c r="AM124" s="750">
        <v>0</v>
      </c>
      <c r="AN124" s="750">
        <v>0</v>
      </c>
      <c r="AO124" s="750">
        <v>0</v>
      </c>
      <c r="AP124" s="752"/>
      <c r="AQ124" s="750">
        <v>0</v>
      </c>
      <c r="AR124" s="750">
        <v>0</v>
      </c>
      <c r="AS124" s="750">
        <v>0</v>
      </c>
      <c r="AT124" s="750">
        <v>1001824.542288</v>
      </c>
      <c r="AU124" s="750">
        <v>1001824.542288</v>
      </c>
      <c r="AV124" s="750">
        <v>1001824.542288</v>
      </c>
      <c r="AW124" s="750">
        <v>1001824.542288</v>
      </c>
      <c r="AX124" s="750">
        <v>1001824.542288</v>
      </c>
      <c r="AY124" s="750">
        <v>1001824.542288</v>
      </c>
      <c r="AZ124" s="750">
        <v>1001824.542288</v>
      </c>
      <c r="BA124" s="750">
        <v>1001824.542288</v>
      </c>
      <c r="BB124" s="750">
        <v>1001824.542288</v>
      </c>
      <c r="BC124" s="750">
        <v>1001824.542288</v>
      </c>
      <c r="BD124" s="750">
        <v>1001824.542288</v>
      </c>
      <c r="BE124" s="750">
        <v>1001824.542288</v>
      </c>
      <c r="BF124" s="750">
        <v>1001824.542288</v>
      </c>
      <c r="BG124" s="750">
        <v>1001824.542288</v>
      </c>
      <c r="BH124" s="750">
        <v>1001824.542288</v>
      </c>
      <c r="BI124" s="750">
        <v>1001824.542288</v>
      </c>
      <c r="BJ124" s="750">
        <v>1001824.542288</v>
      </c>
      <c r="BK124" s="750">
        <v>1001824.542288</v>
      </c>
      <c r="BL124" s="750">
        <v>946668.38280000002</v>
      </c>
      <c r="BM124" s="750">
        <v>0</v>
      </c>
      <c r="BN124" s="750">
        <v>0</v>
      </c>
      <c r="BO124" s="750">
        <v>0</v>
      </c>
      <c r="BP124" s="750">
        <v>0</v>
      </c>
      <c r="BQ124" s="750">
        <v>0</v>
      </c>
      <c r="BR124" s="750">
        <v>0</v>
      </c>
      <c r="BS124" s="750">
        <v>0</v>
      </c>
      <c r="BT124" s="750">
        <v>0</v>
      </c>
    </row>
    <row r="125" spans="2:73">
      <c r="B125" s="747" t="s">
        <v>208</v>
      </c>
      <c r="C125" s="747" t="s">
        <v>810</v>
      </c>
      <c r="D125" s="747" t="s">
        <v>811</v>
      </c>
      <c r="E125" s="747" t="s">
        <v>684</v>
      </c>
      <c r="F125" s="747" t="s">
        <v>490</v>
      </c>
      <c r="G125" s="747" t="s">
        <v>787</v>
      </c>
      <c r="H125" s="747">
        <v>2014</v>
      </c>
      <c r="I125" s="748" t="s">
        <v>575</v>
      </c>
      <c r="J125" s="748" t="s">
        <v>590</v>
      </c>
      <c r="K125" s="751"/>
      <c r="L125" s="750">
        <v>0</v>
      </c>
      <c r="M125" s="750">
        <v>0</v>
      </c>
      <c r="N125" s="750">
        <v>0</v>
      </c>
      <c r="O125" s="750">
        <v>0</v>
      </c>
      <c r="P125" s="750">
        <v>0</v>
      </c>
      <c r="Q125" s="750">
        <v>0</v>
      </c>
      <c r="R125" s="750">
        <v>0</v>
      </c>
      <c r="S125" s="750">
        <v>0</v>
      </c>
      <c r="T125" s="750">
        <v>0</v>
      </c>
      <c r="U125" s="750">
        <v>0</v>
      </c>
      <c r="V125" s="750">
        <v>0</v>
      </c>
      <c r="W125" s="750">
        <v>0</v>
      </c>
      <c r="X125" s="750">
        <v>0</v>
      </c>
      <c r="Y125" s="750">
        <v>0</v>
      </c>
      <c r="Z125" s="750">
        <v>0</v>
      </c>
      <c r="AA125" s="750">
        <v>0</v>
      </c>
      <c r="AB125" s="750">
        <v>0</v>
      </c>
      <c r="AC125" s="750">
        <v>0</v>
      </c>
      <c r="AD125" s="750">
        <v>0</v>
      </c>
      <c r="AE125" s="750">
        <v>0</v>
      </c>
      <c r="AF125" s="750">
        <v>0</v>
      </c>
      <c r="AG125" s="750">
        <v>0</v>
      </c>
      <c r="AH125" s="750">
        <v>0</v>
      </c>
      <c r="AI125" s="750">
        <v>0</v>
      </c>
      <c r="AJ125" s="750">
        <v>0</v>
      </c>
      <c r="AK125" s="750">
        <v>0</v>
      </c>
      <c r="AL125" s="750">
        <v>0</v>
      </c>
      <c r="AM125" s="750">
        <v>0</v>
      </c>
      <c r="AN125" s="750">
        <v>0</v>
      </c>
      <c r="AO125" s="750">
        <v>0</v>
      </c>
      <c r="AP125" s="752"/>
      <c r="AQ125" s="750">
        <v>0</v>
      </c>
      <c r="AR125" s="750">
        <v>0</v>
      </c>
      <c r="AS125" s="750">
        <v>0</v>
      </c>
      <c r="AT125" s="750">
        <v>492720.74</v>
      </c>
      <c r="AU125" s="750">
        <v>492720.74</v>
      </c>
      <c r="AV125" s="750">
        <v>492720.74</v>
      </c>
      <c r="AW125" s="750">
        <v>492720.74</v>
      </c>
      <c r="AX125" s="750">
        <v>492720.74</v>
      </c>
      <c r="AY125" s="750">
        <v>492720.74</v>
      </c>
      <c r="AZ125" s="750">
        <v>492720.74</v>
      </c>
      <c r="BA125" s="750">
        <v>492720.74</v>
      </c>
      <c r="BB125" s="750">
        <v>492720.74</v>
      </c>
      <c r="BC125" s="750">
        <v>492720.74</v>
      </c>
      <c r="BD125" s="750">
        <v>492720.74</v>
      </c>
      <c r="BE125" s="750">
        <v>492720.74</v>
      </c>
      <c r="BF125" s="750">
        <v>492720.74</v>
      </c>
      <c r="BG125" s="750">
        <v>492720.74</v>
      </c>
      <c r="BH125" s="750">
        <v>492720.74</v>
      </c>
      <c r="BI125" s="750">
        <v>492720.74</v>
      </c>
      <c r="BJ125" s="750">
        <v>492720.74</v>
      </c>
      <c r="BK125" s="750">
        <v>492720.74</v>
      </c>
      <c r="BL125" s="750">
        <v>492720.74</v>
      </c>
      <c r="BM125" s="750">
        <v>492720.74</v>
      </c>
      <c r="BN125" s="750">
        <v>0</v>
      </c>
      <c r="BO125" s="750">
        <v>0</v>
      </c>
      <c r="BP125" s="750">
        <v>0</v>
      </c>
      <c r="BQ125" s="750">
        <v>0</v>
      </c>
      <c r="BR125" s="750">
        <v>0</v>
      </c>
      <c r="BS125" s="750">
        <v>0</v>
      </c>
      <c r="BT125" s="750">
        <v>0</v>
      </c>
    </row>
    <row r="126" spans="2:73">
      <c r="B126" s="747" t="s">
        <v>208</v>
      </c>
      <c r="C126" s="747" t="s">
        <v>490</v>
      </c>
      <c r="D126" s="747" t="s">
        <v>812</v>
      </c>
      <c r="E126" s="747" t="s">
        <v>684</v>
      </c>
      <c r="F126" s="747" t="s">
        <v>490</v>
      </c>
      <c r="G126" s="747" t="s">
        <v>791</v>
      </c>
      <c r="H126" s="747">
        <v>2014</v>
      </c>
      <c r="I126" s="748" t="s">
        <v>575</v>
      </c>
      <c r="J126" s="748" t="s">
        <v>590</v>
      </c>
      <c r="K126" s="751"/>
      <c r="L126" s="750">
        <v>0</v>
      </c>
      <c r="M126" s="750">
        <v>0</v>
      </c>
      <c r="N126" s="750">
        <v>0</v>
      </c>
      <c r="O126" s="750">
        <v>904.30317530000002</v>
      </c>
      <c r="P126" s="750">
        <v>0</v>
      </c>
      <c r="Q126" s="750">
        <v>0</v>
      </c>
      <c r="R126" s="750">
        <v>0</v>
      </c>
      <c r="S126" s="750">
        <v>0</v>
      </c>
      <c r="T126" s="750">
        <v>0</v>
      </c>
      <c r="U126" s="750">
        <v>0</v>
      </c>
      <c r="V126" s="750">
        <v>0</v>
      </c>
      <c r="W126" s="750">
        <v>0</v>
      </c>
      <c r="X126" s="750">
        <v>0</v>
      </c>
      <c r="Y126" s="750">
        <v>0</v>
      </c>
      <c r="Z126" s="750">
        <v>0</v>
      </c>
      <c r="AA126" s="750">
        <v>0</v>
      </c>
      <c r="AB126" s="750">
        <v>0</v>
      </c>
      <c r="AC126" s="750">
        <v>0</v>
      </c>
      <c r="AD126" s="750">
        <v>0</v>
      </c>
      <c r="AE126" s="750">
        <v>0</v>
      </c>
      <c r="AF126" s="750">
        <v>0</v>
      </c>
      <c r="AG126" s="750">
        <v>0</v>
      </c>
      <c r="AH126" s="750">
        <v>0</v>
      </c>
      <c r="AI126" s="750">
        <v>0</v>
      </c>
      <c r="AJ126" s="750">
        <v>0</v>
      </c>
      <c r="AK126" s="750">
        <v>0</v>
      </c>
      <c r="AL126" s="750">
        <v>0</v>
      </c>
      <c r="AM126" s="750">
        <v>0</v>
      </c>
      <c r="AN126" s="750">
        <v>0</v>
      </c>
      <c r="AO126" s="750">
        <v>0</v>
      </c>
      <c r="AP126" s="752"/>
      <c r="AQ126" s="750">
        <v>0</v>
      </c>
      <c r="AR126" s="750">
        <v>0</v>
      </c>
      <c r="AS126" s="750">
        <v>0</v>
      </c>
      <c r="AT126" s="750">
        <v>0</v>
      </c>
      <c r="AU126" s="750">
        <v>0</v>
      </c>
      <c r="AV126" s="750">
        <v>0</v>
      </c>
      <c r="AW126" s="750">
        <v>0</v>
      </c>
      <c r="AX126" s="750">
        <v>0</v>
      </c>
      <c r="AY126" s="750">
        <v>0</v>
      </c>
      <c r="AZ126" s="750">
        <v>0</v>
      </c>
      <c r="BA126" s="750">
        <v>0</v>
      </c>
      <c r="BB126" s="750">
        <v>0</v>
      </c>
      <c r="BC126" s="750">
        <v>0</v>
      </c>
      <c r="BD126" s="750">
        <v>0</v>
      </c>
      <c r="BE126" s="750">
        <v>0</v>
      </c>
      <c r="BF126" s="750">
        <v>0</v>
      </c>
      <c r="BG126" s="750">
        <v>0</v>
      </c>
      <c r="BH126" s="750">
        <v>0</v>
      </c>
      <c r="BI126" s="750">
        <v>0</v>
      </c>
      <c r="BJ126" s="750">
        <v>0</v>
      </c>
      <c r="BK126" s="750">
        <v>0</v>
      </c>
      <c r="BL126" s="750">
        <v>0</v>
      </c>
      <c r="BM126" s="750">
        <v>0</v>
      </c>
      <c r="BN126" s="750">
        <v>0</v>
      </c>
      <c r="BO126" s="750">
        <v>0</v>
      </c>
      <c r="BP126" s="750">
        <v>0</v>
      </c>
      <c r="BQ126" s="750">
        <v>0</v>
      </c>
      <c r="BR126" s="750">
        <v>0</v>
      </c>
      <c r="BS126" s="750">
        <v>0</v>
      </c>
      <c r="BT126" s="750">
        <v>0</v>
      </c>
    </row>
    <row r="127" spans="2:73">
      <c r="B127" s="747" t="s">
        <v>208</v>
      </c>
      <c r="C127" s="747" t="s">
        <v>793</v>
      </c>
      <c r="D127" s="747" t="s">
        <v>17</v>
      </c>
      <c r="E127" s="747" t="s">
        <v>684</v>
      </c>
      <c r="F127" s="747" t="s">
        <v>808</v>
      </c>
      <c r="G127" s="747" t="s">
        <v>787</v>
      </c>
      <c r="H127" s="747">
        <v>2012</v>
      </c>
      <c r="I127" s="748" t="s">
        <v>575</v>
      </c>
      <c r="J127" s="748" t="s">
        <v>583</v>
      </c>
      <c r="K127" s="751"/>
      <c r="L127" s="750">
        <v>0</v>
      </c>
      <c r="M127" s="750">
        <v>18.5</v>
      </c>
      <c r="N127" s="750">
        <v>18.5</v>
      </c>
      <c r="O127" s="750">
        <v>18.5</v>
      </c>
      <c r="P127" s="750">
        <v>18.5</v>
      </c>
      <c r="Q127" s="750">
        <v>18.5</v>
      </c>
      <c r="R127" s="750">
        <v>18.5</v>
      </c>
      <c r="S127" s="750">
        <v>18.5</v>
      </c>
      <c r="T127" s="750">
        <v>18.5</v>
      </c>
      <c r="U127" s="750">
        <v>18.5</v>
      </c>
      <c r="V127" s="750">
        <v>18.5</v>
      </c>
      <c r="W127" s="750">
        <v>18.5</v>
      </c>
      <c r="X127" s="750">
        <v>18.5</v>
      </c>
      <c r="Y127" s="750">
        <v>18.5</v>
      </c>
      <c r="Z127" s="750">
        <v>18.5</v>
      </c>
      <c r="AA127" s="750">
        <v>18.5</v>
      </c>
      <c r="AB127" s="750">
        <v>18.5</v>
      </c>
      <c r="AC127" s="750">
        <v>18.5</v>
      </c>
      <c r="AD127" s="750">
        <v>18.5</v>
      </c>
      <c r="AE127" s="750">
        <v>18.5</v>
      </c>
      <c r="AF127" s="750">
        <v>18.5</v>
      </c>
      <c r="AG127" s="750">
        <v>18.5</v>
      </c>
      <c r="AH127" s="750">
        <v>18.5</v>
      </c>
      <c r="AI127" s="750">
        <v>18.5</v>
      </c>
      <c r="AJ127" s="750">
        <v>18.5</v>
      </c>
      <c r="AK127" s="750">
        <v>18.5</v>
      </c>
      <c r="AL127" s="750">
        <v>0</v>
      </c>
      <c r="AM127" s="750">
        <v>0</v>
      </c>
      <c r="AN127" s="750">
        <v>0</v>
      </c>
      <c r="AO127" s="750">
        <v>0</v>
      </c>
      <c r="AP127" s="752"/>
      <c r="AQ127" s="750">
        <v>0</v>
      </c>
      <c r="AR127" s="750">
        <v>95016</v>
      </c>
      <c r="AS127" s="750">
        <v>95016</v>
      </c>
      <c r="AT127" s="750">
        <v>95016</v>
      </c>
      <c r="AU127" s="750">
        <v>95016</v>
      </c>
      <c r="AV127" s="750">
        <v>95016</v>
      </c>
      <c r="AW127" s="750">
        <v>95016</v>
      </c>
      <c r="AX127" s="750">
        <v>95016</v>
      </c>
      <c r="AY127" s="750">
        <v>95016</v>
      </c>
      <c r="AZ127" s="750">
        <v>95016</v>
      </c>
      <c r="BA127" s="750">
        <v>95016</v>
      </c>
      <c r="BB127" s="750">
        <v>95016</v>
      </c>
      <c r="BC127" s="750">
        <v>95016</v>
      </c>
      <c r="BD127" s="750">
        <v>95016</v>
      </c>
      <c r="BE127" s="750">
        <v>95016</v>
      </c>
      <c r="BF127" s="750">
        <v>95016</v>
      </c>
      <c r="BG127" s="750">
        <v>95016</v>
      </c>
      <c r="BH127" s="750">
        <v>95016</v>
      </c>
      <c r="BI127" s="750">
        <v>95016</v>
      </c>
      <c r="BJ127" s="750">
        <v>95016</v>
      </c>
      <c r="BK127" s="750">
        <v>95016</v>
      </c>
      <c r="BL127" s="750">
        <v>95016</v>
      </c>
      <c r="BM127" s="750">
        <v>95016</v>
      </c>
      <c r="BN127" s="750">
        <v>95016</v>
      </c>
      <c r="BO127" s="750">
        <v>95016</v>
      </c>
      <c r="BP127" s="750">
        <v>95016</v>
      </c>
      <c r="BQ127" s="750">
        <v>0</v>
      </c>
      <c r="BR127" s="750">
        <v>0</v>
      </c>
      <c r="BS127" s="750">
        <v>0</v>
      </c>
      <c r="BT127" s="750">
        <v>0</v>
      </c>
    </row>
    <row r="128" spans="2:73">
      <c r="B128" s="747" t="s">
        <v>208</v>
      </c>
      <c r="C128" s="747" t="s">
        <v>793</v>
      </c>
      <c r="D128" s="747" t="s">
        <v>17</v>
      </c>
      <c r="E128" s="747" t="s">
        <v>684</v>
      </c>
      <c r="F128" s="747" t="s">
        <v>808</v>
      </c>
      <c r="G128" s="747" t="s">
        <v>787</v>
      </c>
      <c r="H128" s="747">
        <v>2013</v>
      </c>
      <c r="I128" s="748" t="s">
        <v>575</v>
      </c>
      <c r="J128" s="748" t="s">
        <v>583</v>
      </c>
      <c r="K128" s="751"/>
      <c r="L128" s="750">
        <v>0</v>
      </c>
      <c r="M128" s="750">
        <v>0</v>
      </c>
      <c r="N128" s="750">
        <v>92.91</v>
      </c>
      <c r="O128" s="750">
        <v>92.91</v>
      </c>
      <c r="P128" s="750">
        <v>92.91</v>
      </c>
      <c r="Q128" s="750">
        <v>92.91</v>
      </c>
      <c r="R128" s="750">
        <v>92.91</v>
      </c>
      <c r="S128" s="750">
        <v>92.91</v>
      </c>
      <c r="T128" s="750">
        <v>92.91</v>
      </c>
      <c r="U128" s="750">
        <v>92.91</v>
      </c>
      <c r="V128" s="750">
        <v>92.91</v>
      </c>
      <c r="W128" s="750">
        <v>92.91</v>
      </c>
      <c r="X128" s="750">
        <v>92.91</v>
      </c>
      <c r="Y128" s="750">
        <v>92.91</v>
      </c>
      <c r="Z128" s="750">
        <v>92.91</v>
      </c>
      <c r="AA128" s="750">
        <v>92.91</v>
      </c>
      <c r="AB128" s="750">
        <v>92.91</v>
      </c>
      <c r="AC128" s="750">
        <v>92.91</v>
      </c>
      <c r="AD128" s="750">
        <v>92.91</v>
      </c>
      <c r="AE128" s="750">
        <v>92.91</v>
      </c>
      <c r="AF128" s="750">
        <v>92.91</v>
      </c>
      <c r="AG128" s="750">
        <v>92.91</v>
      </c>
      <c r="AH128" s="750">
        <v>92.91</v>
      </c>
      <c r="AI128" s="750">
        <v>92.91</v>
      </c>
      <c r="AJ128" s="750">
        <v>92.91</v>
      </c>
      <c r="AK128" s="750">
        <v>92.91</v>
      </c>
      <c r="AL128" s="750">
        <v>92.91</v>
      </c>
      <c r="AM128" s="750">
        <v>0</v>
      </c>
      <c r="AN128" s="750">
        <v>0</v>
      </c>
      <c r="AO128" s="750">
        <v>0</v>
      </c>
      <c r="AP128" s="752"/>
      <c r="AQ128" s="750">
        <v>0</v>
      </c>
      <c r="AR128" s="750">
        <v>0</v>
      </c>
      <c r="AS128" s="750">
        <v>204977.76</v>
      </c>
      <c r="AT128" s="750">
        <v>204977.76</v>
      </c>
      <c r="AU128" s="750">
        <v>204977.76</v>
      </c>
      <c r="AV128" s="750">
        <v>204977.76</v>
      </c>
      <c r="AW128" s="750">
        <v>204977.76</v>
      </c>
      <c r="AX128" s="750">
        <v>204977.76</v>
      </c>
      <c r="AY128" s="750">
        <v>204977.76</v>
      </c>
      <c r="AZ128" s="750">
        <v>204977.76</v>
      </c>
      <c r="BA128" s="750">
        <v>204977.76</v>
      </c>
      <c r="BB128" s="750">
        <v>204977.76</v>
      </c>
      <c r="BC128" s="750">
        <v>204977.76</v>
      </c>
      <c r="BD128" s="750">
        <v>204977.76</v>
      </c>
      <c r="BE128" s="750">
        <v>204977.76</v>
      </c>
      <c r="BF128" s="750">
        <v>204977.76</v>
      </c>
      <c r="BG128" s="750">
        <v>204977.76</v>
      </c>
      <c r="BH128" s="750">
        <v>204977.76</v>
      </c>
      <c r="BI128" s="750">
        <v>204977.76</v>
      </c>
      <c r="BJ128" s="750">
        <v>204977.76</v>
      </c>
      <c r="BK128" s="750">
        <v>204977.76</v>
      </c>
      <c r="BL128" s="750">
        <v>204977.76</v>
      </c>
      <c r="BM128" s="750">
        <v>204977.76</v>
      </c>
      <c r="BN128" s="750">
        <v>204977.76</v>
      </c>
      <c r="BO128" s="750">
        <v>204977.76</v>
      </c>
      <c r="BP128" s="750">
        <v>204977.76</v>
      </c>
      <c r="BQ128" s="750">
        <v>204977.76</v>
      </c>
      <c r="BR128" s="750">
        <v>0</v>
      </c>
      <c r="BS128" s="750">
        <v>0</v>
      </c>
      <c r="BT128" s="750">
        <v>0</v>
      </c>
    </row>
    <row r="129" spans="2:72">
      <c r="B129" s="747" t="s">
        <v>813</v>
      </c>
      <c r="C129" s="747" t="s">
        <v>788</v>
      </c>
      <c r="D129" s="747" t="s">
        <v>814</v>
      </c>
      <c r="E129" s="747" t="s">
        <v>684</v>
      </c>
      <c r="F129" s="747" t="s">
        <v>808</v>
      </c>
      <c r="G129" s="747" t="s">
        <v>791</v>
      </c>
      <c r="H129" s="747">
        <v>2014</v>
      </c>
      <c r="I129" s="748" t="s">
        <v>575</v>
      </c>
      <c r="J129" s="748" t="s">
        <v>590</v>
      </c>
      <c r="K129" s="751"/>
      <c r="L129" s="750">
        <v>0</v>
      </c>
      <c r="M129" s="750">
        <v>0</v>
      </c>
      <c r="N129" s="750">
        <v>0</v>
      </c>
      <c r="O129" s="750">
        <v>87.781019999999998</v>
      </c>
      <c r="P129" s="750">
        <v>0</v>
      </c>
      <c r="Q129" s="750">
        <v>0</v>
      </c>
      <c r="R129" s="750">
        <v>0</v>
      </c>
      <c r="S129" s="750">
        <v>0</v>
      </c>
      <c r="T129" s="750">
        <v>0</v>
      </c>
      <c r="U129" s="750">
        <v>0</v>
      </c>
      <c r="V129" s="750">
        <v>0</v>
      </c>
      <c r="W129" s="750">
        <v>0</v>
      </c>
      <c r="X129" s="750">
        <v>0</v>
      </c>
      <c r="Y129" s="750">
        <v>0</v>
      </c>
      <c r="Z129" s="750">
        <v>0</v>
      </c>
      <c r="AA129" s="750">
        <v>0</v>
      </c>
      <c r="AB129" s="750">
        <v>0</v>
      </c>
      <c r="AC129" s="750">
        <v>0</v>
      </c>
      <c r="AD129" s="750">
        <v>0</v>
      </c>
      <c r="AE129" s="750">
        <v>0</v>
      </c>
      <c r="AF129" s="750">
        <v>0</v>
      </c>
      <c r="AG129" s="750">
        <v>0</v>
      </c>
      <c r="AH129" s="750">
        <v>0</v>
      </c>
      <c r="AI129" s="750">
        <v>0</v>
      </c>
      <c r="AJ129" s="750">
        <v>0</v>
      </c>
      <c r="AK129" s="750">
        <v>0</v>
      </c>
      <c r="AL129" s="750">
        <v>0</v>
      </c>
      <c r="AM129" s="750">
        <v>0</v>
      </c>
      <c r="AN129" s="750">
        <v>0</v>
      </c>
      <c r="AO129" s="750">
        <v>0</v>
      </c>
      <c r="AP129" s="752"/>
      <c r="AQ129" s="750">
        <v>0</v>
      </c>
      <c r="AR129" s="750">
        <v>0</v>
      </c>
      <c r="AS129" s="750">
        <v>0</v>
      </c>
      <c r="AT129" s="750">
        <v>0</v>
      </c>
      <c r="AU129" s="750">
        <v>0</v>
      </c>
      <c r="AV129" s="750">
        <v>0</v>
      </c>
      <c r="AW129" s="750">
        <v>0</v>
      </c>
      <c r="AX129" s="750">
        <v>0</v>
      </c>
      <c r="AY129" s="750">
        <v>0</v>
      </c>
      <c r="AZ129" s="750">
        <v>0</v>
      </c>
      <c r="BA129" s="750">
        <v>0</v>
      </c>
      <c r="BB129" s="750">
        <v>0</v>
      </c>
      <c r="BC129" s="750">
        <v>0</v>
      </c>
      <c r="BD129" s="750">
        <v>0</v>
      </c>
      <c r="BE129" s="750">
        <v>0</v>
      </c>
      <c r="BF129" s="750">
        <v>0</v>
      </c>
      <c r="BG129" s="750">
        <v>0</v>
      </c>
      <c r="BH129" s="750">
        <v>0</v>
      </c>
      <c r="BI129" s="750">
        <v>0</v>
      </c>
      <c r="BJ129" s="750">
        <v>0</v>
      </c>
      <c r="BK129" s="750">
        <v>0</v>
      </c>
      <c r="BL129" s="750">
        <v>0</v>
      </c>
      <c r="BM129" s="750">
        <v>0</v>
      </c>
      <c r="BN129" s="750">
        <v>0</v>
      </c>
      <c r="BO129" s="750">
        <v>0</v>
      </c>
      <c r="BP129" s="750">
        <v>0</v>
      </c>
      <c r="BQ129" s="750">
        <v>0</v>
      </c>
      <c r="BR129" s="750">
        <v>0</v>
      </c>
      <c r="BS129" s="750">
        <v>0</v>
      </c>
      <c r="BT129" s="750">
        <v>0</v>
      </c>
    </row>
    <row r="130" spans="2:72">
      <c r="B130" s="747" t="s">
        <v>813</v>
      </c>
      <c r="C130" s="747" t="s">
        <v>786</v>
      </c>
      <c r="D130" s="747" t="s">
        <v>42</v>
      </c>
      <c r="E130" s="747" t="s">
        <v>684</v>
      </c>
      <c r="F130" s="747" t="s">
        <v>29</v>
      </c>
      <c r="G130" s="747" t="s">
        <v>791</v>
      </c>
      <c r="H130" s="747">
        <v>2007</v>
      </c>
      <c r="I130" s="748" t="s">
        <v>575</v>
      </c>
      <c r="J130" s="748" t="s">
        <v>583</v>
      </c>
      <c r="K130" s="751"/>
      <c r="L130" s="750">
        <v>0</v>
      </c>
      <c r="M130" s="750">
        <v>0</v>
      </c>
      <c r="N130" s="750">
        <v>0</v>
      </c>
      <c r="O130" s="750">
        <v>8.9261359999999996</v>
      </c>
      <c r="P130" s="750">
        <v>0</v>
      </c>
      <c r="Q130" s="750">
        <v>0</v>
      </c>
      <c r="R130" s="750">
        <v>0</v>
      </c>
      <c r="S130" s="750">
        <v>0</v>
      </c>
      <c r="T130" s="750">
        <v>0</v>
      </c>
      <c r="U130" s="750">
        <v>0</v>
      </c>
      <c r="V130" s="750">
        <v>0</v>
      </c>
      <c r="W130" s="750">
        <v>0</v>
      </c>
      <c r="X130" s="750">
        <v>0</v>
      </c>
      <c r="Y130" s="750">
        <v>0</v>
      </c>
      <c r="Z130" s="750">
        <v>0</v>
      </c>
      <c r="AA130" s="750">
        <v>0</v>
      </c>
      <c r="AB130" s="750">
        <v>0</v>
      </c>
      <c r="AC130" s="750">
        <v>0</v>
      </c>
      <c r="AD130" s="750">
        <v>0</v>
      </c>
      <c r="AE130" s="750">
        <v>0</v>
      </c>
      <c r="AF130" s="750">
        <v>0</v>
      </c>
      <c r="AG130" s="750">
        <v>0</v>
      </c>
      <c r="AH130" s="750">
        <v>0</v>
      </c>
      <c r="AI130" s="750">
        <v>0</v>
      </c>
      <c r="AJ130" s="750">
        <v>0</v>
      </c>
      <c r="AK130" s="750">
        <v>0</v>
      </c>
      <c r="AL130" s="750">
        <v>0</v>
      </c>
      <c r="AM130" s="750">
        <v>0</v>
      </c>
      <c r="AN130" s="750">
        <v>0</v>
      </c>
      <c r="AO130" s="750">
        <v>0</v>
      </c>
      <c r="AP130" s="752"/>
      <c r="AQ130" s="750">
        <v>0</v>
      </c>
      <c r="AR130" s="750">
        <v>0</v>
      </c>
      <c r="AS130" s="750">
        <v>0</v>
      </c>
      <c r="AT130" s="750">
        <v>0</v>
      </c>
      <c r="AU130" s="750">
        <v>0</v>
      </c>
      <c r="AV130" s="750">
        <v>0</v>
      </c>
      <c r="AW130" s="750">
        <v>0</v>
      </c>
      <c r="AX130" s="750">
        <v>0</v>
      </c>
      <c r="AY130" s="750">
        <v>0</v>
      </c>
      <c r="AZ130" s="750">
        <v>0</v>
      </c>
      <c r="BA130" s="750">
        <v>0</v>
      </c>
      <c r="BB130" s="750">
        <v>0</v>
      </c>
      <c r="BC130" s="750">
        <v>0</v>
      </c>
      <c r="BD130" s="750">
        <v>0</v>
      </c>
      <c r="BE130" s="750">
        <v>0</v>
      </c>
      <c r="BF130" s="750">
        <v>0</v>
      </c>
      <c r="BG130" s="750">
        <v>0</v>
      </c>
      <c r="BH130" s="750">
        <v>0</v>
      </c>
      <c r="BI130" s="750">
        <v>0</v>
      </c>
      <c r="BJ130" s="750">
        <v>0</v>
      </c>
      <c r="BK130" s="750">
        <v>0</v>
      </c>
      <c r="BL130" s="750">
        <v>0</v>
      </c>
      <c r="BM130" s="750">
        <v>0</v>
      </c>
      <c r="BN130" s="750">
        <v>0</v>
      </c>
      <c r="BO130" s="750">
        <v>0</v>
      </c>
      <c r="BP130" s="750">
        <v>0</v>
      </c>
      <c r="BQ130" s="750">
        <v>0</v>
      </c>
      <c r="BR130" s="750">
        <v>0</v>
      </c>
      <c r="BS130" s="750">
        <v>0</v>
      </c>
      <c r="BT130" s="750">
        <v>0</v>
      </c>
    </row>
    <row r="131" spans="2:72">
      <c r="B131" s="747" t="s">
        <v>813</v>
      </c>
      <c r="C131" s="747" t="s">
        <v>786</v>
      </c>
      <c r="D131" s="747" t="s">
        <v>42</v>
      </c>
      <c r="E131" s="747" t="s">
        <v>684</v>
      </c>
      <c r="F131" s="747" t="s">
        <v>29</v>
      </c>
      <c r="G131" s="747" t="s">
        <v>791</v>
      </c>
      <c r="H131" s="747">
        <v>2008</v>
      </c>
      <c r="I131" s="748" t="s">
        <v>575</v>
      </c>
      <c r="J131" s="748" t="s">
        <v>583</v>
      </c>
      <c r="K131" s="751"/>
      <c r="L131" s="750">
        <v>0</v>
      </c>
      <c r="M131" s="750">
        <v>0</v>
      </c>
      <c r="N131" s="750">
        <v>0</v>
      </c>
      <c r="O131" s="750">
        <v>474.87790000000001</v>
      </c>
      <c r="P131" s="750">
        <v>0</v>
      </c>
      <c r="Q131" s="750">
        <v>0</v>
      </c>
      <c r="R131" s="750">
        <v>0</v>
      </c>
      <c r="S131" s="750">
        <v>0</v>
      </c>
      <c r="T131" s="750">
        <v>0</v>
      </c>
      <c r="U131" s="750">
        <v>0</v>
      </c>
      <c r="V131" s="750">
        <v>0</v>
      </c>
      <c r="W131" s="750">
        <v>0</v>
      </c>
      <c r="X131" s="750">
        <v>0</v>
      </c>
      <c r="Y131" s="750">
        <v>0</v>
      </c>
      <c r="Z131" s="750">
        <v>0</v>
      </c>
      <c r="AA131" s="750">
        <v>0</v>
      </c>
      <c r="AB131" s="750">
        <v>0</v>
      </c>
      <c r="AC131" s="750">
        <v>0</v>
      </c>
      <c r="AD131" s="750">
        <v>0</v>
      </c>
      <c r="AE131" s="750">
        <v>0</v>
      </c>
      <c r="AF131" s="750">
        <v>0</v>
      </c>
      <c r="AG131" s="750">
        <v>0</v>
      </c>
      <c r="AH131" s="750">
        <v>0</v>
      </c>
      <c r="AI131" s="750">
        <v>0</v>
      </c>
      <c r="AJ131" s="750">
        <v>0</v>
      </c>
      <c r="AK131" s="750">
        <v>0</v>
      </c>
      <c r="AL131" s="750">
        <v>0</v>
      </c>
      <c r="AM131" s="750">
        <v>0</v>
      </c>
      <c r="AN131" s="750">
        <v>0</v>
      </c>
      <c r="AO131" s="750">
        <v>0</v>
      </c>
      <c r="AP131" s="752"/>
      <c r="AQ131" s="750">
        <v>0</v>
      </c>
      <c r="AR131" s="750">
        <v>0</v>
      </c>
      <c r="AS131" s="750">
        <v>0</v>
      </c>
      <c r="AT131" s="750">
        <v>0</v>
      </c>
      <c r="AU131" s="750">
        <v>0</v>
      </c>
      <c r="AV131" s="750">
        <v>0</v>
      </c>
      <c r="AW131" s="750">
        <v>0</v>
      </c>
      <c r="AX131" s="750">
        <v>0</v>
      </c>
      <c r="AY131" s="750">
        <v>0</v>
      </c>
      <c r="AZ131" s="750">
        <v>0</v>
      </c>
      <c r="BA131" s="750">
        <v>0</v>
      </c>
      <c r="BB131" s="750">
        <v>0</v>
      </c>
      <c r="BC131" s="750">
        <v>0</v>
      </c>
      <c r="BD131" s="750">
        <v>0</v>
      </c>
      <c r="BE131" s="750">
        <v>0</v>
      </c>
      <c r="BF131" s="750">
        <v>0</v>
      </c>
      <c r="BG131" s="750">
        <v>0</v>
      </c>
      <c r="BH131" s="750">
        <v>0</v>
      </c>
      <c r="BI131" s="750">
        <v>0</v>
      </c>
      <c r="BJ131" s="750">
        <v>0</v>
      </c>
      <c r="BK131" s="750">
        <v>0</v>
      </c>
      <c r="BL131" s="750">
        <v>0</v>
      </c>
      <c r="BM131" s="750">
        <v>0</v>
      </c>
      <c r="BN131" s="750">
        <v>0</v>
      </c>
      <c r="BO131" s="750">
        <v>0</v>
      </c>
      <c r="BP131" s="750">
        <v>0</v>
      </c>
      <c r="BQ131" s="750">
        <v>0</v>
      </c>
      <c r="BR131" s="750">
        <v>0</v>
      </c>
      <c r="BS131" s="750">
        <v>0</v>
      </c>
      <c r="BT131" s="750">
        <v>0</v>
      </c>
    </row>
    <row r="132" spans="2:72">
      <c r="B132" s="747" t="s">
        <v>813</v>
      </c>
      <c r="C132" s="747" t="s">
        <v>786</v>
      </c>
      <c r="D132" s="747" t="s">
        <v>42</v>
      </c>
      <c r="E132" s="747" t="s">
        <v>684</v>
      </c>
      <c r="F132" s="747" t="s">
        <v>29</v>
      </c>
      <c r="G132" s="747" t="s">
        <v>791</v>
      </c>
      <c r="H132" s="747">
        <v>2009</v>
      </c>
      <c r="I132" s="748" t="s">
        <v>575</v>
      </c>
      <c r="J132" s="748" t="s">
        <v>583</v>
      </c>
      <c r="K132" s="751"/>
      <c r="L132" s="750">
        <v>0</v>
      </c>
      <c r="M132" s="750">
        <v>0</v>
      </c>
      <c r="N132" s="750">
        <v>0</v>
      </c>
      <c r="O132" s="750">
        <v>306.15870000000001</v>
      </c>
      <c r="P132" s="750">
        <v>0</v>
      </c>
      <c r="Q132" s="750">
        <v>0</v>
      </c>
      <c r="R132" s="750">
        <v>0</v>
      </c>
      <c r="S132" s="750">
        <v>0</v>
      </c>
      <c r="T132" s="750">
        <v>0</v>
      </c>
      <c r="U132" s="750">
        <v>0</v>
      </c>
      <c r="V132" s="750">
        <v>0</v>
      </c>
      <c r="W132" s="750">
        <v>0</v>
      </c>
      <c r="X132" s="750">
        <v>0</v>
      </c>
      <c r="Y132" s="750">
        <v>0</v>
      </c>
      <c r="Z132" s="750">
        <v>0</v>
      </c>
      <c r="AA132" s="750">
        <v>0</v>
      </c>
      <c r="AB132" s="750">
        <v>0</v>
      </c>
      <c r="AC132" s="750">
        <v>0</v>
      </c>
      <c r="AD132" s="750">
        <v>0</v>
      </c>
      <c r="AE132" s="750">
        <v>0</v>
      </c>
      <c r="AF132" s="750">
        <v>0</v>
      </c>
      <c r="AG132" s="750">
        <v>0</v>
      </c>
      <c r="AH132" s="750">
        <v>0</v>
      </c>
      <c r="AI132" s="750">
        <v>0</v>
      </c>
      <c r="AJ132" s="750">
        <v>0</v>
      </c>
      <c r="AK132" s="750">
        <v>0</v>
      </c>
      <c r="AL132" s="750">
        <v>0</v>
      </c>
      <c r="AM132" s="750">
        <v>0</v>
      </c>
      <c r="AN132" s="750">
        <v>0</v>
      </c>
      <c r="AO132" s="750">
        <v>0</v>
      </c>
      <c r="AP132" s="752"/>
      <c r="AQ132" s="750">
        <v>0</v>
      </c>
      <c r="AR132" s="750">
        <v>0</v>
      </c>
      <c r="AS132" s="750">
        <v>0</v>
      </c>
      <c r="AT132" s="750">
        <v>0</v>
      </c>
      <c r="AU132" s="750">
        <v>0</v>
      </c>
      <c r="AV132" s="750">
        <v>0</v>
      </c>
      <c r="AW132" s="750">
        <v>0</v>
      </c>
      <c r="AX132" s="750">
        <v>0</v>
      </c>
      <c r="AY132" s="750">
        <v>0</v>
      </c>
      <c r="AZ132" s="750">
        <v>0</v>
      </c>
      <c r="BA132" s="750">
        <v>0</v>
      </c>
      <c r="BB132" s="750">
        <v>0</v>
      </c>
      <c r="BC132" s="750">
        <v>0</v>
      </c>
      <c r="BD132" s="750">
        <v>0</v>
      </c>
      <c r="BE132" s="750">
        <v>0</v>
      </c>
      <c r="BF132" s="750">
        <v>0</v>
      </c>
      <c r="BG132" s="750">
        <v>0</v>
      </c>
      <c r="BH132" s="750">
        <v>0</v>
      </c>
      <c r="BI132" s="750">
        <v>0</v>
      </c>
      <c r="BJ132" s="750">
        <v>0</v>
      </c>
      <c r="BK132" s="750">
        <v>0</v>
      </c>
      <c r="BL132" s="750">
        <v>0</v>
      </c>
      <c r="BM132" s="750">
        <v>0</v>
      </c>
      <c r="BN132" s="750">
        <v>0</v>
      </c>
      <c r="BO132" s="750">
        <v>0</v>
      </c>
      <c r="BP132" s="750">
        <v>0</v>
      </c>
      <c r="BQ132" s="750">
        <v>0</v>
      </c>
      <c r="BR132" s="750">
        <v>0</v>
      </c>
      <c r="BS132" s="750">
        <v>0</v>
      </c>
      <c r="BT132" s="750">
        <v>0</v>
      </c>
    </row>
    <row r="133" spans="2:72">
      <c r="B133" s="747" t="s">
        <v>813</v>
      </c>
      <c r="C133" s="747" t="s">
        <v>786</v>
      </c>
      <c r="D133" s="747" t="s">
        <v>42</v>
      </c>
      <c r="E133" s="747" t="s">
        <v>684</v>
      </c>
      <c r="F133" s="747" t="s">
        <v>29</v>
      </c>
      <c r="G133" s="747" t="s">
        <v>791</v>
      </c>
      <c r="H133" s="747">
        <v>2010</v>
      </c>
      <c r="I133" s="748" t="s">
        <v>575</v>
      </c>
      <c r="J133" s="748" t="s">
        <v>583</v>
      </c>
      <c r="K133" s="751"/>
      <c r="L133" s="750">
        <v>0</v>
      </c>
      <c r="M133" s="750">
        <v>0</v>
      </c>
      <c r="N133" s="750">
        <v>0</v>
      </c>
      <c r="O133" s="750">
        <v>144.7516</v>
      </c>
      <c r="P133" s="750">
        <v>0</v>
      </c>
      <c r="Q133" s="750">
        <v>0</v>
      </c>
      <c r="R133" s="750">
        <v>0</v>
      </c>
      <c r="S133" s="750">
        <v>0</v>
      </c>
      <c r="T133" s="750">
        <v>0</v>
      </c>
      <c r="U133" s="750">
        <v>0</v>
      </c>
      <c r="V133" s="750">
        <v>0</v>
      </c>
      <c r="W133" s="750">
        <v>0</v>
      </c>
      <c r="X133" s="750">
        <v>0</v>
      </c>
      <c r="Y133" s="750">
        <v>0</v>
      </c>
      <c r="Z133" s="750">
        <v>0</v>
      </c>
      <c r="AA133" s="750">
        <v>0</v>
      </c>
      <c r="AB133" s="750">
        <v>0</v>
      </c>
      <c r="AC133" s="750">
        <v>0</v>
      </c>
      <c r="AD133" s="750">
        <v>0</v>
      </c>
      <c r="AE133" s="750">
        <v>0</v>
      </c>
      <c r="AF133" s="750">
        <v>0</v>
      </c>
      <c r="AG133" s="750">
        <v>0</v>
      </c>
      <c r="AH133" s="750">
        <v>0</v>
      </c>
      <c r="AI133" s="750">
        <v>0</v>
      </c>
      <c r="AJ133" s="750">
        <v>0</v>
      </c>
      <c r="AK133" s="750">
        <v>0</v>
      </c>
      <c r="AL133" s="750">
        <v>0</v>
      </c>
      <c r="AM133" s="750">
        <v>0</v>
      </c>
      <c r="AN133" s="750">
        <v>0</v>
      </c>
      <c r="AO133" s="750">
        <v>0</v>
      </c>
      <c r="AP133" s="752"/>
      <c r="AQ133" s="750">
        <v>0</v>
      </c>
      <c r="AR133" s="750">
        <v>0</v>
      </c>
      <c r="AS133" s="750">
        <v>0</v>
      </c>
      <c r="AT133" s="750">
        <v>0</v>
      </c>
      <c r="AU133" s="750">
        <v>0</v>
      </c>
      <c r="AV133" s="750">
        <v>0</v>
      </c>
      <c r="AW133" s="750">
        <v>0</v>
      </c>
      <c r="AX133" s="750">
        <v>0</v>
      </c>
      <c r="AY133" s="750">
        <v>0</v>
      </c>
      <c r="AZ133" s="750">
        <v>0</v>
      </c>
      <c r="BA133" s="750">
        <v>0</v>
      </c>
      <c r="BB133" s="750">
        <v>0</v>
      </c>
      <c r="BC133" s="750">
        <v>0</v>
      </c>
      <c r="BD133" s="750">
        <v>0</v>
      </c>
      <c r="BE133" s="750">
        <v>0</v>
      </c>
      <c r="BF133" s="750">
        <v>0</v>
      </c>
      <c r="BG133" s="750">
        <v>0</v>
      </c>
      <c r="BH133" s="750">
        <v>0</v>
      </c>
      <c r="BI133" s="750">
        <v>0</v>
      </c>
      <c r="BJ133" s="750">
        <v>0</v>
      </c>
      <c r="BK133" s="750">
        <v>0</v>
      </c>
      <c r="BL133" s="750">
        <v>0</v>
      </c>
      <c r="BM133" s="750">
        <v>0</v>
      </c>
      <c r="BN133" s="750">
        <v>0</v>
      </c>
      <c r="BO133" s="750">
        <v>0</v>
      </c>
      <c r="BP133" s="750">
        <v>0</v>
      </c>
      <c r="BQ133" s="750">
        <v>0</v>
      </c>
      <c r="BR133" s="750">
        <v>0</v>
      </c>
      <c r="BS133" s="750">
        <v>0</v>
      </c>
      <c r="BT133" s="750">
        <v>0</v>
      </c>
    </row>
    <row r="134" spans="2:72">
      <c r="B134" s="747" t="s">
        <v>813</v>
      </c>
      <c r="C134" s="747" t="s">
        <v>792</v>
      </c>
      <c r="D134" s="747" t="s">
        <v>9</v>
      </c>
      <c r="E134" s="747" t="s">
        <v>684</v>
      </c>
      <c r="F134" s="747" t="s">
        <v>792</v>
      </c>
      <c r="G134" s="747" t="s">
        <v>791</v>
      </c>
      <c r="H134" s="747">
        <v>2014</v>
      </c>
      <c r="I134" s="748" t="s">
        <v>575</v>
      </c>
      <c r="J134" s="748" t="s">
        <v>590</v>
      </c>
      <c r="K134" s="751"/>
      <c r="L134" s="750">
        <v>0</v>
      </c>
      <c r="M134" s="750">
        <v>0</v>
      </c>
      <c r="N134" s="750">
        <v>0</v>
      </c>
      <c r="O134" s="750">
        <v>85.5595</v>
      </c>
      <c r="P134" s="750">
        <v>0</v>
      </c>
      <c r="Q134" s="750">
        <v>0</v>
      </c>
      <c r="R134" s="750">
        <v>0</v>
      </c>
      <c r="S134" s="750">
        <v>0</v>
      </c>
      <c r="T134" s="750">
        <v>0</v>
      </c>
      <c r="U134" s="750">
        <v>0</v>
      </c>
      <c r="V134" s="750">
        <v>0</v>
      </c>
      <c r="W134" s="750">
        <v>0</v>
      </c>
      <c r="X134" s="750">
        <v>0</v>
      </c>
      <c r="Y134" s="750">
        <v>0</v>
      </c>
      <c r="Z134" s="750">
        <v>0</v>
      </c>
      <c r="AA134" s="750">
        <v>0</v>
      </c>
      <c r="AB134" s="750">
        <v>0</v>
      </c>
      <c r="AC134" s="750">
        <v>0</v>
      </c>
      <c r="AD134" s="750">
        <v>0</v>
      </c>
      <c r="AE134" s="750">
        <v>0</v>
      </c>
      <c r="AF134" s="750">
        <v>0</v>
      </c>
      <c r="AG134" s="750">
        <v>0</v>
      </c>
      <c r="AH134" s="750">
        <v>0</v>
      </c>
      <c r="AI134" s="750">
        <v>0</v>
      </c>
      <c r="AJ134" s="750">
        <v>0</v>
      </c>
      <c r="AK134" s="750">
        <v>0</v>
      </c>
      <c r="AL134" s="750">
        <v>0</v>
      </c>
      <c r="AM134" s="750">
        <v>0</v>
      </c>
      <c r="AN134" s="750">
        <v>0</v>
      </c>
      <c r="AO134" s="750">
        <v>0</v>
      </c>
      <c r="AP134" s="752"/>
      <c r="AQ134" s="750">
        <v>0</v>
      </c>
      <c r="AR134" s="750">
        <v>0</v>
      </c>
      <c r="AS134" s="750">
        <v>0</v>
      </c>
      <c r="AT134" s="750">
        <v>0</v>
      </c>
      <c r="AU134" s="750">
        <v>0</v>
      </c>
      <c r="AV134" s="750">
        <v>0</v>
      </c>
      <c r="AW134" s="750">
        <v>0</v>
      </c>
      <c r="AX134" s="750">
        <v>0</v>
      </c>
      <c r="AY134" s="750">
        <v>0</v>
      </c>
      <c r="AZ134" s="750">
        <v>0</v>
      </c>
      <c r="BA134" s="750">
        <v>0</v>
      </c>
      <c r="BB134" s="750">
        <v>0</v>
      </c>
      <c r="BC134" s="750">
        <v>0</v>
      </c>
      <c r="BD134" s="750">
        <v>0</v>
      </c>
      <c r="BE134" s="750">
        <v>0</v>
      </c>
      <c r="BF134" s="750">
        <v>0</v>
      </c>
      <c r="BG134" s="750">
        <v>0</v>
      </c>
      <c r="BH134" s="750">
        <v>0</v>
      </c>
      <c r="BI134" s="750">
        <v>0</v>
      </c>
      <c r="BJ134" s="750">
        <v>0</v>
      </c>
      <c r="BK134" s="750">
        <v>0</v>
      </c>
      <c r="BL134" s="750">
        <v>0</v>
      </c>
      <c r="BM134" s="750">
        <v>0</v>
      </c>
      <c r="BN134" s="750">
        <v>0</v>
      </c>
      <c r="BO134" s="750">
        <v>0</v>
      </c>
      <c r="BP134" s="750">
        <v>0</v>
      </c>
      <c r="BQ134" s="750">
        <v>0</v>
      </c>
      <c r="BR134" s="750">
        <v>0</v>
      </c>
      <c r="BS134" s="750">
        <v>0</v>
      </c>
      <c r="BT134" s="750">
        <v>0</v>
      </c>
    </row>
    <row r="135" spans="2:72">
      <c r="B135" s="747" t="s">
        <v>785</v>
      </c>
      <c r="C135" s="747" t="s">
        <v>788</v>
      </c>
      <c r="D135" s="747" t="s">
        <v>814</v>
      </c>
      <c r="E135" s="747" t="s">
        <v>684</v>
      </c>
      <c r="F135" s="747" t="s">
        <v>808</v>
      </c>
      <c r="G135" s="747" t="s">
        <v>791</v>
      </c>
      <c r="H135" s="747">
        <v>2014</v>
      </c>
      <c r="I135" s="748" t="s">
        <v>575</v>
      </c>
      <c r="J135" s="748" t="s">
        <v>590</v>
      </c>
      <c r="K135" s="751"/>
      <c r="L135" s="750">
        <v>0</v>
      </c>
      <c r="M135" s="750">
        <v>0</v>
      </c>
      <c r="N135" s="750">
        <v>0</v>
      </c>
      <c r="O135" s="750">
        <v>82.441599999999994</v>
      </c>
      <c r="P135" s="750">
        <v>0</v>
      </c>
      <c r="Q135" s="750">
        <v>0</v>
      </c>
      <c r="R135" s="750">
        <v>0</v>
      </c>
      <c r="S135" s="750">
        <v>0</v>
      </c>
      <c r="T135" s="750">
        <v>0</v>
      </c>
      <c r="U135" s="750">
        <v>0</v>
      </c>
      <c r="V135" s="750">
        <v>0</v>
      </c>
      <c r="W135" s="750">
        <v>0</v>
      </c>
      <c r="X135" s="750">
        <v>0</v>
      </c>
      <c r="Y135" s="750">
        <v>0</v>
      </c>
      <c r="Z135" s="750">
        <v>0</v>
      </c>
      <c r="AA135" s="750">
        <v>0</v>
      </c>
      <c r="AB135" s="750">
        <v>0</v>
      </c>
      <c r="AC135" s="750">
        <v>0</v>
      </c>
      <c r="AD135" s="750">
        <v>0</v>
      </c>
      <c r="AE135" s="750">
        <v>0</v>
      </c>
      <c r="AF135" s="750">
        <v>0</v>
      </c>
      <c r="AG135" s="750">
        <v>0</v>
      </c>
      <c r="AH135" s="750">
        <v>0</v>
      </c>
      <c r="AI135" s="750">
        <v>0</v>
      </c>
      <c r="AJ135" s="750">
        <v>0</v>
      </c>
      <c r="AK135" s="750">
        <v>0</v>
      </c>
      <c r="AL135" s="750">
        <v>0</v>
      </c>
      <c r="AM135" s="750">
        <v>0</v>
      </c>
      <c r="AN135" s="750">
        <v>0</v>
      </c>
      <c r="AO135" s="750">
        <v>0</v>
      </c>
      <c r="AP135" s="752"/>
      <c r="AQ135" s="750">
        <v>0</v>
      </c>
      <c r="AR135" s="750">
        <v>0</v>
      </c>
      <c r="AS135" s="750">
        <v>0</v>
      </c>
      <c r="AT135" s="750">
        <v>0</v>
      </c>
      <c r="AU135" s="750">
        <v>0</v>
      </c>
      <c r="AV135" s="750">
        <v>0</v>
      </c>
      <c r="AW135" s="750">
        <v>0</v>
      </c>
      <c r="AX135" s="750">
        <v>0</v>
      </c>
      <c r="AY135" s="750">
        <v>0</v>
      </c>
      <c r="AZ135" s="750">
        <v>0</v>
      </c>
      <c r="BA135" s="750">
        <v>0</v>
      </c>
      <c r="BB135" s="750">
        <v>0</v>
      </c>
      <c r="BC135" s="750">
        <v>0</v>
      </c>
      <c r="BD135" s="750">
        <v>0</v>
      </c>
      <c r="BE135" s="750">
        <v>0</v>
      </c>
      <c r="BF135" s="750">
        <v>0</v>
      </c>
      <c r="BG135" s="750">
        <v>0</v>
      </c>
      <c r="BH135" s="750">
        <v>0</v>
      </c>
      <c r="BI135" s="750">
        <v>0</v>
      </c>
      <c r="BJ135" s="750">
        <v>0</v>
      </c>
      <c r="BK135" s="750">
        <v>0</v>
      </c>
      <c r="BL135" s="750">
        <v>0</v>
      </c>
      <c r="BM135" s="750">
        <v>0</v>
      </c>
      <c r="BN135" s="750">
        <v>0</v>
      </c>
      <c r="BO135" s="750">
        <v>0</v>
      </c>
      <c r="BP135" s="750">
        <v>0</v>
      </c>
      <c r="BQ135" s="750">
        <v>0</v>
      </c>
      <c r="BR135" s="750">
        <v>0</v>
      </c>
      <c r="BS135" s="750">
        <v>0</v>
      </c>
      <c r="BT135" s="750">
        <v>0</v>
      </c>
    </row>
    <row r="136" spans="2:72">
      <c r="B136" s="747" t="s">
        <v>785</v>
      </c>
      <c r="C136" s="747" t="s">
        <v>788</v>
      </c>
      <c r="D136" s="747" t="s">
        <v>815</v>
      </c>
      <c r="E136" s="747" t="s">
        <v>684</v>
      </c>
      <c r="F136" s="747" t="s">
        <v>808</v>
      </c>
      <c r="G136" s="747" t="s">
        <v>791</v>
      </c>
      <c r="H136" s="747">
        <v>2013</v>
      </c>
      <c r="I136" s="748" t="s">
        <v>575</v>
      </c>
      <c r="J136" s="748" t="s">
        <v>583</v>
      </c>
      <c r="K136" s="751"/>
      <c r="L136" s="750">
        <v>0</v>
      </c>
      <c r="M136" s="750">
        <v>0</v>
      </c>
      <c r="N136" s="750">
        <v>0</v>
      </c>
      <c r="O136" s="750">
        <v>162.9222</v>
      </c>
      <c r="P136" s="750">
        <v>0</v>
      </c>
      <c r="Q136" s="750">
        <v>0</v>
      </c>
      <c r="R136" s="750">
        <v>0</v>
      </c>
      <c r="S136" s="750">
        <v>0</v>
      </c>
      <c r="T136" s="750">
        <v>0</v>
      </c>
      <c r="U136" s="750">
        <v>0</v>
      </c>
      <c r="V136" s="750">
        <v>0</v>
      </c>
      <c r="W136" s="750">
        <v>0</v>
      </c>
      <c r="X136" s="750">
        <v>0</v>
      </c>
      <c r="Y136" s="750">
        <v>0</v>
      </c>
      <c r="Z136" s="750">
        <v>0</v>
      </c>
      <c r="AA136" s="750">
        <v>0</v>
      </c>
      <c r="AB136" s="750">
        <v>0</v>
      </c>
      <c r="AC136" s="750">
        <v>0</v>
      </c>
      <c r="AD136" s="750">
        <v>0</v>
      </c>
      <c r="AE136" s="750">
        <v>0</v>
      </c>
      <c r="AF136" s="750">
        <v>0</v>
      </c>
      <c r="AG136" s="750">
        <v>0</v>
      </c>
      <c r="AH136" s="750">
        <v>0</v>
      </c>
      <c r="AI136" s="750">
        <v>0</v>
      </c>
      <c r="AJ136" s="750">
        <v>0</v>
      </c>
      <c r="AK136" s="750">
        <v>0</v>
      </c>
      <c r="AL136" s="750">
        <v>0</v>
      </c>
      <c r="AM136" s="750">
        <v>0</v>
      </c>
      <c r="AN136" s="750">
        <v>0</v>
      </c>
      <c r="AO136" s="750">
        <v>0</v>
      </c>
      <c r="AP136" s="752"/>
      <c r="AQ136" s="750">
        <v>0</v>
      </c>
      <c r="AR136" s="750">
        <v>0</v>
      </c>
      <c r="AS136" s="750">
        <v>0</v>
      </c>
      <c r="AT136" s="750">
        <v>0</v>
      </c>
      <c r="AU136" s="750">
        <v>0</v>
      </c>
      <c r="AV136" s="750">
        <v>0</v>
      </c>
      <c r="AW136" s="750">
        <v>0</v>
      </c>
      <c r="AX136" s="750">
        <v>0</v>
      </c>
      <c r="AY136" s="750">
        <v>0</v>
      </c>
      <c r="AZ136" s="750">
        <v>0</v>
      </c>
      <c r="BA136" s="750">
        <v>0</v>
      </c>
      <c r="BB136" s="750">
        <v>0</v>
      </c>
      <c r="BC136" s="750">
        <v>0</v>
      </c>
      <c r="BD136" s="750">
        <v>0</v>
      </c>
      <c r="BE136" s="750">
        <v>0</v>
      </c>
      <c r="BF136" s="750">
        <v>0</v>
      </c>
      <c r="BG136" s="750">
        <v>0</v>
      </c>
      <c r="BH136" s="750">
        <v>0</v>
      </c>
      <c r="BI136" s="750">
        <v>0</v>
      </c>
      <c r="BJ136" s="750">
        <v>0</v>
      </c>
      <c r="BK136" s="750">
        <v>0</v>
      </c>
      <c r="BL136" s="750">
        <v>0</v>
      </c>
      <c r="BM136" s="750">
        <v>0</v>
      </c>
      <c r="BN136" s="750">
        <v>0</v>
      </c>
      <c r="BO136" s="750">
        <v>0</v>
      </c>
      <c r="BP136" s="750">
        <v>0</v>
      </c>
      <c r="BQ136" s="750">
        <v>0</v>
      </c>
      <c r="BR136" s="750">
        <v>0</v>
      </c>
      <c r="BS136" s="750">
        <v>0</v>
      </c>
      <c r="BT136" s="750">
        <v>0</v>
      </c>
    </row>
    <row r="137" spans="2:72">
      <c r="B137" s="747" t="s">
        <v>785</v>
      </c>
      <c r="C137" s="747" t="s">
        <v>788</v>
      </c>
      <c r="D137" s="747" t="s">
        <v>815</v>
      </c>
      <c r="E137" s="747" t="s">
        <v>684</v>
      </c>
      <c r="F137" s="747" t="s">
        <v>808</v>
      </c>
      <c r="G137" s="747" t="s">
        <v>791</v>
      </c>
      <c r="H137" s="747">
        <v>2014</v>
      </c>
      <c r="I137" s="748" t="s">
        <v>575</v>
      </c>
      <c r="J137" s="748" t="s">
        <v>590</v>
      </c>
      <c r="K137" s="751"/>
      <c r="L137" s="750">
        <v>0</v>
      </c>
      <c r="M137" s="750">
        <v>0</v>
      </c>
      <c r="N137" s="750">
        <v>0</v>
      </c>
      <c r="O137" s="750">
        <v>86.513549999999995</v>
      </c>
      <c r="P137" s="750">
        <v>0</v>
      </c>
      <c r="Q137" s="750">
        <v>0</v>
      </c>
      <c r="R137" s="750">
        <v>0</v>
      </c>
      <c r="S137" s="750">
        <v>0</v>
      </c>
      <c r="T137" s="750">
        <v>0</v>
      </c>
      <c r="U137" s="750">
        <v>0</v>
      </c>
      <c r="V137" s="750">
        <v>0</v>
      </c>
      <c r="W137" s="750">
        <v>0</v>
      </c>
      <c r="X137" s="750">
        <v>0</v>
      </c>
      <c r="Y137" s="750">
        <v>0</v>
      </c>
      <c r="Z137" s="750">
        <v>0</v>
      </c>
      <c r="AA137" s="750">
        <v>0</v>
      </c>
      <c r="AB137" s="750">
        <v>0</v>
      </c>
      <c r="AC137" s="750">
        <v>0</v>
      </c>
      <c r="AD137" s="750">
        <v>0</v>
      </c>
      <c r="AE137" s="750">
        <v>0</v>
      </c>
      <c r="AF137" s="750">
        <v>0</v>
      </c>
      <c r="AG137" s="750">
        <v>0</v>
      </c>
      <c r="AH137" s="750">
        <v>0</v>
      </c>
      <c r="AI137" s="750">
        <v>0</v>
      </c>
      <c r="AJ137" s="750">
        <v>0</v>
      </c>
      <c r="AK137" s="750">
        <v>0</v>
      </c>
      <c r="AL137" s="750">
        <v>0</v>
      </c>
      <c r="AM137" s="750">
        <v>0</v>
      </c>
      <c r="AN137" s="750">
        <v>0</v>
      </c>
      <c r="AO137" s="750">
        <v>0</v>
      </c>
      <c r="AP137" s="752"/>
      <c r="AQ137" s="750">
        <v>0</v>
      </c>
      <c r="AR137" s="750">
        <v>0</v>
      </c>
      <c r="AS137" s="750">
        <v>0</v>
      </c>
      <c r="AT137" s="750">
        <v>0</v>
      </c>
      <c r="AU137" s="750">
        <v>0</v>
      </c>
      <c r="AV137" s="750">
        <v>0</v>
      </c>
      <c r="AW137" s="750">
        <v>0</v>
      </c>
      <c r="AX137" s="750">
        <v>0</v>
      </c>
      <c r="AY137" s="750">
        <v>0</v>
      </c>
      <c r="AZ137" s="750">
        <v>0</v>
      </c>
      <c r="BA137" s="750">
        <v>0</v>
      </c>
      <c r="BB137" s="750">
        <v>0</v>
      </c>
      <c r="BC137" s="750">
        <v>0</v>
      </c>
      <c r="BD137" s="750">
        <v>0</v>
      </c>
      <c r="BE137" s="750">
        <v>0</v>
      </c>
      <c r="BF137" s="750">
        <v>0</v>
      </c>
      <c r="BG137" s="750">
        <v>0</v>
      </c>
      <c r="BH137" s="750">
        <v>0</v>
      </c>
      <c r="BI137" s="750">
        <v>0</v>
      </c>
      <c r="BJ137" s="750">
        <v>0</v>
      </c>
      <c r="BK137" s="750">
        <v>0</v>
      </c>
      <c r="BL137" s="750">
        <v>0</v>
      </c>
      <c r="BM137" s="750">
        <v>0</v>
      </c>
      <c r="BN137" s="750">
        <v>0</v>
      </c>
      <c r="BO137" s="750">
        <v>0</v>
      </c>
      <c r="BP137" s="750">
        <v>0</v>
      </c>
      <c r="BQ137" s="750">
        <v>0</v>
      </c>
      <c r="BR137" s="750">
        <v>0</v>
      </c>
      <c r="BS137" s="750">
        <v>0</v>
      </c>
      <c r="BT137" s="750">
        <v>0</v>
      </c>
    </row>
    <row r="138" spans="2:72">
      <c r="B138" s="747" t="s">
        <v>785</v>
      </c>
      <c r="C138" s="747" t="s">
        <v>786</v>
      </c>
      <c r="D138" s="747" t="s">
        <v>42</v>
      </c>
      <c r="E138" s="747" t="s">
        <v>684</v>
      </c>
      <c r="F138" s="747" t="s">
        <v>29</v>
      </c>
      <c r="G138" s="747" t="s">
        <v>791</v>
      </c>
      <c r="H138" s="747">
        <v>2007</v>
      </c>
      <c r="I138" s="748" t="s">
        <v>575</v>
      </c>
      <c r="J138" s="748" t="s">
        <v>583</v>
      </c>
      <c r="K138" s="751"/>
      <c r="L138" s="750">
        <v>0</v>
      </c>
      <c r="M138" s="750">
        <v>0</v>
      </c>
      <c r="N138" s="750">
        <v>0</v>
      </c>
      <c r="O138" s="750">
        <v>7.0267739999999996</v>
      </c>
      <c r="P138" s="750">
        <v>0</v>
      </c>
      <c r="Q138" s="750">
        <v>0</v>
      </c>
      <c r="R138" s="750">
        <v>0</v>
      </c>
      <c r="S138" s="750">
        <v>0</v>
      </c>
      <c r="T138" s="750">
        <v>0</v>
      </c>
      <c r="U138" s="750">
        <v>0</v>
      </c>
      <c r="V138" s="750">
        <v>0</v>
      </c>
      <c r="W138" s="750">
        <v>0</v>
      </c>
      <c r="X138" s="750">
        <v>0</v>
      </c>
      <c r="Y138" s="750">
        <v>0</v>
      </c>
      <c r="Z138" s="750">
        <v>0</v>
      </c>
      <c r="AA138" s="750">
        <v>0</v>
      </c>
      <c r="AB138" s="750">
        <v>0</v>
      </c>
      <c r="AC138" s="750">
        <v>0</v>
      </c>
      <c r="AD138" s="750">
        <v>0</v>
      </c>
      <c r="AE138" s="750">
        <v>0</v>
      </c>
      <c r="AF138" s="750">
        <v>0</v>
      </c>
      <c r="AG138" s="750">
        <v>0</v>
      </c>
      <c r="AH138" s="750">
        <v>0</v>
      </c>
      <c r="AI138" s="750">
        <v>0</v>
      </c>
      <c r="AJ138" s="750">
        <v>0</v>
      </c>
      <c r="AK138" s="750">
        <v>0</v>
      </c>
      <c r="AL138" s="750">
        <v>0</v>
      </c>
      <c r="AM138" s="750">
        <v>0</v>
      </c>
      <c r="AN138" s="750">
        <v>0</v>
      </c>
      <c r="AO138" s="750">
        <v>0</v>
      </c>
      <c r="AP138" s="752"/>
      <c r="AQ138" s="750">
        <v>0</v>
      </c>
      <c r="AR138" s="750">
        <v>0</v>
      </c>
      <c r="AS138" s="750">
        <v>0</v>
      </c>
      <c r="AT138" s="750">
        <v>0</v>
      </c>
      <c r="AU138" s="750">
        <v>0</v>
      </c>
      <c r="AV138" s="750">
        <v>0</v>
      </c>
      <c r="AW138" s="750">
        <v>0</v>
      </c>
      <c r="AX138" s="750">
        <v>0</v>
      </c>
      <c r="AY138" s="750">
        <v>0</v>
      </c>
      <c r="AZ138" s="750">
        <v>0</v>
      </c>
      <c r="BA138" s="750">
        <v>0</v>
      </c>
      <c r="BB138" s="750">
        <v>0</v>
      </c>
      <c r="BC138" s="750">
        <v>0</v>
      </c>
      <c r="BD138" s="750">
        <v>0</v>
      </c>
      <c r="BE138" s="750">
        <v>0</v>
      </c>
      <c r="BF138" s="750">
        <v>0</v>
      </c>
      <c r="BG138" s="750">
        <v>0</v>
      </c>
      <c r="BH138" s="750">
        <v>0</v>
      </c>
      <c r="BI138" s="750">
        <v>0</v>
      </c>
      <c r="BJ138" s="750">
        <v>0</v>
      </c>
      <c r="BK138" s="750">
        <v>0</v>
      </c>
      <c r="BL138" s="750">
        <v>0</v>
      </c>
      <c r="BM138" s="750">
        <v>0</v>
      </c>
      <c r="BN138" s="750">
        <v>0</v>
      </c>
      <c r="BO138" s="750">
        <v>0</v>
      </c>
      <c r="BP138" s="750">
        <v>0</v>
      </c>
      <c r="BQ138" s="750">
        <v>0</v>
      </c>
      <c r="BR138" s="750">
        <v>0</v>
      </c>
      <c r="BS138" s="750">
        <v>0</v>
      </c>
      <c r="BT138" s="750">
        <v>0</v>
      </c>
    </row>
    <row r="139" spans="2:72">
      <c r="B139" s="747" t="s">
        <v>785</v>
      </c>
      <c r="C139" s="747" t="s">
        <v>786</v>
      </c>
      <c r="D139" s="747" t="s">
        <v>42</v>
      </c>
      <c r="E139" s="747" t="s">
        <v>684</v>
      </c>
      <c r="F139" s="747" t="s">
        <v>29</v>
      </c>
      <c r="G139" s="747" t="s">
        <v>791</v>
      </c>
      <c r="H139" s="747">
        <v>2008</v>
      </c>
      <c r="I139" s="748" t="s">
        <v>575</v>
      </c>
      <c r="J139" s="748" t="s">
        <v>583</v>
      </c>
      <c r="K139" s="751"/>
      <c r="L139" s="750">
        <v>0</v>
      </c>
      <c r="M139" s="750">
        <v>0</v>
      </c>
      <c r="N139" s="750">
        <v>0</v>
      </c>
      <c r="O139" s="750">
        <v>212.91130000000001</v>
      </c>
      <c r="P139" s="750">
        <v>0</v>
      </c>
      <c r="Q139" s="750">
        <v>0</v>
      </c>
      <c r="R139" s="750">
        <v>0</v>
      </c>
      <c r="S139" s="750">
        <v>0</v>
      </c>
      <c r="T139" s="750">
        <v>0</v>
      </c>
      <c r="U139" s="750">
        <v>0</v>
      </c>
      <c r="V139" s="750">
        <v>0</v>
      </c>
      <c r="W139" s="750">
        <v>0</v>
      </c>
      <c r="X139" s="750">
        <v>0</v>
      </c>
      <c r="Y139" s="750">
        <v>0</v>
      </c>
      <c r="Z139" s="750">
        <v>0</v>
      </c>
      <c r="AA139" s="750">
        <v>0</v>
      </c>
      <c r="AB139" s="750">
        <v>0</v>
      </c>
      <c r="AC139" s="750">
        <v>0</v>
      </c>
      <c r="AD139" s="750">
        <v>0</v>
      </c>
      <c r="AE139" s="750">
        <v>0</v>
      </c>
      <c r="AF139" s="750">
        <v>0</v>
      </c>
      <c r="AG139" s="750">
        <v>0</v>
      </c>
      <c r="AH139" s="750">
        <v>0</v>
      </c>
      <c r="AI139" s="750">
        <v>0</v>
      </c>
      <c r="AJ139" s="750">
        <v>0</v>
      </c>
      <c r="AK139" s="750">
        <v>0</v>
      </c>
      <c r="AL139" s="750">
        <v>0</v>
      </c>
      <c r="AM139" s="750">
        <v>0</v>
      </c>
      <c r="AN139" s="750">
        <v>0</v>
      </c>
      <c r="AO139" s="750">
        <v>0</v>
      </c>
      <c r="AP139" s="752"/>
      <c r="AQ139" s="750">
        <v>0</v>
      </c>
      <c r="AR139" s="750">
        <v>0</v>
      </c>
      <c r="AS139" s="750">
        <v>0</v>
      </c>
      <c r="AT139" s="750">
        <v>0</v>
      </c>
      <c r="AU139" s="750">
        <v>0</v>
      </c>
      <c r="AV139" s="750">
        <v>0</v>
      </c>
      <c r="AW139" s="750">
        <v>0</v>
      </c>
      <c r="AX139" s="750">
        <v>0</v>
      </c>
      <c r="AY139" s="750">
        <v>0</v>
      </c>
      <c r="AZ139" s="750">
        <v>0</v>
      </c>
      <c r="BA139" s="750">
        <v>0</v>
      </c>
      <c r="BB139" s="750">
        <v>0</v>
      </c>
      <c r="BC139" s="750">
        <v>0</v>
      </c>
      <c r="BD139" s="750">
        <v>0</v>
      </c>
      <c r="BE139" s="750">
        <v>0</v>
      </c>
      <c r="BF139" s="750">
        <v>0</v>
      </c>
      <c r="BG139" s="750">
        <v>0</v>
      </c>
      <c r="BH139" s="750">
        <v>0</v>
      </c>
      <c r="BI139" s="750">
        <v>0</v>
      </c>
      <c r="BJ139" s="750">
        <v>0</v>
      </c>
      <c r="BK139" s="750">
        <v>0</v>
      </c>
      <c r="BL139" s="750">
        <v>0</v>
      </c>
      <c r="BM139" s="750">
        <v>0</v>
      </c>
      <c r="BN139" s="750">
        <v>0</v>
      </c>
      <c r="BO139" s="750">
        <v>0</v>
      </c>
      <c r="BP139" s="750">
        <v>0</v>
      </c>
      <c r="BQ139" s="750">
        <v>0</v>
      </c>
      <c r="BR139" s="750">
        <v>0</v>
      </c>
      <c r="BS139" s="750">
        <v>0</v>
      </c>
      <c r="BT139" s="750">
        <v>0</v>
      </c>
    </row>
    <row r="140" spans="2:72">
      <c r="B140" s="747" t="s">
        <v>785</v>
      </c>
      <c r="C140" s="747" t="s">
        <v>786</v>
      </c>
      <c r="D140" s="747" t="s">
        <v>42</v>
      </c>
      <c r="E140" s="747" t="s">
        <v>684</v>
      </c>
      <c r="F140" s="747" t="s">
        <v>29</v>
      </c>
      <c r="G140" s="747" t="s">
        <v>791</v>
      </c>
      <c r="H140" s="747">
        <v>2009</v>
      </c>
      <c r="I140" s="748" t="s">
        <v>575</v>
      </c>
      <c r="J140" s="748" t="s">
        <v>583</v>
      </c>
      <c r="K140" s="751"/>
      <c r="L140" s="750">
        <v>0</v>
      </c>
      <c r="M140" s="750">
        <v>0</v>
      </c>
      <c r="N140" s="750">
        <v>0</v>
      </c>
      <c r="O140" s="750">
        <v>185.5068</v>
      </c>
      <c r="P140" s="750">
        <v>0</v>
      </c>
      <c r="Q140" s="750">
        <v>0</v>
      </c>
      <c r="R140" s="750">
        <v>0</v>
      </c>
      <c r="S140" s="750">
        <v>0</v>
      </c>
      <c r="T140" s="750">
        <v>0</v>
      </c>
      <c r="U140" s="750">
        <v>0</v>
      </c>
      <c r="V140" s="750">
        <v>0</v>
      </c>
      <c r="W140" s="750">
        <v>0</v>
      </c>
      <c r="X140" s="750">
        <v>0</v>
      </c>
      <c r="Y140" s="750">
        <v>0</v>
      </c>
      <c r="Z140" s="750">
        <v>0</v>
      </c>
      <c r="AA140" s="750">
        <v>0</v>
      </c>
      <c r="AB140" s="750">
        <v>0</v>
      </c>
      <c r="AC140" s="750">
        <v>0</v>
      </c>
      <c r="AD140" s="750">
        <v>0</v>
      </c>
      <c r="AE140" s="750">
        <v>0</v>
      </c>
      <c r="AF140" s="750">
        <v>0</v>
      </c>
      <c r="AG140" s="750">
        <v>0</v>
      </c>
      <c r="AH140" s="750">
        <v>0</v>
      </c>
      <c r="AI140" s="750">
        <v>0</v>
      </c>
      <c r="AJ140" s="750">
        <v>0</v>
      </c>
      <c r="AK140" s="750">
        <v>0</v>
      </c>
      <c r="AL140" s="750">
        <v>0</v>
      </c>
      <c r="AM140" s="750">
        <v>0</v>
      </c>
      <c r="AN140" s="750">
        <v>0</v>
      </c>
      <c r="AO140" s="750">
        <v>0</v>
      </c>
      <c r="AP140" s="752"/>
      <c r="AQ140" s="750">
        <v>0</v>
      </c>
      <c r="AR140" s="750">
        <v>0</v>
      </c>
      <c r="AS140" s="750">
        <v>0</v>
      </c>
      <c r="AT140" s="750">
        <v>0</v>
      </c>
      <c r="AU140" s="750">
        <v>0</v>
      </c>
      <c r="AV140" s="750">
        <v>0</v>
      </c>
      <c r="AW140" s="750">
        <v>0</v>
      </c>
      <c r="AX140" s="750">
        <v>0</v>
      </c>
      <c r="AY140" s="750">
        <v>0</v>
      </c>
      <c r="AZ140" s="750">
        <v>0</v>
      </c>
      <c r="BA140" s="750">
        <v>0</v>
      </c>
      <c r="BB140" s="750">
        <v>0</v>
      </c>
      <c r="BC140" s="750">
        <v>0</v>
      </c>
      <c r="BD140" s="750">
        <v>0</v>
      </c>
      <c r="BE140" s="750">
        <v>0</v>
      </c>
      <c r="BF140" s="750">
        <v>0</v>
      </c>
      <c r="BG140" s="750">
        <v>0</v>
      </c>
      <c r="BH140" s="750">
        <v>0</v>
      </c>
      <c r="BI140" s="750">
        <v>0</v>
      </c>
      <c r="BJ140" s="750">
        <v>0</v>
      </c>
      <c r="BK140" s="750">
        <v>0</v>
      </c>
      <c r="BL140" s="750">
        <v>0</v>
      </c>
      <c r="BM140" s="750">
        <v>0</v>
      </c>
      <c r="BN140" s="750">
        <v>0</v>
      </c>
      <c r="BO140" s="750">
        <v>0</v>
      </c>
      <c r="BP140" s="750">
        <v>0</v>
      </c>
      <c r="BQ140" s="750">
        <v>0</v>
      </c>
      <c r="BR140" s="750">
        <v>0</v>
      </c>
      <c r="BS140" s="750">
        <v>0</v>
      </c>
      <c r="BT140" s="750">
        <v>0</v>
      </c>
    </row>
    <row r="141" spans="2:72">
      <c r="B141" s="747" t="s">
        <v>785</v>
      </c>
      <c r="C141" s="747" t="s">
        <v>786</v>
      </c>
      <c r="D141" s="747" t="s">
        <v>42</v>
      </c>
      <c r="E141" s="747" t="s">
        <v>684</v>
      </c>
      <c r="F141" s="747" t="s">
        <v>29</v>
      </c>
      <c r="G141" s="747" t="s">
        <v>791</v>
      </c>
      <c r="H141" s="747">
        <v>2010</v>
      </c>
      <c r="I141" s="748" t="s">
        <v>575</v>
      </c>
      <c r="J141" s="748" t="s">
        <v>583</v>
      </c>
      <c r="K141" s="751"/>
      <c r="L141" s="750">
        <v>0</v>
      </c>
      <c r="M141" s="750">
        <v>0</v>
      </c>
      <c r="N141" s="750">
        <v>0</v>
      </c>
      <c r="O141" s="750">
        <v>114.8878</v>
      </c>
      <c r="P141" s="750">
        <v>0</v>
      </c>
      <c r="Q141" s="750">
        <v>0</v>
      </c>
      <c r="R141" s="750">
        <v>0</v>
      </c>
      <c r="S141" s="750">
        <v>0</v>
      </c>
      <c r="T141" s="750">
        <v>0</v>
      </c>
      <c r="U141" s="750">
        <v>0</v>
      </c>
      <c r="V141" s="750">
        <v>0</v>
      </c>
      <c r="W141" s="750">
        <v>0</v>
      </c>
      <c r="X141" s="750">
        <v>0</v>
      </c>
      <c r="Y141" s="750">
        <v>0</v>
      </c>
      <c r="Z141" s="750">
        <v>0</v>
      </c>
      <c r="AA141" s="750">
        <v>0</v>
      </c>
      <c r="AB141" s="750">
        <v>0</v>
      </c>
      <c r="AC141" s="750">
        <v>0</v>
      </c>
      <c r="AD141" s="750">
        <v>0</v>
      </c>
      <c r="AE141" s="750">
        <v>0</v>
      </c>
      <c r="AF141" s="750">
        <v>0</v>
      </c>
      <c r="AG141" s="750">
        <v>0</v>
      </c>
      <c r="AH141" s="750">
        <v>0</v>
      </c>
      <c r="AI141" s="750">
        <v>0</v>
      </c>
      <c r="AJ141" s="750">
        <v>0</v>
      </c>
      <c r="AK141" s="750">
        <v>0</v>
      </c>
      <c r="AL141" s="750">
        <v>0</v>
      </c>
      <c r="AM141" s="750">
        <v>0</v>
      </c>
      <c r="AN141" s="750">
        <v>0</v>
      </c>
      <c r="AO141" s="750">
        <v>0</v>
      </c>
      <c r="AP141" s="752"/>
      <c r="AQ141" s="750">
        <v>0</v>
      </c>
      <c r="AR141" s="750">
        <v>0</v>
      </c>
      <c r="AS141" s="750">
        <v>0</v>
      </c>
      <c r="AT141" s="750">
        <v>0</v>
      </c>
      <c r="AU141" s="750">
        <v>0</v>
      </c>
      <c r="AV141" s="750">
        <v>0</v>
      </c>
      <c r="AW141" s="750">
        <v>0</v>
      </c>
      <c r="AX141" s="750">
        <v>0</v>
      </c>
      <c r="AY141" s="750">
        <v>0</v>
      </c>
      <c r="AZ141" s="750">
        <v>0</v>
      </c>
      <c r="BA141" s="750">
        <v>0</v>
      </c>
      <c r="BB141" s="750">
        <v>0</v>
      </c>
      <c r="BC141" s="750">
        <v>0</v>
      </c>
      <c r="BD141" s="750">
        <v>0</v>
      </c>
      <c r="BE141" s="750">
        <v>0</v>
      </c>
      <c r="BF141" s="750">
        <v>0</v>
      </c>
      <c r="BG141" s="750">
        <v>0</v>
      </c>
      <c r="BH141" s="750">
        <v>0</v>
      </c>
      <c r="BI141" s="750">
        <v>0</v>
      </c>
      <c r="BJ141" s="750">
        <v>0</v>
      </c>
      <c r="BK141" s="750">
        <v>0</v>
      </c>
      <c r="BL141" s="750">
        <v>0</v>
      </c>
      <c r="BM141" s="750">
        <v>0</v>
      </c>
      <c r="BN141" s="750">
        <v>0</v>
      </c>
      <c r="BO141" s="750">
        <v>0</v>
      </c>
      <c r="BP141" s="750">
        <v>0</v>
      </c>
      <c r="BQ141" s="750">
        <v>0</v>
      </c>
      <c r="BR141" s="750">
        <v>0</v>
      </c>
      <c r="BS141" s="750">
        <v>0</v>
      </c>
      <c r="BT141" s="750">
        <v>0</v>
      </c>
    </row>
    <row r="142" spans="2:72">
      <c r="B142" s="747" t="s">
        <v>785</v>
      </c>
      <c r="C142" s="747" t="s">
        <v>786</v>
      </c>
      <c r="D142" s="747" t="s">
        <v>42</v>
      </c>
      <c r="E142" s="747" t="s">
        <v>684</v>
      </c>
      <c r="F142" s="747" t="s">
        <v>29</v>
      </c>
      <c r="G142" s="747" t="s">
        <v>791</v>
      </c>
      <c r="H142" s="747">
        <v>2011</v>
      </c>
      <c r="I142" s="748" t="s">
        <v>575</v>
      </c>
      <c r="J142" s="748" t="s">
        <v>583</v>
      </c>
      <c r="K142" s="751"/>
      <c r="L142" s="750">
        <v>0</v>
      </c>
      <c r="M142" s="750">
        <v>0</v>
      </c>
      <c r="N142" s="750">
        <v>0</v>
      </c>
      <c r="O142" s="750">
        <v>192.1163</v>
      </c>
      <c r="P142" s="750">
        <v>0</v>
      </c>
      <c r="Q142" s="750">
        <v>0</v>
      </c>
      <c r="R142" s="750">
        <v>0</v>
      </c>
      <c r="S142" s="750">
        <v>0</v>
      </c>
      <c r="T142" s="750">
        <v>0</v>
      </c>
      <c r="U142" s="750">
        <v>0</v>
      </c>
      <c r="V142" s="750">
        <v>0</v>
      </c>
      <c r="W142" s="750">
        <v>0</v>
      </c>
      <c r="X142" s="750">
        <v>0</v>
      </c>
      <c r="Y142" s="750">
        <v>0</v>
      </c>
      <c r="Z142" s="750">
        <v>0</v>
      </c>
      <c r="AA142" s="750">
        <v>0</v>
      </c>
      <c r="AB142" s="750">
        <v>0</v>
      </c>
      <c r="AC142" s="750">
        <v>0</v>
      </c>
      <c r="AD142" s="750">
        <v>0</v>
      </c>
      <c r="AE142" s="750">
        <v>0</v>
      </c>
      <c r="AF142" s="750">
        <v>0</v>
      </c>
      <c r="AG142" s="750">
        <v>0</v>
      </c>
      <c r="AH142" s="750">
        <v>0</v>
      </c>
      <c r="AI142" s="750">
        <v>0</v>
      </c>
      <c r="AJ142" s="750">
        <v>0</v>
      </c>
      <c r="AK142" s="750">
        <v>0</v>
      </c>
      <c r="AL142" s="750">
        <v>0</v>
      </c>
      <c r="AM142" s="750">
        <v>0</v>
      </c>
      <c r="AN142" s="750">
        <v>0</v>
      </c>
      <c r="AO142" s="750">
        <v>0</v>
      </c>
      <c r="AP142" s="752"/>
      <c r="AQ142" s="750">
        <v>0</v>
      </c>
      <c r="AR142" s="750">
        <v>0</v>
      </c>
      <c r="AS142" s="750">
        <v>0</v>
      </c>
      <c r="AT142" s="750">
        <v>0</v>
      </c>
      <c r="AU142" s="750">
        <v>0</v>
      </c>
      <c r="AV142" s="750">
        <v>0</v>
      </c>
      <c r="AW142" s="750">
        <v>0</v>
      </c>
      <c r="AX142" s="750">
        <v>0</v>
      </c>
      <c r="AY142" s="750">
        <v>0</v>
      </c>
      <c r="AZ142" s="750">
        <v>0</v>
      </c>
      <c r="BA142" s="750">
        <v>0</v>
      </c>
      <c r="BB142" s="750">
        <v>0</v>
      </c>
      <c r="BC142" s="750">
        <v>0</v>
      </c>
      <c r="BD142" s="750">
        <v>0</v>
      </c>
      <c r="BE142" s="750">
        <v>0</v>
      </c>
      <c r="BF142" s="750">
        <v>0</v>
      </c>
      <c r="BG142" s="750">
        <v>0</v>
      </c>
      <c r="BH142" s="750">
        <v>0</v>
      </c>
      <c r="BI142" s="750">
        <v>0</v>
      </c>
      <c r="BJ142" s="750">
        <v>0</v>
      </c>
      <c r="BK142" s="750">
        <v>0</v>
      </c>
      <c r="BL142" s="750">
        <v>0</v>
      </c>
      <c r="BM142" s="750">
        <v>0</v>
      </c>
      <c r="BN142" s="750">
        <v>0</v>
      </c>
      <c r="BO142" s="750">
        <v>0</v>
      </c>
      <c r="BP142" s="750">
        <v>0</v>
      </c>
      <c r="BQ142" s="750">
        <v>0</v>
      </c>
      <c r="BR142" s="750">
        <v>0</v>
      </c>
      <c r="BS142" s="750">
        <v>0</v>
      </c>
      <c r="BT142" s="750">
        <v>0</v>
      </c>
    </row>
    <row r="143" spans="2:72">
      <c r="B143" s="747" t="s">
        <v>785</v>
      </c>
      <c r="C143" s="747" t="s">
        <v>786</v>
      </c>
      <c r="D143" s="747" t="s">
        <v>42</v>
      </c>
      <c r="E143" s="747" t="s">
        <v>684</v>
      </c>
      <c r="F143" s="747" t="s">
        <v>29</v>
      </c>
      <c r="G143" s="747" t="s">
        <v>791</v>
      </c>
      <c r="H143" s="747">
        <v>2012</v>
      </c>
      <c r="I143" s="748" t="s">
        <v>575</v>
      </c>
      <c r="J143" s="748" t="s">
        <v>583</v>
      </c>
      <c r="K143" s="751"/>
      <c r="L143" s="750">
        <v>0</v>
      </c>
      <c r="M143" s="750">
        <v>0</v>
      </c>
      <c r="N143" s="750">
        <v>0</v>
      </c>
      <c r="O143" s="750">
        <v>355.01760000000002</v>
      </c>
      <c r="P143" s="750">
        <v>0</v>
      </c>
      <c r="Q143" s="750">
        <v>0</v>
      </c>
      <c r="R143" s="750">
        <v>0</v>
      </c>
      <c r="S143" s="750">
        <v>0</v>
      </c>
      <c r="T143" s="750">
        <v>0</v>
      </c>
      <c r="U143" s="750">
        <v>0</v>
      </c>
      <c r="V143" s="750">
        <v>0</v>
      </c>
      <c r="W143" s="750">
        <v>0</v>
      </c>
      <c r="X143" s="750">
        <v>0</v>
      </c>
      <c r="Y143" s="750">
        <v>0</v>
      </c>
      <c r="Z143" s="750">
        <v>0</v>
      </c>
      <c r="AA143" s="750">
        <v>0</v>
      </c>
      <c r="AB143" s="750">
        <v>0</v>
      </c>
      <c r="AC143" s="750">
        <v>0</v>
      </c>
      <c r="AD143" s="750">
        <v>0</v>
      </c>
      <c r="AE143" s="750">
        <v>0</v>
      </c>
      <c r="AF143" s="750">
        <v>0</v>
      </c>
      <c r="AG143" s="750">
        <v>0</v>
      </c>
      <c r="AH143" s="750">
        <v>0</v>
      </c>
      <c r="AI143" s="750">
        <v>0</v>
      </c>
      <c r="AJ143" s="750">
        <v>0</v>
      </c>
      <c r="AK143" s="750">
        <v>0</v>
      </c>
      <c r="AL143" s="750">
        <v>0</v>
      </c>
      <c r="AM143" s="750">
        <v>0</v>
      </c>
      <c r="AN143" s="750">
        <v>0</v>
      </c>
      <c r="AO143" s="750">
        <v>0</v>
      </c>
      <c r="AP143" s="752"/>
      <c r="AQ143" s="750">
        <v>0</v>
      </c>
      <c r="AR143" s="750">
        <v>0</v>
      </c>
      <c r="AS143" s="750">
        <v>0</v>
      </c>
      <c r="AT143" s="750">
        <v>0</v>
      </c>
      <c r="AU143" s="750">
        <v>0</v>
      </c>
      <c r="AV143" s="750">
        <v>0</v>
      </c>
      <c r="AW143" s="750">
        <v>0</v>
      </c>
      <c r="AX143" s="750">
        <v>0</v>
      </c>
      <c r="AY143" s="750">
        <v>0</v>
      </c>
      <c r="AZ143" s="750">
        <v>0</v>
      </c>
      <c r="BA143" s="750">
        <v>0</v>
      </c>
      <c r="BB143" s="750">
        <v>0</v>
      </c>
      <c r="BC143" s="750">
        <v>0</v>
      </c>
      <c r="BD143" s="750">
        <v>0</v>
      </c>
      <c r="BE143" s="750">
        <v>0</v>
      </c>
      <c r="BF143" s="750">
        <v>0</v>
      </c>
      <c r="BG143" s="750">
        <v>0</v>
      </c>
      <c r="BH143" s="750">
        <v>0</v>
      </c>
      <c r="BI143" s="750">
        <v>0</v>
      </c>
      <c r="BJ143" s="750">
        <v>0</v>
      </c>
      <c r="BK143" s="750">
        <v>0</v>
      </c>
      <c r="BL143" s="750">
        <v>0</v>
      </c>
      <c r="BM143" s="750">
        <v>0</v>
      </c>
      <c r="BN143" s="750">
        <v>0</v>
      </c>
      <c r="BO143" s="750">
        <v>0</v>
      </c>
      <c r="BP143" s="750">
        <v>0</v>
      </c>
      <c r="BQ143" s="750">
        <v>0</v>
      </c>
      <c r="BR143" s="750">
        <v>0</v>
      </c>
      <c r="BS143" s="750">
        <v>0</v>
      </c>
      <c r="BT143" s="750">
        <v>0</v>
      </c>
    </row>
    <row r="144" spans="2:72">
      <c r="B144" s="747" t="s">
        <v>785</v>
      </c>
      <c r="C144" s="747" t="s">
        <v>786</v>
      </c>
      <c r="D144" s="747" t="s">
        <v>42</v>
      </c>
      <c r="E144" s="747" t="s">
        <v>684</v>
      </c>
      <c r="F144" s="747" t="s">
        <v>29</v>
      </c>
      <c r="G144" s="747" t="s">
        <v>791</v>
      </c>
      <c r="H144" s="747">
        <v>2013</v>
      </c>
      <c r="I144" s="748" t="s">
        <v>575</v>
      </c>
      <c r="J144" s="748" t="s">
        <v>583</v>
      </c>
      <c r="K144" s="751"/>
      <c r="L144" s="750">
        <v>0</v>
      </c>
      <c r="M144" s="750">
        <v>0</v>
      </c>
      <c r="N144" s="750">
        <v>0</v>
      </c>
      <c r="O144" s="750">
        <v>301.73390000000001</v>
      </c>
      <c r="P144" s="750">
        <v>0</v>
      </c>
      <c r="Q144" s="750">
        <v>0</v>
      </c>
      <c r="R144" s="750">
        <v>0</v>
      </c>
      <c r="S144" s="750">
        <v>0</v>
      </c>
      <c r="T144" s="750">
        <v>0</v>
      </c>
      <c r="U144" s="750">
        <v>0</v>
      </c>
      <c r="V144" s="750">
        <v>0</v>
      </c>
      <c r="W144" s="750">
        <v>0</v>
      </c>
      <c r="X144" s="750">
        <v>0</v>
      </c>
      <c r="Y144" s="750">
        <v>0</v>
      </c>
      <c r="Z144" s="750">
        <v>0</v>
      </c>
      <c r="AA144" s="750">
        <v>0</v>
      </c>
      <c r="AB144" s="750">
        <v>0</v>
      </c>
      <c r="AC144" s="750">
        <v>0</v>
      </c>
      <c r="AD144" s="750">
        <v>0</v>
      </c>
      <c r="AE144" s="750">
        <v>0</v>
      </c>
      <c r="AF144" s="750">
        <v>0</v>
      </c>
      <c r="AG144" s="750">
        <v>0</v>
      </c>
      <c r="AH144" s="750">
        <v>0</v>
      </c>
      <c r="AI144" s="750">
        <v>0</v>
      </c>
      <c r="AJ144" s="750">
        <v>0</v>
      </c>
      <c r="AK144" s="750">
        <v>0</v>
      </c>
      <c r="AL144" s="750">
        <v>0</v>
      </c>
      <c r="AM144" s="750">
        <v>0</v>
      </c>
      <c r="AN144" s="750">
        <v>0</v>
      </c>
      <c r="AO144" s="750">
        <v>0</v>
      </c>
      <c r="AP144" s="752"/>
      <c r="AQ144" s="750">
        <v>0</v>
      </c>
      <c r="AR144" s="750">
        <v>0</v>
      </c>
      <c r="AS144" s="750">
        <v>0</v>
      </c>
      <c r="AT144" s="750">
        <v>0</v>
      </c>
      <c r="AU144" s="750">
        <v>0</v>
      </c>
      <c r="AV144" s="750">
        <v>0</v>
      </c>
      <c r="AW144" s="750">
        <v>0</v>
      </c>
      <c r="AX144" s="750">
        <v>0</v>
      </c>
      <c r="AY144" s="750">
        <v>0</v>
      </c>
      <c r="AZ144" s="750">
        <v>0</v>
      </c>
      <c r="BA144" s="750">
        <v>0</v>
      </c>
      <c r="BB144" s="750">
        <v>0</v>
      </c>
      <c r="BC144" s="750">
        <v>0</v>
      </c>
      <c r="BD144" s="750">
        <v>0</v>
      </c>
      <c r="BE144" s="750">
        <v>0</v>
      </c>
      <c r="BF144" s="750">
        <v>0</v>
      </c>
      <c r="BG144" s="750">
        <v>0</v>
      </c>
      <c r="BH144" s="750">
        <v>0</v>
      </c>
      <c r="BI144" s="750">
        <v>0</v>
      </c>
      <c r="BJ144" s="750">
        <v>0</v>
      </c>
      <c r="BK144" s="750">
        <v>0</v>
      </c>
      <c r="BL144" s="750">
        <v>0</v>
      </c>
      <c r="BM144" s="750">
        <v>0</v>
      </c>
      <c r="BN144" s="750">
        <v>0</v>
      </c>
      <c r="BO144" s="750">
        <v>0</v>
      </c>
      <c r="BP144" s="750">
        <v>0</v>
      </c>
      <c r="BQ144" s="750">
        <v>0</v>
      </c>
      <c r="BR144" s="750">
        <v>0</v>
      </c>
      <c r="BS144" s="750">
        <v>0</v>
      </c>
      <c r="BT144" s="750">
        <v>0</v>
      </c>
    </row>
    <row r="145" spans="2:72">
      <c r="B145" s="747" t="s">
        <v>785</v>
      </c>
      <c r="C145" s="747" t="s">
        <v>786</v>
      </c>
      <c r="D145" s="747" t="s">
        <v>42</v>
      </c>
      <c r="E145" s="747" t="s">
        <v>684</v>
      </c>
      <c r="F145" s="747" t="s">
        <v>29</v>
      </c>
      <c r="G145" s="747" t="s">
        <v>791</v>
      </c>
      <c r="H145" s="747">
        <v>2014</v>
      </c>
      <c r="I145" s="748" t="s">
        <v>575</v>
      </c>
      <c r="J145" s="748" t="s">
        <v>590</v>
      </c>
      <c r="K145" s="751"/>
      <c r="L145" s="750">
        <v>0</v>
      </c>
      <c r="M145" s="750">
        <v>0</v>
      </c>
      <c r="N145" s="750">
        <v>0</v>
      </c>
      <c r="O145" s="750">
        <v>377.00779999999997</v>
      </c>
      <c r="P145" s="750">
        <v>0</v>
      </c>
      <c r="Q145" s="750">
        <v>0</v>
      </c>
      <c r="R145" s="750">
        <v>0</v>
      </c>
      <c r="S145" s="750">
        <v>0</v>
      </c>
      <c r="T145" s="750">
        <v>0</v>
      </c>
      <c r="U145" s="750">
        <v>0</v>
      </c>
      <c r="V145" s="750">
        <v>0</v>
      </c>
      <c r="W145" s="750">
        <v>0</v>
      </c>
      <c r="X145" s="750">
        <v>0</v>
      </c>
      <c r="Y145" s="750">
        <v>0</v>
      </c>
      <c r="Z145" s="750">
        <v>0</v>
      </c>
      <c r="AA145" s="750">
        <v>0</v>
      </c>
      <c r="AB145" s="750">
        <v>0</v>
      </c>
      <c r="AC145" s="750">
        <v>0</v>
      </c>
      <c r="AD145" s="750">
        <v>0</v>
      </c>
      <c r="AE145" s="750">
        <v>0</v>
      </c>
      <c r="AF145" s="750">
        <v>0</v>
      </c>
      <c r="AG145" s="750">
        <v>0</v>
      </c>
      <c r="AH145" s="750">
        <v>0</v>
      </c>
      <c r="AI145" s="750">
        <v>0</v>
      </c>
      <c r="AJ145" s="750">
        <v>0</v>
      </c>
      <c r="AK145" s="750">
        <v>0</v>
      </c>
      <c r="AL145" s="750">
        <v>0</v>
      </c>
      <c r="AM145" s="750">
        <v>0</v>
      </c>
      <c r="AN145" s="750">
        <v>0</v>
      </c>
      <c r="AO145" s="750">
        <v>0</v>
      </c>
      <c r="AP145" s="752"/>
      <c r="AQ145" s="750">
        <v>0</v>
      </c>
      <c r="AR145" s="750">
        <v>0</v>
      </c>
      <c r="AS145" s="750">
        <v>0</v>
      </c>
      <c r="AT145" s="750">
        <v>0</v>
      </c>
      <c r="AU145" s="750">
        <v>0</v>
      </c>
      <c r="AV145" s="750">
        <v>0</v>
      </c>
      <c r="AW145" s="750">
        <v>0</v>
      </c>
      <c r="AX145" s="750">
        <v>0</v>
      </c>
      <c r="AY145" s="750">
        <v>0</v>
      </c>
      <c r="AZ145" s="750">
        <v>0</v>
      </c>
      <c r="BA145" s="750">
        <v>0</v>
      </c>
      <c r="BB145" s="750">
        <v>0</v>
      </c>
      <c r="BC145" s="750">
        <v>0</v>
      </c>
      <c r="BD145" s="750">
        <v>0</v>
      </c>
      <c r="BE145" s="750">
        <v>0</v>
      </c>
      <c r="BF145" s="750">
        <v>0</v>
      </c>
      <c r="BG145" s="750">
        <v>0</v>
      </c>
      <c r="BH145" s="750">
        <v>0</v>
      </c>
      <c r="BI145" s="750">
        <v>0</v>
      </c>
      <c r="BJ145" s="750">
        <v>0</v>
      </c>
      <c r="BK145" s="750">
        <v>0</v>
      </c>
      <c r="BL145" s="750">
        <v>0</v>
      </c>
      <c r="BM145" s="750">
        <v>0</v>
      </c>
      <c r="BN145" s="750">
        <v>0</v>
      </c>
      <c r="BO145" s="750">
        <v>0</v>
      </c>
      <c r="BP145" s="750">
        <v>0</v>
      </c>
      <c r="BQ145" s="750">
        <v>0</v>
      </c>
      <c r="BR145" s="750">
        <v>0</v>
      </c>
      <c r="BS145" s="750">
        <v>0</v>
      </c>
      <c r="BT145" s="750">
        <v>0</v>
      </c>
    </row>
    <row r="146" spans="2:72">
      <c r="B146" s="747" t="s">
        <v>785</v>
      </c>
      <c r="C146" s="747" t="s">
        <v>792</v>
      </c>
      <c r="D146" s="747" t="s">
        <v>9</v>
      </c>
      <c r="E146" s="747" t="s">
        <v>684</v>
      </c>
      <c r="F146" s="747" t="s">
        <v>792</v>
      </c>
      <c r="G146" s="747" t="s">
        <v>791</v>
      </c>
      <c r="H146" s="747">
        <v>2014</v>
      </c>
      <c r="I146" s="748" t="s">
        <v>575</v>
      </c>
      <c r="J146" s="748" t="s">
        <v>590</v>
      </c>
      <c r="K146" s="751"/>
      <c r="L146" s="750">
        <v>0</v>
      </c>
      <c r="M146" s="750">
        <v>0</v>
      </c>
      <c r="N146" s="750">
        <v>0</v>
      </c>
      <c r="O146" s="750">
        <v>2850.5740000000001</v>
      </c>
      <c r="P146" s="750">
        <v>0</v>
      </c>
      <c r="Q146" s="750">
        <v>0</v>
      </c>
      <c r="R146" s="750">
        <v>0</v>
      </c>
      <c r="S146" s="750">
        <v>0</v>
      </c>
      <c r="T146" s="750">
        <v>0</v>
      </c>
      <c r="U146" s="750">
        <v>0</v>
      </c>
      <c r="V146" s="750">
        <v>0</v>
      </c>
      <c r="W146" s="750">
        <v>0</v>
      </c>
      <c r="X146" s="750">
        <v>0</v>
      </c>
      <c r="Y146" s="750">
        <v>0</v>
      </c>
      <c r="Z146" s="750">
        <v>0</v>
      </c>
      <c r="AA146" s="750">
        <v>0</v>
      </c>
      <c r="AB146" s="750">
        <v>0</v>
      </c>
      <c r="AC146" s="750">
        <v>0</v>
      </c>
      <c r="AD146" s="750">
        <v>0</v>
      </c>
      <c r="AE146" s="750">
        <v>0</v>
      </c>
      <c r="AF146" s="750">
        <v>0</v>
      </c>
      <c r="AG146" s="750">
        <v>0</v>
      </c>
      <c r="AH146" s="750">
        <v>0</v>
      </c>
      <c r="AI146" s="750">
        <v>0</v>
      </c>
      <c r="AJ146" s="750">
        <v>0</v>
      </c>
      <c r="AK146" s="750">
        <v>0</v>
      </c>
      <c r="AL146" s="750">
        <v>0</v>
      </c>
      <c r="AM146" s="750">
        <v>0</v>
      </c>
      <c r="AN146" s="750">
        <v>0</v>
      </c>
      <c r="AO146" s="750">
        <v>0</v>
      </c>
      <c r="AP146" s="752"/>
      <c r="AQ146" s="750">
        <v>0</v>
      </c>
      <c r="AR146" s="750">
        <v>0</v>
      </c>
      <c r="AS146" s="750">
        <v>0</v>
      </c>
      <c r="AT146" s="750">
        <v>0</v>
      </c>
      <c r="AU146" s="750">
        <v>0</v>
      </c>
      <c r="AV146" s="750">
        <v>0</v>
      </c>
      <c r="AW146" s="750">
        <v>0</v>
      </c>
      <c r="AX146" s="750">
        <v>0</v>
      </c>
      <c r="AY146" s="750">
        <v>0</v>
      </c>
      <c r="AZ146" s="750">
        <v>0</v>
      </c>
      <c r="BA146" s="750">
        <v>0</v>
      </c>
      <c r="BB146" s="750">
        <v>0</v>
      </c>
      <c r="BC146" s="750">
        <v>0</v>
      </c>
      <c r="BD146" s="750">
        <v>0</v>
      </c>
      <c r="BE146" s="750">
        <v>0</v>
      </c>
      <c r="BF146" s="750">
        <v>0</v>
      </c>
      <c r="BG146" s="750">
        <v>0</v>
      </c>
      <c r="BH146" s="750">
        <v>0</v>
      </c>
      <c r="BI146" s="750">
        <v>0</v>
      </c>
      <c r="BJ146" s="750">
        <v>0</v>
      </c>
      <c r="BK146" s="750">
        <v>0</v>
      </c>
      <c r="BL146" s="750">
        <v>0</v>
      </c>
      <c r="BM146" s="750">
        <v>0</v>
      </c>
      <c r="BN146" s="750">
        <v>0</v>
      </c>
      <c r="BO146" s="750">
        <v>0</v>
      </c>
      <c r="BP146" s="750">
        <v>0</v>
      </c>
      <c r="BQ146" s="750">
        <v>0</v>
      </c>
      <c r="BR146" s="750">
        <v>0</v>
      </c>
      <c r="BS146" s="750">
        <v>0</v>
      </c>
      <c r="BT146" s="750">
        <v>0</v>
      </c>
    </row>
    <row r="147" spans="2:72">
      <c r="B147" s="753" t="s">
        <v>208</v>
      </c>
      <c r="C147" s="754"/>
      <c r="D147" s="754" t="s">
        <v>118</v>
      </c>
      <c r="E147" s="754" t="s">
        <v>684</v>
      </c>
      <c r="F147" s="754"/>
      <c r="G147" s="754"/>
      <c r="H147" s="753">
        <v>2015</v>
      </c>
      <c r="I147" s="754" t="s">
        <v>576</v>
      </c>
      <c r="J147" s="754" t="s">
        <v>590</v>
      </c>
      <c r="K147" s="755"/>
      <c r="L147" s="756"/>
      <c r="M147" s="756"/>
      <c r="N147" s="756"/>
      <c r="O147" s="756"/>
      <c r="P147" s="756">
        <v>19</v>
      </c>
      <c r="Q147" s="756">
        <v>19</v>
      </c>
      <c r="R147" s="756">
        <v>19</v>
      </c>
      <c r="S147" s="756">
        <v>19</v>
      </c>
      <c r="T147" s="756">
        <v>19</v>
      </c>
      <c r="U147" s="756">
        <v>19</v>
      </c>
      <c r="V147" s="756">
        <v>19</v>
      </c>
      <c r="W147" s="756">
        <v>19</v>
      </c>
      <c r="X147" s="756">
        <v>19</v>
      </c>
      <c r="Y147" s="756">
        <v>17</v>
      </c>
      <c r="Z147" s="756">
        <v>13</v>
      </c>
      <c r="AA147" s="756">
        <v>13</v>
      </c>
      <c r="AB147" s="756">
        <v>13</v>
      </c>
      <c r="AC147" s="756">
        <v>13</v>
      </c>
      <c r="AD147" s="756">
        <v>13</v>
      </c>
      <c r="AE147" s="756">
        <v>7</v>
      </c>
      <c r="AF147" s="756">
        <v>3</v>
      </c>
      <c r="AG147" s="756">
        <v>3</v>
      </c>
      <c r="AH147" s="756">
        <v>3</v>
      </c>
      <c r="AI147" s="756">
        <v>3</v>
      </c>
      <c r="AJ147" s="756">
        <v>0</v>
      </c>
      <c r="AK147" s="756">
        <v>0</v>
      </c>
      <c r="AL147" s="756">
        <v>0</v>
      </c>
      <c r="AM147" s="756">
        <v>0</v>
      </c>
      <c r="AN147" s="756">
        <v>0</v>
      </c>
      <c r="AO147" s="756">
        <v>0</v>
      </c>
      <c r="AP147" s="757"/>
      <c r="AQ147" s="756"/>
      <c r="AR147" s="756"/>
      <c r="AS147" s="756"/>
      <c r="AT147" s="756"/>
      <c r="AU147" s="756">
        <v>61250</v>
      </c>
      <c r="AV147" s="756">
        <v>61250</v>
      </c>
      <c r="AW147" s="756">
        <v>61250</v>
      </c>
      <c r="AX147" s="756">
        <v>61250</v>
      </c>
      <c r="AY147" s="756">
        <v>61250</v>
      </c>
      <c r="AZ147" s="756">
        <v>61250</v>
      </c>
      <c r="BA147" s="756">
        <v>58411</v>
      </c>
      <c r="BB147" s="756">
        <v>58411</v>
      </c>
      <c r="BC147" s="756">
        <v>58411</v>
      </c>
      <c r="BD147" s="756">
        <v>49157</v>
      </c>
      <c r="BE147" s="756">
        <v>26462</v>
      </c>
      <c r="BF147" s="756">
        <v>26462</v>
      </c>
      <c r="BG147" s="756">
        <v>26462</v>
      </c>
      <c r="BH147" s="756">
        <v>26462</v>
      </c>
      <c r="BI147" s="756">
        <v>26462</v>
      </c>
      <c r="BJ147" s="756">
        <v>16816</v>
      </c>
      <c r="BK147" s="756">
        <v>8185</v>
      </c>
      <c r="BL147" s="756">
        <v>8185</v>
      </c>
      <c r="BM147" s="756">
        <v>8185</v>
      </c>
      <c r="BN147" s="756">
        <v>8185</v>
      </c>
      <c r="BO147" s="756">
        <v>0</v>
      </c>
      <c r="BP147" s="756">
        <v>0</v>
      </c>
      <c r="BQ147" s="756">
        <v>0</v>
      </c>
      <c r="BR147" s="756">
        <v>0</v>
      </c>
      <c r="BS147" s="756">
        <v>0</v>
      </c>
      <c r="BT147" s="756">
        <v>0</v>
      </c>
    </row>
    <row r="148" spans="2:72">
      <c r="B148" s="753" t="s">
        <v>208</v>
      </c>
      <c r="C148" s="754"/>
      <c r="D148" s="754" t="s">
        <v>97</v>
      </c>
      <c r="E148" s="754" t="s">
        <v>684</v>
      </c>
      <c r="F148" s="754"/>
      <c r="G148" s="754"/>
      <c r="H148" s="753">
        <v>2015</v>
      </c>
      <c r="I148" s="754" t="s">
        <v>576</v>
      </c>
      <c r="J148" s="754" t="s">
        <v>590</v>
      </c>
      <c r="K148" s="755"/>
      <c r="L148" s="756"/>
      <c r="M148" s="756"/>
      <c r="N148" s="756"/>
      <c r="O148" s="756"/>
      <c r="P148" s="756">
        <v>4</v>
      </c>
      <c r="Q148" s="756">
        <v>4</v>
      </c>
      <c r="R148" s="756">
        <v>4</v>
      </c>
      <c r="S148" s="756">
        <v>4</v>
      </c>
      <c r="T148" s="756">
        <v>2</v>
      </c>
      <c r="U148" s="756">
        <v>0</v>
      </c>
      <c r="V148" s="756">
        <v>0</v>
      </c>
      <c r="W148" s="756">
        <v>0</v>
      </c>
      <c r="X148" s="756">
        <v>0</v>
      </c>
      <c r="Y148" s="756">
        <v>0</v>
      </c>
      <c r="Z148" s="756">
        <v>0</v>
      </c>
      <c r="AA148" s="756">
        <v>0</v>
      </c>
      <c r="AB148" s="756">
        <v>0</v>
      </c>
      <c r="AC148" s="756">
        <v>0</v>
      </c>
      <c r="AD148" s="756">
        <v>0</v>
      </c>
      <c r="AE148" s="756">
        <v>0</v>
      </c>
      <c r="AF148" s="756">
        <v>0</v>
      </c>
      <c r="AG148" s="756">
        <v>0</v>
      </c>
      <c r="AH148" s="756">
        <v>0</v>
      </c>
      <c r="AI148" s="756">
        <v>0</v>
      </c>
      <c r="AJ148" s="756">
        <v>0</v>
      </c>
      <c r="AK148" s="756">
        <v>0</v>
      </c>
      <c r="AL148" s="756">
        <v>0</v>
      </c>
      <c r="AM148" s="756">
        <v>0</v>
      </c>
      <c r="AN148" s="756">
        <v>0</v>
      </c>
      <c r="AO148" s="756">
        <v>0</v>
      </c>
      <c r="AP148" s="757"/>
      <c r="AQ148" s="756"/>
      <c r="AR148" s="756"/>
      <c r="AS148" s="756"/>
      <c r="AT148" s="756"/>
      <c r="AU148" s="756">
        <v>30128</v>
      </c>
      <c r="AV148" s="756">
        <v>30128</v>
      </c>
      <c r="AW148" s="756">
        <v>30128</v>
      </c>
      <c r="AX148" s="756">
        <v>30128</v>
      </c>
      <c r="AY148" s="756">
        <v>15872</v>
      </c>
      <c r="AZ148" s="756">
        <v>0</v>
      </c>
      <c r="BA148" s="756">
        <v>0</v>
      </c>
      <c r="BB148" s="756">
        <v>0</v>
      </c>
      <c r="BC148" s="756">
        <v>0</v>
      </c>
      <c r="BD148" s="756">
        <v>0</v>
      </c>
      <c r="BE148" s="756">
        <v>0</v>
      </c>
      <c r="BF148" s="756">
        <v>0</v>
      </c>
      <c r="BG148" s="756">
        <v>0</v>
      </c>
      <c r="BH148" s="756">
        <v>0</v>
      </c>
      <c r="BI148" s="756">
        <v>0</v>
      </c>
      <c r="BJ148" s="756">
        <v>0</v>
      </c>
      <c r="BK148" s="756">
        <v>0</v>
      </c>
      <c r="BL148" s="756">
        <v>0</v>
      </c>
      <c r="BM148" s="756">
        <v>0</v>
      </c>
      <c r="BN148" s="756">
        <v>0</v>
      </c>
      <c r="BO148" s="756">
        <v>0</v>
      </c>
      <c r="BP148" s="756">
        <v>0</v>
      </c>
      <c r="BQ148" s="756">
        <v>0</v>
      </c>
      <c r="BR148" s="756">
        <v>0</v>
      </c>
      <c r="BS148" s="756">
        <v>0</v>
      </c>
      <c r="BT148" s="756">
        <v>0</v>
      </c>
    </row>
    <row r="149" spans="2:72">
      <c r="B149" s="753" t="s">
        <v>208</v>
      </c>
      <c r="C149" s="754"/>
      <c r="D149" s="754" t="s">
        <v>95</v>
      </c>
      <c r="E149" s="754" t="s">
        <v>684</v>
      </c>
      <c r="F149" s="754"/>
      <c r="G149" s="754"/>
      <c r="H149" s="753">
        <v>2015</v>
      </c>
      <c r="I149" s="754" t="s">
        <v>576</v>
      </c>
      <c r="J149" s="754" t="s">
        <v>590</v>
      </c>
      <c r="K149" s="755"/>
      <c r="L149" s="756"/>
      <c r="M149" s="756"/>
      <c r="N149" s="756"/>
      <c r="O149" s="756"/>
      <c r="P149" s="756">
        <v>48</v>
      </c>
      <c r="Q149" s="756">
        <v>47</v>
      </c>
      <c r="R149" s="756">
        <v>47</v>
      </c>
      <c r="S149" s="756">
        <v>47</v>
      </c>
      <c r="T149" s="756">
        <v>47</v>
      </c>
      <c r="U149" s="756">
        <v>47</v>
      </c>
      <c r="V149" s="756">
        <v>47</v>
      </c>
      <c r="W149" s="756">
        <v>47</v>
      </c>
      <c r="X149" s="756">
        <v>47</v>
      </c>
      <c r="Y149" s="756">
        <v>47</v>
      </c>
      <c r="Z149" s="756">
        <v>42</v>
      </c>
      <c r="AA149" s="756">
        <v>42</v>
      </c>
      <c r="AB149" s="756">
        <v>42</v>
      </c>
      <c r="AC149" s="756">
        <v>42</v>
      </c>
      <c r="AD149" s="756">
        <v>42</v>
      </c>
      <c r="AE149" s="756">
        <v>42</v>
      </c>
      <c r="AF149" s="756">
        <v>16</v>
      </c>
      <c r="AG149" s="756">
        <v>16</v>
      </c>
      <c r="AH149" s="756">
        <v>16</v>
      </c>
      <c r="AI149" s="756">
        <v>16</v>
      </c>
      <c r="AJ149" s="756">
        <v>0</v>
      </c>
      <c r="AK149" s="756">
        <v>0</v>
      </c>
      <c r="AL149" s="756">
        <v>0</v>
      </c>
      <c r="AM149" s="756">
        <v>0</v>
      </c>
      <c r="AN149" s="756">
        <v>0</v>
      </c>
      <c r="AO149" s="756">
        <v>0</v>
      </c>
      <c r="AP149" s="757"/>
      <c r="AQ149" s="756"/>
      <c r="AR149" s="756"/>
      <c r="AS149" s="756"/>
      <c r="AT149" s="756"/>
      <c r="AU149" s="756">
        <v>731825</v>
      </c>
      <c r="AV149" s="756">
        <v>725167</v>
      </c>
      <c r="AW149" s="756">
        <v>725167</v>
      </c>
      <c r="AX149" s="756">
        <v>725167</v>
      </c>
      <c r="AY149" s="756">
        <v>725167</v>
      </c>
      <c r="AZ149" s="756">
        <v>725167</v>
      </c>
      <c r="BA149" s="756">
        <v>725167</v>
      </c>
      <c r="BB149" s="756">
        <v>724878</v>
      </c>
      <c r="BC149" s="756">
        <v>724878</v>
      </c>
      <c r="BD149" s="756">
        <v>724878</v>
      </c>
      <c r="BE149" s="756">
        <v>668797</v>
      </c>
      <c r="BF149" s="756">
        <v>666371</v>
      </c>
      <c r="BG149" s="756">
        <v>666371</v>
      </c>
      <c r="BH149" s="756">
        <v>664067</v>
      </c>
      <c r="BI149" s="756">
        <v>664067</v>
      </c>
      <c r="BJ149" s="756">
        <v>663781</v>
      </c>
      <c r="BK149" s="756">
        <v>248066</v>
      </c>
      <c r="BL149" s="756">
        <v>248066</v>
      </c>
      <c r="BM149" s="756">
        <v>248066</v>
      </c>
      <c r="BN149" s="756">
        <v>248066</v>
      </c>
      <c r="BO149" s="756">
        <v>0</v>
      </c>
      <c r="BP149" s="756">
        <v>0</v>
      </c>
      <c r="BQ149" s="756">
        <v>0</v>
      </c>
      <c r="BR149" s="756">
        <v>0</v>
      </c>
      <c r="BS149" s="756">
        <v>0</v>
      </c>
      <c r="BT149" s="756">
        <v>0</v>
      </c>
    </row>
    <row r="150" spans="2:72">
      <c r="B150" s="753" t="s">
        <v>208</v>
      </c>
      <c r="C150" s="754"/>
      <c r="D150" s="754" t="s">
        <v>96</v>
      </c>
      <c r="E150" s="754" t="s">
        <v>684</v>
      </c>
      <c r="F150" s="754"/>
      <c r="G150" s="754"/>
      <c r="H150" s="753">
        <v>2015</v>
      </c>
      <c r="I150" s="754" t="s">
        <v>576</v>
      </c>
      <c r="J150" s="754" t="s">
        <v>590</v>
      </c>
      <c r="K150" s="755"/>
      <c r="L150" s="756"/>
      <c r="M150" s="756"/>
      <c r="N150" s="756"/>
      <c r="O150" s="756"/>
      <c r="P150" s="756">
        <v>91</v>
      </c>
      <c r="Q150" s="756">
        <v>90</v>
      </c>
      <c r="R150" s="756">
        <v>90</v>
      </c>
      <c r="S150" s="756">
        <v>90</v>
      </c>
      <c r="T150" s="756">
        <v>90</v>
      </c>
      <c r="U150" s="756">
        <v>90</v>
      </c>
      <c r="V150" s="756">
        <v>90</v>
      </c>
      <c r="W150" s="756">
        <v>90</v>
      </c>
      <c r="X150" s="756">
        <v>90</v>
      </c>
      <c r="Y150" s="756">
        <v>90</v>
      </c>
      <c r="Z150" s="756">
        <v>75</v>
      </c>
      <c r="AA150" s="756">
        <v>72</v>
      </c>
      <c r="AB150" s="756">
        <v>72</v>
      </c>
      <c r="AC150" s="756">
        <v>71</v>
      </c>
      <c r="AD150" s="756">
        <v>71</v>
      </c>
      <c r="AE150" s="756">
        <v>71</v>
      </c>
      <c r="AF150" s="756">
        <v>26</v>
      </c>
      <c r="AG150" s="756">
        <v>26</v>
      </c>
      <c r="AH150" s="756">
        <v>26</v>
      </c>
      <c r="AI150" s="756">
        <v>26</v>
      </c>
      <c r="AJ150" s="756">
        <v>0</v>
      </c>
      <c r="AK150" s="756">
        <v>0</v>
      </c>
      <c r="AL150" s="756">
        <v>0</v>
      </c>
      <c r="AM150" s="756">
        <v>0</v>
      </c>
      <c r="AN150" s="756">
        <v>0</v>
      </c>
      <c r="AO150" s="756">
        <v>0</v>
      </c>
      <c r="AP150" s="757"/>
      <c r="AQ150" s="756"/>
      <c r="AR150" s="756"/>
      <c r="AS150" s="756"/>
      <c r="AT150" s="756"/>
      <c r="AU150" s="756">
        <v>1349961</v>
      </c>
      <c r="AV150" s="756">
        <v>1325969</v>
      </c>
      <c r="AW150" s="756">
        <v>1325969</v>
      </c>
      <c r="AX150" s="756">
        <v>1325969</v>
      </c>
      <c r="AY150" s="756">
        <v>1325969</v>
      </c>
      <c r="AZ150" s="756">
        <v>1325969</v>
      </c>
      <c r="BA150" s="756">
        <v>1325969</v>
      </c>
      <c r="BB150" s="756">
        <v>1325275</v>
      </c>
      <c r="BC150" s="756">
        <v>1325275</v>
      </c>
      <c r="BD150" s="756">
        <v>1325275</v>
      </c>
      <c r="BE150" s="756">
        <v>1222094</v>
      </c>
      <c r="BF150" s="756">
        <v>1159168</v>
      </c>
      <c r="BG150" s="756">
        <v>1159168</v>
      </c>
      <c r="BH150" s="756">
        <v>1134236</v>
      </c>
      <c r="BI150" s="756">
        <v>1134236</v>
      </c>
      <c r="BJ150" s="756">
        <v>1131591</v>
      </c>
      <c r="BK150" s="756">
        <v>419213</v>
      </c>
      <c r="BL150" s="756">
        <v>419213</v>
      </c>
      <c r="BM150" s="756">
        <v>419213</v>
      </c>
      <c r="BN150" s="756">
        <v>419213</v>
      </c>
      <c r="BO150" s="756">
        <v>0</v>
      </c>
      <c r="BP150" s="756">
        <v>0</v>
      </c>
      <c r="BQ150" s="756">
        <v>0</v>
      </c>
      <c r="BR150" s="756">
        <v>0</v>
      </c>
      <c r="BS150" s="756">
        <v>0</v>
      </c>
      <c r="BT150" s="756">
        <v>0</v>
      </c>
    </row>
    <row r="151" spans="2:72">
      <c r="B151" s="753" t="s">
        <v>208</v>
      </c>
      <c r="C151" s="754"/>
      <c r="D151" s="754" t="s">
        <v>680</v>
      </c>
      <c r="E151" s="754" t="s">
        <v>684</v>
      </c>
      <c r="F151" s="754"/>
      <c r="G151" s="754"/>
      <c r="H151" s="753">
        <v>2015</v>
      </c>
      <c r="I151" s="754" t="s">
        <v>576</v>
      </c>
      <c r="J151" s="754" t="s">
        <v>590</v>
      </c>
      <c r="K151" s="755"/>
      <c r="L151" s="756"/>
      <c r="M151" s="756"/>
      <c r="N151" s="756"/>
      <c r="O151" s="756"/>
      <c r="P151" s="756">
        <v>687</v>
      </c>
      <c r="Q151" s="756">
        <v>687</v>
      </c>
      <c r="R151" s="756">
        <v>687</v>
      </c>
      <c r="S151" s="756">
        <v>687</v>
      </c>
      <c r="T151" s="756">
        <v>687</v>
      </c>
      <c r="U151" s="756">
        <v>687</v>
      </c>
      <c r="V151" s="756">
        <v>687</v>
      </c>
      <c r="W151" s="756">
        <v>687</v>
      </c>
      <c r="X151" s="756">
        <v>687</v>
      </c>
      <c r="Y151" s="756">
        <v>687</v>
      </c>
      <c r="Z151" s="756">
        <v>687</v>
      </c>
      <c r="AA151" s="756">
        <v>687</v>
      </c>
      <c r="AB151" s="756">
        <v>687</v>
      </c>
      <c r="AC151" s="756">
        <v>687</v>
      </c>
      <c r="AD151" s="756">
        <v>687</v>
      </c>
      <c r="AE151" s="756">
        <v>687</v>
      </c>
      <c r="AF151" s="756">
        <v>687</v>
      </c>
      <c r="AG151" s="756">
        <v>687</v>
      </c>
      <c r="AH151" s="756">
        <v>615</v>
      </c>
      <c r="AI151" s="756">
        <v>0</v>
      </c>
      <c r="AJ151" s="756">
        <v>0</v>
      </c>
      <c r="AK151" s="756">
        <v>0</v>
      </c>
      <c r="AL151" s="756">
        <v>0</v>
      </c>
      <c r="AM151" s="756">
        <v>0</v>
      </c>
      <c r="AN151" s="756">
        <v>0</v>
      </c>
      <c r="AO151" s="756">
        <v>0</v>
      </c>
      <c r="AP151" s="757"/>
      <c r="AQ151" s="756"/>
      <c r="AR151" s="756"/>
      <c r="AS151" s="756"/>
      <c r="AT151" s="756"/>
      <c r="AU151" s="756">
        <v>1300734</v>
      </c>
      <c r="AV151" s="756">
        <v>1300734</v>
      </c>
      <c r="AW151" s="756">
        <v>1300734</v>
      </c>
      <c r="AX151" s="756">
        <v>1300734</v>
      </c>
      <c r="AY151" s="756">
        <v>1300734</v>
      </c>
      <c r="AZ151" s="756">
        <v>1300734</v>
      </c>
      <c r="BA151" s="756">
        <v>1300734</v>
      </c>
      <c r="BB151" s="756">
        <v>1300734</v>
      </c>
      <c r="BC151" s="756">
        <v>1300734</v>
      </c>
      <c r="BD151" s="756">
        <v>1300734</v>
      </c>
      <c r="BE151" s="756">
        <v>1300734</v>
      </c>
      <c r="BF151" s="756">
        <v>1300734</v>
      </c>
      <c r="BG151" s="756">
        <v>1300734</v>
      </c>
      <c r="BH151" s="756">
        <v>1300734</v>
      </c>
      <c r="BI151" s="756">
        <v>1300734</v>
      </c>
      <c r="BJ151" s="756">
        <v>1300734</v>
      </c>
      <c r="BK151" s="756">
        <v>1300734</v>
      </c>
      <c r="BL151" s="756">
        <v>1300734</v>
      </c>
      <c r="BM151" s="756">
        <v>1236033</v>
      </c>
      <c r="BN151" s="756">
        <v>0</v>
      </c>
      <c r="BO151" s="756">
        <v>0</v>
      </c>
      <c r="BP151" s="756">
        <v>0</v>
      </c>
      <c r="BQ151" s="756">
        <v>0</v>
      </c>
      <c r="BR151" s="756">
        <v>0</v>
      </c>
      <c r="BS151" s="756">
        <v>0</v>
      </c>
      <c r="BT151" s="756">
        <v>0</v>
      </c>
    </row>
    <row r="152" spans="2:72">
      <c r="B152" s="753" t="s">
        <v>208</v>
      </c>
      <c r="C152" s="754"/>
      <c r="D152" s="754" t="s">
        <v>100</v>
      </c>
      <c r="E152" s="754" t="s">
        <v>684</v>
      </c>
      <c r="F152" s="754"/>
      <c r="G152" s="754"/>
      <c r="H152" s="753">
        <v>2015</v>
      </c>
      <c r="I152" s="754" t="s">
        <v>576</v>
      </c>
      <c r="J152" s="754" t="s">
        <v>590</v>
      </c>
      <c r="K152" s="755"/>
      <c r="L152" s="756"/>
      <c r="M152" s="756"/>
      <c r="N152" s="756"/>
      <c r="O152" s="756"/>
      <c r="P152" s="756">
        <v>1456</v>
      </c>
      <c r="Q152" s="756">
        <v>1456</v>
      </c>
      <c r="R152" s="756">
        <v>1431</v>
      </c>
      <c r="S152" s="756">
        <v>1422</v>
      </c>
      <c r="T152" s="756">
        <v>1422</v>
      </c>
      <c r="U152" s="756">
        <v>1380</v>
      </c>
      <c r="V152" s="756">
        <v>1330</v>
      </c>
      <c r="W152" s="756">
        <v>1330</v>
      </c>
      <c r="X152" s="756">
        <v>1275</v>
      </c>
      <c r="Y152" s="756">
        <v>1111</v>
      </c>
      <c r="Z152" s="756">
        <v>628</v>
      </c>
      <c r="AA152" s="756">
        <v>563</v>
      </c>
      <c r="AB152" s="756">
        <v>341</v>
      </c>
      <c r="AC152" s="756">
        <v>341</v>
      </c>
      <c r="AD152" s="756">
        <v>341</v>
      </c>
      <c r="AE152" s="756">
        <v>251</v>
      </c>
      <c r="AF152" s="756">
        <v>79</v>
      </c>
      <c r="AG152" s="756">
        <v>79</v>
      </c>
      <c r="AH152" s="756">
        <v>79</v>
      </c>
      <c r="AI152" s="756">
        <v>79</v>
      </c>
      <c r="AJ152" s="756">
        <v>0</v>
      </c>
      <c r="AK152" s="756">
        <v>0</v>
      </c>
      <c r="AL152" s="756">
        <v>0</v>
      </c>
      <c r="AM152" s="756">
        <v>0</v>
      </c>
      <c r="AN152" s="756">
        <v>0</v>
      </c>
      <c r="AO152" s="756">
        <v>0</v>
      </c>
      <c r="AP152" s="757"/>
      <c r="AQ152" s="756"/>
      <c r="AR152" s="756"/>
      <c r="AS152" s="756"/>
      <c r="AT152" s="756"/>
      <c r="AU152" s="756">
        <v>9140210</v>
      </c>
      <c r="AV152" s="756">
        <v>9140210</v>
      </c>
      <c r="AW152" s="756">
        <v>9062242</v>
      </c>
      <c r="AX152" s="756">
        <v>9034032</v>
      </c>
      <c r="AY152" s="756">
        <v>9034032</v>
      </c>
      <c r="AZ152" s="756">
        <v>8880615</v>
      </c>
      <c r="BA152" s="756">
        <v>8614208</v>
      </c>
      <c r="BB152" s="756">
        <v>8614208</v>
      </c>
      <c r="BC152" s="756">
        <v>8409446</v>
      </c>
      <c r="BD152" s="756">
        <v>7488728</v>
      </c>
      <c r="BE152" s="756">
        <v>4868276</v>
      </c>
      <c r="BF152" s="756">
        <v>4503234</v>
      </c>
      <c r="BG152" s="756">
        <v>2005792</v>
      </c>
      <c r="BH152" s="756">
        <v>2005530</v>
      </c>
      <c r="BI152" s="756">
        <v>2005530</v>
      </c>
      <c r="BJ152" s="756">
        <v>1405333</v>
      </c>
      <c r="BK152" s="756">
        <v>234551</v>
      </c>
      <c r="BL152" s="756">
        <v>234551</v>
      </c>
      <c r="BM152" s="756">
        <v>234551</v>
      </c>
      <c r="BN152" s="756">
        <v>234551</v>
      </c>
      <c r="BO152" s="756">
        <v>0</v>
      </c>
      <c r="BP152" s="756">
        <v>0</v>
      </c>
      <c r="BQ152" s="756">
        <v>0</v>
      </c>
      <c r="BR152" s="756">
        <v>0</v>
      </c>
      <c r="BS152" s="756">
        <v>0</v>
      </c>
      <c r="BT152" s="756">
        <v>0</v>
      </c>
    </row>
    <row r="153" spans="2:72">
      <c r="B153" s="753" t="s">
        <v>208</v>
      </c>
      <c r="C153" s="754"/>
      <c r="D153" s="754" t="s">
        <v>101</v>
      </c>
      <c r="E153" s="754" t="s">
        <v>684</v>
      </c>
      <c r="F153" s="754"/>
      <c r="G153" s="754"/>
      <c r="H153" s="753">
        <v>2015</v>
      </c>
      <c r="I153" s="754" t="s">
        <v>576</v>
      </c>
      <c r="J153" s="754" t="s">
        <v>590</v>
      </c>
      <c r="K153" s="755"/>
      <c r="L153" s="756"/>
      <c r="M153" s="756"/>
      <c r="N153" s="756"/>
      <c r="O153" s="756"/>
      <c r="P153" s="756">
        <v>52</v>
      </c>
      <c r="Q153" s="756">
        <v>51</v>
      </c>
      <c r="R153" s="756">
        <v>38</v>
      </c>
      <c r="S153" s="756">
        <v>38</v>
      </c>
      <c r="T153" s="756">
        <v>38</v>
      </c>
      <c r="U153" s="756">
        <v>38</v>
      </c>
      <c r="V153" s="756">
        <v>38</v>
      </c>
      <c r="W153" s="756">
        <v>38</v>
      </c>
      <c r="X153" s="756">
        <v>38</v>
      </c>
      <c r="Y153" s="756">
        <v>38</v>
      </c>
      <c r="Z153" s="756">
        <v>38</v>
      </c>
      <c r="AA153" s="756">
        <v>16</v>
      </c>
      <c r="AB153" s="756">
        <v>0</v>
      </c>
      <c r="AC153" s="756">
        <v>0</v>
      </c>
      <c r="AD153" s="756">
        <v>0</v>
      </c>
      <c r="AE153" s="756">
        <v>0</v>
      </c>
      <c r="AF153" s="756">
        <v>0</v>
      </c>
      <c r="AG153" s="756">
        <v>0</v>
      </c>
      <c r="AH153" s="756">
        <v>0</v>
      </c>
      <c r="AI153" s="756">
        <v>0</v>
      </c>
      <c r="AJ153" s="756">
        <v>0</v>
      </c>
      <c r="AK153" s="756">
        <v>0</v>
      </c>
      <c r="AL153" s="756">
        <v>0</v>
      </c>
      <c r="AM153" s="756">
        <v>0</v>
      </c>
      <c r="AN153" s="756">
        <v>0</v>
      </c>
      <c r="AO153" s="756">
        <v>0</v>
      </c>
      <c r="AP153" s="757"/>
      <c r="AQ153" s="756"/>
      <c r="AR153" s="756"/>
      <c r="AS153" s="756"/>
      <c r="AT153" s="756"/>
      <c r="AU153" s="756">
        <v>210326</v>
      </c>
      <c r="AV153" s="756">
        <v>204993</v>
      </c>
      <c r="AW153" s="756">
        <v>161478</v>
      </c>
      <c r="AX153" s="756">
        <v>161405</v>
      </c>
      <c r="AY153" s="756">
        <v>161405</v>
      </c>
      <c r="AZ153" s="756">
        <v>161405</v>
      </c>
      <c r="BA153" s="756">
        <v>161405</v>
      </c>
      <c r="BB153" s="756">
        <v>161405</v>
      </c>
      <c r="BC153" s="756">
        <v>161405</v>
      </c>
      <c r="BD153" s="756">
        <v>161405</v>
      </c>
      <c r="BE153" s="756">
        <v>159966</v>
      </c>
      <c r="BF153" s="756">
        <v>55395</v>
      </c>
      <c r="BG153" s="756">
        <v>0</v>
      </c>
      <c r="BH153" s="756">
        <v>0</v>
      </c>
      <c r="BI153" s="756">
        <v>0</v>
      </c>
      <c r="BJ153" s="756">
        <v>0</v>
      </c>
      <c r="BK153" s="756">
        <v>0</v>
      </c>
      <c r="BL153" s="756">
        <v>0</v>
      </c>
      <c r="BM153" s="756">
        <v>0</v>
      </c>
      <c r="BN153" s="756">
        <v>0</v>
      </c>
      <c r="BO153" s="756">
        <v>0</v>
      </c>
      <c r="BP153" s="756">
        <v>0</v>
      </c>
      <c r="BQ153" s="756">
        <v>0</v>
      </c>
      <c r="BR153" s="756">
        <v>0</v>
      </c>
      <c r="BS153" s="756">
        <v>0</v>
      </c>
      <c r="BT153" s="756">
        <v>0</v>
      </c>
    </row>
    <row r="154" spans="2:72">
      <c r="B154" s="753" t="s">
        <v>208</v>
      </c>
      <c r="C154" s="754"/>
      <c r="D154" s="754" t="s">
        <v>106</v>
      </c>
      <c r="E154" s="754" t="s">
        <v>684</v>
      </c>
      <c r="F154" s="754"/>
      <c r="G154" s="754"/>
      <c r="H154" s="753">
        <v>2015</v>
      </c>
      <c r="I154" s="754" t="s">
        <v>576</v>
      </c>
      <c r="J154" s="754" t="s">
        <v>590</v>
      </c>
      <c r="K154" s="755"/>
      <c r="L154" s="756"/>
      <c r="M154" s="756"/>
      <c r="N154" s="756"/>
      <c r="O154" s="756"/>
      <c r="P154" s="756">
        <v>6</v>
      </c>
      <c r="Q154" s="756">
        <v>6</v>
      </c>
      <c r="R154" s="756">
        <v>6</v>
      </c>
      <c r="S154" s="756">
        <v>6</v>
      </c>
      <c r="T154" s="756">
        <v>6</v>
      </c>
      <c r="U154" s="756">
        <v>6</v>
      </c>
      <c r="V154" s="756">
        <v>6</v>
      </c>
      <c r="W154" s="756">
        <v>6</v>
      </c>
      <c r="X154" s="756">
        <v>6</v>
      </c>
      <c r="Y154" s="756">
        <v>6</v>
      </c>
      <c r="Z154" s="756">
        <v>0</v>
      </c>
      <c r="AA154" s="756">
        <v>0</v>
      </c>
      <c r="AB154" s="756">
        <v>0</v>
      </c>
      <c r="AC154" s="756">
        <v>0</v>
      </c>
      <c r="AD154" s="756">
        <v>0</v>
      </c>
      <c r="AE154" s="756">
        <v>0</v>
      </c>
      <c r="AF154" s="756">
        <v>0</v>
      </c>
      <c r="AG154" s="756">
        <v>0</v>
      </c>
      <c r="AH154" s="756">
        <v>0</v>
      </c>
      <c r="AI154" s="756">
        <v>0</v>
      </c>
      <c r="AJ154" s="756">
        <v>0</v>
      </c>
      <c r="AK154" s="756">
        <v>0</v>
      </c>
      <c r="AL154" s="756">
        <v>0</v>
      </c>
      <c r="AM154" s="756">
        <v>0</v>
      </c>
      <c r="AN154" s="756">
        <v>0</v>
      </c>
      <c r="AO154" s="756">
        <v>0</v>
      </c>
      <c r="AP154" s="757"/>
      <c r="AQ154" s="756"/>
      <c r="AR154" s="756"/>
      <c r="AS154" s="756"/>
      <c r="AT154" s="756"/>
      <c r="AU154" s="756">
        <v>20748</v>
      </c>
      <c r="AV154" s="756">
        <v>20748</v>
      </c>
      <c r="AW154" s="756">
        <v>20748</v>
      </c>
      <c r="AX154" s="756">
        <v>20748</v>
      </c>
      <c r="AY154" s="756">
        <v>20748</v>
      </c>
      <c r="AZ154" s="756">
        <v>20748</v>
      </c>
      <c r="BA154" s="756">
        <v>20748</v>
      </c>
      <c r="BB154" s="756">
        <v>20748</v>
      </c>
      <c r="BC154" s="756">
        <v>20748</v>
      </c>
      <c r="BD154" s="756">
        <v>20748</v>
      </c>
      <c r="BE154" s="756">
        <v>0</v>
      </c>
      <c r="BF154" s="756">
        <v>0</v>
      </c>
      <c r="BG154" s="756">
        <v>0</v>
      </c>
      <c r="BH154" s="756">
        <v>0</v>
      </c>
      <c r="BI154" s="756">
        <v>0</v>
      </c>
      <c r="BJ154" s="756">
        <v>0</v>
      </c>
      <c r="BK154" s="756">
        <v>0</v>
      </c>
      <c r="BL154" s="756">
        <v>0</v>
      </c>
      <c r="BM154" s="756">
        <v>0</v>
      </c>
      <c r="BN154" s="756">
        <v>0</v>
      </c>
      <c r="BO154" s="756">
        <v>0</v>
      </c>
      <c r="BP154" s="756">
        <v>0</v>
      </c>
      <c r="BQ154" s="756">
        <v>0</v>
      </c>
      <c r="BR154" s="756">
        <v>0</v>
      </c>
      <c r="BS154" s="756">
        <v>0</v>
      </c>
      <c r="BT154" s="756">
        <v>0</v>
      </c>
    </row>
    <row r="155" spans="2:72">
      <c r="B155" s="753" t="s">
        <v>208</v>
      </c>
      <c r="C155" s="754"/>
      <c r="D155" s="754" t="s">
        <v>108</v>
      </c>
      <c r="E155" s="754" t="s">
        <v>684</v>
      </c>
      <c r="F155" s="754"/>
      <c r="G155" s="754"/>
      <c r="H155" s="753">
        <v>2015</v>
      </c>
      <c r="I155" s="754" t="s">
        <v>576</v>
      </c>
      <c r="J155" s="754" t="s">
        <v>590</v>
      </c>
      <c r="K155" s="755"/>
      <c r="L155" s="756"/>
      <c r="M155" s="756"/>
      <c r="N155" s="756"/>
      <c r="O155" s="756"/>
      <c r="P155" s="756">
        <v>49</v>
      </c>
      <c r="Q155" s="756">
        <v>48</v>
      </c>
      <c r="R155" s="756">
        <v>48</v>
      </c>
      <c r="S155" s="756">
        <v>48</v>
      </c>
      <c r="T155" s="756">
        <v>48</v>
      </c>
      <c r="U155" s="756">
        <v>48</v>
      </c>
      <c r="V155" s="756">
        <v>47</v>
      </c>
      <c r="W155" s="756">
        <v>47</v>
      </c>
      <c r="X155" s="756">
        <v>46</v>
      </c>
      <c r="Y155" s="756">
        <v>46</v>
      </c>
      <c r="Z155" s="756">
        <v>46</v>
      </c>
      <c r="AA155" s="756">
        <v>46</v>
      </c>
      <c r="AB155" s="756">
        <v>46</v>
      </c>
      <c r="AC155" s="756">
        <v>46</v>
      </c>
      <c r="AD155" s="756">
        <v>44</v>
      </c>
      <c r="AE155" s="756">
        <v>44</v>
      </c>
      <c r="AF155" s="756">
        <v>44</v>
      </c>
      <c r="AG155" s="756">
        <v>44</v>
      </c>
      <c r="AH155" s="756">
        <v>44</v>
      </c>
      <c r="AI155" s="756">
        <v>44</v>
      </c>
      <c r="AJ155" s="756">
        <v>0</v>
      </c>
      <c r="AK155" s="756">
        <v>0</v>
      </c>
      <c r="AL155" s="756">
        <v>0</v>
      </c>
      <c r="AM155" s="756">
        <v>0</v>
      </c>
      <c r="AN155" s="756">
        <v>0</v>
      </c>
      <c r="AO155" s="756">
        <v>0</v>
      </c>
      <c r="AP155" s="757"/>
      <c r="AQ155" s="756"/>
      <c r="AR155" s="756"/>
      <c r="AS155" s="756"/>
      <c r="AT155" s="756"/>
      <c r="AU155" s="756">
        <v>180097</v>
      </c>
      <c r="AV155" s="756">
        <v>161459</v>
      </c>
      <c r="AW155" s="756">
        <v>158413</v>
      </c>
      <c r="AX155" s="756">
        <v>156420</v>
      </c>
      <c r="AY155" s="756">
        <v>156420</v>
      </c>
      <c r="AZ155" s="756">
        <v>156420</v>
      </c>
      <c r="BA155" s="756">
        <v>153298</v>
      </c>
      <c r="BB155" s="756">
        <v>153148</v>
      </c>
      <c r="BC155" s="756">
        <v>124518</v>
      </c>
      <c r="BD155" s="756">
        <v>124410</v>
      </c>
      <c r="BE155" s="756">
        <v>122358</v>
      </c>
      <c r="BF155" s="756">
        <v>122358</v>
      </c>
      <c r="BG155" s="756">
        <v>122358</v>
      </c>
      <c r="BH155" s="756">
        <v>122358</v>
      </c>
      <c r="BI155" s="756">
        <v>112709</v>
      </c>
      <c r="BJ155" s="756">
        <v>112709</v>
      </c>
      <c r="BK155" s="756">
        <v>112709</v>
      </c>
      <c r="BL155" s="756">
        <v>112709</v>
      </c>
      <c r="BM155" s="756">
        <v>112709</v>
      </c>
      <c r="BN155" s="756">
        <v>112709</v>
      </c>
      <c r="BO155" s="756">
        <v>479</v>
      </c>
      <c r="BP155" s="756">
        <v>0</v>
      </c>
      <c r="BQ155" s="756">
        <v>0</v>
      </c>
      <c r="BR155" s="756">
        <v>0</v>
      </c>
      <c r="BS155" s="756">
        <v>0</v>
      </c>
      <c r="BT155" s="756">
        <v>0</v>
      </c>
    </row>
    <row r="156" spans="2:72">
      <c r="B156" s="753" t="s">
        <v>208</v>
      </c>
      <c r="C156" s="758"/>
      <c r="D156" s="758" t="s">
        <v>117</v>
      </c>
      <c r="E156" s="754" t="s">
        <v>684</v>
      </c>
      <c r="F156" s="758"/>
      <c r="G156" s="758"/>
      <c r="H156" s="753">
        <v>2015</v>
      </c>
      <c r="I156" s="754" t="s">
        <v>577</v>
      </c>
      <c r="J156" s="754" t="s">
        <v>583</v>
      </c>
      <c r="K156" s="755"/>
      <c r="L156" s="756"/>
      <c r="M156" s="756"/>
      <c r="N156" s="756"/>
      <c r="O156" s="756"/>
      <c r="P156" s="756">
        <v>50</v>
      </c>
      <c r="Q156" s="756">
        <v>50</v>
      </c>
      <c r="R156" s="756">
        <v>50</v>
      </c>
      <c r="S156" s="756">
        <v>50</v>
      </c>
      <c r="T156" s="756">
        <v>50</v>
      </c>
      <c r="U156" s="756">
        <v>50</v>
      </c>
      <c r="V156" s="756">
        <v>50</v>
      </c>
      <c r="W156" s="756">
        <v>50</v>
      </c>
      <c r="X156" s="756">
        <v>50</v>
      </c>
      <c r="Y156" s="756">
        <v>50</v>
      </c>
      <c r="Z156" s="756">
        <v>50</v>
      </c>
      <c r="AA156" s="756">
        <v>50</v>
      </c>
      <c r="AB156" s="756">
        <v>50</v>
      </c>
      <c r="AC156" s="756">
        <v>35</v>
      </c>
      <c r="AD156" s="756">
        <v>0</v>
      </c>
      <c r="AE156" s="756">
        <v>0</v>
      </c>
      <c r="AF156" s="756">
        <v>0</v>
      </c>
      <c r="AG156" s="756">
        <v>0</v>
      </c>
      <c r="AH156" s="756">
        <v>0</v>
      </c>
      <c r="AI156" s="756">
        <v>0</v>
      </c>
      <c r="AJ156" s="756">
        <v>0</v>
      </c>
      <c r="AK156" s="756">
        <v>0</v>
      </c>
      <c r="AL156" s="756">
        <v>0</v>
      </c>
      <c r="AM156" s="756">
        <v>0</v>
      </c>
      <c r="AN156" s="756">
        <v>0</v>
      </c>
      <c r="AO156" s="756">
        <v>0</v>
      </c>
      <c r="AP156" s="757"/>
      <c r="AQ156" s="756"/>
      <c r="AR156" s="756"/>
      <c r="AS156" s="756"/>
      <c r="AT156" s="756"/>
      <c r="AU156" s="756">
        <v>233501</v>
      </c>
      <c r="AV156" s="756">
        <v>233501</v>
      </c>
      <c r="AW156" s="756">
        <v>233501</v>
      </c>
      <c r="AX156" s="756">
        <v>233501</v>
      </c>
      <c r="AY156" s="756">
        <v>233501</v>
      </c>
      <c r="AZ156" s="756">
        <v>233501</v>
      </c>
      <c r="BA156" s="756">
        <v>233501</v>
      </c>
      <c r="BB156" s="756">
        <v>233501</v>
      </c>
      <c r="BC156" s="756">
        <v>233501</v>
      </c>
      <c r="BD156" s="756">
        <v>233501</v>
      </c>
      <c r="BE156" s="756">
        <v>233501</v>
      </c>
      <c r="BF156" s="756">
        <v>233501</v>
      </c>
      <c r="BG156" s="756">
        <v>233501</v>
      </c>
      <c r="BH156" s="756">
        <v>163451</v>
      </c>
      <c r="BI156" s="756">
        <v>0</v>
      </c>
      <c r="BJ156" s="756">
        <v>0</v>
      </c>
      <c r="BK156" s="756">
        <v>0</v>
      </c>
      <c r="BL156" s="756">
        <v>0</v>
      </c>
      <c r="BM156" s="756">
        <v>0</v>
      </c>
      <c r="BN156" s="756">
        <v>0</v>
      </c>
      <c r="BO156" s="756">
        <v>0</v>
      </c>
      <c r="BP156" s="756">
        <v>0</v>
      </c>
      <c r="BQ156" s="756">
        <v>0</v>
      </c>
      <c r="BR156" s="756">
        <v>0</v>
      </c>
      <c r="BS156" s="756">
        <v>0</v>
      </c>
      <c r="BT156" s="756">
        <v>0</v>
      </c>
    </row>
    <row r="157" spans="2:72">
      <c r="B157" s="753" t="s">
        <v>208</v>
      </c>
      <c r="C157" s="758"/>
      <c r="D157" s="758" t="s">
        <v>118</v>
      </c>
      <c r="E157" s="754" t="s">
        <v>684</v>
      </c>
      <c r="F157" s="758"/>
      <c r="G157" s="758"/>
      <c r="H157" s="753">
        <v>2015</v>
      </c>
      <c r="I157" s="754" t="s">
        <v>577</v>
      </c>
      <c r="J157" s="754" t="s">
        <v>583</v>
      </c>
      <c r="K157" s="755"/>
      <c r="L157" s="756"/>
      <c r="M157" s="756"/>
      <c r="N157" s="756"/>
      <c r="O157" s="756"/>
      <c r="P157" s="756">
        <v>163</v>
      </c>
      <c r="Q157" s="756">
        <v>162</v>
      </c>
      <c r="R157" s="756">
        <v>161</v>
      </c>
      <c r="S157" s="756">
        <v>161</v>
      </c>
      <c r="T157" s="756">
        <v>161</v>
      </c>
      <c r="U157" s="756">
        <v>161</v>
      </c>
      <c r="V157" s="756">
        <v>152</v>
      </c>
      <c r="W157" s="756">
        <v>152</v>
      </c>
      <c r="X157" s="756">
        <v>152</v>
      </c>
      <c r="Y157" s="756">
        <v>124</v>
      </c>
      <c r="Z157" s="756">
        <v>56</v>
      </c>
      <c r="AA157" s="756">
        <v>49</v>
      </c>
      <c r="AB157" s="756">
        <v>6</v>
      </c>
      <c r="AC157" s="756">
        <v>6</v>
      </c>
      <c r="AD157" s="756">
        <v>6</v>
      </c>
      <c r="AE157" s="756">
        <v>3</v>
      </c>
      <c r="AF157" s="756">
        <v>0</v>
      </c>
      <c r="AG157" s="756">
        <v>0</v>
      </c>
      <c r="AH157" s="756">
        <v>0</v>
      </c>
      <c r="AI157" s="756">
        <v>0</v>
      </c>
      <c r="AJ157" s="756">
        <v>0</v>
      </c>
      <c r="AK157" s="756">
        <v>0</v>
      </c>
      <c r="AL157" s="756">
        <v>0</v>
      </c>
      <c r="AM157" s="756">
        <v>0</v>
      </c>
      <c r="AN157" s="756">
        <v>0</v>
      </c>
      <c r="AO157" s="756">
        <v>0</v>
      </c>
      <c r="AP157" s="757"/>
      <c r="AQ157" s="756"/>
      <c r="AR157" s="756"/>
      <c r="AS157" s="756"/>
      <c r="AT157" s="756"/>
      <c r="AU157" s="756">
        <v>994637</v>
      </c>
      <c r="AV157" s="756">
        <v>991980</v>
      </c>
      <c r="AW157" s="756">
        <v>986490</v>
      </c>
      <c r="AX157" s="756">
        <v>986490</v>
      </c>
      <c r="AY157" s="756">
        <v>986490</v>
      </c>
      <c r="AZ157" s="756">
        <v>986490</v>
      </c>
      <c r="BA157" s="756">
        <v>940322</v>
      </c>
      <c r="BB157" s="756">
        <v>940322</v>
      </c>
      <c r="BC157" s="756">
        <v>939368</v>
      </c>
      <c r="BD157" s="756">
        <v>793208</v>
      </c>
      <c r="BE157" s="756">
        <v>422261</v>
      </c>
      <c r="BF157" s="756">
        <v>391123</v>
      </c>
      <c r="BG157" s="756">
        <v>89238</v>
      </c>
      <c r="BH157" s="756">
        <v>89238</v>
      </c>
      <c r="BI157" s="756">
        <v>89238</v>
      </c>
      <c r="BJ157" s="756">
        <v>57007</v>
      </c>
      <c r="BK157" s="756">
        <v>342</v>
      </c>
      <c r="BL157" s="756">
        <v>342</v>
      </c>
      <c r="BM157" s="756">
        <v>342</v>
      </c>
      <c r="BN157" s="756">
        <v>342</v>
      </c>
      <c r="BO157" s="756">
        <v>0</v>
      </c>
      <c r="BP157" s="756">
        <v>0</v>
      </c>
      <c r="BQ157" s="756">
        <v>0</v>
      </c>
      <c r="BR157" s="756">
        <v>0</v>
      </c>
      <c r="BS157" s="756">
        <v>0</v>
      </c>
      <c r="BT157" s="756">
        <v>0</v>
      </c>
    </row>
    <row r="158" spans="2:72">
      <c r="B158" s="753" t="s">
        <v>208</v>
      </c>
      <c r="C158" s="758"/>
      <c r="D158" s="758" t="s">
        <v>95</v>
      </c>
      <c r="E158" s="754" t="s">
        <v>684</v>
      </c>
      <c r="F158" s="758"/>
      <c r="G158" s="758"/>
      <c r="H158" s="753">
        <v>2015</v>
      </c>
      <c r="I158" s="754" t="s">
        <v>577</v>
      </c>
      <c r="J158" s="754" t="s">
        <v>583</v>
      </c>
      <c r="K158" s="755"/>
      <c r="L158" s="756"/>
      <c r="M158" s="756"/>
      <c r="N158" s="756"/>
      <c r="O158" s="756"/>
      <c r="P158" s="756">
        <v>8</v>
      </c>
      <c r="Q158" s="756">
        <v>8</v>
      </c>
      <c r="R158" s="756">
        <v>8</v>
      </c>
      <c r="S158" s="756">
        <v>8</v>
      </c>
      <c r="T158" s="756">
        <v>8</v>
      </c>
      <c r="U158" s="756">
        <v>8</v>
      </c>
      <c r="V158" s="756">
        <v>8</v>
      </c>
      <c r="W158" s="756">
        <v>8</v>
      </c>
      <c r="X158" s="756">
        <v>8</v>
      </c>
      <c r="Y158" s="756">
        <v>8</v>
      </c>
      <c r="Z158" s="756">
        <v>8</v>
      </c>
      <c r="AA158" s="756">
        <v>8</v>
      </c>
      <c r="AB158" s="756">
        <v>8</v>
      </c>
      <c r="AC158" s="756">
        <v>8</v>
      </c>
      <c r="AD158" s="756">
        <v>8</v>
      </c>
      <c r="AE158" s="756">
        <v>8</v>
      </c>
      <c r="AF158" s="756">
        <v>4</v>
      </c>
      <c r="AG158" s="756">
        <v>4</v>
      </c>
      <c r="AH158" s="756">
        <v>4</v>
      </c>
      <c r="AI158" s="756">
        <v>4</v>
      </c>
      <c r="AJ158" s="756">
        <v>0</v>
      </c>
      <c r="AK158" s="756">
        <v>0</v>
      </c>
      <c r="AL158" s="756">
        <v>0</v>
      </c>
      <c r="AM158" s="756">
        <v>0</v>
      </c>
      <c r="AN158" s="756">
        <v>0</v>
      </c>
      <c r="AO158" s="756">
        <v>0</v>
      </c>
      <c r="AP158" s="757"/>
      <c r="AQ158" s="756"/>
      <c r="AR158" s="756"/>
      <c r="AS158" s="756"/>
      <c r="AT158" s="756"/>
      <c r="AU158" s="756">
        <v>127559</v>
      </c>
      <c r="AV158" s="756">
        <v>125716</v>
      </c>
      <c r="AW158" s="756">
        <v>125716</v>
      </c>
      <c r="AX158" s="756">
        <v>125716</v>
      </c>
      <c r="AY158" s="756">
        <v>125716</v>
      </c>
      <c r="AZ158" s="756">
        <v>125716</v>
      </c>
      <c r="BA158" s="756">
        <v>125716</v>
      </c>
      <c r="BB158" s="756">
        <v>125667</v>
      </c>
      <c r="BC158" s="756">
        <v>125667</v>
      </c>
      <c r="BD158" s="756">
        <v>125667</v>
      </c>
      <c r="BE158" s="756">
        <v>121345</v>
      </c>
      <c r="BF158" s="756">
        <v>121213</v>
      </c>
      <c r="BG158" s="756">
        <v>121213</v>
      </c>
      <c r="BH158" s="756">
        <v>120514</v>
      </c>
      <c r="BI158" s="756">
        <v>120514</v>
      </c>
      <c r="BJ158" s="756">
        <v>120300</v>
      </c>
      <c r="BK158" s="756">
        <v>62012</v>
      </c>
      <c r="BL158" s="756">
        <v>62012</v>
      </c>
      <c r="BM158" s="756">
        <v>62012</v>
      </c>
      <c r="BN158" s="756">
        <v>62012</v>
      </c>
      <c r="BO158" s="756">
        <v>0</v>
      </c>
      <c r="BP158" s="756">
        <v>0</v>
      </c>
      <c r="BQ158" s="756">
        <v>0</v>
      </c>
      <c r="BR158" s="756">
        <v>0</v>
      </c>
      <c r="BS158" s="756">
        <v>0</v>
      </c>
      <c r="BT158" s="756">
        <v>0</v>
      </c>
    </row>
    <row r="159" spans="2:72">
      <c r="B159" s="753" t="s">
        <v>208</v>
      </c>
      <c r="C159" s="758"/>
      <c r="D159" s="758" t="s">
        <v>96</v>
      </c>
      <c r="E159" s="754" t="s">
        <v>684</v>
      </c>
      <c r="F159" s="758"/>
      <c r="G159" s="758"/>
      <c r="H159" s="753">
        <v>2015</v>
      </c>
      <c r="I159" s="754" t="s">
        <v>577</v>
      </c>
      <c r="J159" s="754" t="s">
        <v>583</v>
      </c>
      <c r="K159" s="755"/>
      <c r="L159" s="756"/>
      <c r="M159" s="756"/>
      <c r="N159" s="756"/>
      <c r="O159" s="756"/>
      <c r="P159" s="756">
        <v>1</v>
      </c>
      <c r="Q159" s="756">
        <v>1</v>
      </c>
      <c r="R159" s="756">
        <v>1</v>
      </c>
      <c r="S159" s="756">
        <v>1</v>
      </c>
      <c r="T159" s="756">
        <v>1</v>
      </c>
      <c r="U159" s="756">
        <v>1</v>
      </c>
      <c r="V159" s="756">
        <v>1</v>
      </c>
      <c r="W159" s="756">
        <v>1</v>
      </c>
      <c r="X159" s="756">
        <v>1</v>
      </c>
      <c r="Y159" s="756">
        <v>1</v>
      </c>
      <c r="Z159" s="756">
        <v>1</v>
      </c>
      <c r="AA159" s="756">
        <v>1</v>
      </c>
      <c r="AB159" s="756">
        <v>1</v>
      </c>
      <c r="AC159" s="756">
        <v>1</v>
      </c>
      <c r="AD159" s="756">
        <v>1</v>
      </c>
      <c r="AE159" s="756">
        <v>1</v>
      </c>
      <c r="AF159" s="756">
        <v>0</v>
      </c>
      <c r="AG159" s="756">
        <v>0</v>
      </c>
      <c r="AH159" s="756">
        <v>0</v>
      </c>
      <c r="AI159" s="756">
        <v>0</v>
      </c>
      <c r="AJ159" s="756">
        <v>0</v>
      </c>
      <c r="AK159" s="756">
        <v>0</v>
      </c>
      <c r="AL159" s="756">
        <v>0</v>
      </c>
      <c r="AM159" s="756">
        <v>0</v>
      </c>
      <c r="AN159" s="756">
        <v>0</v>
      </c>
      <c r="AO159" s="756">
        <v>0</v>
      </c>
      <c r="AP159" s="757"/>
      <c r="AQ159" s="756"/>
      <c r="AR159" s="756"/>
      <c r="AS159" s="756"/>
      <c r="AT159" s="756"/>
      <c r="AU159" s="756">
        <v>13964</v>
      </c>
      <c r="AV159" s="756">
        <v>13800</v>
      </c>
      <c r="AW159" s="756">
        <v>13800</v>
      </c>
      <c r="AX159" s="756">
        <v>13800</v>
      </c>
      <c r="AY159" s="756">
        <v>13800</v>
      </c>
      <c r="AZ159" s="756">
        <v>13800</v>
      </c>
      <c r="BA159" s="756">
        <v>13800</v>
      </c>
      <c r="BB159" s="756">
        <v>13765</v>
      </c>
      <c r="BC159" s="756">
        <v>13765</v>
      </c>
      <c r="BD159" s="756">
        <v>13765</v>
      </c>
      <c r="BE159" s="756">
        <v>11674</v>
      </c>
      <c r="BF159" s="756">
        <v>11579</v>
      </c>
      <c r="BG159" s="756">
        <v>11579</v>
      </c>
      <c r="BH159" s="756">
        <v>11223</v>
      </c>
      <c r="BI159" s="756">
        <v>11223</v>
      </c>
      <c r="BJ159" s="756">
        <v>11181</v>
      </c>
      <c r="BK159" s="756">
        <v>4672</v>
      </c>
      <c r="BL159" s="756">
        <v>4672</v>
      </c>
      <c r="BM159" s="756">
        <v>4672</v>
      </c>
      <c r="BN159" s="756">
        <v>4672</v>
      </c>
      <c r="BO159" s="756">
        <v>0</v>
      </c>
      <c r="BP159" s="756">
        <v>0</v>
      </c>
      <c r="BQ159" s="756">
        <v>0</v>
      </c>
      <c r="BR159" s="756">
        <v>0</v>
      </c>
      <c r="BS159" s="756">
        <v>0</v>
      </c>
      <c r="BT159" s="756">
        <v>0</v>
      </c>
    </row>
    <row r="160" spans="2:72">
      <c r="B160" s="753" t="s">
        <v>208</v>
      </c>
      <c r="C160" s="758"/>
      <c r="D160" s="758" t="s">
        <v>680</v>
      </c>
      <c r="E160" s="754" t="s">
        <v>684</v>
      </c>
      <c r="F160" s="758"/>
      <c r="G160" s="758"/>
      <c r="H160" s="753">
        <v>2015</v>
      </c>
      <c r="I160" s="754" t="s">
        <v>577</v>
      </c>
      <c r="J160" s="754" t="s">
        <v>583</v>
      </c>
      <c r="K160" s="755"/>
      <c r="L160" s="756"/>
      <c r="M160" s="756"/>
      <c r="N160" s="756"/>
      <c r="O160" s="756"/>
      <c r="P160" s="756">
        <v>23</v>
      </c>
      <c r="Q160" s="756">
        <v>23</v>
      </c>
      <c r="R160" s="756">
        <v>23</v>
      </c>
      <c r="S160" s="756">
        <v>23</v>
      </c>
      <c r="T160" s="756">
        <v>23</v>
      </c>
      <c r="U160" s="756">
        <v>23</v>
      </c>
      <c r="V160" s="756">
        <v>23</v>
      </c>
      <c r="W160" s="756">
        <v>23</v>
      </c>
      <c r="X160" s="756">
        <v>23</v>
      </c>
      <c r="Y160" s="756">
        <v>23</v>
      </c>
      <c r="Z160" s="756">
        <v>23</v>
      </c>
      <c r="AA160" s="756">
        <v>23</v>
      </c>
      <c r="AB160" s="756">
        <v>23</v>
      </c>
      <c r="AC160" s="756">
        <v>23</v>
      </c>
      <c r="AD160" s="756">
        <v>23</v>
      </c>
      <c r="AE160" s="756">
        <v>23</v>
      </c>
      <c r="AF160" s="756">
        <v>23</v>
      </c>
      <c r="AG160" s="756">
        <v>23</v>
      </c>
      <c r="AH160" s="756">
        <v>21</v>
      </c>
      <c r="AI160" s="756">
        <v>0</v>
      </c>
      <c r="AJ160" s="756">
        <v>0</v>
      </c>
      <c r="AK160" s="756">
        <v>0</v>
      </c>
      <c r="AL160" s="756">
        <v>0</v>
      </c>
      <c r="AM160" s="756">
        <v>0</v>
      </c>
      <c r="AN160" s="756">
        <v>0</v>
      </c>
      <c r="AO160" s="756">
        <v>0</v>
      </c>
      <c r="AP160" s="757"/>
      <c r="AQ160" s="756"/>
      <c r="AR160" s="756"/>
      <c r="AS160" s="756"/>
      <c r="AT160" s="756"/>
      <c r="AU160" s="756">
        <v>44216</v>
      </c>
      <c r="AV160" s="756">
        <v>44216</v>
      </c>
      <c r="AW160" s="756">
        <v>44216</v>
      </c>
      <c r="AX160" s="756">
        <v>44216</v>
      </c>
      <c r="AY160" s="756">
        <v>44216</v>
      </c>
      <c r="AZ160" s="756">
        <v>44216</v>
      </c>
      <c r="BA160" s="756">
        <v>44216</v>
      </c>
      <c r="BB160" s="756">
        <v>44216</v>
      </c>
      <c r="BC160" s="756">
        <v>44216</v>
      </c>
      <c r="BD160" s="756">
        <v>44216</v>
      </c>
      <c r="BE160" s="756">
        <v>44216</v>
      </c>
      <c r="BF160" s="756">
        <v>44216</v>
      </c>
      <c r="BG160" s="756">
        <v>44216</v>
      </c>
      <c r="BH160" s="756">
        <v>44216</v>
      </c>
      <c r="BI160" s="756">
        <v>44216</v>
      </c>
      <c r="BJ160" s="756">
        <v>44216</v>
      </c>
      <c r="BK160" s="756">
        <v>44216</v>
      </c>
      <c r="BL160" s="756">
        <v>44216</v>
      </c>
      <c r="BM160" s="756">
        <v>42155</v>
      </c>
      <c r="BN160" s="756">
        <v>0</v>
      </c>
      <c r="BO160" s="756">
        <v>0</v>
      </c>
      <c r="BP160" s="756">
        <v>0</v>
      </c>
      <c r="BQ160" s="756">
        <v>0</v>
      </c>
      <c r="BR160" s="756">
        <v>0</v>
      </c>
      <c r="BS160" s="756">
        <v>0</v>
      </c>
      <c r="BT160" s="756">
        <v>0</v>
      </c>
    </row>
    <row r="161" spans="2:72">
      <c r="B161" s="753" t="s">
        <v>208</v>
      </c>
      <c r="C161" s="758"/>
      <c r="D161" s="758" t="s">
        <v>99</v>
      </c>
      <c r="E161" s="754" t="s">
        <v>684</v>
      </c>
      <c r="F161" s="758"/>
      <c r="G161" s="758"/>
      <c r="H161" s="753">
        <v>2015</v>
      </c>
      <c r="I161" s="754" t="s">
        <v>577</v>
      </c>
      <c r="J161" s="754" t="s">
        <v>583</v>
      </c>
      <c r="K161" s="755"/>
      <c r="L161" s="756"/>
      <c r="M161" s="756"/>
      <c r="N161" s="756"/>
      <c r="O161" s="756"/>
      <c r="P161" s="756">
        <v>66</v>
      </c>
      <c r="Q161" s="756">
        <v>66</v>
      </c>
      <c r="R161" s="756">
        <v>66</v>
      </c>
      <c r="S161" s="756">
        <v>66</v>
      </c>
      <c r="T161" s="756">
        <v>74</v>
      </c>
      <c r="U161" s="756">
        <v>74</v>
      </c>
      <c r="V161" s="756">
        <v>74</v>
      </c>
      <c r="W161" s="756">
        <v>74</v>
      </c>
      <c r="X161" s="756">
        <v>74</v>
      </c>
      <c r="Y161" s="756">
        <v>74</v>
      </c>
      <c r="Z161" s="756">
        <v>74</v>
      </c>
      <c r="AA161" s="756">
        <v>74</v>
      </c>
      <c r="AB161" s="756">
        <v>74</v>
      </c>
      <c r="AC161" s="756">
        <v>52</v>
      </c>
      <c r="AD161" s="756">
        <v>0</v>
      </c>
      <c r="AE161" s="756">
        <v>0</v>
      </c>
      <c r="AF161" s="756">
        <v>0</v>
      </c>
      <c r="AG161" s="756">
        <v>0</v>
      </c>
      <c r="AH161" s="756">
        <v>0</v>
      </c>
      <c r="AI161" s="756">
        <v>0</v>
      </c>
      <c r="AJ161" s="756">
        <v>0</v>
      </c>
      <c r="AK161" s="756">
        <v>0</v>
      </c>
      <c r="AL161" s="756">
        <v>0</v>
      </c>
      <c r="AM161" s="756">
        <v>0</v>
      </c>
      <c r="AN161" s="756">
        <v>0</v>
      </c>
      <c r="AO161" s="756">
        <v>0</v>
      </c>
      <c r="AP161" s="757"/>
      <c r="AQ161" s="756"/>
      <c r="AR161" s="756"/>
      <c r="AS161" s="756"/>
      <c r="AT161" s="756"/>
      <c r="AU161" s="756">
        <v>311335</v>
      </c>
      <c r="AV161" s="756">
        <v>311335</v>
      </c>
      <c r="AW161" s="756">
        <v>311335</v>
      </c>
      <c r="AX161" s="756">
        <v>311335</v>
      </c>
      <c r="AY161" s="756">
        <v>311335</v>
      </c>
      <c r="AZ161" s="756">
        <v>311335</v>
      </c>
      <c r="BA161" s="756">
        <v>311335</v>
      </c>
      <c r="BB161" s="756">
        <v>311335</v>
      </c>
      <c r="BC161" s="756">
        <v>311335</v>
      </c>
      <c r="BD161" s="756">
        <v>311335</v>
      </c>
      <c r="BE161" s="756">
        <v>311335</v>
      </c>
      <c r="BF161" s="756">
        <v>311335</v>
      </c>
      <c r="BG161" s="756">
        <v>311335</v>
      </c>
      <c r="BH161" s="756">
        <v>217934</v>
      </c>
      <c r="BI161" s="756">
        <v>0</v>
      </c>
      <c r="BJ161" s="756">
        <v>0</v>
      </c>
      <c r="BK161" s="756">
        <v>0</v>
      </c>
      <c r="BL161" s="756">
        <v>0</v>
      </c>
      <c r="BM161" s="756">
        <v>0</v>
      </c>
      <c r="BN161" s="756">
        <v>0</v>
      </c>
      <c r="BO161" s="756">
        <v>0</v>
      </c>
      <c r="BP161" s="756">
        <v>0</v>
      </c>
      <c r="BQ161" s="756">
        <v>0</v>
      </c>
      <c r="BR161" s="756">
        <v>0</v>
      </c>
      <c r="BS161" s="756">
        <v>0</v>
      </c>
      <c r="BT161" s="756">
        <v>0</v>
      </c>
    </row>
    <row r="162" spans="2:72">
      <c r="B162" s="753" t="s">
        <v>208</v>
      </c>
      <c r="C162" s="758"/>
      <c r="D162" s="758" t="s">
        <v>100</v>
      </c>
      <c r="E162" s="754" t="s">
        <v>684</v>
      </c>
      <c r="F162" s="758"/>
      <c r="G162" s="758"/>
      <c r="H162" s="753">
        <v>2015</v>
      </c>
      <c r="I162" s="754" t="s">
        <v>577</v>
      </c>
      <c r="J162" s="754" t="s">
        <v>583</v>
      </c>
      <c r="K162" s="755"/>
      <c r="L162" s="756"/>
      <c r="M162" s="756"/>
      <c r="N162" s="756"/>
      <c r="O162" s="756"/>
      <c r="P162" s="756">
        <v>28</v>
      </c>
      <c r="Q162" s="756">
        <v>28</v>
      </c>
      <c r="R162" s="756">
        <v>28</v>
      </c>
      <c r="S162" s="756">
        <v>28</v>
      </c>
      <c r="T162" s="756">
        <v>28</v>
      </c>
      <c r="U162" s="756">
        <v>28</v>
      </c>
      <c r="V162" s="756">
        <v>27</v>
      </c>
      <c r="W162" s="756">
        <v>27</v>
      </c>
      <c r="X162" s="756">
        <v>27</v>
      </c>
      <c r="Y162" s="756">
        <v>22</v>
      </c>
      <c r="Z162" s="756">
        <v>18</v>
      </c>
      <c r="AA162" s="756">
        <v>18</v>
      </c>
      <c r="AB162" s="756">
        <v>13</v>
      </c>
      <c r="AC162" s="756">
        <v>13</v>
      </c>
      <c r="AD162" s="756">
        <v>13</v>
      </c>
      <c r="AE162" s="756">
        <v>11</v>
      </c>
      <c r="AF162" s="756">
        <v>4</v>
      </c>
      <c r="AG162" s="756">
        <v>4</v>
      </c>
      <c r="AH162" s="756">
        <v>4</v>
      </c>
      <c r="AI162" s="756">
        <v>4</v>
      </c>
      <c r="AJ162" s="756">
        <v>0</v>
      </c>
      <c r="AK162" s="756">
        <v>0</v>
      </c>
      <c r="AL162" s="756">
        <v>0</v>
      </c>
      <c r="AM162" s="756">
        <v>0</v>
      </c>
      <c r="AN162" s="756">
        <v>0</v>
      </c>
      <c r="AO162" s="756">
        <v>0</v>
      </c>
      <c r="AP162" s="757"/>
      <c r="AQ162" s="756"/>
      <c r="AR162" s="756"/>
      <c r="AS162" s="756"/>
      <c r="AT162" s="756"/>
      <c r="AU162" s="756">
        <v>225611</v>
      </c>
      <c r="AV162" s="756">
        <v>225611</v>
      </c>
      <c r="AW162" s="756">
        <v>225611</v>
      </c>
      <c r="AX162" s="756">
        <v>225611</v>
      </c>
      <c r="AY162" s="756">
        <v>225611</v>
      </c>
      <c r="AZ162" s="756">
        <v>225611</v>
      </c>
      <c r="BA162" s="756">
        <v>214507</v>
      </c>
      <c r="BB162" s="756">
        <v>214507</v>
      </c>
      <c r="BC162" s="756">
        <v>211669</v>
      </c>
      <c r="BD162" s="756">
        <v>164130</v>
      </c>
      <c r="BE162" s="756">
        <v>116781</v>
      </c>
      <c r="BF162" s="756">
        <v>115040</v>
      </c>
      <c r="BG162" s="756">
        <v>82344</v>
      </c>
      <c r="BH162" s="756">
        <v>82344</v>
      </c>
      <c r="BI162" s="756">
        <v>82344</v>
      </c>
      <c r="BJ162" s="756">
        <v>67308</v>
      </c>
      <c r="BK162" s="756">
        <v>13361</v>
      </c>
      <c r="BL162" s="756">
        <v>13361</v>
      </c>
      <c r="BM162" s="756">
        <v>13361</v>
      </c>
      <c r="BN162" s="756">
        <v>13361</v>
      </c>
      <c r="BO162" s="756">
        <v>0</v>
      </c>
      <c r="BP162" s="756">
        <v>0</v>
      </c>
      <c r="BQ162" s="756">
        <v>0</v>
      </c>
      <c r="BR162" s="756">
        <v>0</v>
      </c>
      <c r="BS162" s="756">
        <v>0</v>
      </c>
      <c r="BT162" s="756">
        <v>0</v>
      </c>
    </row>
    <row r="163" spans="2:72">
      <c r="B163" s="753" t="s">
        <v>208</v>
      </c>
      <c r="C163" s="758"/>
      <c r="D163" s="758" t="s">
        <v>102</v>
      </c>
      <c r="E163" s="754" t="s">
        <v>684</v>
      </c>
      <c r="F163" s="758"/>
      <c r="G163" s="758"/>
      <c r="H163" s="753">
        <v>2015</v>
      </c>
      <c r="I163" s="754" t="s">
        <v>577</v>
      </c>
      <c r="J163" s="754" t="s">
        <v>583</v>
      </c>
      <c r="K163" s="755"/>
      <c r="L163" s="756"/>
      <c r="M163" s="756"/>
      <c r="N163" s="756"/>
      <c r="O163" s="756"/>
      <c r="P163" s="756">
        <v>13</v>
      </c>
      <c r="Q163" s="756">
        <v>13</v>
      </c>
      <c r="R163" s="756">
        <v>13</v>
      </c>
      <c r="S163" s="756">
        <v>13</v>
      </c>
      <c r="T163" s="756">
        <v>13</v>
      </c>
      <c r="U163" s="756">
        <v>13</v>
      </c>
      <c r="V163" s="756">
        <v>13</v>
      </c>
      <c r="W163" s="756">
        <v>13</v>
      </c>
      <c r="X163" s="756">
        <v>13</v>
      </c>
      <c r="Y163" s="756">
        <v>13</v>
      </c>
      <c r="Z163" s="756">
        <v>13</v>
      </c>
      <c r="AA163" s="756">
        <v>13</v>
      </c>
      <c r="AB163" s="756">
        <v>13</v>
      </c>
      <c r="AC163" s="756">
        <v>13</v>
      </c>
      <c r="AD163" s="756">
        <v>5</v>
      </c>
      <c r="AE163" s="756">
        <v>0</v>
      </c>
      <c r="AF163" s="756">
        <v>0</v>
      </c>
      <c r="AG163" s="756">
        <v>0</v>
      </c>
      <c r="AH163" s="756">
        <v>0</v>
      </c>
      <c r="AI163" s="756">
        <v>0</v>
      </c>
      <c r="AJ163" s="756">
        <v>0</v>
      </c>
      <c r="AK163" s="756">
        <v>0</v>
      </c>
      <c r="AL163" s="756">
        <v>0</v>
      </c>
      <c r="AM163" s="756">
        <v>0</v>
      </c>
      <c r="AN163" s="756">
        <v>0</v>
      </c>
      <c r="AO163" s="756">
        <v>0</v>
      </c>
      <c r="AP163" s="757"/>
      <c r="AQ163" s="756"/>
      <c r="AR163" s="756"/>
      <c r="AS163" s="756"/>
      <c r="AT163" s="756"/>
      <c r="AU163" s="756">
        <v>22611</v>
      </c>
      <c r="AV163" s="756">
        <v>22611</v>
      </c>
      <c r="AW163" s="756">
        <v>22611</v>
      </c>
      <c r="AX163" s="756">
        <v>22611</v>
      </c>
      <c r="AY163" s="756">
        <v>22611</v>
      </c>
      <c r="AZ163" s="756">
        <v>22611</v>
      </c>
      <c r="BA163" s="756">
        <v>22611</v>
      </c>
      <c r="BB163" s="756">
        <v>22611</v>
      </c>
      <c r="BC163" s="756">
        <v>22611</v>
      </c>
      <c r="BD163" s="756">
        <v>22611</v>
      </c>
      <c r="BE163" s="756">
        <v>22611</v>
      </c>
      <c r="BF163" s="756">
        <v>22611</v>
      </c>
      <c r="BG163" s="756">
        <v>22611</v>
      </c>
      <c r="BH163" s="756">
        <v>22611</v>
      </c>
      <c r="BI163" s="756">
        <v>9811</v>
      </c>
      <c r="BJ163" s="756">
        <v>0</v>
      </c>
      <c r="BK163" s="756">
        <v>0</v>
      </c>
      <c r="BL163" s="756">
        <v>0</v>
      </c>
      <c r="BM163" s="756">
        <v>0</v>
      </c>
      <c r="BN163" s="756">
        <v>0</v>
      </c>
      <c r="BO163" s="756">
        <v>0</v>
      </c>
      <c r="BP163" s="756">
        <v>0</v>
      </c>
      <c r="BQ163" s="756">
        <v>0</v>
      </c>
      <c r="BR163" s="756">
        <v>0</v>
      </c>
      <c r="BS163" s="756">
        <v>0</v>
      </c>
      <c r="BT163" s="756">
        <v>0</v>
      </c>
    </row>
    <row r="164" spans="2:72">
      <c r="B164" s="753" t="s">
        <v>208</v>
      </c>
      <c r="C164" s="758"/>
      <c r="D164" s="758" t="s">
        <v>103</v>
      </c>
      <c r="E164" s="754" t="s">
        <v>684</v>
      </c>
      <c r="F164" s="758"/>
      <c r="G164" s="758"/>
      <c r="H164" s="753">
        <v>2015</v>
      </c>
      <c r="I164" s="754" t="s">
        <v>577</v>
      </c>
      <c r="J164" s="754" t="s">
        <v>583</v>
      </c>
      <c r="K164" s="755"/>
      <c r="L164" s="756"/>
      <c r="M164" s="756"/>
      <c r="N164" s="756"/>
      <c r="O164" s="756"/>
      <c r="P164" s="756">
        <v>16</v>
      </c>
      <c r="Q164" s="756">
        <v>16</v>
      </c>
      <c r="R164" s="756">
        <v>16</v>
      </c>
      <c r="S164" s="756">
        <v>16</v>
      </c>
      <c r="T164" s="756">
        <v>16</v>
      </c>
      <c r="U164" s="756">
        <v>16</v>
      </c>
      <c r="V164" s="756">
        <v>16</v>
      </c>
      <c r="W164" s="756">
        <v>16</v>
      </c>
      <c r="X164" s="756">
        <v>16</v>
      </c>
      <c r="Y164" s="756">
        <v>16</v>
      </c>
      <c r="Z164" s="756">
        <v>0</v>
      </c>
      <c r="AA164" s="756">
        <v>0</v>
      </c>
      <c r="AB164" s="756">
        <v>0</v>
      </c>
      <c r="AC164" s="756">
        <v>0</v>
      </c>
      <c r="AD164" s="756">
        <v>0</v>
      </c>
      <c r="AE164" s="756">
        <v>0</v>
      </c>
      <c r="AF164" s="756">
        <v>0</v>
      </c>
      <c r="AG164" s="756">
        <v>0</v>
      </c>
      <c r="AH164" s="756">
        <v>0</v>
      </c>
      <c r="AI164" s="756">
        <v>0</v>
      </c>
      <c r="AJ164" s="756">
        <v>0</v>
      </c>
      <c r="AK164" s="756">
        <v>0</v>
      </c>
      <c r="AL164" s="756">
        <v>0</v>
      </c>
      <c r="AM164" s="756">
        <v>0</v>
      </c>
      <c r="AN164" s="756">
        <v>0</v>
      </c>
      <c r="AO164" s="756">
        <v>0</v>
      </c>
      <c r="AP164" s="757"/>
      <c r="AQ164" s="756"/>
      <c r="AR164" s="756"/>
      <c r="AS164" s="756"/>
      <c r="AT164" s="756"/>
      <c r="AU164" s="756">
        <v>12666</v>
      </c>
      <c r="AV164" s="756">
        <v>12666</v>
      </c>
      <c r="AW164" s="756">
        <v>12666</v>
      </c>
      <c r="AX164" s="756">
        <v>12666</v>
      </c>
      <c r="AY164" s="756">
        <v>12666</v>
      </c>
      <c r="AZ164" s="756">
        <v>12666</v>
      </c>
      <c r="BA164" s="756">
        <v>12666</v>
      </c>
      <c r="BB164" s="756">
        <v>12666</v>
      </c>
      <c r="BC164" s="756">
        <v>12666</v>
      </c>
      <c r="BD164" s="756">
        <v>12666</v>
      </c>
      <c r="BE164" s="756">
        <v>0</v>
      </c>
      <c r="BF164" s="756">
        <v>0</v>
      </c>
      <c r="BG164" s="756">
        <v>0</v>
      </c>
      <c r="BH164" s="756">
        <v>0</v>
      </c>
      <c r="BI164" s="756">
        <v>0</v>
      </c>
      <c r="BJ164" s="756">
        <v>0</v>
      </c>
      <c r="BK164" s="756">
        <v>0</v>
      </c>
      <c r="BL164" s="756">
        <v>0</v>
      </c>
      <c r="BM164" s="756">
        <v>0</v>
      </c>
      <c r="BN164" s="756">
        <v>0</v>
      </c>
      <c r="BO164" s="756">
        <v>0</v>
      </c>
      <c r="BP164" s="756">
        <v>0</v>
      </c>
      <c r="BQ164" s="756">
        <v>0</v>
      </c>
      <c r="BR164" s="756">
        <v>0</v>
      </c>
      <c r="BS164" s="756">
        <v>0</v>
      </c>
      <c r="BT164" s="756">
        <v>0</v>
      </c>
    </row>
    <row r="165" spans="2:72">
      <c r="B165" s="753" t="s">
        <v>208</v>
      </c>
      <c r="C165" s="758"/>
      <c r="D165" s="758" t="s">
        <v>118</v>
      </c>
      <c r="E165" s="754" t="s">
        <v>684</v>
      </c>
      <c r="F165" s="758"/>
      <c r="G165" s="758"/>
      <c r="H165" s="753">
        <v>2015</v>
      </c>
      <c r="I165" s="754" t="s">
        <v>578</v>
      </c>
      <c r="J165" s="754" t="s">
        <v>583</v>
      </c>
      <c r="K165" s="755"/>
      <c r="L165" s="756"/>
      <c r="M165" s="756"/>
      <c r="N165" s="756"/>
      <c r="O165" s="756"/>
      <c r="P165" s="756">
        <v>-6</v>
      </c>
      <c r="Q165" s="756">
        <v>-5</v>
      </c>
      <c r="R165" s="756">
        <v>-4</v>
      </c>
      <c r="S165" s="756">
        <v>-4</v>
      </c>
      <c r="T165" s="756">
        <v>-4</v>
      </c>
      <c r="U165" s="756">
        <v>-4</v>
      </c>
      <c r="V165" s="756">
        <v>6</v>
      </c>
      <c r="W165" s="756">
        <v>6</v>
      </c>
      <c r="X165" s="756">
        <v>6</v>
      </c>
      <c r="Y165" s="756">
        <v>3</v>
      </c>
      <c r="Z165" s="756">
        <v>-4</v>
      </c>
      <c r="AA165" s="756">
        <v>-4</v>
      </c>
      <c r="AB165" s="756">
        <v>0</v>
      </c>
      <c r="AC165" s="756">
        <v>0</v>
      </c>
      <c r="AD165" s="756">
        <v>0</v>
      </c>
      <c r="AE165" s="756">
        <v>0</v>
      </c>
      <c r="AF165" s="756">
        <v>0</v>
      </c>
      <c r="AG165" s="756">
        <v>0</v>
      </c>
      <c r="AH165" s="756">
        <v>0</v>
      </c>
      <c r="AI165" s="756">
        <v>0</v>
      </c>
      <c r="AJ165" s="756">
        <v>0</v>
      </c>
      <c r="AK165" s="756">
        <v>0</v>
      </c>
      <c r="AL165" s="756">
        <v>0</v>
      </c>
      <c r="AM165" s="756">
        <v>0</v>
      </c>
      <c r="AN165" s="756">
        <v>0</v>
      </c>
      <c r="AO165" s="756">
        <v>0</v>
      </c>
      <c r="AP165" s="757"/>
      <c r="AQ165" s="756"/>
      <c r="AR165" s="756"/>
      <c r="AS165" s="756"/>
      <c r="AT165" s="756"/>
      <c r="AU165" s="756">
        <v>-32922</v>
      </c>
      <c r="AV165" s="756">
        <v>-30265</v>
      </c>
      <c r="AW165" s="756">
        <v>-24774</v>
      </c>
      <c r="AX165" s="756">
        <v>-24638</v>
      </c>
      <c r="AY165" s="756">
        <v>-24638</v>
      </c>
      <c r="AZ165" s="756">
        <v>-24638</v>
      </c>
      <c r="BA165" s="756">
        <v>24369</v>
      </c>
      <c r="BB165" s="756">
        <v>24369</v>
      </c>
      <c r="BC165" s="756">
        <v>25323</v>
      </c>
      <c r="BD165" s="756">
        <v>11220</v>
      </c>
      <c r="BE165" s="756">
        <v>-26739</v>
      </c>
      <c r="BF165" s="756">
        <v>-26756</v>
      </c>
      <c r="BG165" s="756">
        <v>0</v>
      </c>
      <c r="BH165" s="756">
        <v>0</v>
      </c>
      <c r="BI165" s="756">
        <v>0</v>
      </c>
      <c r="BJ165" s="756">
        <v>0</v>
      </c>
      <c r="BK165" s="756">
        <v>0</v>
      </c>
      <c r="BL165" s="756">
        <v>0</v>
      </c>
      <c r="BM165" s="756">
        <v>0</v>
      </c>
      <c r="BN165" s="756">
        <v>0</v>
      </c>
      <c r="BO165" s="756">
        <v>0</v>
      </c>
      <c r="BP165" s="756">
        <v>0</v>
      </c>
      <c r="BQ165" s="756">
        <v>0</v>
      </c>
      <c r="BR165" s="756">
        <v>0</v>
      </c>
      <c r="BS165" s="756">
        <v>0</v>
      </c>
      <c r="BT165" s="756">
        <v>0</v>
      </c>
    </row>
    <row r="166" spans="2:72">
      <c r="B166" s="753" t="s">
        <v>208</v>
      </c>
      <c r="C166" s="758"/>
      <c r="D166" s="758" t="s">
        <v>100</v>
      </c>
      <c r="E166" s="754" t="s">
        <v>684</v>
      </c>
      <c r="F166" s="758"/>
      <c r="G166" s="758"/>
      <c r="H166" s="753">
        <v>2015</v>
      </c>
      <c r="I166" s="754" t="s">
        <v>578</v>
      </c>
      <c r="J166" s="754" t="s">
        <v>583</v>
      </c>
      <c r="K166" s="755"/>
      <c r="L166" s="756"/>
      <c r="M166" s="756"/>
      <c r="N166" s="756"/>
      <c r="O166" s="756"/>
      <c r="P166" s="756">
        <v>-21</v>
      </c>
      <c r="Q166" s="756">
        <v>-21</v>
      </c>
      <c r="R166" s="756">
        <v>4</v>
      </c>
      <c r="S166" s="756">
        <v>11</v>
      </c>
      <c r="T166" s="756">
        <v>11</v>
      </c>
      <c r="U166" s="756">
        <v>11</v>
      </c>
      <c r="V166" s="756">
        <v>62</v>
      </c>
      <c r="W166" s="756">
        <v>62</v>
      </c>
      <c r="X166" s="756">
        <v>96</v>
      </c>
      <c r="Y166" s="756">
        <v>80</v>
      </c>
      <c r="Z166" s="756">
        <v>23</v>
      </c>
      <c r="AA166" s="756">
        <v>9</v>
      </c>
      <c r="AB166" s="756">
        <v>3</v>
      </c>
      <c r="AC166" s="756">
        <v>3</v>
      </c>
      <c r="AD166" s="756">
        <v>3</v>
      </c>
      <c r="AE166" s="756">
        <v>3</v>
      </c>
      <c r="AF166" s="756">
        <v>3</v>
      </c>
      <c r="AG166" s="756">
        <v>3</v>
      </c>
      <c r="AH166" s="756">
        <v>3</v>
      </c>
      <c r="AI166" s="756">
        <v>3</v>
      </c>
      <c r="AJ166" s="756">
        <v>0</v>
      </c>
      <c r="AK166" s="756">
        <v>0</v>
      </c>
      <c r="AL166" s="756">
        <v>0</v>
      </c>
      <c r="AM166" s="756">
        <v>0</v>
      </c>
      <c r="AN166" s="756">
        <v>0</v>
      </c>
      <c r="AO166" s="756">
        <v>0</v>
      </c>
      <c r="AP166" s="757"/>
      <c r="AQ166" s="756"/>
      <c r="AR166" s="756"/>
      <c r="AS166" s="756"/>
      <c r="AT166" s="756"/>
      <c r="AU166" s="756">
        <v>-28439</v>
      </c>
      <c r="AV166" s="756">
        <v>-28439</v>
      </c>
      <c r="AW166" s="756">
        <v>49530</v>
      </c>
      <c r="AX166" s="756">
        <v>73760</v>
      </c>
      <c r="AY166" s="756">
        <v>73760</v>
      </c>
      <c r="AZ166" s="756">
        <v>73760</v>
      </c>
      <c r="BA166" s="756">
        <v>351272</v>
      </c>
      <c r="BB166" s="756">
        <v>351272</v>
      </c>
      <c r="BC166" s="756">
        <v>490581</v>
      </c>
      <c r="BD166" s="756">
        <v>454139</v>
      </c>
      <c r="BE166" s="756">
        <v>137196</v>
      </c>
      <c r="BF166" s="756">
        <v>55831</v>
      </c>
      <c r="BG166" s="756">
        <v>51169</v>
      </c>
      <c r="BH166" s="756">
        <v>51004</v>
      </c>
      <c r="BI166" s="756">
        <v>51004</v>
      </c>
      <c r="BJ166" s="756">
        <v>36349</v>
      </c>
      <c r="BK166" s="756">
        <v>4486</v>
      </c>
      <c r="BL166" s="756">
        <v>4486</v>
      </c>
      <c r="BM166" s="756">
        <v>4486</v>
      </c>
      <c r="BN166" s="756">
        <v>4486</v>
      </c>
      <c r="BO166" s="756">
        <v>0</v>
      </c>
      <c r="BP166" s="756">
        <v>0</v>
      </c>
      <c r="BQ166" s="756">
        <v>0</v>
      </c>
      <c r="BR166" s="756">
        <v>0</v>
      </c>
      <c r="BS166" s="756">
        <v>0</v>
      </c>
      <c r="BT166" s="756">
        <v>0</v>
      </c>
    </row>
    <row r="167" spans="2:72">
      <c r="B167" s="753" t="s">
        <v>208</v>
      </c>
      <c r="C167" s="758"/>
      <c r="D167" s="758" t="s">
        <v>101</v>
      </c>
      <c r="E167" s="754" t="s">
        <v>684</v>
      </c>
      <c r="F167" s="758"/>
      <c r="G167" s="758"/>
      <c r="H167" s="753">
        <v>2015</v>
      </c>
      <c r="I167" s="754" t="s">
        <v>578</v>
      </c>
      <c r="J167" s="754" t="s">
        <v>583</v>
      </c>
      <c r="K167" s="755"/>
      <c r="L167" s="756"/>
      <c r="M167" s="756"/>
      <c r="N167" s="756"/>
      <c r="O167" s="756"/>
      <c r="P167" s="756">
        <v>-12</v>
      </c>
      <c r="Q167" s="756">
        <v>-11</v>
      </c>
      <c r="R167" s="756">
        <v>2</v>
      </c>
      <c r="S167" s="756">
        <v>2</v>
      </c>
      <c r="T167" s="756">
        <v>2</v>
      </c>
      <c r="U167" s="756">
        <v>2</v>
      </c>
      <c r="V167" s="756">
        <v>2</v>
      </c>
      <c r="W167" s="756">
        <v>2</v>
      </c>
      <c r="X167" s="756">
        <v>2</v>
      </c>
      <c r="Y167" s="756">
        <v>2</v>
      </c>
      <c r="Z167" s="756">
        <v>2</v>
      </c>
      <c r="AA167" s="756">
        <v>3</v>
      </c>
      <c r="AB167" s="756">
        <v>0</v>
      </c>
      <c r="AC167" s="756">
        <v>0</v>
      </c>
      <c r="AD167" s="756">
        <v>0</v>
      </c>
      <c r="AE167" s="756">
        <v>0</v>
      </c>
      <c r="AF167" s="756">
        <v>0</v>
      </c>
      <c r="AG167" s="756">
        <v>0</v>
      </c>
      <c r="AH167" s="756">
        <v>0</v>
      </c>
      <c r="AI167" s="756">
        <v>0</v>
      </c>
      <c r="AJ167" s="756">
        <v>0</v>
      </c>
      <c r="AK167" s="756">
        <v>0</v>
      </c>
      <c r="AL167" s="756">
        <v>0</v>
      </c>
      <c r="AM167" s="756">
        <v>0</v>
      </c>
      <c r="AN167" s="756">
        <v>0</v>
      </c>
      <c r="AO167" s="756">
        <v>0</v>
      </c>
      <c r="AP167" s="757"/>
      <c r="AQ167" s="756"/>
      <c r="AR167" s="756"/>
      <c r="AS167" s="756"/>
      <c r="AT167" s="756"/>
      <c r="AU167" s="756">
        <v>-43565</v>
      </c>
      <c r="AV167" s="756">
        <v>-38232</v>
      </c>
      <c r="AW167" s="756">
        <v>5283</v>
      </c>
      <c r="AX167" s="756">
        <v>7372</v>
      </c>
      <c r="AY167" s="756">
        <v>7372</v>
      </c>
      <c r="AZ167" s="756">
        <v>7372</v>
      </c>
      <c r="BA167" s="756">
        <v>7372</v>
      </c>
      <c r="BB167" s="756">
        <v>7372</v>
      </c>
      <c r="BC167" s="756">
        <v>7372</v>
      </c>
      <c r="BD167" s="756">
        <v>7372</v>
      </c>
      <c r="BE167" s="756">
        <v>7372</v>
      </c>
      <c r="BF167" s="756">
        <v>8772</v>
      </c>
      <c r="BG167" s="756">
        <v>0</v>
      </c>
      <c r="BH167" s="756">
        <v>0</v>
      </c>
      <c r="BI167" s="756">
        <v>0</v>
      </c>
      <c r="BJ167" s="756">
        <v>0</v>
      </c>
      <c r="BK167" s="756">
        <v>0</v>
      </c>
      <c r="BL167" s="756">
        <v>0</v>
      </c>
      <c r="BM167" s="756">
        <v>0</v>
      </c>
      <c r="BN167" s="756">
        <v>0</v>
      </c>
      <c r="BO167" s="756">
        <v>0</v>
      </c>
      <c r="BP167" s="756">
        <v>0</v>
      </c>
      <c r="BQ167" s="756">
        <v>0</v>
      </c>
      <c r="BR167" s="756">
        <v>0</v>
      </c>
      <c r="BS167" s="756">
        <v>0</v>
      </c>
      <c r="BT167" s="756">
        <v>0</v>
      </c>
    </row>
    <row r="168" spans="2:72">
      <c r="B168" s="759" t="s">
        <v>208</v>
      </c>
      <c r="C168" s="760"/>
      <c r="D168" s="760" t="s">
        <v>113</v>
      </c>
      <c r="E168" s="761" t="s">
        <v>684</v>
      </c>
      <c r="F168" s="760"/>
      <c r="G168" s="760"/>
      <c r="H168" s="760">
        <v>2016</v>
      </c>
      <c r="I168" s="760" t="s">
        <v>577</v>
      </c>
      <c r="J168" s="760" t="s">
        <v>590</v>
      </c>
      <c r="K168" s="760"/>
      <c r="L168" s="760"/>
      <c r="M168" s="760"/>
      <c r="N168" s="760"/>
      <c r="O168" s="760"/>
      <c r="P168" s="760">
        <v>0</v>
      </c>
      <c r="Q168" s="760">
        <v>366</v>
      </c>
      <c r="R168" s="760">
        <v>366</v>
      </c>
      <c r="S168" s="760">
        <v>366</v>
      </c>
      <c r="T168" s="760">
        <v>366</v>
      </c>
      <c r="U168" s="760">
        <v>366</v>
      </c>
      <c r="V168" s="760">
        <v>366</v>
      </c>
      <c r="W168" s="760">
        <v>366</v>
      </c>
      <c r="X168" s="760">
        <v>366</v>
      </c>
      <c r="Y168" s="760">
        <v>366</v>
      </c>
      <c r="Z168" s="760">
        <v>365</v>
      </c>
      <c r="AA168" s="760">
        <v>355</v>
      </c>
      <c r="AB168" s="760">
        <v>355</v>
      </c>
      <c r="AC168" s="760">
        <v>355</v>
      </c>
      <c r="AD168" s="760">
        <v>355</v>
      </c>
      <c r="AE168" s="760">
        <v>316</v>
      </c>
      <c r="AF168" s="760">
        <v>316</v>
      </c>
      <c r="AG168" s="760">
        <v>130</v>
      </c>
      <c r="AH168" s="760">
        <v>0</v>
      </c>
      <c r="AI168" s="760">
        <v>0</v>
      </c>
      <c r="AJ168" s="760">
        <v>0</v>
      </c>
      <c r="AK168" s="760">
        <v>0</v>
      </c>
      <c r="AL168" s="760">
        <v>0</v>
      </c>
      <c r="AM168" s="760">
        <v>0</v>
      </c>
      <c r="AN168" s="760">
        <v>0</v>
      </c>
      <c r="AO168" s="760">
        <v>0</v>
      </c>
      <c r="AP168" s="762"/>
      <c r="AQ168" s="760"/>
      <c r="AR168" s="760"/>
      <c r="AS168" s="760"/>
      <c r="AT168" s="760"/>
      <c r="AU168" s="760">
        <v>0</v>
      </c>
      <c r="AV168" s="760">
        <v>5654091</v>
      </c>
      <c r="AW168" s="760">
        <v>5654091</v>
      </c>
      <c r="AX168" s="760">
        <v>5654091</v>
      </c>
      <c r="AY168" s="760">
        <v>5654091</v>
      </c>
      <c r="AZ168" s="760">
        <v>5654091</v>
      </c>
      <c r="BA168" s="760">
        <v>5654091</v>
      </c>
      <c r="BB168" s="760">
        <v>5654091</v>
      </c>
      <c r="BC168" s="760">
        <v>5653430</v>
      </c>
      <c r="BD168" s="760">
        <v>5653430</v>
      </c>
      <c r="BE168" s="760">
        <v>5633629</v>
      </c>
      <c r="BF168" s="760">
        <v>5579643</v>
      </c>
      <c r="BG168" s="760">
        <v>5577036</v>
      </c>
      <c r="BH168" s="760">
        <v>5577036</v>
      </c>
      <c r="BI168" s="760">
        <v>5553376</v>
      </c>
      <c r="BJ168" s="760">
        <v>4942842</v>
      </c>
      <c r="BK168" s="760">
        <v>4942842</v>
      </c>
      <c r="BL168" s="760">
        <v>2074456</v>
      </c>
      <c r="BM168" s="760">
        <v>0</v>
      </c>
      <c r="BN168" s="760">
        <v>0</v>
      </c>
      <c r="BO168" s="760">
        <v>0</v>
      </c>
      <c r="BP168" s="760">
        <v>0</v>
      </c>
      <c r="BQ168" s="760">
        <v>0</v>
      </c>
      <c r="BR168" s="760">
        <v>0</v>
      </c>
      <c r="BS168" s="760">
        <v>0</v>
      </c>
      <c r="BT168" s="760">
        <v>0</v>
      </c>
    </row>
    <row r="169" spans="2:72">
      <c r="B169" s="759" t="s">
        <v>208</v>
      </c>
      <c r="C169" s="760"/>
      <c r="D169" s="760" t="s">
        <v>769</v>
      </c>
      <c r="E169" s="761" t="s">
        <v>684</v>
      </c>
      <c r="F169" s="760"/>
      <c r="G169" s="760"/>
      <c r="H169" s="760">
        <v>2016</v>
      </c>
      <c r="I169" s="760" t="s">
        <v>577</v>
      </c>
      <c r="J169" s="760" t="s">
        <v>590</v>
      </c>
      <c r="K169" s="760"/>
      <c r="L169" s="760"/>
      <c r="M169" s="760"/>
      <c r="N169" s="760"/>
      <c r="O169" s="760"/>
      <c r="P169" s="760">
        <v>0</v>
      </c>
      <c r="Q169" s="760">
        <v>472</v>
      </c>
      <c r="R169" s="760">
        <v>472</v>
      </c>
      <c r="S169" s="760">
        <v>472</v>
      </c>
      <c r="T169" s="760">
        <v>472</v>
      </c>
      <c r="U169" s="760">
        <v>472</v>
      </c>
      <c r="V169" s="760">
        <v>472</v>
      </c>
      <c r="W169" s="760">
        <v>472</v>
      </c>
      <c r="X169" s="760">
        <v>472</v>
      </c>
      <c r="Y169" s="760">
        <v>472</v>
      </c>
      <c r="Z169" s="760">
        <v>472</v>
      </c>
      <c r="AA169" s="760">
        <v>472</v>
      </c>
      <c r="AB169" s="760">
        <v>472</v>
      </c>
      <c r="AC169" s="760">
        <v>472</v>
      </c>
      <c r="AD169" s="760">
        <v>472</v>
      </c>
      <c r="AE169" s="760">
        <v>472</v>
      </c>
      <c r="AF169" s="760">
        <v>472</v>
      </c>
      <c r="AG169" s="760">
        <v>472</v>
      </c>
      <c r="AH169" s="760">
        <v>472</v>
      </c>
      <c r="AI169" s="760">
        <v>424</v>
      </c>
      <c r="AJ169" s="760">
        <v>0</v>
      </c>
      <c r="AK169" s="760">
        <v>0</v>
      </c>
      <c r="AL169" s="760">
        <v>0</v>
      </c>
      <c r="AM169" s="760">
        <v>0</v>
      </c>
      <c r="AN169" s="760">
        <v>0</v>
      </c>
      <c r="AO169" s="760">
        <v>0</v>
      </c>
      <c r="AP169" s="762"/>
      <c r="AQ169" s="760"/>
      <c r="AR169" s="760"/>
      <c r="AS169" s="760"/>
      <c r="AT169" s="760"/>
      <c r="AU169" s="760">
        <v>0</v>
      </c>
      <c r="AV169" s="760">
        <v>1580253</v>
      </c>
      <c r="AW169" s="760">
        <v>1580253</v>
      </c>
      <c r="AX169" s="760">
        <v>1580253</v>
      </c>
      <c r="AY169" s="760">
        <v>1580253</v>
      </c>
      <c r="AZ169" s="760">
        <v>1580253</v>
      </c>
      <c r="BA169" s="760">
        <v>1580253</v>
      </c>
      <c r="BB169" s="760">
        <v>1580253</v>
      </c>
      <c r="BC169" s="760">
        <v>1580253</v>
      </c>
      <c r="BD169" s="760">
        <v>1580253</v>
      </c>
      <c r="BE169" s="760">
        <v>1580253</v>
      </c>
      <c r="BF169" s="760">
        <v>1580253</v>
      </c>
      <c r="BG169" s="760">
        <v>1580253</v>
      </c>
      <c r="BH169" s="760">
        <v>1580253</v>
      </c>
      <c r="BI169" s="760">
        <v>1580253</v>
      </c>
      <c r="BJ169" s="760">
        <v>1580253</v>
      </c>
      <c r="BK169" s="760">
        <v>1580253</v>
      </c>
      <c r="BL169" s="760">
        <v>1580253</v>
      </c>
      <c r="BM169" s="760">
        <v>1580253</v>
      </c>
      <c r="BN169" s="760">
        <v>1537578</v>
      </c>
      <c r="BO169" s="760">
        <v>0</v>
      </c>
      <c r="BP169" s="760">
        <v>0</v>
      </c>
      <c r="BQ169" s="760">
        <v>0</v>
      </c>
      <c r="BR169" s="760">
        <v>0</v>
      </c>
      <c r="BS169" s="760">
        <v>0</v>
      </c>
      <c r="BT169" s="760">
        <v>0</v>
      </c>
    </row>
    <row r="170" spans="2:72">
      <c r="B170" s="759" t="s">
        <v>208</v>
      </c>
      <c r="C170" s="760"/>
      <c r="D170" s="760" t="s">
        <v>117</v>
      </c>
      <c r="E170" s="761" t="s">
        <v>684</v>
      </c>
      <c r="F170" s="760"/>
      <c r="G170" s="760"/>
      <c r="H170" s="760">
        <v>2016</v>
      </c>
      <c r="I170" s="760" t="s">
        <v>577</v>
      </c>
      <c r="J170" s="760" t="s">
        <v>590</v>
      </c>
      <c r="K170" s="760"/>
      <c r="L170" s="760"/>
      <c r="M170" s="760"/>
      <c r="N170" s="760"/>
      <c r="O170" s="760"/>
      <c r="P170" s="760">
        <v>0</v>
      </c>
      <c r="Q170" s="760">
        <v>2</v>
      </c>
      <c r="R170" s="760">
        <v>2</v>
      </c>
      <c r="S170" s="760">
        <v>2</v>
      </c>
      <c r="T170" s="760">
        <v>2</v>
      </c>
      <c r="U170" s="760">
        <v>2</v>
      </c>
      <c r="V170" s="760">
        <v>2</v>
      </c>
      <c r="W170" s="760">
        <v>2</v>
      </c>
      <c r="X170" s="760">
        <v>2</v>
      </c>
      <c r="Y170" s="760">
        <v>2</v>
      </c>
      <c r="Z170" s="760">
        <v>2</v>
      </c>
      <c r="AA170" s="760">
        <v>0</v>
      </c>
      <c r="AB170" s="760">
        <v>0</v>
      </c>
      <c r="AC170" s="760">
        <v>0</v>
      </c>
      <c r="AD170" s="760">
        <v>0</v>
      </c>
      <c r="AE170" s="760">
        <v>0</v>
      </c>
      <c r="AF170" s="760">
        <v>0</v>
      </c>
      <c r="AG170" s="760">
        <v>0</v>
      </c>
      <c r="AH170" s="760">
        <v>0</v>
      </c>
      <c r="AI170" s="760">
        <v>0</v>
      </c>
      <c r="AJ170" s="760">
        <v>0</v>
      </c>
      <c r="AK170" s="760">
        <v>0</v>
      </c>
      <c r="AL170" s="760">
        <v>0</v>
      </c>
      <c r="AM170" s="760">
        <v>0</v>
      </c>
      <c r="AN170" s="760">
        <v>0</v>
      </c>
      <c r="AO170" s="760">
        <v>0</v>
      </c>
      <c r="AP170" s="762"/>
      <c r="AQ170" s="760"/>
      <c r="AR170" s="760"/>
      <c r="AS170" s="760"/>
      <c r="AT170" s="760"/>
      <c r="AU170" s="760">
        <v>0</v>
      </c>
      <c r="AV170" s="760">
        <v>13143</v>
      </c>
      <c r="AW170" s="760">
        <v>13143</v>
      </c>
      <c r="AX170" s="760">
        <v>13143</v>
      </c>
      <c r="AY170" s="760">
        <v>13143</v>
      </c>
      <c r="AZ170" s="760">
        <v>13143</v>
      </c>
      <c r="BA170" s="760">
        <v>13143</v>
      </c>
      <c r="BB170" s="760">
        <v>13143</v>
      </c>
      <c r="BC170" s="760">
        <v>13143</v>
      </c>
      <c r="BD170" s="760">
        <v>13143</v>
      </c>
      <c r="BE170" s="760">
        <v>13143</v>
      </c>
      <c r="BF170" s="760">
        <v>3245</v>
      </c>
      <c r="BG170" s="760">
        <v>0</v>
      </c>
      <c r="BH170" s="760">
        <v>0</v>
      </c>
      <c r="BI170" s="760">
        <v>0</v>
      </c>
      <c r="BJ170" s="760">
        <v>0</v>
      </c>
      <c r="BK170" s="760">
        <v>0</v>
      </c>
      <c r="BL170" s="760">
        <v>0</v>
      </c>
      <c r="BM170" s="760">
        <v>0</v>
      </c>
      <c r="BN170" s="760">
        <v>0</v>
      </c>
      <c r="BO170" s="760">
        <v>0</v>
      </c>
      <c r="BP170" s="760">
        <v>0</v>
      </c>
      <c r="BQ170" s="760">
        <v>0</v>
      </c>
      <c r="BR170" s="760">
        <v>0</v>
      </c>
      <c r="BS170" s="760">
        <v>0</v>
      </c>
      <c r="BT170" s="760">
        <v>0</v>
      </c>
    </row>
    <row r="171" spans="2:72">
      <c r="B171" s="759" t="s">
        <v>208</v>
      </c>
      <c r="C171" s="760"/>
      <c r="D171" s="760" t="s">
        <v>118</v>
      </c>
      <c r="E171" s="761" t="s">
        <v>684</v>
      </c>
      <c r="F171" s="760"/>
      <c r="G171" s="760"/>
      <c r="H171" s="760">
        <v>2016</v>
      </c>
      <c r="I171" s="760" t="s">
        <v>577</v>
      </c>
      <c r="J171" s="760" t="s">
        <v>590</v>
      </c>
      <c r="K171" s="760"/>
      <c r="L171" s="760"/>
      <c r="M171" s="760"/>
      <c r="N171" s="760"/>
      <c r="O171" s="760"/>
      <c r="P171" s="760">
        <v>0</v>
      </c>
      <c r="Q171" s="760">
        <v>774</v>
      </c>
      <c r="R171" s="760">
        <v>750</v>
      </c>
      <c r="S171" s="760">
        <v>750</v>
      </c>
      <c r="T171" s="760">
        <v>750</v>
      </c>
      <c r="U171" s="760">
        <v>750</v>
      </c>
      <c r="V171" s="760">
        <v>749</v>
      </c>
      <c r="W171" s="760">
        <v>749</v>
      </c>
      <c r="X171" s="760">
        <v>749</v>
      </c>
      <c r="Y171" s="760">
        <v>746</v>
      </c>
      <c r="Z171" s="760">
        <v>746</v>
      </c>
      <c r="AA171" s="760">
        <v>730</v>
      </c>
      <c r="AB171" s="760">
        <v>492</v>
      </c>
      <c r="AC171" s="760">
        <v>97</v>
      </c>
      <c r="AD171" s="760">
        <v>97</v>
      </c>
      <c r="AE171" s="760">
        <v>65</v>
      </c>
      <c r="AF171" s="760">
        <v>33</v>
      </c>
      <c r="AG171" s="760">
        <v>33</v>
      </c>
      <c r="AH171" s="760">
        <v>33</v>
      </c>
      <c r="AI171" s="760">
        <v>33</v>
      </c>
      <c r="AJ171" s="760">
        <v>33</v>
      </c>
      <c r="AK171" s="760">
        <v>0</v>
      </c>
      <c r="AL171" s="760">
        <v>0</v>
      </c>
      <c r="AM171" s="760">
        <v>0</v>
      </c>
      <c r="AN171" s="760">
        <v>0</v>
      </c>
      <c r="AO171" s="760">
        <v>0</v>
      </c>
      <c r="AP171" s="762"/>
      <c r="AQ171" s="760"/>
      <c r="AR171" s="760"/>
      <c r="AS171" s="760"/>
      <c r="AT171" s="760"/>
      <c r="AU171" s="760">
        <v>0</v>
      </c>
      <c r="AV171" s="760">
        <v>4382289</v>
      </c>
      <c r="AW171" s="760">
        <v>4258689</v>
      </c>
      <c r="AX171" s="760">
        <v>4258689</v>
      </c>
      <c r="AY171" s="760">
        <v>4258689</v>
      </c>
      <c r="AZ171" s="760">
        <v>4258689</v>
      </c>
      <c r="BA171" s="760">
        <v>4254220</v>
      </c>
      <c r="BB171" s="760">
        <v>4254220</v>
      </c>
      <c r="BC171" s="760">
        <v>4254220</v>
      </c>
      <c r="BD171" s="760">
        <v>4183399</v>
      </c>
      <c r="BE171" s="760">
        <v>4183399</v>
      </c>
      <c r="BF171" s="760">
        <v>4074840</v>
      </c>
      <c r="BG171" s="760">
        <v>2891075</v>
      </c>
      <c r="BH171" s="760">
        <v>158233</v>
      </c>
      <c r="BI171" s="760">
        <v>158233</v>
      </c>
      <c r="BJ171" s="760">
        <v>98131</v>
      </c>
      <c r="BK171" s="760">
        <v>34706</v>
      </c>
      <c r="BL171" s="760">
        <v>34706</v>
      </c>
      <c r="BM171" s="760">
        <v>34706</v>
      </c>
      <c r="BN171" s="760">
        <v>34706</v>
      </c>
      <c r="BO171" s="760">
        <v>34706</v>
      </c>
      <c r="BP171" s="760">
        <v>0</v>
      </c>
      <c r="BQ171" s="760">
        <v>0</v>
      </c>
      <c r="BR171" s="760">
        <v>0</v>
      </c>
      <c r="BS171" s="760">
        <v>0</v>
      </c>
      <c r="BT171" s="760">
        <v>0</v>
      </c>
    </row>
    <row r="172" spans="2:72">
      <c r="B172" s="759" t="s">
        <v>208</v>
      </c>
      <c r="C172" s="760"/>
      <c r="D172" s="760" t="s">
        <v>120</v>
      </c>
      <c r="E172" s="761" t="s">
        <v>684</v>
      </c>
      <c r="F172" s="760"/>
      <c r="G172" s="760"/>
      <c r="H172" s="760">
        <v>2016</v>
      </c>
      <c r="I172" s="760" t="s">
        <v>577</v>
      </c>
      <c r="J172" s="760" t="s">
        <v>590</v>
      </c>
      <c r="K172" s="760"/>
      <c r="L172" s="760"/>
      <c r="M172" s="760"/>
      <c r="N172" s="760"/>
      <c r="O172" s="760"/>
      <c r="P172" s="760">
        <v>0</v>
      </c>
      <c r="Q172" s="760">
        <v>14</v>
      </c>
      <c r="R172" s="760">
        <v>14</v>
      </c>
      <c r="S172" s="760">
        <v>14</v>
      </c>
      <c r="T172" s="760">
        <v>14</v>
      </c>
      <c r="U172" s="760">
        <v>14</v>
      </c>
      <c r="V172" s="760">
        <v>14</v>
      </c>
      <c r="W172" s="760">
        <v>14</v>
      </c>
      <c r="X172" s="760">
        <v>14</v>
      </c>
      <c r="Y172" s="760">
        <v>14</v>
      </c>
      <c r="Z172" s="760">
        <v>14</v>
      </c>
      <c r="AA172" s="760">
        <v>14</v>
      </c>
      <c r="AB172" s="760">
        <v>14</v>
      </c>
      <c r="AC172" s="760">
        <v>14</v>
      </c>
      <c r="AD172" s="760">
        <v>14</v>
      </c>
      <c r="AE172" s="760">
        <v>14</v>
      </c>
      <c r="AF172" s="760">
        <v>5</v>
      </c>
      <c r="AG172" s="760">
        <v>0</v>
      </c>
      <c r="AH172" s="760">
        <v>0</v>
      </c>
      <c r="AI172" s="760">
        <v>0</v>
      </c>
      <c r="AJ172" s="760">
        <v>0</v>
      </c>
      <c r="AK172" s="760">
        <v>0</v>
      </c>
      <c r="AL172" s="760">
        <v>0</v>
      </c>
      <c r="AM172" s="760">
        <v>0</v>
      </c>
      <c r="AN172" s="760">
        <v>0</v>
      </c>
      <c r="AO172" s="760">
        <v>0</v>
      </c>
      <c r="AP172" s="762"/>
      <c r="AQ172" s="760"/>
      <c r="AR172" s="760"/>
      <c r="AS172" s="760"/>
      <c r="AT172" s="760"/>
      <c r="AU172" s="760">
        <v>0</v>
      </c>
      <c r="AV172" s="760">
        <v>24692</v>
      </c>
      <c r="AW172" s="760">
        <v>24692</v>
      </c>
      <c r="AX172" s="760">
        <v>24692</v>
      </c>
      <c r="AY172" s="760">
        <v>24692</v>
      </c>
      <c r="AZ172" s="760">
        <v>24692</v>
      </c>
      <c r="BA172" s="760">
        <v>24692</v>
      </c>
      <c r="BB172" s="760">
        <v>24692</v>
      </c>
      <c r="BC172" s="760">
        <v>24692</v>
      </c>
      <c r="BD172" s="760">
        <v>24692</v>
      </c>
      <c r="BE172" s="760">
        <v>24692</v>
      </c>
      <c r="BF172" s="760">
        <v>24692</v>
      </c>
      <c r="BG172" s="760">
        <v>24692</v>
      </c>
      <c r="BH172" s="760">
        <v>24692</v>
      </c>
      <c r="BI172" s="760">
        <v>24692</v>
      </c>
      <c r="BJ172" s="760">
        <v>24692</v>
      </c>
      <c r="BK172" s="760">
        <v>8872</v>
      </c>
      <c r="BL172" s="760">
        <v>0</v>
      </c>
      <c r="BM172" s="760">
        <v>0</v>
      </c>
      <c r="BN172" s="760">
        <v>0</v>
      </c>
      <c r="BO172" s="760">
        <v>0</v>
      </c>
      <c r="BP172" s="760">
        <v>0</v>
      </c>
      <c r="BQ172" s="760">
        <v>0</v>
      </c>
      <c r="BR172" s="760">
        <v>0</v>
      </c>
      <c r="BS172" s="760">
        <v>0</v>
      </c>
      <c r="BT172" s="760">
        <v>0</v>
      </c>
    </row>
    <row r="173" spans="2:72">
      <c r="B173" s="759" t="s">
        <v>208</v>
      </c>
      <c r="C173" s="760"/>
      <c r="D173" s="760" t="s">
        <v>701</v>
      </c>
      <c r="E173" s="761" t="s">
        <v>684</v>
      </c>
      <c r="F173" s="760"/>
      <c r="G173" s="760"/>
      <c r="H173" s="760">
        <v>2016</v>
      </c>
      <c r="I173" s="760" t="s">
        <v>577</v>
      </c>
      <c r="J173" s="760" t="s">
        <v>590</v>
      </c>
      <c r="K173" s="760"/>
      <c r="L173" s="760"/>
      <c r="M173" s="760"/>
      <c r="N173" s="760"/>
      <c r="O173" s="760"/>
      <c r="P173" s="760">
        <v>0</v>
      </c>
      <c r="Q173" s="760">
        <v>0</v>
      </c>
      <c r="R173" s="760">
        <v>0</v>
      </c>
      <c r="S173" s="760">
        <v>0</v>
      </c>
      <c r="T173" s="760">
        <v>0</v>
      </c>
      <c r="U173" s="760">
        <v>0</v>
      </c>
      <c r="V173" s="760">
        <v>0</v>
      </c>
      <c r="W173" s="760">
        <v>0</v>
      </c>
      <c r="X173" s="760">
        <v>0</v>
      </c>
      <c r="Y173" s="760">
        <v>0</v>
      </c>
      <c r="Z173" s="760">
        <v>0</v>
      </c>
      <c r="AA173" s="760">
        <v>0</v>
      </c>
      <c r="AB173" s="760">
        <v>0</v>
      </c>
      <c r="AC173" s="760">
        <v>0</v>
      </c>
      <c r="AD173" s="760">
        <v>0</v>
      </c>
      <c r="AE173" s="760">
        <v>0</v>
      </c>
      <c r="AF173" s="760">
        <v>0</v>
      </c>
      <c r="AG173" s="760">
        <v>0</v>
      </c>
      <c r="AH173" s="760">
        <v>0</v>
      </c>
      <c r="AI173" s="760">
        <v>0</v>
      </c>
      <c r="AJ173" s="760">
        <v>0</v>
      </c>
      <c r="AK173" s="760">
        <v>0</v>
      </c>
      <c r="AL173" s="760">
        <v>0</v>
      </c>
      <c r="AM173" s="760">
        <v>0</v>
      </c>
      <c r="AN173" s="760">
        <v>0</v>
      </c>
      <c r="AO173" s="760">
        <v>0</v>
      </c>
      <c r="AP173" s="762"/>
      <c r="AQ173" s="760"/>
      <c r="AR173" s="760"/>
      <c r="AS173" s="760"/>
      <c r="AT173" s="760"/>
      <c r="AU173" s="760">
        <v>0</v>
      </c>
      <c r="AV173" s="760">
        <v>174</v>
      </c>
      <c r="AW173" s="760">
        <v>174</v>
      </c>
      <c r="AX173" s="760">
        <v>174</v>
      </c>
      <c r="AY173" s="760">
        <v>174</v>
      </c>
      <c r="AZ173" s="760">
        <v>174</v>
      </c>
      <c r="BA173" s="760">
        <v>174</v>
      </c>
      <c r="BB173" s="760">
        <v>174</v>
      </c>
      <c r="BC173" s="760">
        <v>174</v>
      </c>
      <c r="BD173" s="760">
        <v>174</v>
      </c>
      <c r="BE173" s="760">
        <v>174</v>
      </c>
      <c r="BF173" s="760">
        <v>0</v>
      </c>
      <c r="BG173" s="760">
        <v>0</v>
      </c>
      <c r="BH173" s="760">
        <v>0</v>
      </c>
      <c r="BI173" s="760">
        <v>0</v>
      </c>
      <c r="BJ173" s="760">
        <v>0</v>
      </c>
      <c r="BK173" s="760">
        <v>0</v>
      </c>
      <c r="BL173" s="760">
        <v>0</v>
      </c>
      <c r="BM173" s="760">
        <v>0</v>
      </c>
      <c r="BN173" s="760">
        <v>0</v>
      </c>
      <c r="BO173" s="760">
        <v>0</v>
      </c>
      <c r="BP173" s="760">
        <v>0</v>
      </c>
      <c r="BQ173" s="760">
        <v>0</v>
      </c>
      <c r="BR173" s="760">
        <v>0</v>
      </c>
      <c r="BS173" s="760">
        <v>0</v>
      </c>
      <c r="BT173" s="760">
        <v>0</v>
      </c>
    </row>
    <row r="174" spans="2:72">
      <c r="B174" s="759" t="s">
        <v>208</v>
      </c>
      <c r="C174" s="760"/>
      <c r="D174" s="760" t="s">
        <v>702</v>
      </c>
      <c r="E174" s="761" t="s">
        <v>684</v>
      </c>
      <c r="F174" s="760"/>
      <c r="G174" s="760"/>
      <c r="H174" s="760">
        <v>2016</v>
      </c>
      <c r="I174" s="760" t="s">
        <v>577</v>
      </c>
      <c r="J174" s="760" t="s">
        <v>590</v>
      </c>
      <c r="K174" s="760"/>
      <c r="L174" s="760"/>
      <c r="M174" s="760"/>
      <c r="N174" s="760"/>
      <c r="O174" s="760"/>
      <c r="P174" s="760">
        <v>0</v>
      </c>
      <c r="Q174" s="760">
        <v>0</v>
      </c>
      <c r="R174" s="760">
        <v>0</v>
      </c>
      <c r="S174" s="760">
        <v>0</v>
      </c>
      <c r="T174" s="760">
        <v>0</v>
      </c>
      <c r="U174" s="760">
        <v>0</v>
      </c>
      <c r="V174" s="760">
        <v>0</v>
      </c>
      <c r="W174" s="760">
        <v>0</v>
      </c>
      <c r="X174" s="760">
        <v>0</v>
      </c>
      <c r="Y174" s="760">
        <v>0</v>
      </c>
      <c r="Z174" s="760">
        <v>0</v>
      </c>
      <c r="AA174" s="760">
        <v>0</v>
      </c>
      <c r="AB174" s="760">
        <v>0</v>
      </c>
      <c r="AC174" s="760">
        <v>0</v>
      </c>
      <c r="AD174" s="760">
        <v>0</v>
      </c>
      <c r="AE174" s="760">
        <v>0</v>
      </c>
      <c r="AF174" s="760">
        <v>0</v>
      </c>
      <c r="AG174" s="760">
        <v>0</v>
      </c>
      <c r="AH174" s="760">
        <v>0</v>
      </c>
      <c r="AI174" s="760">
        <v>0</v>
      </c>
      <c r="AJ174" s="760">
        <v>0</v>
      </c>
      <c r="AK174" s="760">
        <v>0</v>
      </c>
      <c r="AL174" s="760">
        <v>0</v>
      </c>
      <c r="AM174" s="760">
        <v>0</v>
      </c>
      <c r="AN174" s="760">
        <v>0</v>
      </c>
      <c r="AO174" s="760">
        <v>0</v>
      </c>
      <c r="AP174" s="762"/>
      <c r="AQ174" s="760"/>
      <c r="AR174" s="760"/>
      <c r="AS174" s="760"/>
      <c r="AT174" s="760"/>
      <c r="AU174" s="760">
        <v>0</v>
      </c>
      <c r="AV174" s="760">
        <v>820</v>
      </c>
      <c r="AW174" s="760">
        <v>820</v>
      </c>
      <c r="AX174" s="760">
        <v>820</v>
      </c>
      <c r="AY174" s="760">
        <v>820</v>
      </c>
      <c r="AZ174" s="760">
        <v>820</v>
      </c>
      <c r="BA174" s="760">
        <v>820</v>
      </c>
      <c r="BB174" s="760">
        <v>820</v>
      </c>
      <c r="BC174" s="760">
        <v>820</v>
      </c>
      <c r="BD174" s="760">
        <v>820</v>
      </c>
      <c r="BE174" s="760">
        <v>820</v>
      </c>
      <c r="BF174" s="760">
        <v>820</v>
      </c>
      <c r="BG174" s="760">
        <v>820</v>
      </c>
      <c r="BH174" s="760">
        <v>820</v>
      </c>
      <c r="BI174" s="760">
        <v>820</v>
      </c>
      <c r="BJ174" s="760">
        <v>592</v>
      </c>
      <c r="BK174" s="760">
        <v>592</v>
      </c>
      <c r="BL174" s="760">
        <v>592</v>
      </c>
      <c r="BM174" s="760">
        <v>592</v>
      </c>
      <c r="BN174" s="760">
        <v>0</v>
      </c>
      <c r="BO174" s="760">
        <v>0</v>
      </c>
      <c r="BP174" s="760">
        <v>0</v>
      </c>
      <c r="BQ174" s="760">
        <v>0</v>
      </c>
      <c r="BR174" s="760">
        <v>0</v>
      </c>
      <c r="BS174" s="760">
        <v>0</v>
      </c>
      <c r="BT174" s="760">
        <v>0</v>
      </c>
    </row>
    <row r="175" spans="2:72">
      <c r="B175" s="759" t="s">
        <v>208</v>
      </c>
      <c r="C175" s="760"/>
      <c r="D175" s="760" t="s">
        <v>113</v>
      </c>
      <c r="E175" s="761" t="s">
        <v>684</v>
      </c>
      <c r="F175" s="760"/>
      <c r="G175" s="760"/>
      <c r="H175" s="760">
        <v>2016</v>
      </c>
      <c r="I175" s="760" t="s">
        <v>578</v>
      </c>
      <c r="J175" s="760" t="s">
        <v>583</v>
      </c>
      <c r="K175" s="760"/>
      <c r="L175" s="760"/>
      <c r="M175" s="760"/>
      <c r="N175" s="760"/>
      <c r="O175" s="760"/>
      <c r="P175" s="760">
        <v>0</v>
      </c>
      <c r="Q175" s="760">
        <v>33</v>
      </c>
      <c r="R175" s="760">
        <v>33</v>
      </c>
      <c r="S175" s="760">
        <v>33</v>
      </c>
      <c r="T175" s="760">
        <v>33</v>
      </c>
      <c r="U175" s="760">
        <v>33</v>
      </c>
      <c r="V175" s="760">
        <v>33</v>
      </c>
      <c r="W175" s="760">
        <v>33</v>
      </c>
      <c r="X175" s="760">
        <v>33</v>
      </c>
      <c r="Y175" s="760">
        <v>33</v>
      </c>
      <c r="Z175" s="760">
        <v>33</v>
      </c>
      <c r="AA175" s="760">
        <v>33</v>
      </c>
      <c r="AB175" s="760">
        <v>33</v>
      </c>
      <c r="AC175" s="760">
        <v>33</v>
      </c>
      <c r="AD175" s="760">
        <v>33</v>
      </c>
      <c r="AE175" s="760">
        <v>29</v>
      </c>
      <c r="AF175" s="760">
        <v>29</v>
      </c>
      <c r="AG175" s="760">
        <v>12</v>
      </c>
      <c r="AH175" s="760">
        <v>0</v>
      </c>
      <c r="AI175" s="760">
        <v>0</v>
      </c>
      <c r="AJ175" s="760">
        <v>0</v>
      </c>
      <c r="AK175" s="760">
        <v>0</v>
      </c>
      <c r="AL175" s="760">
        <v>0</v>
      </c>
      <c r="AM175" s="760">
        <v>0</v>
      </c>
      <c r="AN175" s="760">
        <v>0</v>
      </c>
      <c r="AO175" s="760">
        <v>0</v>
      </c>
      <c r="AP175" s="762"/>
      <c r="AQ175" s="760"/>
      <c r="AR175" s="760"/>
      <c r="AS175" s="760"/>
      <c r="AT175" s="760"/>
      <c r="AU175" s="760">
        <v>0</v>
      </c>
      <c r="AV175" s="760">
        <v>514682</v>
      </c>
      <c r="AW175" s="760">
        <v>514682</v>
      </c>
      <c r="AX175" s="760">
        <v>514682</v>
      </c>
      <c r="AY175" s="760">
        <v>514682</v>
      </c>
      <c r="AZ175" s="760">
        <v>514682</v>
      </c>
      <c r="BA175" s="760">
        <v>514682</v>
      </c>
      <c r="BB175" s="760">
        <v>514682</v>
      </c>
      <c r="BC175" s="760">
        <v>514641</v>
      </c>
      <c r="BD175" s="760">
        <v>514641</v>
      </c>
      <c r="BE175" s="760">
        <v>515382</v>
      </c>
      <c r="BF175" s="760">
        <v>515664</v>
      </c>
      <c r="BG175" s="760">
        <v>516137</v>
      </c>
      <c r="BH175" s="760">
        <v>516137</v>
      </c>
      <c r="BI175" s="760">
        <v>514811</v>
      </c>
      <c r="BJ175" s="760">
        <v>447849</v>
      </c>
      <c r="BK175" s="760">
        <v>447849</v>
      </c>
      <c r="BL175" s="760">
        <v>192777</v>
      </c>
      <c r="BM175" s="760">
        <v>0</v>
      </c>
      <c r="BN175" s="760">
        <v>0</v>
      </c>
      <c r="BO175" s="760">
        <v>0</v>
      </c>
      <c r="BP175" s="760">
        <v>0</v>
      </c>
      <c r="BQ175" s="760">
        <v>0</v>
      </c>
      <c r="BR175" s="760">
        <v>0</v>
      </c>
      <c r="BS175" s="760">
        <v>0</v>
      </c>
      <c r="BT175" s="760">
        <v>0</v>
      </c>
    </row>
    <row r="176" spans="2:72">
      <c r="B176" s="759" t="s">
        <v>208</v>
      </c>
      <c r="C176" s="760"/>
      <c r="D176" s="760" t="s">
        <v>769</v>
      </c>
      <c r="E176" s="761" t="s">
        <v>684</v>
      </c>
      <c r="F176" s="760"/>
      <c r="G176" s="760"/>
      <c r="H176" s="760">
        <v>2016</v>
      </c>
      <c r="I176" s="760" t="s">
        <v>578</v>
      </c>
      <c r="J176" s="760" t="s">
        <v>583</v>
      </c>
      <c r="K176" s="760"/>
      <c r="L176" s="760"/>
      <c r="M176" s="760"/>
      <c r="N176" s="760"/>
      <c r="O176" s="760"/>
      <c r="P176" s="760">
        <v>0</v>
      </c>
      <c r="Q176" s="760">
        <v>3</v>
      </c>
      <c r="R176" s="760">
        <v>3</v>
      </c>
      <c r="S176" s="760">
        <v>3</v>
      </c>
      <c r="T176" s="760">
        <v>3</v>
      </c>
      <c r="U176" s="760">
        <v>3</v>
      </c>
      <c r="V176" s="760">
        <v>3</v>
      </c>
      <c r="W176" s="760">
        <v>3</v>
      </c>
      <c r="X176" s="760">
        <v>3</v>
      </c>
      <c r="Y176" s="760">
        <v>3</v>
      </c>
      <c r="Z176" s="760">
        <v>3</v>
      </c>
      <c r="AA176" s="760">
        <v>3</v>
      </c>
      <c r="AB176" s="760">
        <v>3</v>
      </c>
      <c r="AC176" s="760">
        <v>3</v>
      </c>
      <c r="AD176" s="760">
        <v>3</v>
      </c>
      <c r="AE176" s="760">
        <v>3</v>
      </c>
      <c r="AF176" s="760">
        <v>3</v>
      </c>
      <c r="AG176" s="760">
        <v>3</v>
      </c>
      <c r="AH176" s="760">
        <v>3</v>
      </c>
      <c r="AI176" s="760">
        <v>3</v>
      </c>
      <c r="AJ176" s="760">
        <v>0</v>
      </c>
      <c r="AK176" s="760">
        <v>0</v>
      </c>
      <c r="AL176" s="760">
        <v>0</v>
      </c>
      <c r="AM176" s="760">
        <v>0</v>
      </c>
      <c r="AN176" s="760">
        <v>0</v>
      </c>
      <c r="AO176" s="760">
        <v>0</v>
      </c>
      <c r="AP176" s="762"/>
      <c r="AQ176" s="760"/>
      <c r="AR176" s="760"/>
      <c r="AS176" s="760"/>
      <c r="AT176" s="760"/>
      <c r="AU176" s="760">
        <v>0</v>
      </c>
      <c r="AV176" s="760">
        <v>9727</v>
      </c>
      <c r="AW176" s="760">
        <v>9727</v>
      </c>
      <c r="AX176" s="760">
        <v>9727</v>
      </c>
      <c r="AY176" s="760">
        <v>9727</v>
      </c>
      <c r="AZ176" s="760">
        <v>9727</v>
      </c>
      <c r="BA176" s="760">
        <v>9727</v>
      </c>
      <c r="BB176" s="760">
        <v>9727</v>
      </c>
      <c r="BC176" s="760">
        <v>9727</v>
      </c>
      <c r="BD176" s="760">
        <v>9727</v>
      </c>
      <c r="BE176" s="760">
        <v>9727</v>
      </c>
      <c r="BF176" s="760">
        <v>9727</v>
      </c>
      <c r="BG176" s="760">
        <v>9727</v>
      </c>
      <c r="BH176" s="760">
        <v>9727</v>
      </c>
      <c r="BI176" s="760">
        <v>9727</v>
      </c>
      <c r="BJ176" s="760">
        <v>9727</v>
      </c>
      <c r="BK176" s="760">
        <v>9727</v>
      </c>
      <c r="BL176" s="760">
        <v>9727</v>
      </c>
      <c r="BM176" s="760">
        <v>9727</v>
      </c>
      <c r="BN176" s="760">
        <v>9568</v>
      </c>
      <c r="BO176" s="760">
        <v>0</v>
      </c>
      <c r="BP176" s="760">
        <v>0</v>
      </c>
      <c r="BQ176" s="760">
        <v>0</v>
      </c>
      <c r="BR176" s="760">
        <v>0</v>
      </c>
      <c r="BS176" s="760">
        <v>0</v>
      </c>
      <c r="BT176" s="760">
        <v>0</v>
      </c>
    </row>
    <row r="177" spans="2:72">
      <c r="B177" s="759" t="s">
        <v>208</v>
      </c>
      <c r="C177" s="760"/>
      <c r="D177" s="760" t="s">
        <v>117</v>
      </c>
      <c r="E177" s="761" t="s">
        <v>684</v>
      </c>
      <c r="F177" s="760"/>
      <c r="G177" s="760"/>
      <c r="H177" s="760">
        <v>2016</v>
      </c>
      <c r="I177" s="760" t="s">
        <v>578</v>
      </c>
      <c r="J177" s="760" t="s">
        <v>583</v>
      </c>
      <c r="K177" s="760"/>
      <c r="L177" s="760"/>
      <c r="M177" s="760"/>
      <c r="N177" s="760"/>
      <c r="O177" s="760"/>
      <c r="P177" s="760">
        <v>0</v>
      </c>
      <c r="Q177" s="760">
        <v>2</v>
      </c>
      <c r="R177" s="760">
        <v>2</v>
      </c>
      <c r="S177" s="760">
        <v>2</v>
      </c>
      <c r="T177" s="760">
        <v>2</v>
      </c>
      <c r="U177" s="760">
        <v>2</v>
      </c>
      <c r="V177" s="760">
        <v>2</v>
      </c>
      <c r="W177" s="760">
        <v>2</v>
      </c>
      <c r="X177" s="760">
        <v>2</v>
      </c>
      <c r="Y177" s="760">
        <v>2</v>
      </c>
      <c r="Z177" s="760">
        <v>2</v>
      </c>
      <c r="AA177" s="760">
        <v>0</v>
      </c>
      <c r="AB177" s="760">
        <v>0</v>
      </c>
      <c r="AC177" s="760">
        <v>0</v>
      </c>
      <c r="AD177" s="760">
        <v>0</v>
      </c>
      <c r="AE177" s="760">
        <v>0</v>
      </c>
      <c r="AF177" s="760">
        <v>0</v>
      </c>
      <c r="AG177" s="760">
        <v>0</v>
      </c>
      <c r="AH177" s="760">
        <v>0</v>
      </c>
      <c r="AI177" s="760">
        <v>0</v>
      </c>
      <c r="AJ177" s="760">
        <v>0</v>
      </c>
      <c r="AK177" s="760">
        <v>0</v>
      </c>
      <c r="AL177" s="760">
        <v>0</v>
      </c>
      <c r="AM177" s="760">
        <v>0</v>
      </c>
      <c r="AN177" s="760">
        <v>0</v>
      </c>
      <c r="AO177" s="760">
        <v>0</v>
      </c>
      <c r="AP177" s="762"/>
      <c r="AQ177" s="760"/>
      <c r="AR177" s="760"/>
      <c r="AS177" s="760"/>
      <c r="AT177" s="760"/>
      <c r="AU177" s="760">
        <v>0</v>
      </c>
      <c r="AV177" s="760">
        <v>13143</v>
      </c>
      <c r="AW177" s="760">
        <v>13143</v>
      </c>
      <c r="AX177" s="760">
        <v>13143</v>
      </c>
      <c r="AY177" s="760">
        <v>13143</v>
      </c>
      <c r="AZ177" s="760">
        <v>13143</v>
      </c>
      <c r="BA177" s="760">
        <v>13143</v>
      </c>
      <c r="BB177" s="760">
        <v>13143</v>
      </c>
      <c r="BC177" s="760">
        <v>13143</v>
      </c>
      <c r="BD177" s="760">
        <v>13143</v>
      </c>
      <c r="BE177" s="760">
        <v>13143</v>
      </c>
      <c r="BF177" s="760">
        <v>3245</v>
      </c>
      <c r="BG177" s="760">
        <v>0</v>
      </c>
      <c r="BH177" s="760">
        <v>0</v>
      </c>
      <c r="BI177" s="760">
        <v>0</v>
      </c>
      <c r="BJ177" s="760">
        <v>0</v>
      </c>
      <c r="BK177" s="760">
        <v>0</v>
      </c>
      <c r="BL177" s="760">
        <v>0</v>
      </c>
      <c r="BM177" s="760">
        <v>0</v>
      </c>
      <c r="BN177" s="760">
        <v>0</v>
      </c>
      <c r="BO177" s="760">
        <v>0</v>
      </c>
      <c r="BP177" s="760">
        <v>0</v>
      </c>
      <c r="BQ177" s="760">
        <v>0</v>
      </c>
      <c r="BR177" s="760">
        <v>0</v>
      </c>
      <c r="BS177" s="760">
        <v>0</v>
      </c>
      <c r="BT177" s="760">
        <v>0</v>
      </c>
    </row>
    <row r="178" spans="2:72">
      <c r="B178" s="759" t="s">
        <v>208</v>
      </c>
      <c r="C178" s="760"/>
      <c r="D178" s="760" t="s">
        <v>118</v>
      </c>
      <c r="E178" s="761" t="s">
        <v>684</v>
      </c>
      <c r="F178" s="760"/>
      <c r="G178" s="760"/>
      <c r="H178" s="760">
        <v>2016</v>
      </c>
      <c r="I178" s="760" t="s">
        <v>578</v>
      </c>
      <c r="J178" s="760" t="s">
        <v>583</v>
      </c>
      <c r="K178" s="760"/>
      <c r="L178" s="760"/>
      <c r="M178" s="760"/>
      <c r="N178" s="760"/>
      <c r="O178" s="760"/>
      <c r="P178" s="760">
        <v>0</v>
      </c>
      <c r="Q178" s="760">
        <v>826</v>
      </c>
      <c r="R178" s="760">
        <v>851</v>
      </c>
      <c r="S178" s="760">
        <v>985</v>
      </c>
      <c r="T178" s="760">
        <v>985</v>
      </c>
      <c r="U178" s="760">
        <v>985</v>
      </c>
      <c r="V178" s="760">
        <v>985</v>
      </c>
      <c r="W178" s="760">
        <v>985</v>
      </c>
      <c r="X178" s="760">
        <v>985</v>
      </c>
      <c r="Y178" s="760">
        <v>985</v>
      </c>
      <c r="Z178" s="760">
        <v>985</v>
      </c>
      <c r="AA178" s="760">
        <v>976</v>
      </c>
      <c r="AB178" s="760">
        <v>249</v>
      </c>
      <c r="AC178" s="760">
        <v>85</v>
      </c>
      <c r="AD178" s="760">
        <v>85</v>
      </c>
      <c r="AE178" s="760">
        <v>26</v>
      </c>
      <c r="AF178" s="760">
        <v>12</v>
      </c>
      <c r="AG178" s="760">
        <v>12</v>
      </c>
      <c r="AH178" s="760">
        <v>12</v>
      </c>
      <c r="AI178" s="760">
        <v>12</v>
      </c>
      <c r="AJ178" s="760">
        <v>12</v>
      </c>
      <c r="AK178" s="760">
        <v>0</v>
      </c>
      <c r="AL178" s="760">
        <v>0</v>
      </c>
      <c r="AM178" s="760">
        <v>0</v>
      </c>
      <c r="AN178" s="760">
        <v>0</v>
      </c>
      <c r="AO178" s="760">
        <v>0</v>
      </c>
      <c r="AP178" s="762"/>
      <c r="AQ178" s="760"/>
      <c r="AR178" s="760"/>
      <c r="AS178" s="760"/>
      <c r="AT178" s="760"/>
      <c r="AU178" s="760">
        <v>0</v>
      </c>
      <c r="AV178" s="760">
        <v>4132808</v>
      </c>
      <c r="AW178" s="760">
        <v>4256408</v>
      </c>
      <c r="AX178" s="760">
        <v>4589075</v>
      </c>
      <c r="AY178" s="760">
        <v>4589075</v>
      </c>
      <c r="AZ178" s="760">
        <v>4589075</v>
      </c>
      <c r="BA178" s="760">
        <v>4587029</v>
      </c>
      <c r="BB178" s="760">
        <v>4587029</v>
      </c>
      <c r="BC178" s="760">
        <v>4587029</v>
      </c>
      <c r="BD178" s="760">
        <v>4586583</v>
      </c>
      <c r="BE178" s="760">
        <v>4586583</v>
      </c>
      <c r="BF178" s="760">
        <v>4505705</v>
      </c>
      <c r="BG178" s="760">
        <v>2363151</v>
      </c>
      <c r="BH178" s="760">
        <v>697623</v>
      </c>
      <c r="BI178" s="760">
        <v>697623</v>
      </c>
      <c r="BJ178" s="760">
        <v>77256</v>
      </c>
      <c r="BK178" s="760">
        <v>10248</v>
      </c>
      <c r="BL178" s="760">
        <v>10248</v>
      </c>
      <c r="BM178" s="760">
        <v>10248</v>
      </c>
      <c r="BN178" s="760">
        <v>10248</v>
      </c>
      <c r="BO178" s="760">
        <v>10248</v>
      </c>
      <c r="BP178" s="760">
        <v>0</v>
      </c>
      <c r="BQ178" s="760">
        <v>0</v>
      </c>
      <c r="BR178" s="760">
        <v>0</v>
      </c>
      <c r="BS178" s="760">
        <v>0</v>
      </c>
      <c r="BT178" s="760">
        <v>0</v>
      </c>
    </row>
    <row r="179" spans="2:72">
      <c r="B179" s="759" t="s">
        <v>208</v>
      </c>
      <c r="C179" s="760"/>
      <c r="D179" s="760" t="s">
        <v>120</v>
      </c>
      <c r="E179" s="761" t="s">
        <v>684</v>
      </c>
      <c r="F179" s="760"/>
      <c r="G179" s="760"/>
      <c r="H179" s="760">
        <v>2016</v>
      </c>
      <c r="I179" s="760" t="s">
        <v>578</v>
      </c>
      <c r="J179" s="760" t="s">
        <v>583</v>
      </c>
      <c r="K179" s="760"/>
      <c r="L179" s="760"/>
      <c r="M179" s="760"/>
      <c r="N179" s="760"/>
      <c r="O179" s="760"/>
      <c r="P179" s="760">
        <v>0</v>
      </c>
      <c r="Q179" s="760">
        <v>61</v>
      </c>
      <c r="R179" s="760">
        <v>61</v>
      </c>
      <c r="S179" s="760">
        <v>61</v>
      </c>
      <c r="T179" s="760">
        <v>61</v>
      </c>
      <c r="U179" s="760">
        <v>61</v>
      </c>
      <c r="V179" s="760">
        <v>61</v>
      </c>
      <c r="W179" s="760">
        <v>61</v>
      </c>
      <c r="X179" s="760">
        <v>61</v>
      </c>
      <c r="Y179" s="760">
        <v>61</v>
      </c>
      <c r="Z179" s="760">
        <v>61</v>
      </c>
      <c r="AA179" s="760">
        <v>61</v>
      </c>
      <c r="AB179" s="760">
        <v>61</v>
      </c>
      <c r="AC179" s="760">
        <v>61</v>
      </c>
      <c r="AD179" s="760">
        <v>61</v>
      </c>
      <c r="AE179" s="760">
        <v>61</v>
      </c>
      <c r="AF179" s="760">
        <v>61</v>
      </c>
      <c r="AG179" s="760">
        <v>61</v>
      </c>
      <c r="AH179" s="760">
        <v>61</v>
      </c>
      <c r="AI179" s="760">
        <v>61</v>
      </c>
      <c r="AJ179" s="760">
        <v>61</v>
      </c>
      <c r="AK179" s="760">
        <v>61</v>
      </c>
      <c r="AL179" s="760">
        <v>61</v>
      </c>
      <c r="AM179" s="760">
        <v>61</v>
      </c>
      <c r="AN179" s="760">
        <v>61</v>
      </c>
      <c r="AO179" s="760">
        <v>61</v>
      </c>
      <c r="AP179" s="762"/>
      <c r="AQ179" s="760"/>
      <c r="AR179" s="760"/>
      <c r="AS179" s="760"/>
      <c r="AT179" s="760"/>
      <c r="AU179" s="760">
        <v>0</v>
      </c>
      <c r="AV179" s="760">
        <v>247814</v>
      </c>
      <c r="AW179" s="760">
        <v>247814</v>
      </c>
      <c r="AX179" s="760">
        <v>247814</v>
      </c>
      <c r="AY179" s="760">
        <v>247814</v>
      </c>
      <c r="AZ179" s="760">
        <v>247814</v>
      </c>
      <c r="BA179" s="760">
        <v>247814</v>
      </c>
      <c r="BB179" s="760">
        <v>247814</v>
      </c>
      <c r="BC179" s="760">
        <v>247814</v>
      </c>
      <c r="BD179" s="760">
        <v>247814</v>
      </c>
      <c r="BE179" s="760">
        <v>247814</v>
      </c>
      <c r="BF179" s="760">
        <v>247814</v>
      </c>
      <c r="BG179" s="760">
        <v>247814</v>
      </c>
      <c r="BH179" s="760">
        <v>247814</v>
      </c>
      <c r="BI179" s="760">
        <v>247814</v>
      </c>
      <c r="BJ179" s="760">
        <v>247814</v>
      </c>
      <c r="BK179" s="760">
        <v>246874</v>
      </c>
      <c r="BL179" s="760">
        <v>246347</v>
      </c>
      <c r="BM179" s="760">
        <v>246347</v>
      </c>
      <c r="BN179" s="760">
        <v>246347</v>
      </c>
      <c r="BO179" s="760">
        <v>246347</v>
      </c>
      <c r="BP179" s="760">
        <v>246347</v>
      </c>
      <c r="BQ179" s="760">
        <v>246347</v>
      </c>
      <c r="BR179" s="760">
        <v>246347</v>
      </c>
      <c r="BS179" s="760">
        <v>246347</v>
      </c>
      <c r="BT179" s="760">
        <v>246347</v>
      </c>
    </row>
    <row r="180" spans="2:72">
      <c r="B180" s="759" t="s">
        <v>208</v>
      </c>
      <c r="C180" s="760"/>
      <c r="D180" s="760" t="s">
        <v>122</v>
      </c>
      <c r="E180" s="761" t="s">
        <v>684</v>
      </c>
      <c r="F180" s="760"/>
      <c r="G180" s="760"/>
      <c r="H180" s="760">
        <v>2016</v>
      </c>
      <c r="I180" s="760" t="s">
        <v>578</v>
      </c>
      <c r="J180" s="760" t="s">
        <v>583</v>
      </c>
      <c r="K180" s="760"/>
      <c r="L180" s="760"/>
      <c r="M180" s="760"/>
      <c r="N180" s="760"/>
      <c r="O180" s="760"/>
      <c r="P180" s="760">
        <v>0</v>
      </c>
      <c r="Q180" s="760">
        <v>384</v>
      </c>
      <c r="R180" s="760">
        <v>384</v>
      </c>
      <c r="S180" s="760">
        <v>384</v>
      </c>
      <c r="T180" s="760">
        <v>384</v>
      </c>
      <c r="U180" s="760">
        <v>384</v>
      </c>
      <c r="V180" s="760">
        <v>384</v>
      </c>
      <c r="W180" s="760">
        <v>384</v>
      </c>
      <c r="X180" s="760">
        <v>384</v>
      </c>
      <c r="Y180" s="760">
        <v>384</v>
      </c>
      <c r="Z180" s="760">
        <v>384</v>
      </c>
      <c r="AA180" s="760">
        <v>384</v>
      </c>
      <c r="AB180" s="760">
        <v>384</v>
      </c>
      <c r="AC180" s="760">
        <v>384</v>
      </c>
      <c r="AD180" s="760">
        <v>384</v>
      </c>
      <c r="AE180" s="760">
        <v>384</v>
      </c>
      <c r="AF180" s="760">
        <v>384</v>
      </c>
      <c r="AG180" s="760">
        <v>384</v>
      </c>
      <c r="AH180" s="760">
        <v>384</v>
      </c>
      <c r="AI180" s="760">
        <v>384</v>
      </c>
      <c r="AJ180" s="760">
        <v>384</v>
      </c>
      <c r="AK180" s="760">
        <v>0</v>
      </c>
      <c r="AL180" s="760">
        <v>0</v>
      </c>
      <c r="AM180" s="760">
        <v>0</v>
      </c>
      <c r="AN180" s="760">
        <v>0</v>
      </c>
      <c r="AO180" s="760">
        <v>0</v>
      </c>
      <c r="AP180" s="762"/>
      <c r="AQ180" s="760"/>
      <c r="AR180" s="760"/>
      <c r="AS180" s="760"/>
      <c r="AT180" s="760"/>
      <c r="AU180" s="760">
        <v>0</v>
      </c>
      <c r="AV180" s="760">
        <v>2903805</v>
      </c>
      <c r="AW180" s="760">
        <v>2903805</v>
      </c>
      <c r="AX180" s="760">
        <v>2903805</v>
      </c>
      <c r="AY180" s="760">
        <v>2903805</v>
      </c>
      <c r="AZ180" s="760">
        <v>2903805</v>
      </c>
      <c r="BA180" s="760">
        <v>2903805</v>
      </c>
      <c r="BB180" s="760">
        <v>2903805</v>
      </c>
      <c r="BC180" s="760">
        <v>2903805</v>
      </c>
      <c r="BD180" s="760">
        <v>2903805</v>
      </c>
      <c r="BE180" s="760">
        <v>2903805</v>
      </c>
      <c r="BF180" s="760">
        <v>2903805</v>
      </c>
      <c r="BG180" s="760">
        <v>2903805</v>
      </c>
      <c r="BH180" s="760">
        <v>2903805</v>
      </c>
      <c r="BI180" s="760">
        <v>2903805</v>
      </c>
      <c r="BJ180" s="760">
        <v>2903805</v>
      </c>
      <c r="BK180" s="760">
        <v>2903805</v>
      </c>
      <c r="BL180" s="760">
        <v>2903805</v>
      </c>
      <c r="BM180" s="760">
        <v>2903805</v>
      </c>
      <c r="BN180" s="760">
        <v>2903805</v>
      </c>
      <c r="BO180" s="760">
        <v>2903805</v>
      </c>
      <c r="BP180" s="760">
        <v>0</v>
      </c>
      <c r="BQ180" s="760">
        <v>0</v>
      </c>
      <c r="BR180" s="760">
        <v>0</v>
      </c>
      <c r="BS180" s="760">
        <v>0</v>
      </c>
      <c r="BT180" s="760">
        <v>0</v>
      </c>
    </row>
    <row r="181" spans="2:72">
      <c r="B181" s="759" t="s">
        <v>208</v>
      </c>
      <c r="C181" s="760"/>
      <c r="D181" s="760" t="s">
        <v>124</v>
      </c>
      <c r="E181" s="761" t="s">
        <v>684</v>
      </c>
      <c r="F181" s="760"/>
      <c r="G181" s="760"/>
      <c r="H181" s="760">
        <v>2016</v>
      </c>
      <c r="I181" s="760" t="s">
        <v>578</v>
      </c>
      <c r="J181" s="760" t="s">
        <v>583</v>
      </c>
      <c r="K181" s="760"/>
      <c r="L181" s="760"/>
      <c r="M181" s="760"/>
      <c r="N181" s="760"/>
      <c r="O181" s="760"/>
      <c r="P181" s="760">
        <v>0</v>
      </c>
      <c r="Q181" s="760">
        <v>0</v>
      </c>
      <c r="R181" s="760">
        <v>0</v>
      </c>
      <c r="S181" s="760">
        <v>0</v>
      </c>
      <c r="T181" s="760">
        <v>0</v>
      </c>
      <c r="U181" s="760">
        <v>0</v>
      </c>
      <c r="V181" s="760">
        <v>0</v>
      </c>
      <c r="W181" s="760">
        <v>0</v>
      </c>
      <c r="X181" s="760">
        <v>0</v>
      </c>
      <c r="Y181" s="760">
        <v>0</v>
      </c>
      <c r="Z181" s="760">
        <v>0</v>
      </c>
      <c r="AA181" s="760">
        <v>0</v>
      </c>
      <c r="AB181" s="760">
        <v>0</v>
      </c>
      <c r="AC181" s="760">
        <v>0</v>
      </c>
      <c r="AD181" s="760">
        <v>0</v>
      </c>
      <c r="AE181" s="760">
        <v>0</v>
      </c>
      <c r="AF181" s="760">
        <v>0</v>
      </c>
      <c r="AG181" s="760">
        <v>0</v>
      </c>
      <c r="AH181" s="760">
        <v>0</v>
      </c>
      <c r="AI181" s="760">
        <v>0</v>
      </c>
      <c r="AJ181" s="760">
        <v>0</v>
      </c>
      <c r="AK181" s="760">
        <v>0</v>
      </c>
      <c r="AL181" s="760">
        <v>0</v>
      </c>
      <c r="AM181" s="760">
        <v>0</v>
      </c>
      <c r="AN181" s="760">
        <v>0</v>
      </c>
      <c r="AO181" s="760">
        <v>0</v>
      </c>
      <c r="AP181" s="762"/>
      <c r="AQ181" s="760"/>
      <c r="AR181" s="760"/>
      <c r="AS181" s="760"/>
      <c r="AT181" s="760"/>
      <c r="AU181" s="760">
        <v>0</v>
      </c>
      <c r="AV181" s="760">
        <v>12650</v>
      </c>
      <c r="AW181" s="760">
        <v>12650</v>
      </c>
      <c r="AX181" s="760">
        <v>12650</v>
      </c>
      <c r="AY181" s="760">
        <v>12650</v>
      </c>
      <c r="AZ181" s="760">
        <v>12650</v>
      </c>
      <c r="BA181" s="760">
        <v>12650</v>
      </c>
      <c r="BB181" s="760">
        <v>12650</v>
      </c>
      <c r="BC181" s="760">
        <v>12650</v>
      </c>
      <c r="BD181" s="760">
        <v>12650</v>
      </c>
      <c r="BE181" s="760">
        <v>12650</v>
      </c>
      <c r="BF181" s="760">
        <v>12650</v>
      </c>
      <c r="BG181" s="760">
        <v>12650</v>
      </c>
      <c r="BH181" s="760">
        <v>0</v>
      </c>
      <c r="BI181" s="760">
        <v>0</v>
      </c>
      <c r="BJ181" s="760">
        <v>0</v>
      </c>
      <c r="BK181" s="760">
        <v>0</v>
      </c>
      <c r="BL181" s="760">
        <v>0</v>
      </c>
      <c r="BM181" s="760">
        <v>0</v>
      </c>
      <c r="BN181" s="760">
        <v>0</v>
      </c>
      <c r="BO181" s="760">
        <v>0</v>
      </c>
      <c r="BP181" s="760">
        <v>0</v>
      </c>
      <c r="BQ181" s="760">
        <v>0</v>
      </c>
      <c r="BR181" s="760">
        <v>0</v>
      </c>
      <c r="BS181" s="760">
        <v>0</v>
      </c>
      <c r="BT181" s="760">
        <v>0</v>
      </c>
    </row>
    <row r="182" spans="2:72">
      <c r="B182" s="763" t="s">
        <v>208</v>
      </c>
      <c r="C182" s="764"/>
      <c r="D182" s="764" t="s">
        <v>113</v>
      </c>
      <c r="E182" s="765" t="s">
        <v>684</v>
      </c>
      <c r="F182" s="764"/>
      <c r="G182" s="764"/>
      <c r="H182" s="764">
        <v>2017</v>
      </c>
      <c r="I182" s="764" t="s">
        <v>578</v>
      </c>
      <c r="J182" s="764" t="s">
        <v>590</v>
      </c>
      <c r="K182" s="764"/>
      <c r="L182" s="764"/>
      <c r="M182" s="764"/>
      <c r="N182" s="764"/>
      <c r="O182" s="764"/>
      <c r="P182" s="764">
        <v>0</v>
      </c>
      <c r="Q182" s="764">
        <v>0</v>
      </c>
      <c r="R182" s="764">
        <v>802</v>
      </c>
      <c r="S182" s="764">
        <v>643</v>
      </c>
      <c r="T182" s="764">
        <v>643</v>
      </c>
      <c r="U182" s="764">
        <v>643</v>
      </c>
      <c r="V182" s="764">
        <v>643</v>
      </c>
      <c r="W182" s="764">
        <v>643</v>
      </c>
      <c r="X182" s="764">
        <v>643</v>
      </c>
      <c r="Y182" s="764">
        <v>643</v>
      </c>
      <c r="Z182" s="764">
        <v>643</v>
      </c>
      <c r="AA182" s="764">
        <v>642</v>
      </c>
      <c r="AB182" s="764">
        <v>621</v>
      </c>
      <c r="AC182" s="764">
        <v>621</v>
      </c>
      <c r="AD182" s="764">
        <v>621</v>
      </c>
      <c r="AE182" s="764">
        <v>621</v>
      </c>
      <c r="AF182" s="764">
        <v>563</v>
      </c>
      <c r="AG182" s="764">
        <v>563</v>
      </c>
      <c r="AH182" s="764">
        <v>44</v>
      </c>
      <c r="AI182" s="764">
        <v>0</v>
      </c>
      <c r="AJ182" s="764">
        <v>0</v>
      </c>
      <c r="AK182" s="764">
        <v>0</v>
      </c>
      <c r="AL182" s="764">
        <v>0</v>
      </c>
      <c r="AM182" s="764">
        <v>0</v>
      </c>
      <c r="AN182" s="764">
        <v>0</v>
      </c>
      <c r="AO182" s="764">
        <v>0</v>
      </c>
      <c r="AP182" s="766"/>
      <c r="AQ182" s="764"/>
      <c r="AR182" s="764"/>
      <c r="AS182" s="764"/>
      <c r="AT182" s="764"/>
      <c r="AU182" s="764">
        <v>0</v>
      </c>
      <c r="AV182" s="764">
        <v>0</v>
      </c>
      <c r="AW182" s="764">
        <v>11745899</v>
      </c>
      <c r="AX182" s="764">
        <v>9380421</v>
      </c>
      <c r="AY182" s="764">
        <v>9380421</v>
      </c>
      <c r="AZ182" s="764">
        <v>9380421</v>
      </c>
      <c r="BA182" s="764">
        <v>9380421</v>
      </c>
      <c r="BB182" s="764">
        <v>9380421</v>
      </c>
      <c r="BC182" s="764">
        <v>9380421</v>
      </c>
      <c r="BD182" s="764">
        <v>9380368</v>
      </c>
      <c r="BE182" s="764">
        <v>9380368</v>
      </c>
      <c r="BF182" s="764">
        <v>9367811</v>
      </c>
      <c r="BG182" s="764">
        <v>9261199</v>
      </c>
      <c r="BH182" s="764">
        <v>9260384</v>
      </c>
      <c r="BI182" s="764">
        <v>9260384</v>
      </c>
      <c r="BJ182" s="764">
        <v>9259994</v>
      </c>
      <c r="BK182" s="764">
        <v>8399400</v>
      </c>
      <c r="BL182" s="764">
        <v>8399400</v>
      </c>
      <c r="BM182" s="764">
        <v>656116</v>
      </c>
      <c r="BN182" s="764">
        <v>0</v>
      </c>
      <c r="BO182" s="764">
        <v>0</v>
      </c>
      <c r="BP182" s="764">
        <v>0</v>
      </c>
      <c r="BQ182" s="764">
        <v>0</v>
      </c>
      <c r="BR182" s="764">
        <v>0</v>
      </c>
      <c r="BS182" s="764">
        <v>0</v>
      </c>
      <c r="BT182" s="764">
        <v>0</v>
      </c>
    </row>
    <row r="183" spans="2:72">
      <c r="B183" s="763" t="s">
        <v>208</v>
      </c>
      <c r="C183" s="764"/>
      <c r="D183" s="764" t="s">
        <v>779</v>
      </c>
      <c r="E183" s="765" t="s">
        <v>684</v>
      </c>
      <c r="F183" s="764"/>
      <c r="G183" s="764"/>
      <c r="H183" s="764">
        <v>2017</v>
      </c>
      <c r="I183" s="764" t="s">
        <v>578</v>
      </c>
      <c r="J183" s="764" t="s">
        <v>590</v>
      </c>
      <c r="K183" s="764"/>
      <c r="L183" s="764"/>
      <c r="M183" s="764"/>
      <c r="N183" s="764"/>
      <c r="O183" s="764"/>
      <c r="P183" s="764">
        <v>0</v>
      </c>
      <c r="Q183" s="764">
        <v>0</v>
      </c>
      <c r="R183" s="764">
        <v>407</v>
      </c>
      <c r="S183" s="764">
        <v>297</v>
      </c>
      <c r="T183" s="764">
        <v>297</v>
      </c>
      <c r="U183" s="764">
        <v>297</v>
      </c>
      <c r="V183" s="764">
        <v>297</v>
      </c>
      <c r="W183" s="764">
        <v>297</v>
      </c>
      <c r="X183" s="764">
        <v>297</v>
      </c>
      <c r="Y183" s="764">
        <v>297</v>
      </c>
      <c r="Z183" s="764">
        <v>297</v>
      </c>
      <c r="AA183" s="764">
        <v>297</v>
      </c>
      <c r="AB183" s="764">
        <v>281</v>
      </c>
      <c r="AC183" s="764">
        <v>281</v>
      </c>
      <c r="AD183" s="764">
        <v>281</v>
      </c>
      <c r="AE183" s="764">
        <v>238</v>
      </c>
      <c r="AF183" s="764">
        <v>238</v>
      </c>
      <c r="AG183" s="764">
        <v>185</v>
      </c>
      <c r="AH183" s="764">
        <v>146</v>
      </c>
      <c r="AI183" s="764">
        <v>0</v>
      </c>
      <c r="AJ183" s="764">
        <v>0</v>
      </c>
      <c r="AK183" s="764">
        <v>0</v>
      </c>
      <c r="AL183" s="764">
        <v>0</v>
      </c>
      <c r="AM183" s="764">
        <v>0</v>
      </c>
      <c r="AN183" s="764">
        <v>0</v>
      </c>
      <c r="AO183" s="764">
        <v>0</v>
      </c>
      <c r="AP183" s="766"/>
      <c r="AQ183" s="764"/>
      <c r="AR183" s="764"/>
      <c r="AS183" s="764"/>
      <c r="AT183" s="764"/>
      <c r="AU183" s="764">
        <v>0</v>
      </c>
      <c r="AV183" s="764">
        <v>0</v>
      </c>
      <c r="AW183" s="764">
        <v>5930308</v>
      </c>
      <c r="AX183" s="764">
        <v>4294660</v>
      </c>
      <c r="AY183" s="764">
        <v>4294660</v>
      </c>
      <c r="AZ183" s="764">
        <v>4294660</v>
      </c>
      <c r="BA183" s="764">
        <v>4294660</v>
      </c>
      <c r="BB183" s="764">
        <v>4294660</v>
      </c>
      <c r="BC183" s="764">
        <v>4294660</v>
      </c>
      <c r="BD183" s="764">
        <v>4294577</v>
      </c>
      <c r="BE183" s="764">
        <v>4294577</v>
      </c>
      <c r="BF183" s="764">
        <v>4294577</v>
      </c>
      <c r="BG183" s="764">
        <v>4216390</v>
      </c>
      <c r="BH183" s="764">
        <v>4209040</v>
      </c>
      <c r="BI183" s="764">
        <v>4209040</v>
      </c>
      <c r="BJ183" s="764">
        <v>3553967</v>
      </c>
      <c r="BK183" s="764">
        <v>3553967</v>
      </c>
      <c r="BL183" s="764">
        <v>2752709</v>
      </c>
      <c r="BM183" s="764">
        <v>2181720</v>
      </c>
      <c r="BN183" s="764">
        <v>0</v>
      </c>
      <c r="BO183" s="764">
        <v>0</v>
      </c>
      <c r="BP183" s="764">
        <v>0</v>
      </c>
      <c r="BQ183" s="764">
        <v>0</v>
      </c>
      <c r="BR183" s="764">
        <v>0</v>
      </c>
      <c r="BS183" s="764">
        <v>0</v>
      </c>
      <c r="BT183" s="764">
        <v>0</v>
      </c>
    </row>
    <row r="184" spans="2:72">
      <c r="B184" s="763" t="s">
        <v>208</v>
      </c>
      <c r="C184" s="764"/>
      <c r="D184" s="764" t="s">
        <v>769</v>
      </c>
      <c r="E184" s="765" t="s">
        <v>684</v>
      </c>
      <c r="F184" s="764"/>
      <c r="G184" s="764"/>
      <c r="H184" s="764">
        <v>2017</v>
      </c>
      <c r="I184" s="764" t="s">
        <v>578</v>
      </c>
      <c r="J184" s="764" t="s">
        <v>590</v>
      </c>
      <c r="K184" s="764"/>
      <c r="L184" s="764"/>
      <c r="M184" s="764"/>
      <c r="N184" s="764"/>
      <c r="O184" s="764"/>
      <c r="P184" s="764">
        <v>0</v>
      </c>
      <c r="Q184" s="764">
        <v>0</v>
      </c>
      <c r="R184" s="764">
        <v>360</v>
      </c>
      <c r="S184" s="764">
        <v>360</v>
      </c>
      <c r="T184" s="764">
        <v>360</v>
      </c>
      <c r="U184" s="764">
        <v>360</v>
      </c>
      <c r="V184" s="764">
        <v>360</v>
      </c>
      <c r="W184" s="764">
        <v>360</v>
      </c>
      <c r="X184" s="764">
        <v>360</v>
      </c>
      <c r="Y184" s="764">
        <v>360</v>
      </c>
      <c r="Z184" s="764">
        <v>360</v>
      </c>
      <c r="AA184" s="764">
        <v>360</v>
      </c>
      <c r="AB184" s="764">
        <v>360</v>
      </c>
      <c r="AC184" s="764">
        <v>360</v>
      </c>
      <c r="AD184" s="764">
        <v>360</v>
      </c>
      <c r="AE184" s="764">
        <v>360</v>
      </c>
      <c r="AF184" s="764">
        <v>360</v>
      </c>
      <c r="AG184" s="764">
        <v>360</v>
      </c>
      <c r="AH184" s="764">
        <v>360</v>
      </c>
      <c r="AI184" s="764">
        <v>360</v>
      </c>
      <c r="AJ184" s="764">
        <v>318</v>
      </c>
      <c r="AK184" s="764">
        <v>0</v>
      </c>
      <c r="AL184" s="764">
        <v>0</v>
      </c>
      <c r="AM184" s="764">
        <v>0</v>
      </c>
      <c r="AN184" s="764">
        <v>0</v>
      </c>
      <c r="AO184" s="764">
        <v>0</v>
      </c>
      <c r="AP184" s="766"/>
      <c r="AQ184" s="764"/>
      <c r="AR184" s="764"/>
      <c r="AS184" s="764"/>
      <c r="AT184" s="764"/>
      <c r="AU184" s="764">
        <v>0</v>
      </c>
      <c r="AV184" s="764">
        <v>0</v>
      </c>
      <c r="AW184" s="764">
        <v>1231687</v>
      </c>
      <c r="AX184" s="764">
        <v>1231687</v>
      </c>
      <c r="AY184" s="764">
        <v>1231687</v>
      </c>
      <c r="AZ184" s="764">
        <v>1231687</v>
      </c>
      <c r="BA184" s="764">
        <v>1231687</v>
      </c>
      <c r="BB184" s="764">
        <v>1231687</v>
      </c>
      <c r="BC184" s="764">
        <v>1231687</v>
      </c>
      <c r="BD184" s="764">
        <v>1231687</v>
      </c>
      <c r="BE184" s="764">
        <v>1231687</v>
      </c>
      <c r="BF184" s="764">
        <v>1231687</v>
      </c>
      <c r="BG184" s="764">
        <v>1231687</v>
      </c>
      <c r="BH184" s="764">
        <v>1231687</v>
      </c>
      <c r="BI184" s="764">
        <v>1231687</v>
      </c>
      <c r="BJ184" s="764">
        <v>1231687</v>
      </c>
      <c r="BK184" s="764">
        <v>1231687</v>
      </c>
      <c r="BL184" s="764">
        <v>1231687</v>
      </c>
      <c r="BM184" s="764">
        <v>1231687</v>
      </c>
      <c r="BN184" s="764">
        <v>1231687</v>
      </c>
      <c r="BO184" s="764">
        <v>1177931</v>
      </c>
      <c r="BP184" s="764">
        <v>0</v>
      </c>
      <c r="BQ184" s="764">
        <v>0</v>
      </c>
      <c r="BR184" s="764">
        <v>0</v>
      </c>
      <c r="BS184" s="764">
        <v>0</v>
      </c>
      <c r="BT184" s="764">
        <v>0</v>
      </c>
    </row>
    <row r="185" spans="2:72">
      <c r="B185" s="763" t="s">
        <v>208</v>
      </c>
      <c r="C185" s="764"/>
      <c r="D185" s="764" t="s">
        <v>116</v>
      </c>
      <c r="E185" s="765" t="s">
        <v>684</v>
      </c>
      <c r="F185" s="764"/>
      <c r="G185" s="764"/>
      <c r="H185" s="764">
        <v>2017</v>
      </c>
      <c r="I185" s="764" t="s">
        <v>578</v>
      </c>
      <c r="J185" s="764" t="s">
        <v>590</v>
      </c>
      <c r="K185" s="764"/>
      <c r="L185" s="764"/>
      <c r="M185" s="764"/>
      <c r="N185" s="764"/>
      <c r="O185" s="764"/>
      <c r="P185" s="764">
        <v>0</v>
      </c>
      <c r="Q185" s="764">
        <v>0</v>
      </c>
      <c r="R185" s="764">
        <v>2</v>
      </c>
      <c r="S185" s="764">
        <v>2</v>
      </c>
      <c r="T185" s="764">
        <v>2</v>
      </c>
      <c r="U185" s="764">
        <v>2</v>
      </c>
      <c r="V185" s="764">
        <v>2</v>
      </c>
      <c r="W185" s="764">
        <v>2</v>
      </c>
      <c r="X185" s="764">
        <v>2</v>
      </c>
      <c r="Y185" s="764">
        <v>2</v>
      </c>
      <c r="Z185" s="764">
        <v>2</v>
      </c>
      <c r="AA185" s="764">
        <v>2</v>
      </c>
      <c r="AB185" s="764">
        <v>0</v>
      </c>
      <c r="AC185" s="764">
        <v>0</v>
      </c>
      <c r="AD185" s="764">
        <v>0</v>
      </c>
      <c r="AE185" s="764">
        <v>0</v>
      </c>
      <c r="AF185" s="764">
        <v>0</v>
      </c>
      <c r="AG185" s="764">
        <v>0</v>
      </c>
      <c r="AH185" s="764">
        <v>0</v>
      </c>
      <c r="AI185" s="764">
        <v>0</v>
      </c>
      <c r="AJ185" s="764">
        <v>0</v>
      </c>
      <c r="AK185" s="764">
        <v>0</v>
      </c>
      <c r="AL185" s="764">
        <v>0</v>
      </c>
      <c r="AM185" s="764">
        <v>0</v>
      </c>
      <c r="AN185" s="764">
        <v>0</v>
      </c>
      <c r="AO185" s="764">
        <v>0</v>
      </c>
      <c r="AP185" s="766"/>
      <c r="AQ185" s="764"/>
      <c r="AR185" s="764"/>
      <c r="AS185" s="764"/>
      <c r="AT185" s="764"/>
      <c r="AU185" s="764">
        <v>0</v>
      </c>
      <c r="AV185" s="764">
        <v>0</v>
      </c>
      <c r="AW185" s="764">
        <v>5610</v>
      </c>
      <c r="AX185" s="764">
        <v>5610</v>
      </c>
      <c r="AY185" s="764">
        <v>5610</v>
      </c>
      <c r="AZ185" s="764">
        <v>5610</v>
      </c>
      <c r="BA185" s="764">
        <v>5610</v>
      </c>
      <c r="BB185" s="764">
        <v>5610</v>
      </c>
      <c r="BC185" s="764">
        <v>5610</v>
      </c>
      <c r="BD185" s="764">
        <v>5610</v>
      </c>
      <c r="BE185" s="764">
        <v>5610</v>
      </c>
      <c r="BF185" s="764">
        <v>5572</v>
      </c>
      <c r="BG185" s="764">
        <v>3563</v>
      </c>
      <c r="BH185" s="764">
        <v>3563</v>
      </c>
      <c r="BI185" s="764">
        <v>3389</v>
      </c>
      <c r="BJ185" s="764">
        <v>3389</v>
      </c>
      <c r="BK185" s="764">
        <v>3259</v>
      </c>
      <c r="BL185" s="764">
        <v>3259</v>
      </c>
      <c r="BM185" s="764">
        <v>3259</v>
      </c>
      <c r="BN185" s="764">
        <v>3259</v>
      </c>
      <c r="BO185" s="764">
        <v>3259</v>
      </c>
      <c r="BP185" s="764">
        <v>3259</v>
      </c>
      <c r="BQ185" s="764">
        <v>0</v>
      </c>
      <c r="BR185" s="764">
        <v>0</v>
      </c>
      <c r="BS185" s="764">
        <v>0</v>
      </c>
      <c r="BT185" s="764">
        <v>0</v>
      </c>
    </row>
    <row r="186" spans="2:72">
      <c r="B186" s="763" t="s">
        <v>208</v>
      </c>
      <c r="C186" s="764"/>
      <c r="D186" s="764" t="s">
        <v>117</v>
      </c>
      <c r="E186" s="765" t="s">
        <v>684</v>
      </c>
      <c r="F186" s="764"/>
      <c r="G186" s="764"/>
      <c r="H186" s="764">
        <v>2017</v>
      </c>
      <c r="I186" s="764" t="s">
        <v>578</v>
      </c>
      <c r="J186" s="764" t="s">
        <v>590</v>
      </c>
      <c r="K186" s="764"/>
      <c r="L186" s="764"/>
      <c r="M186" s="764"/>
      <c r="N186" s="764"/>
      <c r="O186" s="764"/>
      <c r="P186" s="764">
        <v>0</v>
      </c>
      <c r="Q186" s="764">
        <v>0</v>
      </c>
      <c r="R186" s="764">
        <v>15</v>
      </c>
      <c r="S186" s="764">
        <v>15</v>
      </c>
      <c r="T186" s="764">
        <v>15</v>
      </c>
      <c r="U186" s="764">
        <v>15</v>
      </c>
      <c r="V186" s="764">
        <v>15</v>
      </c>
      <c r="W186" s="764">
        <v>15</v>
      </c>
      <c r="X186" s="764">
        <v>15</v>
      </c>
      <c r="Y186" s="764">
        <v>15</v>
      </c>
      <c r="Z186" s="764">
        <v>15</v>
      </c>
      <c r="AA186" s="764">
        <v>13</v>
      </c>
      <c r="AB186" s="764">
        <v>0</v>
      </c>
      <c r="AC186" s="764">
        <v>0</v>
      </c>
      <c r="AD186" s="764">
        <v>0</v>
      </c>
      <c r="AE186" s="764">
        <v>0</v>
      </c>
      <c r="AF186" s="764">
        <v>0</v>
      </c>
      <c r="AG186" s="764">
        <v>0</v>
      </c>
      <c r="AH186" s="764">
        <v>0</v>
      </c>
      <c r="AI186" s="764">
        <v>0</v>
      </c>
      <c r="AJ186" s="764">
        <v>0</v>
      </c>
      <c r="AK186" s="764">
        <v>0</v>
      </c>
      <c r="AL186" s="764">
        <v>0</v>
      </c>
      <c r="AM186" s="764">
        <v>0</v>
      </c>
      <c r="AN186" s="764">
        <v>0</v>
      </c>
      <c r="AO186" s="764">
        <v>0</v>
      </c>
      <c r="AP186" s="766"/>
      <c r="AQ186" s="764"/>
      <c r="AR186" s="764"/>
      <c r="AS186" s="764"/>
      <c r="AT186" s="764"/>
      <c r="AU186" s="764">
        <v>0</v>
      </c>
      <c r="AV186" s="764">
        <v>0</v>
      </c>
      <c r="AW186" s="764">
        <v>326668</v>
      </c>
      <c r="AX186" s="764">
        <v>326668</v>
      </c>
      <c r="AY186" s="764">
        <v>326668</v>
      </c>
      <c r="AZ186" s="764">
        <v>326668</v>
      </c>
      <c r="BA186" s="764">
        <v>326668</v>
      </c>
      <c r="BB186" s="764">
        <v>326668</v>
      </c>
      <c r="BC186" s="764">
        <v>326668</v>
      </c>
      <c r="BD186" s="764">
        <v>326668</v>
      </c>
      <c r="BE186" s="764">
        <v>326668</v>
      </c>
      <c r="BF186" s="764">
        <v>282137</v>
      </c>
      <c r="BG186" s="764">
        <v>0</v>
      </c>
      <c r="BH186" s="764">
        <v>0</v>
      </c>
      <c r="BI186" s="764">
        <v>0</v>
      </c>
      <c r="BJ186" s="764">
        <v>0</v>
      </c>
      <c r="BK186" s="764">
        <v>0</v>
      </c>
      <c r="BL186" s="764">
        <v>0</v>
      </c>
      <c r="BM186" s="764">
        <v>0</v>
      </c>
      <c r="BN186" s="764">
        <v>0</v>
      </c>
      <c r="BO186" s="764">
        <v>0</v>
      </c>
      <c r="BP186" s="764">
        <v>0</v>
      </c>
      <c r="BQ186" s="764">
        <v>0</v>
      </c>
      <c r="BR186" s="764">
        <v>0</v>
      </c>
      <c r="BS186" s="764">
        <v>0</v>
      </c>
      <c r="BT186" s="764">
        <v>0</v>
      </c>
    </row>
    <row r="187" spans="2:72">
      <c r="B187" s="763" t="s">
        <v>208</v>
      </c>
      <c r="C187" s="764"/>
      <c r="D187" s="764" t="s">
        <v>118</v>
      </c>
      <c r="E187" s="765" t="s">
        <v>684</v>
      </c>
      <c r="F187" s="764"/>
      <c r="G187" s="764"/>
      <c r="H187" s="764">
        <v>2017</v>
      </c>
      <c r="I187" s="764" t="s">
        <v>578</v>
      </c>
      <c r="J187" s="764" t="s">
        <v>590</v>
      </c>
      <c r="K187" s="764"/>
      <c r="L187" s="764"/>
      <c r="M187" s="764"/>
      <c r="N187" s="764"/>
      <c r="O187" s="764"/>
      <c r="P187" s="764">
        <v>0</v>
      </c>
      <c r="Q187" s="764">
        <v>0</v>
      </c>
      <c r="R187" s="764">
        <v>1280</v>
      </c>
      <c r="S187" s="764">
        <v>1282</v>
      </c>
      <c r="T187" s="764">
        <v>1282</v>
      </c>
      <c r="U187" s="764">
        <v>1282</v>
      </c>
      <c r="V187" s="764">
        <v>1282</v>
      </c>
      <c r="W187" s="764">
        <v>1199</v>
      </c>
      <c r="X187" s="764">
        <v>1199</v>
      </c>
      <c r="Y187" s="764">
        <v>1199</v>
      </c>
      <c r="Z187" s="764">
        <v>1199</v>
      </c>
      <c r="AA187" s="764">
        <v>1199</v>
      </c>
      <c r="AB187" s="764">
        <v>1165</v>
      </c>
      <c r="AC187" s="764">
        <v>1142</v>
      </c>
      <c r="AD187" s="764">
        <v>366</v>
      </c>
      <c r="AE187" s="764">
        <v>244</v>
      </c>
      <c r="AF187" s="764">
        <v>35</v>
      </c>
      <c r="AG187" s="764">
        <v>0</v>
      </c>
      <c r="AH187" s="764">
        <v>0</v>
      </c>
      <c r="AI187" s="764">
        <v>0</v>
      </c>
      <c r="AJ187" s="764">
        <v>0</v>
      </c>
      <c r="AK187" s="764">
        <v>0</v>
      </c>
      <c r="AL187" s="764">
        <v>0</v>
      </c>
      <c r="AM187" s="764">
        <v>0</v>
      </c>
      <c r="AN187" s="764">
        <v>0</v>
      </c>
      <c r="AO187" s="764">
        <v>0</v>
      </c>
      <c r="AP187" s="766"/>
      <c r="AQ187" s="764"/>
      <c r="AR187" s="764"/>
      <c r="AS187" s="764"/>
      <c r="AT187" s="764"/>
      <c r="AU187" s="764">
        <v>0</v>
      </c>
      <c r="AV187" s="764">
        <v>0</v>
      </c>
      <c r="AW187" s="764">
        <v>10695649</v>
      </c>
      <c r="AX187" s="764">
        <v>10705518</v>
      </c>
      <c r="AY187" s="764">
        <v>10705518</v>
      </c>
      <c r="AZ187" s="764">
        <v>10705518</v>
      </c>
      <c r="BA187" s="764">
        <v>10705518</v>
      </c>
      <c r="BB187" s="764">
        <v>10201343</v>
      </c>
      <c r="BC187" s="764">
        <v>10201343</v>
      </c>
      <c r="BD187" s="764">
        <v>10201343</v>
      </c>
      <c r="BE187" s="764">
        <v>10165369</v>
      </c>
      <c r="BF187" s="764">
        <v>10165369</v>
      </c>
      <c r="BG187" s="764">
        <v>9969087</v>
      </c>
      <c r="BH187" s="764">
        <v>9867697</v>
      </c>
      <c r="BI187" s="764">
        <v>1864403</v>
      </c>
      <c r="BJ187" s="764">
        <v>1397758</v>
      </c>
      <c r="BK187" s="764">
        <v>268857</v>
      </c>
      <c r="BL187" s="764">
        <v>0</v>
      </c>
      <c r="BM187" s="764">
        <v>0</v>
      </c>
      <c r="BN187" s="764">
        <v>0</v>
      </c>
      <c r="BO187" s="764">
        <v>0</v>
      </c>
      <c r="BP187" s="764">
        <v>0</v>
      </c>
      <c r="BQ187" s="764">
        <v>0</v>
      </c>
      <c r="BR187" s="764">
        <v>0</v>
      </c>
      <c r="BS187" s="764">
        <v>0</v>
      </c>
      <c r="BT187" s="764">
        <v>0</v>
      </c>
    </row>
    <row r="188" spans="2:72">
      <c r="B188" s="763" t="s">
        <v>208</v>
      </c>
      <c r="C188" s="764"/>
      <c r="D188" s="764" t="s">
        <v>119</v>
      </c>
      <c r="E188" s="765" t="s">
        <v>684</v>
      </c>
      <c r="F188" s="764"/>
      <c r="G188" s="764"/>
      <c r="H188" s="764">
        <v>2017</v>
      </c>
      <c r="I188" s="764" t="s">
        <v>578</v>
      </c>
      <c r="J188" s="764" t="s">
        <v>590</v>
      </c>
      <c r="K188" s="764"/>
      <c r="L188" s="764"/>
      <c r="M188" s="764"/>
      <c r="N188" s="764"/>
      <c r="O188" s="764"/>
      <c r="P188" s="764">
        <v>0</v>
      </c>
      <c r="Q188" s="764">
        <v>0</v>
      </c>
      <c r="R188" s="764">
        <v>17</v>
      </c>
      <c r="S188" s="764">
        <v>17</v>
      </c>
      <c r="T188" s="764">
        <v>17</v>
      </c>
      <c r="U188" s="764">
        <v>17</v>
      </c>
      <c r="V188" s="764">
        <v>17</v>
      </c>
      <c r="W188" s="764">
        <v>17</v>
      </c>
      <c r="X188" s="764">
        <v>17</v>
      </c>
      <c r="Y188" s="764">
        <v>17</v>
      </c>
      <c r="Z188" s="764">
        <v>17</v>
      </c>
      <c r="AA188" s="764">
        <v>15</v>
      </c>
      <c r="AB188" s="764">
        <v>15</v>
      </c>
      <c r="AC188" s="764">
        <v>15</v>
      </c>
      <c r="AD188" s="764">
        <v>15</v>
      </c>
      <c r="AE188" s="764">
        <v>15</v>
      </c>
      <c r="AF188" s="764">
        <v>15</v>
      </c>
      <c r="AG188" s="764">
        <v>15</v>
      </c>
      <c r="AH188" s="764">
        <v>15</v>
      </c>
      <c r="AI188" s="764">
        <v>15</v>
      </c>
      <c r="AJ188" s="764">
        <v>15</v>
      </c>
      <c r="AK188" s="764">
        <v>15</v>
      </c>
      <c r="AL188" s="764">
        <v>15</v>
      </c>
      <c r="AM188" s="764">
        <v>15</v>
      </c>
      <c r="AN188" s="764">
        <v>15</v>
      </c>
      <c r="AO188" s="764">
        <v>12</v>
      </c>
      <c r="AP188" s="766"/>
      <c r="AQ188" s="764"/>
      <c r="AR188" s="764"/>
      <c r="AS188" s="764"/>
      <c r="AT188" s="764"/>
      <c r="AU188" s="764">
        <v>0</v>
      </c>
      <c r="AV188" s="764">
        <v>0</v>
      </c>
      <c r="AW188" s="764">
        <v>76493</v>
      </c>
      <c r="AX188" s="764">
        <v>76493</v>
      </c>
      <c r="AY188" s="764">
        <v>76493</v>
      </c>
      <c r="AZ188" s="764">
        <v>76493</v>
      </c>
      <c r="BA188" s="764">
        <v>74701</v>
      </c>
      <c r="BB188" s="764">
        <v>74344</v>
      </c>
      <c r="BC188" s="764">
        <v>74344</v>
      </c>
      <c r="BD188" s="764">
        <v>74344</v>
      </c>
      <c r="BE188" s="764">
        <v>74212</v>
      </c>
      <c r="BF188" s="764">
        <v>69093</v>
      </c>
      <c r="BG188" s="764">
        <v>68307</v>
      </c>
      <c r="BH188" s="764">
        <v>67328</v>
      </c>
      <c r="BI188" s="764">
        <v>67148</v>
      </c>
      <c r="BJ188" s="764">
        <v>67148</v>
      </c>
      <c r="BK188" s="764">
        <v>67148</v>
      </c>
      <c r="BL188" s="764">
        <v>67148</v>
      </c>
      <c r="BM188" s="764">
        <v>65411</v>
      </c>
      <c r="BN188" s="764">
        <v>61848</v>
      </c>
      <c r="BO188" s="764">
        <v>52184</v>
      </c>
      <c r="BP188" s="764">
        <v>49445</v>
      </c>
      <c r="BQ188" s="764">
        <v>49445</v>
      </c>
      <c r="BR188" s="764">
        <v>49445</v>
      </c>
      <c r="BS188" s="764">
        <v>49445</v>
      </c>
      <c r="BT188" s="764">
        <v>39967</v>
      </c>
    </row>
    <row r="189" spans="2:72">
      <c r="B189" s="763" t="s">
        <v>208</v>
      </c>
      <c r="C189" s="764"/>
      <c r="D189" s="764" t="s">
        <v>120</v>
      </c>
      <c r="E189" s="765" t="s">
        <v>684</v>
      </c>
      <c r="F189" s="764"/>
      <c r="G189" s="764"/>
      <c r="H189" s="764">
        <v>2017</v>
      </c>
      <c r="I189" s="764" t="s">
        <v>578</v>
      </c>
      <c r="J189" s="764" t="s">
        <v>590</v>
      </c>
      <c r="K189" s="764"/>
      <c r="L189" s="764"/>
      <c r="M189" s="764"/>
      <c r="N189" s="764"/>
      <c r="O189" s="764"/>
      <c r="P189" s="764">
        <v>0</v>
      </c>
      <c r="Q189" s="764">
        <v>0</v>
      </c>
      <c r="R189" s="764">
        <v>52</v>
      </c>
      <c r="S189" s="764">
        <v>52</v>
      </c>
      <c r="T189" s="764">
        <v>52</v>
      </c>
      <c r="U189" s="764">
        <v>52</v>
      </c>
      <c r="V189" s="764">
        <v>52</v>
      </c>
      <c r="W189" s="764">
        <v>52</v>
      </c>
      <c r="X189" s="764">
        <v>52</v>
      </c>
      <c r="Y189" s="764">
        <v>52</v>
      </c>
      <c r="Z189" s="764">
        <v>52</v>
      </c>
      <c r="AA189" s="764">
        <v>52</v>
      </c>
      <c r="AB189" s="764">
        <v>52</v>
      </c>
      <c r="AC189" s="764">
        <v>52</v>
      </c>
      <c r="AD189" s="764">
        <v>52</v>
      </c>
      <c r="AE189" s="764">
        <v>4</v>
      </c>
      <c r="AF189" s="764">
        <v>0</v>
      </c>
      <c r="AG189" s="764">
        <v>0</v>
      </c>
      <c r="AH189" s="764">
        <v>0</v>
      </c>
      <c r="AI189" s="764">
        <v>0</v>
      </c>
      <c r="AJ189" s="764">
        <v>0</v>
      </c>
      <c r="AK189" s="764">
        <v>0</v>
      </c>
      <c r="AL189" s="764">
        <v>0</v>
      </c>
      <c r="AM189" s="764">
        <v>0</v>
      </c>
      <c r="AN189" s="764">
        <v>0</v>
      </c>
      <c r="AO189" s="764">
        <v>0</v>
      </c>
      <c r="AP189" s="766"/>
      <c r="AQ189" s="764"/>
      <c r="AR189" s="764"/>
      <c r="AS189" s="764"/>
      <c r="AT189" s="764"/>
      <c r="AU189" s="764">
        <v>0</v>
      </c>
      <c r="AV189" s="764">
        <v>0</v>
      </c>
      <c r="AW189" s="764">
        <v>192455</v>
      </c>
      <c r="AX189" s="764">
        <v>192455</v>
      </c>
      <c r="AY189" s="764">
        <v>192455</v>
      </c>
      <c r="AZ189" s="764">
        <v>192455</v>
      </c>
      <c r="BA189" s="764">
        <v>192455</v>
      </c>
      <c r="BB189" s="764">
        <v>192455</v>
      </c>
      <c r="BC189" s="764">
        <v>192455</v>
      </c>
      <c r="BD189" s="764">
        <v>192455</v>
      </c>
      <c r="BE189" s="764">
        <v>192455</v>
      </c>
      <c r="BF189" s="764">
        <v>192455</v>
      </c>
      <c r="BG189" s="764">
        <v>192455</v>
      </c>
      <c r="BH189" s="764">
        <v>192455</v>
      </c>
      <c r="BI189" s="764">
        <v>192455</v>
      </c>
      <c r="BJ189" s="764">
        <v>15423</v>
      </c>
      <c r="BK189" s="764">
        <v>0</v>
      </c>
      <c r="BL189" s="764">
        <v>0</v>
      </c>
      <c r="BM189" s="764">
        <v>0</v>
      </c>
      <c r="BN189" s="764">
        <v>0</v>
      </c>
      <c r="BO189" s="764">
        <v>0</v>
      </c>
      <c r="BP189" s="764">
        <v>0</v>
      </c>
      <c r="BQ189" s="764">
        <v>0</v>
      </c>
      <c r="BR189" s="764">
        <v>0</v>
      </c>
      <c r="BS189" s="764">
        <v>0</v>
      </c>
      <c r="BT189" s="764">
        <v>0</v>
      </c>
    </row>
    <row r="190" spans="2:72">
      <c r="B190" s="763" t="s">
        <v>208</v>
      </c>
      <c r="C190" s="764"/>
      <c r="D190" s="764" t="s">
        <v>124</v>
      </c>
      <c r="E190" s="765" t="s">
        <v>684</v>
      </c>
      <c r="F190" s="764"/>
      <c r="G190" s="764"/>
      <c r="H190" s="764">
        <v>2017</v>
      </c>
      <c r="I190" s="764" t="s">
        <v>578</v>
      </c>
      <c r="J190" s="764" t="s">
        <v>590</v>
      </c>
      <c r="K190" s="764"/>
      <c r="L190" s="764"/>
      <c r="M190" s="764"/>
      <c r="N190" s="764"/>
      <c r="O190" s="764"/>
      <c r="P190" s="764">
        <v>0</v>
      </c>
      <c r="Q190" s="764">
        <v>0</v>
      </c>
      <c r="R190" s="764">
        <v>15</v>
      </c>
      <c r="S190" s="764">
        <v>0</v>
      </c>
      <c r="T190" s="764">
        <v>0</v>
      </c>
      <c r="U190" s="764">
        <v>0</v>
      </c>
      <c r="V190" s="764">
        <v>0</v>
      </c>
      <c r="W190" s="764">
        <v>0</v>
      </c>
      <c r="X190" s="764">
        <v>0</v>
      </c>
      <c r="Y190" s="764">
        <v>0</v>
      </c>
      <c r="Z190" s="764">
        <v>0</v>
      </c>
      <c r="AA190" s="764">
        <v>0</v>
      </c>
      <c r="AB190" s="764">
        <v>0</v>
      </c>
      <c r="AC190" s="764">
        <v>0</v>
      </c>
      <c r="AD190" s="764">
        <v>0</v>
      </c>
      <c r="AE190" s="764">
        <v>0</v>
      </c>
      <c r="AF190" s="764">
        <v>0</v>
      </c>
      <c r="AG190" s="764">
        <v>0</v>
      </c>
      <c r="AH190" s="764">
        <v>0</v>
      </c>
      <c r="AI190" s="764">
        <v>0</v>
      </c>
      <c r="AJ190" s="764">
        <v>0</v>
      </c>
      <c r="AK190" s="764">
        <v>0</v>
      </c>
      <c r="AL190" s="764">
        <v>0</v>
      </c>
      <c r="AM190" s="764">
        <v>0</v>
      </c>
      <c r="AN190" s="764">
        <v>0</v>
      </c>
      <c r="AO190" s="764">
        <v>0</v>
      </c>
      <c r="AP190" s="766"/>
      <c r="AQ190" s="764"/>
      <c r="AR190" s="764"/>
      <c r="AS190" s="764"/>
      <c r="AT190" s="764"/>
      <c r="AU190" s="764">
        <v>0</v>
      </c>
      <c r="AV190" s="764">
        <v>0</v>
      </c>
      <c r="AW190" s="764">
        <v>10590</v>
      </c>
      <c r="AX190" s="764">
        <v>0</v>
      </c>
      <c r="AY190" s="764">
        <v>0</v>
      </c>
      <c r="AZ190" s="764">
        <v>0</v>
      </c>
      <c r="BA190" s="764">
        <v>0</v>
      </c>
      <c r="BB190" s="764">
        <v>0</v>
      </c>
      <c r="BC190" s="764">
        <v>0</v>
      </c>
      <c r="BD190" s="764">
        <v>0</v>
      </c>
      <c r="BE190" s="764">
        <v>0</v>
      </c>
      <c r="BF190" s="764">
        <v>0</v>
      </c>
      <c r="BG190" s="764">
        <v>0</v>
      </c>
      <c r="BH190" s="764">
        <v>0</v>
      </c>
      <c r="BI190" s="764">
        <v>0</v>
      </c>
      <c r="BJ190" s="764">
        <v>0</v>
      </c>
      <c r="BK190" s="764">
        <v>0</v>
      </c>
      <c r="BL190" s="764">
        <v>0</v>
      </c>
      <c r="BM190" s="764">
        <v>0</v>
      </c>
      <c r="BN190" s="764">
        <v>0</v>
      </c>
      <c r="BO190" s="764">
        <v>0</v>
      </c>
      <c r="BP190" s="764">
        <v>0</v>
      </c>
      <c r="BQ190" s="764">
        <v>0</v>
      </c>
      <c r="BR190" s="764">
        <v>0</v>
      </c>
      <c r="BS190" s="764">
        <v>0</v>
      </c>
      <c r="BT190" s="764">
        <v>0</v>
      </c>
    </row>
    <row r="191" spans="2:72">
      <c r="B191" s="763" t="s">
        <v>208</v>
      </c>
      <c r="C191" s="764"/>
      <c r="D191" s="764" t="s">
        <v>777</v>
      </c>
      <c r="E191" s="765" t="s">
        <v>684</v>
      </c>
      <c r="F191" s="764"/>
      <c r="G191" s="764"/>
      <c r="H191" s="764">
        <v>2017</v>
      </c>
      <c r="I191" s="764" t="s">
        <v>578</v>
      </c>
      <c r="J191" s="764" t="s">
        <v>590</v>
      </c>
      <c r="K191" s="764"/>
      <c r="L191" s="764"/>
      <c r="M191" s="764"/>
      <c r="N191" s="764"/>
      <c r="O191" s="764"/>
      <c r="P191" s="764">
        <v>0</v>
      </c>
      <c r="Q191" s="764">
        <v>0</v>
      </c>
      <c r="R191" s="764">
        <v>204</v>
      </c>
      <c r="S191" s="764">
        <v>204</v>
      </c>
      <c r="T191" s="764">
        <v>204</v>
      </c>
      <c r="U191" s="764">
        <v>204</v>
      </c>
      <c r="V191" s="764">
        <v>204</v>
      </c>
      <c r="W191" s="764">
        <v>204</v>
      </c>
      <c r="X191" s="764">
        <v>204</v>
      </c>
      <c r="Y191" s="764">
        <v>204</v>
      </c>
      <c r="Z191" s="764">
        <v>204</v>
      </c>
      <c r="AA191" s="764">
        <v>204</v>
      </c>
      <c r="AB191" s="764">
        <v>0</v>
      </c>
      <c r="AC191" s="764">
        <v>0</v>
      </c>
      <c r="AD191" s="764">
        <v>0</v>
      </c>
      <c r="AE191" s="764">
        <v>0</v>
      </c>
      <c r="AF191" s="764">
        <v>0</v>
      </c>
      <c r="AG191" s="764">
        <v>0</v>
      </c>
      <c r="AH191" s="764">
        <v>0</v>
      </c>
      <c r="AI191" s="764">
        <v>0</v>
      </c>
      <c r="AJ191" s="764">
        <v>0</v>
      </c>
      <c r="AK191" s="764">
        <v>0</v>
      </c>
      <c r="AL191" s="764">
        <v>0</v>
      </c>
      <c r="AM191" s="764">
        <v>0</v>
      </c>
      <c r="AN191" s="764">
        <v>0</v>
      </c>
      <c r="AO191" s="764">
        <v>0</v>
      </c>
      <c r="AP191" s="766"/>
      <c r="AQ191" s="764"/>
      <c r="AR191" s="764"/>
      <c r="AS191" s="764"/>
      <c r="AT191" s="764"/>
      <c r="AU191" s="764">
        <v>0</v>
      </c>
      <c r="AV191" s="764">
        <v>0</v>
      </c>
      <c r="AW191" s="764">
        <v>1066501</v>
      </c>
      <c r="AX191" s="764">
        <v>1066501</v>
      </c>
      <c r="AY191" s="764">
        <v>1066501</v>
      </c>
      <c r="AZ191" s="764">
        <v>1066501</v>
      </c>
      <c r="BA191" s="764">
        <v>1066501</v>
      </c>
      <c r="BB191" s="764">
        <v>1066501</v>
      </c>
      <c r="BC191" s="764">
        <v>1066501</v>
      </c>
      <c r="BD191" s="764">
        <v>1066501</v>
      </c>
      <c r="BE191" s="764">
        <v>1066501</v>
      </c>
      <c r="BF191" s="764">
        <v>1066501</v>
      </c>
      <c r="BG191" s="764">
        <v>0</v>
      </c>
      <c r="BH191" s="764">
        <v>0</v>
      </c>
      <c r="BI191" s="764">
        <v>0</v>
      </c>
      <c r="BJ191" s="764">
        <v>0</v>
      </c>
      <c r="BK191" s="764">
        <v>0</v>
      </c>
      <c r="BL191" s="764">
        <v>0</v>
      </c>
      <c r="BM191" s="764">
        <v>0</v>
      </c>
      <c r="BN191" s="764">
        <v>0</v>
      </c>
      <c r="BO191" s="764">
        <v>0</v>
      </c>
      <c r="BP191" s="764">
        <v>0</v>
      </c>
      <c r="BQ191" s="764">
        <v>0</v>
      </c>
      <c r="BR191" s="764">
        <v>0</v>
      </c>
      <c r="BS191" s="764">
        <v>0</v>
      </c>
      <c r="BT191" s="764">
        <v>0</v>
      </c>
    </row>
    <row r="192" spans="2:72">
      <c r="B192" s="763" t="s">
        <v>208</v>
      </c>
      <c r="C192" s="764"/>
      <c r="D192" s="764" t="s">
        <v>704</v>
      </c>
      <c r="E192" s="765" t="s">
        <v>684</v>
      </c>
      <c r="F192" s="764"/>
      <c r="G192" s="764"/>
      <c r="H192" s="764">
        <v>2017</v>
      </c>
      <c r="I192" s="764" t="s">
        <v>578</v>
      </c>
      <c r="J192" s="764" t="s">
        <v>590</v>
      </c>
      <c r="K192" s="764"/>
      <c r="L192" s="764"/>
      <c r="M192" s="764"/>
      <c r="N192" s="764"/>
      <c r="O192" s="764"/>
      <c r="P192" s="764">
        <v>0</v>
      </c>
      <c r="Q192" s="764">
        <v>0</v>
      </c>
      <c r="R192" s="764">
        <v>33</v>
      </c>
      <c r="S192" s="764">
        <v>33</v>
      </c>
      <c r="T192" s="764">
        <v>33</v>
      </c>
      <c r="U192" s="764">
        <v>33</v>
      </c>
      <c r="V192" s="764">
        <v>33</v>
      </c>
      <c r="W192" s="764">
        <v>32</v>
      </c>
      <c r="X192" s="764">
        <v>32</v>
      </c>
      <c r="Y192" s="764">
        <v>32</v>
      </c>
      <c r="Z192" s="764">
        <v>32</v>
      </c>
      <c r="AA192" s="764">
        <v>32</v>
      </c>
      <c r="AB192" s="764">
        <v>32</v>
      </c>
      <c r="AC192" s="764">
        <v>32</v>
      </c>
      <c r="AD192" s="764">
        <v>32</v>
      </c>
      <c r="AE192" s="764">
        <v>32</v>
      </c>
      <c r="AF192" s="764">
        <v>32</v>
      </c>
      <c r="AG192" s="764">
        <v>32</v>
      </c>
      <c r="AH192" s="764">
        <v>32</v>
      </c>
      <c r="AI192" s="764">
        <v>32</v>
      </c>
      <c r="AJ192" s="764">
        <v>27</v>
      </c>
      <c r="AK192" s="764">
        <v>19</v>
      </c>
      <c r="AL192" s="764">
        <v>0</v>
      </c>
      <c r="AM192" s="764">
        <v>0</v>
      </c>
      <c r="AN192" s="764">
        <v>0</v>
      </c>
      <c r="AO192" s="764">
        <v>0</v>
      </c>
      <c r="AP192" s="766"/>
      <c r="AQ192" s="764"/>
      <c r="AR192" s="764"/>
      <c r="AS192" s="764"/>
      <c r="AT192" s="764"/>
      <c r="AU192" s="764">
        <v>0</v>
      </c>
      <c r="AV192" s="764">
        <v>0</v>
      </c>
      <c r="AW192" s="764">
        <v>187706</v>
      </c>
      <c r="AX192" s="764">
        <v>187706</v>
      </c>
      <c r="AY192" s="764">
        <v>187706</v>
      </c>
      <c r="AZ192" s="764">
        <v>187706</v>
      </c>
      <c r="BA192" s="764">
        <v>185618</v>
      </c>
      <c r="BB192" s="764">
        <v>183609</v>
      </c>
      <c r="BC192" s="764">
        <v>183609</v>
      </c>
      <c r="BD192" s="764">
        <v>183609</v>
      </c>
      <c r="BE192" s="764">
        <v>183609</v>
      </c>
      <c r="BF192" s="764">
        <v>183609</v>
      </c>
      <c r="BG192" s="764">
        <v>183609</v>
      </c>
      <c r="BH192" s="764">
        <v>183397</v>
      </c>
      <c r="BI192" s="764">
        <v>183397</v>
      </c>
      <c r="BJ192" s="764">
        <v>183397</v>
      </c>
      <c r="BK192" s="764">
        <v>183397</v>
      </c>
      <c r="BL192" s="764">
        <v>182555</v>
      </c>
      <c r="BM192" s="764">
        <v>182555</v>
      </c>
      <c r="BN192" s="764">
        <v>182307</v>
      </c>
      <c r="BO192" s="764">
        <v>177872</v>
      </c>
      <c r="BP192" s="764">
        <v>42526</v>
      </c>
      <c r="BQ192" s="764">
        <v>221</v>
      </c>
      <c r="BR192" s="764">
        <v>221</v>
      </c>
      <c r="BS192" s="764">
        <v>0</v>
      </c>
      <c r="BT192" s="764">
        <v>0</v>
      </c>
    </row>
    <row r="193" spans="2:72">
      <c r="B193" s="691"/>
      <c r="C193" s="736"/>
      <c r="D193" s="736"/>
      <c r="E193" s="736"/>
      <c r="F193" s="736"/>
      <c r="G193" s="736"/>
      <c r="H193" s="736"/>
      <c r="I193" s="737"/>
      <c r="J193" s="737"/>
      <c r="K193" s="736"/>
      <c r="L193" s="736"/>
      <c r="M193" s="736"/>
      <c r="N193" s="736"/>
      <c r="O193" s="736"/>
      <c r="P193" s="736"/>
      <c r="Q193" s="736"/>
      <c r="R193" s="736"/>
      <c r="S193" s="736"/>
      <c r="T193" s="736"/>
      <c r="U193" s="736"/>
      <c r="V193" s="736"/>
      <c r="W193" s="736"/>
      <c r="X193" s="736"/>
      <c r="Y193" s="736"/>
      <c r="Z193" s="736"/>
      <c r="AA193" s="736"/>
      <c r="AB193" s="736"/>
      <c r="AC193" s="736"/>
      <c r="AD193" s="736"/>
      <c r="AE193" s="736"/>
      <c r="AF193" s="736"/>
      <c r="AG193" s="736"/>
      <c r="AH193" s="736"/>
      <c r="AI193" s="736"/>
      <c r="AJ193" s="736"/>
      <c r="AK193" s="736"/>
      <c r="AL193" s="736"/>
      <c r="AM193" s="736"/>
      <c r="AN193" s="736"/>
      <c r="AO193" s="736"/>
      <c r="AP193" s="16"/>
      <c r="AQ193" s="736"/>
      <c r="AR193" s="736"/>
      <c r="AS193" s="736"/>
      <c r="AT193" s="736"/>
      <c r="AU193" s="736"/>
      <c r="AV193" s="736"/>
      <c r="AW193" s="736"/>
      <c r="AX193" s="736"/>
      <c r="AY193" s="736"/>
      <c r="AZ193" s="736"/>
      <c r="BA193" s="736"/>
      <c r="BB193" s="736"/>
      <c r="BC193" s="736"/>
      <c r="BD193" s="736"/>
      <c r="BE193" s="736"/>
      <c r="BF193" s="736"/>
      <c r="BG193" s="736"/>
      <c r="BH193" s="736"/>
      <c r="BI193" s="736"/>
      <c r="BJ193" s="736"/>
      <c r="BK193" s="736"/>
      <c r="BL193" s="736"/>
      <c r="BM193" s="736"/>
      <c r="BN193" s="736"/>
      <c r="BO193" s="736"/>
      <c r="BP193" s="736"/>
      <c r="BQ193" s="736"/>
      <c r="BR193" s="736"/>
      <c r="BS193" s="736"/>
      <c r="BT193" s="736"/>
    </row>
    <row r="194" spans="2:72">
      <c r="B194" s="691"/>
      <c r="C194" s="736"/>
      <c r="D194" s="736"/>
      <c r="E194" s="736"/>
      <c r="F194" s="736"/>
      <c r="G194" s="736"/>
      <c r="H194" s="736"/>
      <c r="I194" s="737"/>
      <c r="J194" s="737"/>
      <c r="K194" s="736"/>
      <c r="L194" s="736"/>
      <c r="M194" s="736"/>
      <c r="N194" s="736"/>
      <c r="O194" s="736"/>
      <c r="P194" s="736"/>
      <c r="Q194" s="736"/>
      <c r="R194" s="736"/>
      <c r="S194" s="736"/>
      <c r="T194" s="736"/>
      <c r="U194" s="736"/>
      <c r="V194" s="736"/>
      <c r="W194" s="736"/>
      <c r="X194" s="736"/>
      <c r="Y194" s="736"/>
      <c r="Z194" s="736"/>
      <c r="AA194" s="736"/>
      <c r="AB194" s="736"/>
      <c r="AC194" s="736"/>
      <c r="AD194" s="736"/>
      <c r="AE194" s="736"/>
      <c r="AF194" s="736"/>
      <c r="AG194" s="736"/>
      <c r="AH194" s="736"/>
      <c r="AI194" s="736"/>
      <c r="AJ194" s="736"/>
      <c r="AK194" s="736"/>
      <c r="AL194" s="736"/>
      <c r="AM194" s="736"/>
      <c r="AN194" s="736"/>
      <c r="AO194" s="736"/>
      <c r="AP194" s="16"/>
      <c r="AQ194" s="736"/>
      <c r="AR194" s="736"/>
      <c r="AS194" s="736"/>
      <c r="AT194" s="736"/>
      <c r="AU194" s="736"/>
      <c r="AV194" s="736"/>
      <c r="AW194" s="736"/>
      <c r="AX194" s="736"/>
      <c r="AY194" s="736"/>
      <c r="AZ194" s="736"/>
      <c r="BA194" s="736"/>
      <c r="BB194" s="736"/>
      <c r="BC194" s="736"/>
      <c r="BD194" s="736"/>
      <c r="BE194" s="736"/>
      <c r="BF194" s="736"/>
      <c r="BG194" s="736"/>
      <c r="BH194" s="736"/>
      <c r="BI194" s="736"/>
      <c r="BJ194" s="736"/>
      <c r="BK194" s="736"/>
      <c r="BL194" s="736"/>
      <c r="BM194" s="736"/>
      <c r="BN194" s="736"/>
      <c r="BO194" s="736"/>
      <c r="BP194" s="736"/>
      <c r="BQ194" s="736"/>
      <c r="BR194" s="736"/>
      <c r="BS194" s="736"/>
      <c r="BT194" s="736"/>
    </row>
    <row r="195" spans="2:72">
      <c r="B195" s="691"/>
      <c r="C195" s="736"/>
      <c r="D195" s="736"/>
      <c r="E195" s="736"/>
      <c r="F195" s="736"/>
      <c r="G195" s="736"/>
      <c r="H195" s="736"/>
      <c r="I195" s="737"/>
      <c r="J195" s="737"/>
      <c r="K195" s="736"/>
      <c r="L195" s="736"/>
      <c r="M195" s="736"/>
      <c r="N195" s="736"/>
      <c r="O195" s="736"/>
      <c r="P195" s="736"/>
      <c r="Q195" s="736"/>
      <c r="R195" s="736"/>
      <c r="S195" s="736"/>
      <c r="T195" s="736"/>
      <c r="U195" s="736"/>
      <c r="V195" s="736"/>
      <c r="W195" s="736"/>
      <c r="X195" s="736"/>
      <c r="Y195" s="736"/>
      <c r="Z195" s="736"/>
      <c r="AA195" s="736"/>
      <c r="AB195" s="736"/>
      <c r="AC195" s="736"/>
      <c r="AD195" s="736"/>
      <c r="AE195" s="736"/>
      <c r="AF195" s="736"/>
      <c r="AG195" s="736"/>
      <c r="AH195" s="736"/>
      <c r="AI195" s="736"/>
      <c r="AJ195" s="736"/>
      <c r="AK195" s="736"/>
      <c r="AL195" s="736"/>
      <c r="AM195" s="736"/>
      <c r="AN195" s="736"/>
      <c r="AO195" s="736"/>
      <c r="AP195" s="16"/>
      <c r="AQ195" s="736"/>
      <c r="AR195" s="736"/>
      <c r="AS195" s="736"/>
      <c r="AT195" s="736"/>
      <c r="AU195" s="736"/>
      <c r="AV195" s="736"/>
      <c r="AW195" s="736"/>
      <c r="AX195" s="736"/>
      <c r="AY195" s="736"/>
      <c r="AZ195" s="736"/>
      <c r="BA195" s="736"/>
      <c r="BB195" s="736"/>
      <c r="BC195" s="736"/>
      <c r="BD195" s="736"/>
      <c r="BE195" s="736"/>
      <c r="BF195" s="736"/>
      <c r="BG195" s="736"/>
      <c r="BH195" s="736"/>
      <c r="BI195" s="736"/>
      <c r="BJ195" s="736"/>
      <c r="BK195" s="736"/>
      <c r="BL195" s="736"/>
      <c r="BM195" s="736"/>
      <c r="BN195" s="736"/>
      <c r="BO195" s="736"/>
      <c r="BP195" s="736"/>
      <c r="BQ195" s="736"/>
      <c r="BR195" s="736"/>
      <c r="BS195" s="736"/>
      <c r="BT195" s="736"/>
    </row>
    <row r="196" spans="2:72">
      <c r="B196" s="691"/>
      <c r="C196" s="736"/>
      <c r="D196" s="736"/>
      <c r="E196" s="736"/>
      <c r="F196" s="736"/>
      <c r="G196" s="736"/>
      <c r="H196" s="736"/>
      <c r="I196" s="737"/>
      <c r="J196" s="737"/>
      <c r="K196" s="736"/>
      <c r="L196" s="736"/>
      <c r="M196" s="736"/>
      <c r="N196" s="736"/>
      <c r="O196" s="736"/>
      <c r="P196" s="736"/>
      <c r="Q196" s="736"/>
      <c r="R196" s="736"/>
      <c r="S196" s="736"/>
      <c r="T196" s="736"/>
      <c r="U196" s="736"/>
      <c r="V196" s="736"/>
      <c r="W196" s="736"/>
      <c r="X196" s="736"/>
      <c r="Y196" s="736"/>
      <c r="Z196" s="736"/>
      <c r="AA196" s="736"/>
      <c r="AB196" s="736"/>
      <c r="AC196" s="736"/>
      <c r="AD196" s="736"/>
      <c r="AE196" s="736"/>
      <c r="AF196" s="736"/>
      <c r="AG196" s="736"/>
      <c r="AH196" s="736"/>
      <c r="AI196" s="736"/>
      <c r="AJ196" s="736"/>
      <c r="AK196" s="736"/>
      <c r="AL196" s="736"/>
      <c r="AM196" s="736"/>
      <c r="AN196" s="736"/>
      <c r="AO196" s="736"/>
      <c r="AP196" s="16"/>
      <c r="AQ196" s="736"/>
      <c r="AR196" s="736"/>
      <c r="AS196" s="736"/>
      <c r="AT196" s="736"/>
      <c r="AU196" s="736"/>
      <c r="AV196" s="736"/>
      <c r="AW196" s="736"/>
      <c r="AX196" s="736"/>
      <c r="AY196" s="736"/>
      <c r="AZ196" s="736"/>
      <c r="BA196" s="736"/>
      <c r="BB196" s="736"/>
      <c r="BC196" s="736"/>
      <c r="BD196" s="736"/>
      <c r="BE196" s="736"/>
      <c r="BF196" s="736"/>
      <c r="BG196" s="736"/>
      <c r="BH196" s="736"/>
      <c r="BI196" s="736"/>
      <c r="BJ196" s="736"/>
      <c r="BK196" s="736"/>
      <c r="BL196" s="736"/>
      <c r="BM196" s="736"/>
      <c r="BN196" s="736"/>
      <c r="BO196" s="736"/>
      <c r="BP196" s="736"/>
      <c r="BQ196" s="736"/>
      <c r="BR196" s="736"/>
      <c r="BS196" s="736"/>
      <c r="BT196" s="736"/>
    </row>
    <row r="197" spans="2:72">
      <c r="B197" s="691"/>
      <c r="C197" s="736"/>
      <c r="D197" s="736"/>
      <c r="E197" s="736"/>
      <c r="F197" s="736"/>
      <c r="G197" s="736"/>
      <c r="H197" s="736"/>
      <c r="I197" s="737"/>
      <c r="J197" s="737"/>
      <c r="K197" s="736"/>
      <c r="L197" s="736"/>
      <c r="M197" s="736"/>
      <c r="N197" s="736"/>
      <c r="O197" s="736"/>
      <c r="P197" s="736"/>
      <c r="Q197" s="736"/>
      <c r="R197" s="736"/>
      <c r="S197" s="736"/>
      <c r="T197" s="736"/>
      <c r="U197" s="736"/>
      <c r="V197" s="736"/>
      <c r="W197" s="736"/>
      <c r="X197" s="736"/>
      <c r="Y197" s="736"/>
      <c r="Z197" s="736"/>
      <c r="AA197" s="736"/>
      <c r="AB197" s="736"/>
      <c r="AC197" s="736"/>
      <c r="AD197" s="736"/>
      <c r="AE197" s="736"/>
      <c r="AF197" s="736"/>
      <c r="AG197" s="736"/>
      <c r="AH197" s="736"/>
      <c r="AI197" s="736"/>
      <c r="AJ197" s="736"/>
      <c r="AK197" s="736"/>
      <c r="AL197" s="736"/>
      <c r="AM197" s="736"/>
      <c r="AN197" s="736"/>
      <c r="AO197" s="736"/>
      <c r="AP197" s="16"/>
      <c r="AQ197" s="736"/>
      <c r="AR197" s="736"/>
      <c r="AS197" s="736"/>
      <c r="AT197" s="736"/>
      <c r="AU197" s="736"/>
      <c r="AV197" s="736"/>
      <c r="AW197" s="736"/>
      <c r="AX197" s="736"/>
      <c r="AY197" s="736"/>
      <c r="AZ197" s="736"/>
      <c r="BA197" s="736"/>
      <c r="BB197" s="736"/>
      <c r="BC197" s="736"/>
      <c r="BD197" s="736"/>
      <c r="BE197" s="736"/>
      <c r="BF197" s="736"/>
      <c r="BG197" s="736"/>
      <c r="BH197" s="736"/>
      <c r="BI197" s="736"/>
      <c r="BJ197" s="736"/>
      <c r="BK197" s="736"/>
      <c r="BL197" s="736"/>
      <c r="BM197" s="736"/>
      <c r="BN197" s="736"/>
      <c r="BO197" s="736"/>
      <c r="BP197" s="736"/>
      <c r="BQ197" s="736"/>
      <c r="BR197" s="736"/>
      <c r="BS197" s="736"/>
      <c r="BT197" s="736"/>
    </row>
    <row r="198" spans="2:72">
      <c r="B198" s="691"/>
      <c r="C198" s="736"/>
      <c r="D198" s="736"/>
      <c r="E198" s="736"/>
      <c r="F198" s="736"/>
      <c r="G198" s="736"/>
      <c r="H198" s="736"/>
      <c r="I198" s="737"/>
      <c r="J198" s="737"/>
      <c r="K198" s="736"/>
      <c r="L198" s="736"/>
      <c r="M198" s="736"/>
      <c r="N198" s="736"/>
      <c r="O198" s="736"/>
      <c r="P198" s="736"/>
      <c r="Q198" s="736"/>
      <c r="R198" s="736"/>
      <c r="S198" s="736"/>
      <c r="T198" s="736"/>
      <c r="U198" s="736"/>
      <c r="V198" s="736"/>
      <c r="W198" s="736"/>
      <c r="X198" s="736"/>
      <c r="Y198" s="736"/>
      <c r="Z198" s="736"/>
      <c r="AA198" s="736"/>
      <c r="AB198" s="736"/>
      <c r="AC198" s="736"/>
      <c r="AD198" s="736"/>
      <c r="AE198" s="736"/>
      <c r="AF198" s="736"/>
      <c r="AG198" s="736"/>
      <c r="AH198" s="736"/>
      <c r="AI198" s="736"/>
      <c r="AJ198" s="736"/>
      <c r="AK198" s="736"/>
      <c r="AL198" s="736"/>
      <c r="AM198" s="736"/>
      <c r="AN198" s="736"/>
      <c r="AO198" s="736"/>
      <c r="AP198" s="16"/>
      <c r="AQ198" s="736"/>
      <c r="AR198" s="736"/>
      <c r="AS198" s="736"/>
      <c r="AT198" s="736"/>
      <c r="AU198" s="736"/>
      <c r="AV198" s="736"/>
      <c r="AW198" s="736"/>
      <c r="AX198" s="736"/>
      <c r="AY198" s="736"/>
      <c r="AZ198" s="736"/>
      <c r="BA198" s="736"/>
      <c r="BB198" s="736"/>
      <c r="BC198" s="736"/>
      <c r="BD198" s="736"/>
      <c r="BE198" s="736"/>
      <c r="BF198" s="736"/>
      <c r="BG198" s="736"/>
      <c r="BH198" s="736"/>
      <c r="BI198" s="736"/>
      <c r="BJ198" s="736"/>
      <c r="BK198" s="736"/>
      <c r="BL198" s="736"/>
      <c r="BM198" s="736"/>
      <c r="BN198" s="736"/>
      <c r="BO198" s="736"/>
      <c r="BP198" s="736"/>
      <c r="BQ198" s="736"/>
      <c r="BR198" s="736"/>
      <c r="BS198" s="736"/>
      <c r="BT198" s="736"/>
    </row>
    <row r="199" spans="2:72">
      <c r="B199" s="691"/>
      <c r="C199" s="736"/>
      <c r="D199" s="736"/>
      <c r="E199" s="736"/>
      <c r="F199" s="736"/>
      <c r="G199" s="736"/>
      <c r="H199" s="736"/>
      <c r="I199" s="737"/>
      <c r="J199" s="737"/>
      <c r="K199" s="736"/>
      <c r="L199" s="736"/>
      <c r="M199" s="736"/>
      <c r="N199" s="736"/>
      <c r="O199" s="736"/>
      <c r="P199" s="736"/>
      <c r="Q199" s="736"/>
      <c r="R199" s="736"/>
      <c r="S199" s="736"/>
      <c r="T199" s="736"/>
      <c r="U199" s="736"/>
      <c r="V199" s="736"/>
      <c r="W199" s="736"/>
      <c r="X199" s="736"/>
      <c r="Y199" s="736"/>
      <c r="Z199" s="736"/>
      <c r="AA199" s="736"/>
      <c r="AB199" s="736"/>
      <c r="AC199" s="736"/>
      <c r="AD199" s="736"/>
      <c r="AE199" s="736"/>
      <c r="AF199" s="736"/>
      <c r="AG199" s="736"/>
      <c r="AH199" s="736"/>
      <c r="AI199" s="736"/>
      <c r="AJ199" s="736"/>
      <c r="AK199" s="736"/>
      <c r="AL199" s="736"/>
      <c r="AM199" s="736"/>
      <c r="AN199" s="736"/>
      <c r="AO199" s="736"/>
      <c r="AP199" s="16"/>
      <c r="AQ199" s="736"/>
      <c r="AR199" s="736"/>
      <c r="AS199" s="736"/>
      <c r="AT199" s="736"/>
      <c r="AU199" s="736"/>
      <c r="AV199" s="736"/>
      <c r="AW199" s="736"/>
      <c r="AX199" s="736"/>
      <c r="AY199" s="736"/>
      <c r="AZ199" s="736"/>
      <c r="BA199" s="736"/>
      <c r="BB199" s="736"/>
      <c r="BC199" s="736"/>
      <c r="BD199" s="736"/>
      <c r="BE199" s="736"/>
      <c r="BF199" s="736"/>
      <c r="BG199" s="736"/>
      <c r="BH199" s="736"/>
      <c r="BI199" s="736"/>
      <c r="BJ199" s="736"/>
      <c r="BK199" s="736"/>
      <c r="BL199" s="736"/>
      <c r="BM199" s="736"/>
      <c r="BN199" s="736"/>
      <c r="BO199" s="736"/>
      <c r="BP199" s="736"/>
      <c r="BQ199" s="736"/>
      <c r="BR199" s="736"/>
      <c r="BS199" s="736"/>
      <c r="BT199" s="736"/>
    </row>
    <row r="200" spans="2:72">
      <c r="B200" s="691"/>
      <c r="C200" s="736"/>
      <c r="D200" s="736"/>
      <c r="E200" s="736"/>
      <c r="F200" s="736"/>
      <c r="G200" s="736"/>
      <c r="H200" s="736"/>
      <c r="I200" s="737"/>
      <c r="J200" s="737"/>
      <c r="K200" s="736"/>
      <c r="L200" s="736"/>
      <c r="M200" s="736"/>
      <c r="N200" s="736"/>
      <c r="O200" s="736"/>
      <c r="P200" s="736"/>
      <c r="Q200" s="736"/>
      <c r="R200" s="736"/>
      <c r="S200" s="736"/>
      <c r="T200" s="736"/>
      <c r="U200" s="736"/>
      <c r="V200" s="736"/>
      <c r="W200" s="736"/>
      <c r="X200" s="736"/>
      <c r="Y200" s="736"/>
      <c r="Z200" s="736"/>
      <c r="AA200" s="736"/>
      <c r="AB200" s="736"/>
      <c r="AC200" s="736"/>
      <c r="AD200" s="736"/>
      <c r="AE200" s="736"/>
      <c r="AF200" s="736"/>
      <c r="AG200" s="736"/>
      <c r="AH200" s="736"/>
      <c r="AI200" s="736"/>
      <c r="AJ200" s="736"/>
      <c r="AK200" s="736"/>
      <c r="AL200" s="736"/>
      <c r="AM200" s="736"/>
      <c r="AN200" s="736"/>
      <c r="AO200" s="736"/>
      <c r="AP200" s="16"/>
      <c r="AQ200" s="736"/>
      <c r="AR200" s="736"/>
      <c r="AS200" s="736"/>
      <c r="AT200" s="736"/>
      <c r="AU200" s="736"/>
      <c r="AV200" s="736"/>
      <c r="AW200" s="736"/>
      <c r="AX200" s="736"/>
      <c r="AY200" s="736"/>
      <c r="AZ200" s="736"/>
      <c r="BA200" s="736"/>
      <c r="BB200" s="736"/>
      <c r="BC200" s="736"/>
      <c r="BD200" s="736"/>
      <c r="BE200" s="736"/>
      <c r="BF200" s="736"/>
      <c r="BG200" s="736"/>
      <c r="BH200" s="736"/>
      <c r="BI200" s="736"/>
      <c r="BJ200" s="736"/>
      <c r="BK200" s="736"/>
      <c r="BL200" s="736"/>
      <c r="BM200" s="736"/>
      <c r="BN200" s="736"/>
      <c r="BO200" s="736"/>
      <c r="BP200" s="736"/>
      <c r="BQ200" s="736"/>
      <c r="BR200" s="736"/>
      <c r="BS200" s="736"/>
      <c r="BT200" s="736"/>
    </row>
    <row r="201" spans="2:72">
      <c r="B201" s="691"/>
      <c r="C201" s="736"/>
      <c r="D201" s="736"/>
      <c r="E201" s="736"/>
      <c r="F201" s="736"/>
      <c r="G201" s="736"/>
      <c r="H201" s="736"/>
      <c r="I201" s="737"/>
      <c r="J201" s="737"/>
      <c r="K201" s="736"/>
      <c r="L201" s="736"/>
      <c r="M201" s="736"/>
      <c r="N201" s="736"/>
      <c r="O201" s="736"/>
      <c r="P201" s="736"/>
      <c r="Q201" s="736"/>
      <c r="R201" s="736"/>
      <c r="S201" s="736"/>
      <c r="T201" s="736"/>
      <c r="U201" s="736"/>
      <c r="V201" s="736"/>
      <c r="W201" s="736"/>
      <c r="X201" s="736"/>
      <c r="Y201" s="736"/>
      <c r="Z201" s="736"/>
      <c r="AA201" s="736"/>
      <c r="AB201" s="736"/>
      <c r="AC201" s="736"/>
      <c r="AD201" s="736"/>
      <c r="AE201" s="736"/>
      <c r="AF201" s="736"/>
      <c r="AG201" s="736"/>
      <c r="AH201" s="736"/>
      <c r="AI201" s="736"/>
      <c r="AJ201" s="736"/>
      <c r="AK201" s="736"/>
      <c r="AL201" s="736"/>
      <c r="AM201" s="736"/>
      <c r="AN201" s="736"/>
      <c r="AO201" s="736"/>
      <c r="AP201" s="16"/>
      <c r="AQ201" s="736"/>
      <c r="AR201" s="736"/>
      <c r="AS201" s="736"/>
      <c r="AT201" s="736"/>
      <c r="AU201" s="736"/>
      <c r="AV201" s="736"/>
      <c r="AW201" s="736"/>
      <c r="AX201" s="736"/>
      <c r="AY201" s="736"/>
      <c r="AZ201" s="736"/>
      <c r="BA201" s="736"/>
      <c r="BB201" s="736"/>
      <c r="BC201" s="736"/>
      <c r="BD201" s="736"/>
      <c r="BE201" s="736"/>
      <c r="BF201" s="736"/>
      <c r="BG201" s="736"/>
      <c r="BH201" s="736"/>
      <c r="BI201" s="736"/>
      <c r="BJ201" s="736"/>
      <c r="BK201" s="736"/>
      <c r="BL201" s="736"/>
      <c r="BM201" s="736"/>
      <c r="BN201" s="736"/>
      <c r="BO201" s="736"/>
      <c r="BP201" s="736"/>
      <c r="BQ201" s="736"/>
      <c r="BR201" s="736"/>
      <c r="BS201" s="736"/>
      <c r="BT201" s="736"/>
    </row>
    <row r="202" spans="2:72">
      <c r="B202" s="691"/>
      <c r="C202" s="736"/>
      <c r="D202" s="736"/>
      <c r="E202" s="736"/>
      <c r="F202" s="736"/>
      <c r="G202" s="736"/>
      <c r="H202" s="736"/>
      <c r="I202" s="737"/>
      <c r="J202" s="737"/>
      <c r="K202" s="736"/>
      <c r="L202" s="736"/>
      <c r="M202" s="736"/>
      <c r="N202" s="736"/>
      <c r="O202" s="736"/>
      <c r="P202" s="736"/>
      <c r="Q202" s="736"/>
      <c r="R202" s="736"/>
      <c r="S202" s="736"/>
      <c r="T202" s="736"/>
      <c r="U202" s="736"/>
      <c r="V202" s="736"/>
      <c r="W202" s="736"/>
      <c r="X202" s="736"/>
      <c r="Y202" s="736"/>
      <c r="Z202" s="736"/>
      <c r="AA202" s="736"/>
      <c r="AB202" s="736"/>
      <c r="AC202" s="736"/>
      <c r="AD202" s="736"/>
      <c r="AE202" s="736"/>
      <c r="AF202" s="736"/>
      <c r="AG202" s="736"/>
      <c r="AH202" s="736"/>
      <c r="AI202" s="736"/>
      <c r="AJ202" s="736"/>
      <c r="AK202" s="736"/>
      <c r="AL202" s="736"/>
      <c r="AM202" s="736"/>
      <c r="AN202" s="736"/>
      <c r="AO202" s="736"/>
      <c r="AP202" s="16"/>
      <c r="AQ202" s="736"/>
      <c r="AR202" s="736"/>
      <c r="AS202" s="736"/>
      <c r="AT202" s="736"/>
      <c r="AU202" s="736"/>
      <c r="AV202" s="736"/>
      <c r="AW202" s="736"/>
      <c r="AX202" s="736"/>
      <c r="AY202" s="736"/>
      <c r="AZ202" s="736"/>
      <c r="BA202" s="736"/>
      <c r="BB202" s="736"/>
      <c r="BC202" s="736"/>
      <c r="BD202" s="736"/>
      <c r="BE202" s="736"/>
      <c r="BF202" s="736"/>
      <c r="BG202" s="736"/>
      <c r="BH202" s="736"/>
      <c r="BI202" s="736"/>
      <c r="BJ202" s="736"/>
      <c r="BK202" s="736"/>
      <c r="BL202" s="736"/>
      <c r="BM202" s="736"/>
      <c r="BN202" s="736"/>
      <c r="BO202" s="736"/>
      <c r="BP202" s="736"/>
      <c r="BQ202" s="736"/>
      <c r="BR202" s="736"/>
      <c r="BS202" s="736"/>
      <c r="BT202" s="736"/>
    </row>
    <row r="203" spans="2:72">
      <c r="B203" s="691"/>
      <c r="C203" s="736"/>
      <c r="D203" s="736"/>
      <c r="E203" s="736"/>
      <c r="F203" s="736"/>
      <c r="G203" s="736"/>
      <c r="H203" s="736"/>
      <c r="I203" s="737"/>
      <c r="J203" s="737"/>
      <c r="K203" s="736"/>
      <c r="L203" s="736"/>
      <c r="M203" s="736"/>
      <c r="N203" s="736"/>
      <c r="O203" s="736"/>
      <c r="P203" s="736"/>
      <c r="Q203" s="736"/>
      <c r="R203" s="736"/>
      <c r="S203" s="736"/>
      <c r="T203" s="736"/>
      <c r="U203" s="736"/>
      <c r="V203" s="736"/>
      <c r="W203" s="736"/>
      <c r="X203" s="736"/>
      <c r="Y203" s="736"/>
      <c r="Z203" s="736"/>
      <c r="AA203" s="736"/>
      <c r="AB203" s="736"/>
      <c r="AC203" s="736"/>
      <c r="AD203" s="736"/>
      <c r="AE203" s="736"/>
      <c r="AF203" s="736"/>
      <c r="AG203" s="736"/>
      <c r="AH203" s="736"/>
      <c r="AI203" s="736"/>
      <c r="AJ203" s="736"/>
      <c r="AK203" s="736"/>
      <c r="AL203" s="736"/>
      <c r="AM203" s="736"/>
      <c r="AN203" s="736"/>
      <c r="AO203" s="736"/>
      <c r="AP203" s="16"/>
      <c r="AQ203" s="736"/>
      <c r="AR203" s="736"/>
      <c r="AS203" s="736"/>
      <c r="AT203" s="736"/>
      <c r="AU203" s="736"/>
      <c r="AV203" s="736"/>
      <c r="AW203" s="736"/>
      <c r="AX203" s="736"/>
      <c r="AY203" s="736"/>
      <c r="AZ203" s="736"/>
      <c r="BA203" s="736"/>
      <c r="BB203" s="736"/>
      <c r="BC203" s="736"/>
      <c r="BD203" s="736"/>
      <c r="BE203" s="736"/>
      <c r="BF203" s="736"/>
      <c r="BG203" s="736"/>
      <c r="BH203" s="736"/>
      <c r="BI203" s="736"/>
      <c r="BJ203" s="736"/>
      <c r="BK203" s="736"/>
      <c r="BL203" s="736"/>
      <c r="BM203" s="736"/>
      <c r="BN203" s="736"/>
      <c r="BO203" s="736"/>
      <c r="BP203" s="736"/>
      <c r="BQ203" s="736"/>
      <c r="BR203" s="736"/>
      <c r="BS203" s="736"/>
      <c r="BT203" s="736"/>
    </row>
    <row r="204" spans="2:72">
      <c r="B204" s="691"/>
      <c r="C204" s="736"/>
      <c r="D204" s="736"/>
      <c r="E204" s="736"/>
      <c r="F204" s="736"/>
      <c r="G204" s="736"/>
      <c r="H204" s="736"/>
      <c r="I204" s="737"/>
      <c r="J204" s="737"/>
      <c r="K204" s="736"/>
      <c r="L204" s="736"/>
      <c r="M204" s="736"/>
      <c r="N204" s="736"/>
      <c r="O204" s="736"/>
      <c r="P204" s="736"/>
      <c r="Q204" s="736"/>
      <c r="R204" s="736"/>
      <c r="S204" s="736"/>
      <c r="T204" s="736"/>
      <c r="U204" s="736"/>
      <c r="V204" s="736"/>
      <c r="W204" s="736"/>
      <c r="X204" s="736"/>
      <c r="Y204" s="736"/>
      <c r="Z204" s="736"/>
      <c r="AA204" s="736"/>
      <c r="AB204" s="736"/>
      <c r="AC204" s="736"/>
      <c r="AD204" s="736"/>
      <c r="AE204" s="736"/>
      <c r="AF204" s="736"/>
      <c r="AG204" s="736"/>
      <c r="AH204" s="736"/>
      <c r="AI204" s="736"/>
      <c r="AJ204" s="736"/>
      <c r="AK204" s="736"/>
      <c r="AL204" s="736"/>
      <c r="AM204" s="736"/>
      <c r="AN204" s="736"/>
      <c r="AO204" s="736"/>
      <c r="AP204" s="16"/>
      <c r="AQ204" s="736"/>
      <c r="AR204" s="736"/>
      <c r="AS204" s="736"/>
      <c r="AT204" s="736"/>
      <c r="AU204" s="736"/>
      <c r="AV204" s="736"/>
      <c r="AW204" s="736"/>
      <c r="AX204" s="736"/>
      <c r="AY204" s="736"/>
      <c r="AZ204" s="736"/>
      <c r="BA204" s="736"/>
      <c r="BB204" s="736"/>
      <c r="BC204" s="736"/>
      <c r="BD204" s="736"/>
      <c r="BE204" s="736"/>
      <c r="BF204" s="736"/>
      <c r="BG204" s="736"/>
      <c r="BH204" s="736"/>
      <c r="BI204" s="736"/>
      <c r="BJ204" s="736"/>
      <c r="BK204" s="736"/>
      <c r="BL204" s="736"/>
      <c r="BM204" s="736"/>
      <c r="BN204" s="736"/>
      <c r="BO204" s="736"/>
      <c r="BP204" s="736"/>
      <c r="BQ204" s="736"/>
      <c r="BR204" s="736"/>
      <c r="BS204" s="736"/>
      <c r="BT204" s="736"/>
    </row>
    <row r="205" spans="2:72">
      <c r="B205" s="691"/>
      <c r="C205" s="736"/>
      <c r="D205" s="736"/>
      <c r="E205" s="736"/>
      <c r="F205" s="736"/>
      <c r="G205" s="736"/>
      <c r="H205" s="736"/>
      <c r="I205" s="737"/>
      <c r="J205" s="737"/>
      <c r="K205" s="736"/>
      <c r="L205" s="736"/>
      <c r="M205" s="736"/>
      <c r="N205" s="736"/>
      <c r="O205" s="736"/>
      <c r="P205" s="736"/>
      <c r="Q205" s="736"/>
      <c r="R205" s="736"/>
      <c r="S205" s="736"/>
      <c r="T205" s="736"/>
      <c r="U205" s="736"/>
      <c r="V205" s="736"/>
      <c r="W205" s="736"/>
      <c r="X205" s="736"/>
      <c r="Y205" s="736"/>
      <c r="Z205" s="736"/>
      <c r="AA205" s="736"/>
      <c r="AB205" s="736"/>
      <c r="AC205" s="736"/>
      <c r="AD205" s="736"/>
      <c r="AE205" s="736"/>
      <c r="AF205" s="736"/>
      <c r="AG205" s="736"/>
      <c r="AH205" s="736"/>
      <c r="AI205" s="736"/>
      <c r="AJ205" s="736"/>
      <c r="AK205" s="736"/>
      <c r="AL205" s="736"/>
      <c r="AM205" s="736"/>
      <c r="AN205" s="736"/>
      <c r="AO205" s="736"/>
      <c r="AP205" s="16"/>
      <c r="AQ205" s="736"/>
      <c r="AR205" s="736"/>
      <c r="AS205" s="736"/>
      <c r="AT205" s="736"/>
      <c r="AU205" s="736"/>
      <c r="AV205" s="736"/>
      <c r="AW205" s="736"/>
      <c r="AX205" s="736"/>
      <c r="AY205" s="736"/>
      <c r="AZ205" s="736"/>
      <c r="BA205" s="736"/>
      <c r="BB205" s="736"/>
      <c r="BC205" s="736"/>
      <c r="BD205" s="736"/>
      <c r="BE205" s="736"/>
      <c r="BF205" s="736"/>
      <c r="BG205" s="736"/>
      <c r="BH205" s="736"/>
      <c r="BI205" s="736"/>
      <c r="BJ205" s="736"/>
      <c r="BK205" s="736"/>
      <c r="BL205" s="736"/>
      <c r="BM205" s="736"/>
      <c r="BN205" s="736"/>
      <c r="BO205" s="736"/>
      <c r="BP205" s="736"/>
      <c r="BQ205" s="736"/>
      <c r="BR205" s="736"/>
      <c r="BS205" s="736"/>
      <c r="BT205" s="736"/>
    </row>
    <row r="206" spans="2:72">
      <c r="B206" s="691"/>
      <c r="C206" s="736"/>
      <c r="D206" s="736"/>
      <c r="E206" s="736"/>
      <c r="F206" s="736"/>
      <c r="G206" s="736"/>
      <c r="H206" s="736"/>
      <c r="I206" s="737"/>
      <c r="J206" s="737"/>
      <c r="K206" s="736"/>
      <c r="L206" s="736"/>
      <c r="M206" s="736"/>
      <c r="N206" s="736"/>
      <c r="O206" s="736"/>
      <c r="P206" s="736"/>
      <c r="Q206" s="736"/>
      <c r="R206" s="736"/>
      <c r="S206" s="736"/>
      <c r="T206" s="736"/>
      <c r="U206" s="736"/>
      <c r="V206" s="736"/>
      <c r="W206" s="736"/>
      <c r="X206" s="736"/>
      <c r="Y206" s="736"/>
      <c r="Z206" s="736"/>
      <c r="AA206" s="736"/>
      <c r="AB206" s="736"/>
      <c r="AC206" s="736"/>
      <c r="AD206" s="736"/>
      <c r="AE206" s="736"/>
      <c r="AF206" s="736"/>
      <c r="AG206" s="736"/>
      <c r="AH206" s="736"/>
      <c r="AI206" s="736"/>
      <c r="AJ206" s="736"/>
      <c r="AK206" s="736"/>
      <c r="AL206" s="736"/>
      <c r="AM206" s="736"/>
      <c r="AN206" s="736"/>
      <c r="AO206" s="736"/>
      <c r="AP206" s="16"/>
      <c r="AQ206" s="736"/>
      <c r="AR206" s="736"/>
      <c r="AS206" s="736"/>
      <c r="AT206" s="736"/>
      <c r="AU206" s="736"/>
      <c r="AV206" s="736"/>
      <c r="AW206" s="736"/>
      <c r="AX206" s="736"/>
      <c r="AY206" s="736"/>
      <c r="AZ206" s="736"/>
      <c r="BA206" s="736"/>
      <c r="BB206" s="736"/>
      <c r="BC206" s="736"/>
      <c r="BD206" s="736"/>
      <c r="BE206" s="736"/>
      <c r="BF206" s="736"/>
      <c r="BG206" s="736"/>
      <c r="BH206" s="736"/>
      <c r="BI206" s="736"/>
      <c r="BJ206" s="736"/>
      <c r="BK206" s="736"/>
      <c r="BL206" s="736"/>
      <c r="BM206" s="736"/>
      <c r="BN206" s="736"/>
      <c r="BO206" s="736"/>
      <c r="BP206" s="736"/>
      <c r="BQ206" s="736"/>
      <c r="BR206" s="736"/>
      <c r="BS206" s="736"/>
      <c r="BT206" s="736"/>
    </row>
    <row r="207" spans="2:72">
      <c r="B207" s="691"/>
      <c r="C207" s="736"/>
      <c r="D207" s="736"/>
      <c r="E207" s="736"/>
      <c r="F207" s="736"/>
      <c r="G207" s="736"/>
      <c r="H207" s="736"/>
      <c r="I207" s="737"/>
      <c r="J207" s="737"/>
      <c r="K207" s="736"/>
      <c r="L207" s="736"/>
      <c r="M207" s="736"/>
      <c r="N207" s="736"/>
      <c r="O207" s="736"/>
      <c r="P207" s="736"/>
      <c r="Q207" s="736"/>
      <c r="R207" s="736"/>
      <c r="S207" s="736"/>
      <c r="T207" s="736"/>
      <c r="U207" s="736"/>
      <c r="V207" s="736"/>
      <c r="W207" s="736"/>
      <c r="X207" s="736"/>
      <c r="Y207" s="736"/>
      <c r="Z207" s="736"/>
      <c r="AA207" s="736"/>
      <c r="AB207" s="736"/>
      <c r="AC207" s="736"/>
      <c r="AD207" s="736"/>
      <c r="AE207" s="736"/>
      <c r="AF207" s="736"/>
      <c r="AG207" s="736"/>
      <c r="AH207" s="736"/>
      <c r="AI207" s="736"/>
      <c r="AJ207" s="736"/>
      <c r="AK207" s="736"/>
      <c r="AL207" s="736"/>
      <c r="AM207" s="736"/>
      <c r="AN207" s="736"/>
      <c r="AO207" s="736"/>
      <c r="AP207" s="16"/>
      <c r="AQ207" s="736"/>
      <c r="AR207" s="736"/>
      <c r="AS207" s="736"/>
      <c r="AT207" s="736"/>
      <c r="AU207" s="736"/>
      <c r="AV207" s="736"/>
      <c r="AW207" s="736"/>
      <c r="AX207" s="736"/>
      <c r="AY207" s="736"/>
      <c r="AZ207" s="736"/>
      <c r="BA207" s="736"/>
      <c r="BB207" s="736"/>
      <c r="BC207" s="736"/>
      <c r="BD207" s="736"/>
      <c r="BE207" s="736"/>
      <c r="BF207" s="736"/>
      <c r="BG207" s="736"/>
      <c r="BH207" s="736"/>
      <c r="BI207" s="736"/>
      <c r="BJ207" s="736"/>
      <c r="BK207" s="736"/>
      <c r="BL207" s="736"/>
      <c r="BM207" s="736"/>
      <c r="BN207" s="736"/>
      <c r="BO207" s="736"/>
      <c r="BP207" s="736"/>
      <c r="BQ207" s="736"/>
      <c r="BR207" s="736"/>
      <c r="BS207" s="736"/>
      <c r="BT207" s="736"/>
    </row>
    <row r="208" spans="2:72">
      <c r="B208" s="691"/>
      <c r="C208" s="736"/>
      <c r="D208" s="736"/>
      <c r="E208" s="736"/>
      <c r="F208" s="736"/>
      <c r="G208" s="736"/>
      <c r="H208" s="736"/>
      <c r="I208" s="737"/>
      <c r="J208" s="737"/>
      <c r="K208" s="736"/>
      <c r="L208" s="736"/>
      <c r="M208" s="736"/>
      <c r="N208" s="736"/>
      <c r="O208" s="736"/>
      <c r="P208" s="736"/>
      <c r="Q208" s="736"/>
      <c r="R208" s="736"/>
      <c r="S208" s="736"/>
      <c r="T208" s="736"/>
      <c r="U208" s="736"/>
      <c r="V208" s="736"/>
      <c r="W208" s="736"/>
      <c r="X208" s="736"/>
      <c r="Y208" s="736"/>
      <c r="Z208" s="736"/>
      <c r="AA208" s="736"/>
      <c r="AB208" s="736"/>
      <c r="AC208" s="736"/>
      <c r="AD208" s="736"/>
      <c r="AE208" s="736"/>
      <c r="AF208" s="736"/>
      <c r="AG208" s="736"/>
      <c r="AH208" s="736"/>
      <c r="AI208" s="736"/>
      <c r="AJ208" s="736"/>
      <c r="AK208" s="736"/>
      <c r="AL208" s="736"/>
      <c r="AM208" s="736"/>
      <c r="AN208" s="736"/>
      <c r="AO208" s="736"/>
      <c r="AP208" s="16"/>
      <c r="AQ208" s="736"/>
      <c r="AR208" s="736"/>
      <c r="AS208" s="736"/>
      <c r="AT208" s="736"/>
      <c r="AU208" s="736"/>
      <c r="AV208" s="736"/>
      <c r="AW208" s="736"/>
      <c r="AX208" s="736"/>
      <c r="AY208" s="736"/>
      <c r="AZ208" s="736"/>
      <c r="BA208" s="736"/>
      <c r="BB208" s="736"/>
      <c r="BC208" s="736"/>
      <c r="BD208" s="736"/>
      <c r="BE208" s="736"/>
      <c r="BF208" s="736"/>
      <c r="BG208" s="736"/>
      <c r="BH208" s="736"/>
      <c r="BI208" s="736"/>
      <c r="BJ208" s="736"/>
      <c r="BK208" s="736"/>
      <c r="BL208" s="736"/>
      <c r="BM208" s="736"/>
      <c r="BN208" s="736"/>
      <c r="BO208" s="736"/>
      <c r="BP208" s="736"/>
      <c r="BQ208" s="736"/>
      <c r="BR208" s="736"/>
      <c r="BS208" s="736"/>
      <c r="BT208" s="736"/>
    </row>
    <row r="209" spans="2:72">
      <c r="B209" s="691"/>
      <c r="C209" s="736"/>
      <c r="D209" s="736"/>
      <c r="E209" s="736"/>
      <c r="F209" s="736"/>
      <c r="G209" s="736"/>
      <c r="H209" s="736"/>
      <c r="I209" s="737"/>
      <c r="J209" s="737"/>
      <c r="K209" s="736"/>
      <c r="L209" s="736"/>
      <c r="M209" s="736"/>
      <c r="N209" s="736"/>
      <c r="O209" s="736"/>
      <c r="P209" s="736"/>
      <c r="Q209" s="736"/>
      <c r="R209" s="736"/>
      <c r="S209" s="736"/>
      <c r="T209" s="736"/>
      <c r="U209" s="736"/>
      <c r="V209" s="736"/>
      <c r="W209" s="736"/>
      <c r="X209" s="736"/>
      <c r="Y209" s="736"/>
      <c r="Z209" s="736"/>
      <c r="AA209" s="736"/>
      <c r="AB209" s="736"/>
      <c r="AC209" s="736"/>
      <c r="AD209" s="736"/>
      <c r="AE209" s="736"/>
      <c r="AF209" s="736"/>
      <c r="AG209" s="736"/>
      <c r="AH209" s="736"/>
      <c r="AI209" s="736"/>
      <c r="AJ209" s="736"/>
      <c r="AK209" s="736"/>
      <c r="AL209" s="736"/>
      <c r="AM209" s="736"/>
      <c r="AN209" s="736"/>
      <c r="AO209" s="736"/>
      <c r="AP209" s="16"/>
      <c r="AQ209" s="736"/>
      <c r="AR209" s="736"/>
      <c r="AS209" s="736"/>
      <c r="AT209" s="736"/>
      <c r="AU209" s="736"/>
      <c r="AV209" s="736"/>
      <c r="AW209" s="736"/>
      <c r="AX209" s="736"/>
      <c r="AY209" s="736"/>
      <c r="AZ209" s="736"/>
      <c r="BA209" s="736"/>
      <c r="BB209" s="736"/>
      <c r="BC209" s="736"/>
      <c r="BD209" s="736"/>
      <c r="BE209" s="736"/>
      <c r="BF209" s="736"/>
      <c r="BG209" s="736"/>
      <c r="BH209" s="736"/>
      <c r="BI209" s="736"/>
      <c r="BJ209" s="736"/>
      <c r="BK209" s="736"/>
      <c r="BL209" s="736"/>
      <c r="BM209" s="736"/>
      <c r="BN209" s="736"/>
      <c r="BO209" s="736"/>
      <c r="BP209" s="736"/>
      <c r="BQ209" s="736"/>
      <c r="BR209" s="736"/>
      <c r="BS209" s="736"/>
      <c r="BT209" s="736"/>
    </row>
    <row r="210" spans="2:72">
      <c r="B210" s="691"/>
      <c r="C210" s="736"/>
      <c r="D210" s="736"/>
      <c r="E210" s="736"/>
      <c r="F210" s="736"/>
      <c r="G210" s="736"/>
      <c r="H210" s="736"/>
      <c r="I210" s="737"/>
      <c r="J210" s="737"/>
      <c r="K210" s="736"/>
      <c r="L210" s="736"/>
      <c r="M210" s="736"/>
      <c r="N210" s="736"/>
      <c r="O210" s="736"/>
      <c r="P210" s="736"/>
      <c r="Q210" s="736"/>
      <c r="R210" s="736"/>
      <c r="S210" s="736"/>
      <c r="T210" s="736"/>
      <c r="U210" s="736"/>
      <c r="V210" s="736"/>
      <c r="W210" s="736"/>
      <c r="X210" s="736"/>
      <c r="Y210" s="736"/>
      <c r="Z210" s="736"/>
      <c r="AA210" s="736"/>
      <c r="AB210" s="736"/>
      <c r="AC210" s="736"/>
      <c r="AD210" s="736"/>
      <c r="AE210" s="736"/>
      <c r="AF210" s="736"/>
      <c r="AG210" s="736"/>
      <c r="AH210" s="736"/>
      <c r="AI210" s="736"/>
      <c r="AJ210" s="736"/>
      <c r="AK210" s="736"/>
      <c r="AL210" s="736"/>
      <c r="AM210" s="736"/>
      <c r="AN210" s="736"/>
      <c r="AO210" s="736"/>
      <c r="AP210" s="16"/>
      <c r="AQ210" s="736"/>
      <c r="AR210" s="736"/>
      <c r="AS210" s="736"/>
      <c r="AT210" s="736"/>
      <c r="AU210" s="736"/>
      <c r="AV210" s="736"/>
      <c r="AW210" s="736"/>
      <c r="AX210" s="736"/>
      <c r="AY210" s="736"/>
      <c r="AZ210" s="736"/>
      <c r="BA210" s="736"/>
      <c r="BB210" s="736"/>
      <c r="BC210" s="736"/>
      <c r="BD210" s="736"/>
      <c r="BE210" s="736"/>
      <c r="BF210" s="736"/>
      <c r="BG210" s="736"/>
      <c r="BH210" s="736"/>
      <c r="BI210" s="736"/>
      <c r="BJ210" s="736"/>
      <c r="BK210" s="736"/>
      <c r="BL210" s="736"/>
      <c r="BM210" s="736"/>
      <c r="BN210" s="736"/>
      <c r="BO210" s="736"/>
      <c r="BP210" s="736"/>
      <c r="BQ210" s="736"/>
      <c r="BR210" s="736"/>
      <c r="BS210" s="736"/>
      <c r="BT210" s="736"/>
    </row>
    <row r="211" spans="2:72">
      <c r="B211" s="691"/>
      <c r="C211" s="736"/>
      <c r="D211" s="736"/>
      <c r="E211" s="736"/>
      <c r="F211" s="736"/>
      <c r="G211" s="736"/>
      <c r="H211" s="736"/>
      <c r="I211" s="737"/>
      <c r="J211" s="737"/>
      <c r="K211" s="736"/>
      <c r="L211" s="736"/>
      <c r="M211" s="736"/>
      <c r="N211" s="736"/>
      <c r="O211" s="736"/>
      <c r="P211" s="736"/>
      <c r="Q211" s="736"/>
      <c r="R211" s="736"/>
      <c r="S211" s="736"/>
      <c r="T211" s="736"/>
      <c r="U211" s="736"/>
      <c r="V211" s="736"/>
      <c r="W211" s="736"/>
      <c r="X211" s="736"/>
      <c r="Y211" s="736"/>
      <c r="Z211" s="736"/>
      <c r="AA211" s="736"/>
      <c r="AB211" s="736"/>
      <c r="AC211" s="736"/>
      <c r="AD211" s="736"/>
      <c r="AE211" s="736"/>
      <c r="AF211" s="736"/>
      <c r="AG211" s="736"/>
      <c r="AH211" s="736"/>
      <c r="AI211" s="736"/>
      <c r="AJ211" s="736"/>
      <c r="AK211" s="736"/>
      <c r="AL211" s="736"/>
      <c r="AM211" s="736"/>
      <c r="AN211" s="736"/>
      <c r="AO211" s="736"/>
      <c r="AP211" s="16"/>
      <c r="AQ211" s="736"/>
      <c r="AR211" s="736"/>
      <c r="AS211" s="736"/>
      <c r="AT211" s="736"/>
      <c r="AU211" s="736"/>
      <c r="AV211" s="736"/>
      <c r="AW211" s="736"/>
      <c r="AX211" s="736"/>
      <c r="AY211" s="736"/>
      <c r="AZ211" s="736"/>
      <c r="BA211" s="736"/>
      <c r="BB211" s="736"/>
      <c r="BC211" s="736"/>
      <c r="BD211" s="736"/>
      <c r="BE211" s="736"/>
      <c r="BF211" s="736"/>
      <c r="BG211" s="736"/>
      <c r="BH211" s="736"/>
      <c r="BI211" s="736"/>
      <c r="BJ211" s="736"/>
      <c r="BK211" s="736"/>
      <c r="BL211" s="736"/>
      <c r="BM211" s="736"/>
      <c r="BN211" s="736"/>
      <c r="BO211" s="736"/>
      <c r="BP211" s="736"/>
      <c r="BQ211" s="736"/>
      <c r="BR211" s="736"/>
      <c r="BS211" s="736"/>
      <c r="BT211" s="736"/>
    </row>
    <row r="212" spans="2:72">
      <c r="B212" s="691"/>
      <c r="C212" s="736"/>
      <c r="D212" s="736"/>
      <c r="E212" s="736"/>
      <c r="F212" s="736"/>
      <c r="G212" s="736"/>
      <c r="H212" s="736"/>
      <c r="I212" s="737"/>
      <c r="J212" s="737"/>
      <c r="K212" s="736"/>
      <c r="L212" s="736"/>
      <c r="M212" s="736"/>
      <c r="N212" s="736"/>
      <c r="O212" s="736"/>
      <c r="P212" s="736"/>
      <c r="Q212" s="736"/>
      <c r="R212" s="736"/>
      <c r="S212" s="736"/>
      <c r="T212" s="736"/>
      <c r="U212" s="736"/>
      <c r="V212" s="736"/>
      <c r="W212" s="736"/>
      <c r="X212" s="736"/>
      <c r="Y212" s="736"/>
      <c r="Z212" s="736"/>
      <c r="AA212" s="736"/>
      <c r="AB212" s="736"/>
      <c r="AC212" s="736"/>
      <c r="AD212" s="736"/>
      <c r="AE212" s="736"/>
      <c r="AF212" s="736"/>
      <c r="AG212" s="736"/>
      <c r="AH212" s="736"/>
      <c r="AI212" s="736"/>
      <c r="AJ212" s="736"/>
      <c r="AK212" s="736"/>
      <c r="AL212" s="736"/>
      <c r="AM212" s="736"/>
      <c r="AN212" s="736"/>
      <c r="AO212" s="736"/>
      <c r="AP212" s="16"/>
      <c r="AQ212" s="736"/>
      <c r="AR212" s="736"/>
      <c r="AS212" s="736"/>
      <c r="AT212" s="736"/>
      <c r="AU212" s="736"/>
      <c r="AV212" s="736"/>
      <c r="AW212" s="736"/>
      <c r="AX212" s="736"/>
      <c r="AY212" s="736"/>
      <c r="AZ212" s="736"/>
      <c r="BA212" s="736"/>
      <c r="BB212" s="736"/>
      <c r="BC212" s="736"/>
      <c r="BD212" s="736"/>
      <c r="BE212" s="736"/>
      <c r="BF212" s="736"/>
      <c r="BG212" s="736"/>
      <c r="BH212" s="736"/>
      <c r="BI212" s="736"/>
      <c r="BJ212" s="736"/>
      <c r="BK212" s="736"/>
      <c r="BL212" s="736"/>
      <c r="BM212" s="736"/>
      <c r="BN212" s="736"/>
      <c r="BO212" s="736"/>
      <c r="BP212" s="736"/>
      <c r="BQ212" s="736"/>
      <c r="BR212" s="736"/>
      <c r="BS212" s="736"/>
      <c r="BT212" s="736"/>
    </row>
    <row r="213" spans="2:72">
      <c r="B213" s="691"/>
      <c r="C213" s="736"/>
      <c r="D213" s="736"/>
      <c r="E213" s="736"/>
      <c r="F213" s="736"/>
      <c r="G213" s="736"/>
      <c r="H213" s="736"/>
      <c r="I213" s="737"/>
      <c r="J213" s="737"/>
      <c r="K213" s="736"/>
      <c r="L213" s="736"/>
      <c r="M213" s="736"/>
      <c r="N213" s="736"/>
      <c r="O213" s="736"/>
      <c r="P213" s="736"/>
      <c r="Q213" s="736"/>
      <c r="R213" s="736"/>
      <c r="S213" s="736"/>
      <c r="T213" s="736"/>
      <c r="U213" s="736"/>
      <c r="V213" s="736"/>
      <c r="W213" s="736"/>
      <c r="X213" s="736"/>
      <c r="Y213" s="736"/>
      <c r="Z213" s="736"/>
      <c r="AA213" s="736"/>
      <c r="AB213" s="736"/>
      <c r="AC213" s="736"/>
      <c r="AD213" s="736"/>
      <c r="AE213" s="736"/>
      <c r="AF213" s="736"/>
      <c r="AG213" s="736"/>
      <c r="AH213" s="736"/>
      <c r="AI213" s="736"/>
      <c r="AJ213" s="736"/>
      <c r="AK213" s="736"/>
      <c r="AL213" s="736"/>
      <c r="AM213" s="736"/>
      <c r="AN213" s="736"/>
      <c r="AO213" s="736"/>
      <c r="AP213" s="16"/>
      <c r="AQ213" s="736"/>
      <c r="AR213" s="736"/>
      <c r="AS213" s="736"/>
      <c r="AT213" s="736"/>
      <c r="AU213" s="736"/>
      <c r="AV213" s="736"/>
      <c r="AW213" s="736"/>
      <c r="AX213" s="736"/>
      <c r="AY213" s="736"/>
      <c r="AZ213" s="736"/>
      <c r="BA213" s="736"/>
      <c r="BB213" s="736"/>
      <c r="BC213" s="736"/>
      <c r="BD213" s="736"/>
      <c r="BE213" s="736"/>
      <c r="BF213" s="736"/>
      <c r="BG213" s="736"/>
      <c r="BH213" s="736"/>
      <c r="BI213" s="736"/>
      <c r="BJ213" s="736"/>
      <c r="BK213" s="736"/>
      <c r="BL213" s="736"/>
      <c r="BM213" s="736"/>
      <c r="BN213" s="736"/>
      <c r="BO213" s="736"/>
      <c r="BP213" s="736"/>
      <c r="BQ213" s="736"/>
      <c r="BR213" s="736"/>
      <c r="BS213" s="736"/>
      <c r="BT213" s="736"/>
    </row>
    <row r="214" spans="2:72">
      <c r="B214" s="734"/>
      <c r="C214" s="735"/>
      <c r="D214" s="735"/>
      <c r="E214" s="735"/>
      <c r="F214" s="735"/>
      <c r="G214" s="735"/>
      <c r="H214" s="735"/>
      <c r="I214" s="735"/>
      <c r="J214" s="735"/>
      <c r="K214" s="735"/>
      <c r="L214" s="735"/>
      <c r="M214" s="735"/>
      <c r="N214" s="735"/>
      <c r="O214" s="735"/>
      <c r="P214" s="735"/>
      <c r="Q214" s="735"/>
      <c r="R214" s="735"/>
      <c r="S214" s="735"/>
      <c r="T214" s="735"/>
      <c r="U214" s="735"/>
      <c r="V214" s="735"/>
      <c r="W214" s="735"/>
      <c r="X214" s="735"/>
      <c r="Y214" s="735"/>
      <c r="Z214" s="735"/>
      <c r="AA214" s="735"/>
      <c r="AB214" s="735"/>
      <c r="AC214" s="735"/>
      <c r="AD214" s="735"/>
      <c r="AE214" s="735"/>
      <c r="AF214" s="735"/>
      <c r="AG214" s="735"/>
      <c r="AH214" s="735"/>
      <c r="AI214" s="735"/>
      <c r="AJ214" s="735"/>
      <c r="AK214" s="735"/>
      <c r="AL214" s="735"/>
      <c r="AM214" s="735"/>
      <c r="AN214" s="735"/>
      <c r="AO214" s="735"/>
      <c r="AQ214" s="735"/>
      <c r="AR214" s="735"/>
      <c r="AS214" s="735"/>
      <c r="AT214" s="735"/>
      <c r="AU214" s="735"/>
      <c r="AV214" s="735"/>
      <c r="AW214" s="735"/>
      <c r="AX214" s="735"/>
      <c r="AY214" s="735"/>
      <c r="AZ214" s="735"/>
      <c r="BA214" s="735"/>
      <c r="BB214" s="735"/>
      <c r="BC214" s="735"/>
      <c r="BD214" s="735"/>
      <c r="BE214" s="735"/>
      <c r="BF214" s="735"/>
      <c r="BG214" s="735"/>
      <c r="BH214" s="735"/>
      <c r="BI214" s="735"/>
      <c r="BJ214" s="735"/>
      <c r="BK214" s="735"/>
      <c r="BL214" s="735"/>
      <c r="BM214" s="735"/>
      <c r="BN214" s="735"/>
      <c r="BO214" s="735"/>
      <c r="BP214" s="735"/>
      <c r="BQ214" s="735"/>
      <c r="BR214" s="735"/>
      <c r="BS214" s="735"/>
      <c r="BT214" s="735"/>
    </row>
    <row r="215" spans="2:72">
      <c r="B215" s="691">
        <v>0</v>
      </c>
    </row>
    <row r="216" spans="2:72">
      <c r="B216" s="691">
        <v>0</v>
      </c>
    </row>
    <row r="217" spans="2:72">
      <c r="B217" s="691">
        <v>0</v>
      </c>
    </row>
    <row r="218" spans="2:72">
      <c r="B218" s="691">
        <v>0</v>
      </c>
    </row>
    <row r="219" spans="2:72">
      <c r="B219" s="691">
        <v>0</v>
      </c>
    </row>
    <row r="220" spans="2:72">
      <c r="B220" s="691">
        <v>0</v>
      </c>
    </row>
    <row r="221" spans="2:72">
      <c r="B221" s="691">
        <v>0</v>
      </c>
    </row>
    <row r="222" spans="2:72">
      <c r="B222" s="691">
        <v>0</v>
      </c>
    </row>
    <row r="223" spans="2:72">
      <c r="B223" s="691">
        <v>0</v>
      </c>
    </row>
    <row r="224" spans="2:72">
      <c r="B224" s="691">
        <v>0</v>
      </c>
    </row>
    <row r="225" spans="2:2">
      <c r="B225" s="691">
        <v>0</v>
      </c>
    </row>
  </sheetData>
  <mergeCells count="1">
    <mergeCell ref="C24:G24"/>
  </mergeCells>
  <conditionalFormatting sqref="L27:AO146 AQ27:BT146">
    <cfRule type="cellIs" dxfId="3" priority="15" operator="equal">
      <formula>0</formula>
    </cfRule>
  </conditionalFormatting>
  <conditionalFormatting sqref="L147:AO167">
    <cfRule type="cellIs" dxfId="2" priority="3" operator="equal">
      <formula>0</formula>
    </cfRule>
  </conditionalFormatting>
  <conditionalFormatting sqref="L147:AO167">
    <cfRule type="cellIs" dxfId="1" priority="2" operator="equal">
      <formula>0</formula>
    </cfRule>
  </conditionalFormatting>
  <conditionalFormatting sqref="AQ147:BT167">
    <cfRule type="cellIs" dxfId="0" priority="1" operator="equal">
      <formula>0</formula>
    </cfRule>
  </conditionalFormatting>
  <pageMargins left="0.7" right="0.7" top="0.75" bottom="0.75" header="0.3" footer="0.3"/>
  <pageSetup scale="16"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DropDownList!$G$2:$G$11</xm:f>
          </x14:formula1>
          <xm:sqref>I215:I1048576 I27:I213</xm:sqref>
        </x14:dataValidation>
        <x14:dataValidation type="list" allowBlank="1" showInputMessage="1" showErrorMessage="1">
          <x14:formula1>
            <xm:f>DropDownList!$H$2:$H$3</xm:f>
          </x14:formula1>
          <xm:sqref>J215:J1048576 J27:J213</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2:T43"/>
  <sheetViews>
    <sheetView topLeftCell="A20" zoomScale="90" zoomScaleNormal="90" workbookViewId="0">
      <selection activeCell="K36" sqref="K36:L43"/>
    </sheetView>
  </sheetViews>
  <sheetFormatPr defaultColWidth="9.1796875" defaultRowHeight="14.5"/>
  <cols>
    <col min="1" max="1" width="9.1796875" style="12"/>
    <col min="2" max="2" width="15.7265625" style="12" customWidth="1"/>
    <col min="3" max="8" width="11.7265625" style="12" customWidth="1"/>
    <col min="9" max="11" width="13" style="12" customWidth="1"/>
    <col min="12" max="16384" width="9.1796875" style="12"/>
  </cols>
  <sheetData>
    <row r="12" spans="2:20" ht="24" customHeight="1"/>
    <row r="13" spans="2:20" ht="15.5">
      <c r="B13" s="588" t="s">
        <v>506</v>
      </c>
    </row>
    <row r="14" spans="2:20" ht="15.5">
      <c r="B14" s="588"/>
    </row>
    <row r="15" spans="2:20" s="667" customFormat="1" ht="27" customHeight="1">
      <c r="B15" s="665" t="s">
        <v>667</v>
      </c>
      <c r="C15" s="666"/>
      <c r="D15" s="666"/>
      <c r="E15" s="666"/>
      <c r="F15" s="666"/>
      <c r="G15" s="666"/>
      <c r="H15" s="666"/>
      <c r="I15" s="666"/>
      <c r="J15" s="666"/>
      <c r="K15" s="666"/>
      <c r="L15" s="666"/>
      <c r="M15" s="666"/>
      <c r="N15" s="666"/>
      <c r="O15" s="666"/>
      <c r="P15" s="666"/>
      <c r="Q15" s="666"/>
      <c r="R15" s="666"/>
      <c r="S15" s="666"/>
      <c r="T15" s="666"/>
    </row>
    <row r="17" spans="2:13">
      <c r="B17" s="796" t="s">
        <v>743</v>
      </c>
      <c r="C17"/>
      <c r="D17"/>
      <c r="E17"/>
      <c r="F17"/>
      <c r="G17"/>
    </row>
    <row r="18" spans="2:13">
      <c r="B18"/>
      <c r="C18"/>
      <c r="D18"/>
      <c r="E18"/>
      <c r="F18"/>
      <c r="G18"/>
    </row>
    <row r="19" spans="2:13" ht="15" customHeight="1">
      <c r="B19" s="906" t="s">
        <v>755</v>
      </c>
      <c r="C19" s="907" t="s">
        <v>744</v>
      </c>
      <c r="D19" s="907"/>
      <c r="E19" s="908" t="s">
        <v>757</v>
      </c>
      <c r="F19" s="909" t="s">
        <v>745</v>
      </c>
      <c r="G19" s="908" t="s">
        <v>746</v>
      </c>
      <c r="H19" s="908" t="s">
        <v>758</v>
      </c>
      <c r="I19" s="908" t="s">
        <v>782</v>
      </c>
      <c r="J19" s="908" t="s">
        <v>783</v>
      </c>
      <c r="K19" s="908" t="s">
        <v>784</v>
      </c>
    </row>
    <row r="20" spans="2:13" ht="60" customHeight="1">
      <c r="B20" s="906"/>
      <c r="C20" s="797" t="s">
        <v>747</v>
      </c>
      <c r="D20" s="797" t="s">
        <v>748</v>
      </c>
      <c r="E20" s="908"/>
      <c r="F20" s="909"/>
      <c r="G20" s="908"/>
      <c r="H20" s="908"/>
      <c r="I20" s="908"/>
      <c r="J20" s="908"/>
      <c r="K20" s="908"/>
      <c r="L20" s="8"/>
      <c r="M20" s="8"/>
    </row>
    <row r="21" spans="2:13">
      <c r="B21" s="798" t="s">
        <v>749</v>
      </c>
      <c r="C21" s="799">
        <v>2160.6999999999998</v>
      </c>
      <c r="D21" s="799">
        <v>2160.6999999999998</v>
      </c>
      <c r="E21" s="800">
        <f>+C21-D21</f>
        <v>0</v>
      </c>
      <c r="F21" s="801">
        <v>4.5095000000000001</v>
      </c>
      <c r="G21" s="802">
        <f>+F21*E21</f>
        <v>0</v>
      </c>
      <c r="H21" s="811"/>
      <c r="I21" s="834"/>
      <c r="J21" s="834"/>
      <c r="K21" s="834"/>
    </row>
    <row r="22" spans="2:13">
      <c r="B22" s="798" t="s">
        <v>750</v>
      </c>
      <c r="C22" s="799">
        <f>+C21</f>
        <v>2160.6999999999998</v>
      </c>
      <c r="D22" s="799">
        <v>2097.4</v>
      </c>
      <c r="E22" s="800">
        <f t="shared" ref="E22:E24" si="0">+C22-D22</f>
        <v>63.299999999999727</v>
      </c>
      <c r="F22" s="801">
        <v>4.5095000000000001</v>
      </c>
      <c r="G22" s="802">
        <f t="shared" ref="G22:G24" si="1">+F22*E22</f>
        <v>285.4513499999988</v>
      </c>
      <c r="H22" s="812">
        <f>+G21</f>
        <v>0</v>
      </c>
      <c r="I22" s="812">
        <f>+'6.  Carrying Charges'!C42/365*31*H22</f>
        <v>0</v>
      </c>
      <c r="J22" s="834"/>
      <c r="K22" s="834"/>
    </row>
    <row r="23" spans="2:13">
      <c r="B23" s="803" t="s">
        <v>751</v>
      </c>
      <c r="C23" s="799">
        <f>+C21</f>
        <v>2160.6999999999998</v>
      </c>
      <c r="D23" s="799">
        <v>1988.9</v>
      </c>
      <c r="E23" s="800">
        <f t="shared" si="0"/>
        <v>171.79999999999973</v>
      </c>
      <c r="F23" s="801">
        <v>4.5095000000000001</v>
      </c>
      <c r="G23" s="802">
        <f t="shared" si="1"/>
        <v>774.73209999999881</v>
      </c>
      <c r="H23" s="812">
        <f>+H22+G22</f>
        <v>285.4513499999988</v>
      </c>
      <c r="I23" s="812">
        <f>+'6.  Carrying Charges'!C43/365*30*H23</f>
        <v>0.35192632191780671</v>
      </c>
      <c r="J23" s="834"/>
      <c r="K23" s="834"/>
    </row>
    <row r="24" spans="2:13">
      <c r="B24" s="803" t="s">
        <v>752</v>
      </c>
      <c r="C24" s="799">
        <f>+C21</f>
        <v>2160.6999999999998</v>
      </c>
      <c r="D24" s="799">
        <v>1699.8</v>
      </c>
      <c r="E24" s="800">
        <f t="shared" si="0"/>
        <v>460.89999999999986</v>
      </c>
      <c r="F24" s="801">
        <v>4.5095000000000001</v>
      </c>
      <c r="G24" s="802">
        <f t="shared" si="1"/>
        <v>2078.4285499999996</v>
      </c>
      <c r="H24" s="812">
        <f>+H23+G23</f>
        <v>1060.1834499999977</v>
      </c>
      <c r="I24" s="812">
        <f>+'6.  Carrying Charges'!C44/365*31*H24</f>
        <v>1.7018122831643798</v>
      </c>
      <c r="J24" s="834"/>
      <c r="K24" s="834"/>
    </row>
    <row r="25" spans="2:13">
      <c r="B25" s="804" t="s">
        <v>26</v>
      </c>
      <c r="C25" s="804"/>
      <c r="D25" s="805"/>
      <c r="E25" s="804"/>
      <c r="F25" s="804"/>
      <c r="G25" s="806">
        <f>SUM(G21:G24)</f>
        <v>3138.6119999999974</v>
      </c>
      <c r="H25"/>
      <c r="I25" s="806">
        <f>SUM(I22:I24)</f>
        <v>2.0537386050821866</v>
      </c>
      <c r="J25" s="806">
        <f>+G25*'6.  Carrying Charges'!H120*3+'8.  Streetlighting'!G25*'6.  Carrying Charges'!H123*9</f>
        <v>56.25962009999995</v>
      </c>
      <c r="K25" s="806">
        <f>+G25*4*'6.  Carrying Charges'!H135</f>
        <v>22.702626799999983</v>
      </c>
    </row>
    <row r="26" spans="2:13">
      <c r="B26"/>
      <c r="C26"/>
      <c r="D26" s="807"/>
      <c r="E26"/>
      <c r="F26"/>
      <c r="G26"/>
    </row>
    <row r="27" spans="2:13" ht="15" customHeight="1">
      <c r="B27" s="906" t="s">
        <v>754</v>
      </c>
      <c r="C27" s="907" t="s">
        <v>744</v>
      </c>
      <c r="D27" s="907"/>
      <c r="E27" s="908" t="s">
        <v>757</v>
      </c>
      <c r="F27" s="909" t="s">
        <v>745</v>
      </c>
      <c r="G27" s="908" t="s">
        <v>746</v>
      </c>
    </row>
    <row r="28" spans="2:13" ht="60" customHeight="1">
      <c r="B28" s="906"/>
      <c r="C28" s="797" t="s">
        <v>747</v>
      </c>
      <c r="D28" s="797" t="s">
        <v>748</v>
      </c>
      <c r="E28" s="908"/>
      <c r="F28" s="909"/>
      <c r="G28" s="908"/>
    </row>
    <row r="29" spans="2:13">
      <c r="B29" s="798" t="s">
        <v>749</v>
      </c>
      <c r="C29" s="799">
        <v>135.19999999999999</v>
      </c>
      <c r="D29" s="799">
        <v>135.19999999999999</v>
      </c>
      <c r="E29" s="800">
        <f>+C29-D29</f>
        <v>0</v>
      </c>
      <c r="F29" s="801">
        <v>4.5095000000000001</v>
      </c>
      <c r="G29" s="802">
        <f>+F29*E29</f>
        <v>0</v>
      </c>
    </row>
    <row r="30" spans="2:13">
      <c r="B30" s="798" t="s">
        <v>750</v>
      </c>
      <c r="C30" s="799">
        <f>+C29</f>
        <v>135.19999999999999</v>
      </c>
      <c r="D30" s="799">
        <v>135.19999999999999</v>
      </c>
      <c r="E30" s="800">
        <f t="shared" ref="E30:E32" si="2">+C30-D30</f>
        <v>0</v>
      </c>
      <c r="F30" s="801">
        <v>4.5095000000000001</v>
      </c>
      <c r="G30" s="802">
        <f t="shared" ref="G30:G32" si="3">+F30*E30</f>
        <v>0</v>
      </c>
    </row>
    <row r="31" spans="2:13">
      <c r="B31" s="803" t="s">
        <v>751</v>
      </c>
      <c r="C31" s="799">
        <f>+C29</f>
        <v>135.19999999999999</v>
      </c>
      <c r="D31" s="799">
        <v>135.19999999999999</v>
      </c>
      <c r="E31" s="800">
        <f t="shared" si="2"/>
        <v>0</v>
      </c>
      <c r="F31" s="801">
        <v>4.5095000000000001</v>
      </c>
      <c r="G31" s="802">
        <f t="shared" si="3"/>
        <v>0</v>
      </c>
    </row>
    <row r="32" spans="2:13">
      <c r="B32" s="803" t="s">
        <v>752</v>
      </c>
      <c r="C32" s="799">
        <f>+C29</f>
        <v>135.19999999999999</v>
      </c>
      <c r="D32" s="799">
        <v>135.19999999999999</v>
      </c>
      <c r="E32" s="800">
        <f t="shared" si="2"/>
        <v>0</v>
      </c>
      <c r="F32" s="801">
        <v>4.5095000000000001</v>
      </c>
      <c r="G32" s="802">
        <f t="shared" si="3"/>
        <v>0</v>
      </c>
    </row>
    <row r="33" spans="2:11">
      <c r="B33" s="804" t="s">
        <v>26</v>
      </c>
      <c r="C33" s="804"/>
      <c r="D33" s="805"/>
      <c r="E33" s="804"/>
      <c r="F33" s="804"/>
      <c r="G33" s="806">
        <f>SUM(G29:G32)</f>
        <v>0</v>
      </c>
    </row>
    <row r="34" spans="2:11">
      <c r="B34"/>
      <c r="C34"/>
      <c r="D34" s="807"/>
      <c r="E34"/>
      <c r="F34"/>
      <c r="G34"/>
    </row>
    <row r="35" spans="2:11" ht="15" customHeight="1">
      <c r="B35" s="906" t="s">
        <v>756</v>
      </c>
      <c r="C35" s="907" t="s">
        <v>744</v>
      </c>
      <c r="D35" s="907"/>
      <c r="E35" s="908" t="s">
        <v>757</v>
      </c>
      <c r="F35" s="909" t="s">
        <v>745</v>
      </c>
      <c r="G35" s="908" t="s">
        <v>746</v>
      </c>
    </row>
    <row r="36" spans="2:11" ht="60" customHeight="1">
      <c r="B36" s="906"/>
      <c r="C36" s="797" t="s">
        <v>747</v>
      </c>
      <c r="D36" s="797" t="s">
        <v>748</v>
      </c>
      <c r="E36" s="908"/>
      <c r="F36" s="909"/>
      <c r="G36" s="908"/>
    </row>
    <row r="37" spans="2:11">
      <c r="B37" s="798" t="s">
        <v>749</v>
      </c>
      <c r="C37" s="799">
        <v>10.9</v>
      </c>
      <c r="D37" s="799">
        <v>10.9</v>
      </c>
      <c r="E37" s="800">
        <f>+C37-D37</f>
        <v>0</v>
      </c>
      <c r="F37" s="801">
        <v>4.5095000000000001</v>
      </c>
      <c r="G37" s="802">
        <f>+F37*E37</f>
        <v>0</v>
      </c>
    </row>
    <row r="38" spans="2:11">
      <c r="B38" s="798" t="s">
        <v>750</v>
      </c>
      <c r="C38" s="799">
        <f>+C37</f>
        <v>10.9</v>
      </c>
      <c r="D38" s="799">
        <v>10.9</v>
      </c>
      <c r="E38" s="800">
        <f t="shared" ref="E38:E40" si="4">+C38-D38</f>
        <v>0</v>
      </c>
      <c r="F38" s="801">
        <v>4.5095000000000001</v>
      </c>
      <c r="G38" s="802">
        <f t="shared" ref="G38:G40" si="5">+F38*E38</f>
        <v>0</v>
      </c>
      <c r="K38" s="835"/>
    </row>
    <row r="39" spans="2:11">
      <c r="B39" s="803" t="s">
        <v>751</v>
      </c>
      <c r="C39" s="799">
        <f>+C37</f>
        <v>10.9</v>
      </c>
      <c r="D39" s="799">
        <v>10.9</v>
      </c>
      <c r="E39" s="800">
        <f t="shared" si="4"/>
        <v>0</v>
      </c>
      <c r="F39" s="801">
        <v>4.5095000000000001</v>
      </c>
      <c r="G39" s="802">
        <f t="shared" si="5"/>
        <v>0</v>
      </c>
      <c r="K39" s="835"/>
    </row>
    <row r="40" spans="2:11">
      <c r="B40" s="803" t="s">
        <v>752</v>
      </c>
      <c r="C40" s="799">
        <f>+C37</f>
        <v>10.9</v>
      </c>
      <c r="D40" s="799">
        <v>10.9</v>
      </c>
      <c r="E40" s="800">
        <f t="shared" si="4"/>
        <v>0</v>
      </c>
      <c r="F40" s="801">
        <v>4.5095000000000001</v>
      </c>
      <c r="G40" s="802">
        <f t="shared" si="5"/>
        <v>0</v>
      </c>
    </row>
    <row r="41" spans="2:11">
      <c r="B41" s="804" t="s">
        <v>26</v>
      </c>
      <c r="C41" s="804"/>
      <c r="D41" s="804"/>
      <c r="E41" s="804"/>
      <c r="F41" s="804"/>
      <c r="G41" s="806">
        <f>SUM(G37:G40)</f>
        <v>0</v>
      </c>
    </row>
    <row r="42" spans="2:11" ht="15" thickBot="1">
      <c r="B42"/>
      <c r="C42"/>
      <c r="D42"/>
      <c r="E42"/>
      <c r="F42"/>
      <c r="G42"/>
    </row>
    <row r="43" spans="2:11" ht="15" thickBot="1">
      <c r="B43" s="808" t="s">
        <v>753</v>
      </c>
      <c r="C43" s="809"/>
      <c r="D43" s="809"/>
      <c r="E43" s="809"/>
      <c r="F43" s="809"/>
      <c r="G43" s="810">
        <f>+G41+G33+G25</f>
        <v>3138.6119999999974</v>
      </c>
    </row>
  </sheetData>
  <mergeCells count="19">
    <mergeCell ref="J19:J20"/>
    <mergeCell ref="K19:K20"/>
    <mergeCell ref="F19:F20"/>
    <mergeCell ref="G35:G36"/>
    <mergeCell ref="H19:H20"/>
    <mergeCell ref="I19:I20"/>
    <mergeCell ref="B35:B36"/>
    <mergeCell ref="C35:D35"/>
    <mergeCell ref="E35:E36"/>
    <mergeCell ref="F35:F36"/>
    <mergeCell ref="G19:G20"/>
    <mergeCell ref="B27:B28"/>
    <mergeCell ref="C27:D27"/>
    <mergeCell ref="E27:E28"/>
    <mergeCell ref="F27:F28"/>
    <mergeCell ref="G27:G28"/>
    <mergeCell ref="B19:B20"/>
    <mergeCell ref="C19:D19"/>
    <mergeCell ref="E19:E20"/>
  </mergeCells>
  <pageMargins left="0.7" right="0.7" top="0.75" bottom="0.75" header="0.3" footer="0.3"/>
  <pageSetup orientation="portrait" r:id="rId1"/>
  <ignoredErrors>
    <ignoredError sqref="J25" formula="1"/>
  </ignoredErrors>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J25"/>
  <sheetViews>
    <sheetView workbookViewId="0">
      <selection activeCell="I8" sqref="I8"/>
    </sheetView>
  </sheetViews>
  <sheetFormatPr defaultColWidth="8.81640625" defaultRowHeight="14.5"/>
  <cols>
    <col min="1" max="1" width="44.81640625" bestFit="1" customWidth="1"/>
    <col min="2" max="6" width="11.7265625" customWidth="1"/>
    <col min="8" max="9" width="11.7265625" customWidth="1"/>
    <col min="10" max="10" width="10.81640625" bestFit="1" customWidth="1"/>
  </cols>
  <sheetData>
    <row r="1" spans="1:10" ht="18.5">
      <c r="A1" s="785" t="s">
        <v>714</v>
      </c>
    </row>
    <row r="3" spans="1:10" ht="43.5">
      <c r="A3" s="780" t="s">
        <v>732</v>
      </c>
      <c r="B3" s="786" t="s">
        <v>721</v>
      </c>
      <c r="C3" s="786" t="s">
        <v>722</v>
      </c>
      <c r="D3" s="786" t="s">
        <v>723</v>
      </c>
      <c r="E3" s="786" t="s">
        <v>724</v>
      </c>
      <c r="F3" s="786" t="s">
        <v>725</v>
      </c>
      <c r="H3" s="786" t="s">
        <v>727</v>
      </c>
      <c r="I3" s="786" t="s">
        <v>728</v>
      </c>
    </row>
    <row r="4" spans="1:10">
      <c r="A4" s="773" t="s">
        <v>729</v>
      </c>
      <c r="B4" s="774">
        <f>+'4.  2011-2014 LRAM'!F127</f>
        <v>7678402.3384802956</v>
      </c>
      <c r="C4" s="774">
        <f>+'4.  2011-2014 LRAM'!G127</f>
        <v>7574770.8860353176</v>
      </c>
      <c r="D4" s="774">
        <f>+'4.  2011-2014 LRAM'!H127</f>
        <v>7395205.2099187933</v>
      </c>
      <c r="E4" s="774">
        <f>+'4.  2011-2014 LRAM'!I127</f>
        <v>6984358.8658722825</v>
      </c>
      <c r="F4" s="774">
        <f>+'4.  2011-2014 LRAM'!J127</f>
        <v>6707855.7880398771</v>
      </c>
      <c r="H4" s="775"/>
      <c r="I4" s="775"/>
    </row>
    <row r="5" spans="1:10">
      <c r="A5" s="773" t="s">
        <v>730</v>
      </c>
      <c r="B5" s="774">
        <f>+'4.  2011-2014 LRAM'!E255</f>
        <v>8873790.9148555044</v>
      </c>
      <c r="C5" s="774">
        <f>+'4.  2011-2014 LRAM'!F255</f>
        <v>8756649.3912348412</v>
      </c>
      <c r="D5" s="774">
        <f>+'4.  2011-2014 LRAM'!G255</f>
        <v>8318350.7091678707</v>
      </c>
      <c r="E5" s="774">
        <f>+'4.  2011-2014 LRAM'!H255</f>
        <v>7927880.1231268458</v>
      </c>
      <c r="F5" s="774">
        <f>+'4.  2011-2014 LRAM'!I255</f>
        <v>7448208.4661646355</v>
      </c>
      <c r="H5" s="775"/>
      <c r="I5" s="775"/>
    </row>
    <row r="6" spans="1:10" ht="5.15" customHeight="1">
      <c r="A6" s="789"/>
      <c r="B6" s="790"/>
      <c r="C6" s="790"/>
      <c r="D6" s="790"/>
      <c r="E6" s="790"/>
      <c r="F6" s="790"/>
      <c r="H6" s="790"/>
      <c r="I6" s="790"/>
    </row>
    <row r="7" spans="1:10">
      <c r="A7" s="773" t="s">
        <v>706</v>
      </c>
      <c r="B7" s="774">
        <f>+'4.  2011-2014 LRAM'!D384</f>
        <v>9464971.2174292989</v>
      </c>
      <c r="C7" s="774">
        <f>+'4.  2011-2014 LRAM'!E384</f>
        <v>9323190.0005326066</v>
      </c>
      <c r="D7" s="774">
        <f>+'4.  2011-2014 LRAM'!F384</f>
        <v>9287958.966513034</v>
      </c>
      <c r="E7" s="774">
        <f>+'4.  2011-2014 LRAM'!G384</f>
        <v>9170419.2918131277</v>
      </c>
      <c r="F7" s="774">
        <f>+'4.  2011-2014 LRAM'!H384</f>
        <v>7007720.2821114073</v>
      </c>
      <c r="H7" s="774">
        <v>9170419.7532974593</v>
      </c>
      <c r="I7" s="774">
        <v>9170419.7532974593</v>
      </c>
    </row>
    <row r="8" spans="1:10">
      <c r="A8" s="773" t="s">
        <v>707</v>
      </c>
      <c r="B8" s="775"/>
      <c r="C8" s="774">
        <f>+'4.  2011-2014 LRAM'!D513</f>
        <v>9154999.7034974843</v>
      </c>
      <c r="D8" s="774">
        <f>+'4.  2011-2014 LRAM'!E513</f>
        <v>8868917.3403974865</v>
      </c>
      <c r="E8" s="774">
        <f>+'4.  2011-2014 LRAM'!F513</f>
        <v>8700569.6435974855</v>
      </c>
      <c r="F8" s="774">
        <f>+'4.  2011-2014 LRAM'!G513</f>
        <v>8583072.6239508856</v>
      </c>
      <c r="H8" s="774">
        <v>8700570.6435974855</v>
      </c>
      <c r="I8" s="774">
        <v>8700570.6435974855</v>
      </c>
    </row>
    <row r="9" spans="1:10">
      <c r="A9" s="773" t="s">
        <v>708</v>
      </c>
      <c r="B9" s="775"/>
      <c r="C9" s="775"/>
      <c r="D9" s="774">
        <f>+'5.  2015-2020 LRAM'!D195</f>
        <v>14906453</v>
      </c>
      <c r="E9" s="774">
        <f>+'5.  2015-2020 LRAM'!E195</f>
        <v>14855158</v>
      </c>
      <c r="F9" s="774">
        <f>+'5.  2015-2020 LRAM'!F195</f>
        <v>14852114</v>
      </c>
      <c r="H9" s="774">
        <v>14952094</v>
      </c>
      <c r="I9" s="774">
        <v>14822075</v>
      </c>
    </row>
    <row r="10" spans="1:10">
      <c r="A10" s="773" t="s">
        <v>709</v>
      </c>
      <c r="B10" s="775"/>
      <c r="C10" s="775"/>
      <c r="D10" s="775"/>
      <c r="E10" s="774">
        <f>+'5.  2015-2020 LRAM'!D378</f>
        <v>19490091</v>
      </c>
      <c r="F10" s="774">
        <f>+'5.  2015-2020 LRAM'!E378</f>
        <v>19490091</v>
      </c>
      <c r="H10" s="774">
        <v>21541251.065810103</v>
      </c>
      <c r="I10" s="774">
        <v>21308897.3981089</v>
      </c>
    </row>
    <row r="11" spans="1:10">
      <c r="A11" s="773" t="s">
        <v>710</v>
      </c>
      <c r="B11" s="775"/>
      <c r="C11" s="775"/>
      <c r="D11" s="775"/>
      <c r="E11" s="775"/>
      <c r="F11" s="774">
        <f>+'5.  2015-2020 LRAM'!D561</f>
        <v>31469566</v>
      </c>
      <c r="H11" s="775"/>
      <c r="I11" s="774">
        <v>17905395.690256596</v>
      </c>
      <c r="J11" s="772"/>
    </row>
    <row r="12" spans="1:10">
      <c r="A12" s="778" t="s">
        <v>712</v>
      </c>
      <c r="B12" s="779">
        <f>SUM(B4:B11)</f>
        <v>26017164.470765099</v>
      </c>
      <c r="C12" s="779">
        <f>SUM(C4:C11)</f>
        <v>34809609.98130025</v>
      </c>
      <c r="D12" s="779">
        <f t="shared" ref="D12:F12" si="0">SUM(D4:D11)</f>
        <v>48776885.225997187</v>
      </c>
      <c r="E12" s="779">
        <f t="shared" si="0"/>
        <v>67128476.924409747</v>
      </c>
      <c r="F12" s="779">
        <f t="shared" si="0"/>
        <v>95558628.160266802</v>
      </c>
      <c r="H12" s="779">
        <f t="shared" ref="H12:I12" si="1">SUM(H4:H11)</f>
        <v>54364335.462705046</v>
      </c>
      <c r="I12" s="779">
        <f t="shared" si="1"/>
        <v>71907358.485260442</v>
      </c>
    </row>
    <row r="13" spans="1:10">
      <c r="A13" s="781"/>
      <c r="B13" s="782"/>
      <c r="C13" s="782"/>
      <c r="D13" s="782"/>
      <c r="E13" s="782"/>
      <c r="F13" s="782"/>
    </row>
    <row r="14" spans="1:10">
      <c r="A14" s="780" t="s">
        <v>733</v>
      </c>
      <c r="B14" s="778">
        <v>2013</v>
      </c>
      <c r="C14" s="778">
        <v>2014</v>
      </c>
      <c r="D14" s="778">
        <v>2015</v>
      </c>
      <c r="E14" s="778">
        <v>2016</v>
      </c>
      <c r="F14" s="778">
        <v>2017</v>
      </c>
    </row>
    <row r="15" spans="1:10">
      <c r="A15" s="783" t="s">
        <v>717</v>
      </c>
      <c r="B15" s="784">
        <v>26024151.995895103</v>
      </c>
      <c r="C15" s="784">
        <v>34809609.98130025</v>
      </c>
      <c r="D15" s="784">
        <v>33870432.225997187</v>
      </c>
      <c r="E15" s="784">
        <v>32783227.924409743</v>
      </c>
      <c r="F15" s="784">
        <v>29746857.160266805</v>
      </c>
    </row>
    <row r="16" spans="1:10">
      <c r="A16" s="783" t="s">
        <v>731</v>
      </c>
      <c r="B16" s="784">
        <f>-(+'7.  Persistence Report'!AS79+'7.  Persistence Report'!AS80+'7.  Persistence Report'!AS81+'7.  Persistence Report'!AS82+'7.  Persistence Report'!AS93+'7.  Persistence Report'!AS94+'7.  Persistence Report'!AS95+'7.  Persistence Report'!AS96)</f>
        <v>-6987.52513</v>
      </c>
      <c r="C16" s="775"/>
      <c r="D16" s="775"/>
      <c r="E16" s="775"/>
      <c r="F16" s="775"/>
    </row>
    <row r="17" spans="1:7">
      <c r="A17" s="783" t="s">
        <v>718</v>
      </c>
      <c r="B17" s="775"/>
      <c r="C17" s="775"/>
      <c r="D17" s="787">
        <v>14906453</v>
      </c>
      <c r="E17" s="784">
        <v>14855158</v>
      </c>
      <c r="F17" s="784">
        <v>14852114</v>
      </c>
    </row>
    <row r="18" spans="1:7">
      <c r="A18" s="783" t="s">
        <v>719</v>
      </c>
      <c r="B18" s="775"/>
      <c r="C18" s="775"/>
      <c r="D18" s="775"/>
      <c r="E18" s="787">
        <v>19490091</v>
      </c>
      <c r="F18" s="784">
        <v>19490091</v>
      </c>
    </row>
    <row r="19" spans="1:7">
      <c r="A19" s="783" t="s">
        <v>720</v>
      </c>
      <c r="B19" s="775"/>
      <c r="C19" s="775"/>
      <c r="D19" s="775"/>
      <c r="E19" s="775"/>
      <c r="F19" s="787">
        <v>31469566</v>
      </c>
    </row>
    <row r="20" spans="1:7">
      <c r="A20" s="778" t="s">
        <v>713</v>
      </c>
      <c r="B20" s="779">
        <f>SUM(B15:B19)</f>
        <v>26017164.470765103</v>
      </c>
      <c r="C20" s="779">
        <f>SUM(C15:C19)</f>
        <v>34809609.98130025</v>
      </c>
      <c r="D20" s="779">
        <f>SUM(D15:D19)</f>
        <v>48776885.225997187</v>
      </c>
      <c r="E20" s="779">
        <f>SUM(E15:E19)</f>
        <v>67128476.924409747</v>
      </c>
      <c r="F20" s="779">
        <f>SUM(F15:F19)</f>
        <v>95558628.160266802</v>
      </c>
    </row>
    <row r="21" spans="1:7">
      <c r="A21" s="776" t="s">
        <v>711</v>
      </c>
      <c r="B21" s="777">
        <f>+B20-B12</f>
        <v>0</v>
      </c>
      <c r="C21" s="777">
        <f>+C20-C12</f>
        <v>0</v>
      </c>
      <c r="D21" s="777">
        <f>+D20-D12</f>
        <v>0</v>
      </c>
      <c r="E21" s="777">
        <f>+E20-E12</f>
        <v>0</v>
      </c>
      <c r="F21" s="777">
        <f>+F20-F12</f>
        <v>0</v>
      </c>
      <c r="G21" s="777"/>
    </row>
    <row r="22" spans="1:7">
      <c r="D22" s="772"/>
      <c r="F22" s="772"/>
    </row>
    <row r="23" spans="1:7">
      <c r="A23" t="s">
        <v>726</v>
      </c>
      <c r="C23" s="788">
        <f>+D17+E18+F19</f>
        <v>65866110</v>
      </c>
      <c r="D23" s="772"/>
    </row>
    <row r="24" spans="1:7">
      <c r="D24" s="772"/>
    </row>
    <row r="25" spans="1:7">
      <c r="B25" s="772"/>
      <c r="D25" s="772"/>
    </row>
  </sheetData>
  <pageMargins left="0.7" right="0.7" top="0.75" bottom="0.75" header="0.3" footer="0.3"/>
  <pageSetup scale="89" orientation="landscape" r:id="rId1"/>
  <headerFooter>
    <oddFooter>&amp;L&amp;T &amp;D
&amp;Z&amp;F</oddFooter>
  </headerFooter>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K25"/>
  <sheetViews>
    <sheetView workbookViewId="0">
      <selection activeCell="C13" sqref="C13"/>
    </sheetView>
  </sheetViews>
  <sheetFormatPr defaultColWidth="8.81640625" defaultRowHeight="14.5"/>
  <cols>
    <col min="1" max="1" width="44.81640625" bestFit="1" customWidth="1"/>
    <col min="2" max="6" width="11.7265625" customWidth="1"/>
    <col min="8" max="9" width="11.7265625" customWidth="1"/>
    <col min="10" max="10" width="10.81640625" bestFit="1" customWidth="1"/>
  </cols>
  <sheetData>
    <row r="1" spans="1:11" ht="18.5">
      <c r="A1" s="785" t="s">
        <v>714</v>
      </c>
    </row>
    <row r="3" spans="1:11" ht="43.5">
      <c r="A3" s="780" t="s">
        <v>715</v>
      </c>
      <c r="B3" s="786" t="s">
        <v>721</v>
      </c>
      <c r="C3" s="786" t="s">
        <v>722</v>
      </c>
      <c r="D3" s="786" t="s">
        <v>723</v>
      </c>
      <c r="E3" s="786" t="s">
        <v>724</v>
      </c>
      <c r="F3" s="786" t="s">
        <v>725</v>
      </c>
      <c r="H3" s="786" t="s">
        <v>727</v>
      </c>
      <c r="I3" s="786" t="s">
        <v>728</v>
      </c>
    </row>
    <row r="4" spans="1:11">
      <c r="A4" s="773" t="s">
        <v>729</v>
      </c>
      <c r="B4" s="774">
        <f>+'4.  2011-2014 LRAM'!Q127</f>
        <v>2012.0493484861533</v>
      </c>
      <c r="C4" s="774">
        <f>+'4.  2011-2014 LRAM'!R127</f>
        <v>1941.9169477473454</v>
      </c>
      <c r="D4" s="774">
        <f>+'4.  2011-2014 LRAM'!S127</f>
        <v>1728.3782472694477</v>
      </c>
      <c r="E4" s="774">
        <f>+'4.  2011-2014 LRAM'!T127</f>
        <v>1674.2147605728085</v>
      </c>
      <c r="F4" s="774">
        <f>+'4.  2011-2014 LRAM'!U127</f>
        <v>1613.0684121333513</v>
      </c>
      <c r="H4" s="775"/>
      <c r="I4" s="775"/>
    </row>
    <row r="5" spans="1:11">
      <c r="A5" s="773" t="s">
        <v>730</v>
      </c>
      <c r="B5" s="774">
        <f>+'4.  2011-2014 LRAM'!P255</f>
        <v>2430.9064781338293</v>
      </c>
      <c r="C5" s="774">
        <f>+'4.  2011-2014 LRAM'!Q255</f>
        <v>2386.2841518580817</v>
      </c>
      <c r="D5" s="774">
        <f>+'4.  2011-2014 LRAM'!R255</f>
        <v>1898.5839503710604</v>
      </c>
      <c r="E5" s="774">
        <f>+'4.  2011-2014 LRAM'!S255</f>
        <v>1823.9975545001846</v>
      </c>
      <c r="F5" s="774">
        <f>+'4.  2011-2014 LRAM'!T255</f>
        <v>1720.0313691349418</v>
      </c>
      <c r="H5" s="775"/>
      <c r="I5" s="775"/>
    </row>
    <row r="6" spans="1:11" ht="5.15" customHeight="1">
      <c r="A6" s="789"/>
      <c r="B6" s="790"/>
      <c r="C6" s="790"/>
      <c r="D6" s="790"/>
      <c r="E6" s="790"/>
      <c r="F6" s="790"/>
      <c r="H6" s="790"/>
      <c r="I6" s="790"/>
    </row>
    <row r="7" spans="1:11">
      <c r="A7" s="773" t="s">
        <v>706</v>
      </c>
      <c r="B7" s="774">
        <f>+'4.  2011-2014 LRAM'!O384</f>
        <v>5629.441528182856</v>
      </c>
      <c r="C7" s="774">
        <f>+'4.  2011-2014 LRAM'!P384</f>
        <v>2620.1111440978557</v>
      </c>
      <c r="D7" s="774">
        <f>+'4.  2011-2014 LRAM'!Q384</f>
        <v>2153.3479261658563</v>
      </c>
      <c r="E7" s="774">
        <f>+'4.  2011-2014 LRAM'!R384</f>
        <v>2144.9353811058559</v>
      </c>
      <c r="F7" s="774">
        <f>+'4.  2011-2014 LRAM'!S384</f>
        <v>1723.6127004646237</v>
      </c>
      <c r="H7" s="774">
        <v>2144.7105872188558</v>
      </c>
      <c r="I7" s="774">
        <v>0</v>
      </c>
      <c r="J7" s="910" t="s">
        <v>738</v>
      </c>
      <c r="K7" s="911"/>
    </row>
    <row r="8" spans="1:11">
      <c r="A8" s="773" t="s">
        <v>707</v>
      </c>
      <c r="B8" s="775"/>
      <c r="C8" s="774">
        <f>+'4.  2011-2014 LRAM'!O513</f>
        <v>6069.0298047791875</v>
      </c>
      <c r="D8" s="774">
        <f>+'4.  2011-2014 LRAM'!P513</f>
        <v>1570.0195010991879</v>
      </c>
      <c r="E8" s="774">
        <f>+'4.  2011-2014 LRAM'!Q513</f>
        <v>1558.5991373491877</v>
      </c>
      <c r="F8" s="774">
        <f>+'4.  2011-2014 LRAM'!R513</f>
        <v>1529.3726641121877</v>
      </c>
      <c r="H8" s="774">
        <v>1558.5987120399998</v>
      </c>
      <c r="I8" s="774">
        <v>0</v>
      </c>
      <c r="J8" s="910"/>
      <c r="K8" s="911"/>
    </row>
    <row r="9" spans="1:11">
      <c r="A9" s="773" t="s">
        <v>708</v>
      </c>
      <c r="B9" s="775"/>
      <c r="C9" s="775"/>
      <c r="D9" s="774">
        <f>+'5.  2015-2020 LRAM'!O195</f>
        <v>2741</v>
      </c>
      <c r="E9" s="774">
        <f>+'5.  2015-2020 LRAM'!P195</f>
        <v>2738</v>
      </c>
      <c r="F9" s="774">
        <f>+'5.  2015-2020 LRAM'!Q195</f>
        <v>2738</v>
      </c>
      <c r="H9" s="774">
        <v>2775</v>
      </c>
      <c r="I9" s="774">
        <v>2736</v>
      </c>
    </row>
    <row r="10" spans="1:11">
      <c r="A10" s="773" t="s">
        <v>709</v>
      </c>
      <c r="B10" s="775"/>
      <c r="C10" s="775"/>
      <c r="D10" s="775"/>
      <c r="E10" s="774">
        <f>+'5.  2015-2020 LRAM'!O378</f>
        <v>2937</v>
      </c>
      <c r="F10" s="774">
        <f>+'5.  2015-2020 LRAM'!P378</f>
        <v>2938</v>
      </c>
      <c r="H10" s="774">
        <v>1628</v>
      </c>
      <c r="I10" s="774">
        <v>1604</v>
      </c>
    </row>
    <row r="11" spans="1:11">
      <c r="A11" s="773" t="s">
        <v>710</v>
      </c>
      <c r="B11" s="775"/>
      <c r="C11" s="775"/>
      <c r="D11" s="775"/>
      <c r="E11" s="775"/>
      <c r="F11" s="774">
        <f>+'5.  2015-2020 LRAM'!O561</f>
        <v>3187</v>
      </c>
      <c r="H11" s="775"/>
      <c r="I11" s="774">
        <v>0</v>
      </c>
      <c r="J11" s="793" t="s">
        <v>737</v>
      </c>
    </row>
    <row r="12" spans="1:11">
      <c r="A12" s="778" t="s">
        <v>712</v>
      </c>
      <c r="B12" s="779">
        <f>SUM(B4:B11)</f>
        <v>10072.397354802839</v>
      </c>
      <c r="C12" s="779">
        <f>SUM(C4:C11)</f>
        <v>13017.342048482471</v>
      </c>
      <c r="D12" s="779">
        <f t="shared" ref="D12:F12" si="0">SUM(D4:D11)</f>
        <v>10091.329624905553</v>
      </c>
      <c r="E12" s="779">
        <f t="shared" si="0"/>
        <v>12876.746833528035</v>
      </c>
      <c r="F12" s="779">
        <f t="shared" si="0"/>
        <v>15449.085145845103</v>
      </c>
      <c r="H12" s="779">
        <f t="shared" ref="H12" si="1">SUM(H4:H11)</f>
        <v>8106.3092992588554</v>
      </c>
      <c r="I12" s="779">
        <f t="shared" ref="I12" si="2">SUM(I4:I11)</f>
        <v>4340</v>
      </c>
    </row>
    <row r="13" spans="1:11">
      <c r="A13" s="781"/>
      <c r="B13" s="782"/>
      <c r="C13" s="782"/>
      <c r="D13" s="782"/>
      <c r="E13" s="782"/>
      <c r="F13" s="782"/>
    </row>
    <row r="14" spans="1:11">
      <c r="A14" s="780" t="s">
        <v>716</v>
      </c>
      <c r="B14" s="778">
        <v>2013</v>
      </c>
      <c r="C14" s="778">
        <v>2014</v>
      </c>
      <c r="D14" s="778">
        <v>2015</v>
      </c>
      <c r="E14" s="778">
        <v>2016</v>
      </c>
      <c r="F14" s="778">
        <v>2017</v>
      </c>
    </row>
    <row r="15" spans="1:11">
      <c r="A15" s="783" t="s">
        <v>717</v>
      </c>
      <c r="B15" s="784">
        <v>11657.521576802841</v>
      </c>
      <c r="C15" s="784">
        <v>14472.389058482471</v>
      </c>
      <c r="D15" s="784">
        <v>7350.3296249055529</v>
      </c>
      <c r="E15" s="784">
        <v>7201.7468335280373</v>
      </c>
      <c r="F15" s="784">
        <v>6586.0851458451043</v>
      </c>
    </row>
    <row r="16" spans="1:11">
      <c r="A16" s="783" t="s">
        <v>739</v>
      </c>
      <c r="B16" s="784">
        <f>-('7.  Persistence Report'!N79+'7.  Persistence Report'!N80+'7.  Persistence Report'!N81+'7.  Persistence Report'!N82+'7.  Persistence Report'!N93+'7.  Persistence Report'!N94+'7.  Persistence Report'!N95+'7.  Persistence Report'!N96)</f>
        <v>-1585.1242219999999</v>
      </c>
      <c r="C16" s="784">
        <f>-('7.  Persistence Report'!O130+'7.  Persistence Report'!O131+'7.  Persistence Report'!O132+'7.  Persistence Report'!O133+'7.  Persistence Report'!O138+'7.  Persistence Report'!O139+'7.  Persistence Report'!O140+'7.  Persistence Report'!O141)</f>
        <v>-1455.0470100000002</v>
      </c>
      <c r="D16" s="775"/>
      <c r="E16" s="775"/>
      <c r="F16" s="775"/>
    </row>
    <row r="17" spans="1:7">
      <c r="A17" s="783" t="s">
        <v>734</v>
      </c>
      <c r="B17" s="775"/>
      <c r="C17" s="775"/>
      <c r="D17" s="791">
        <v>2741</v>
      </c>
      <c r="E17" s="791">
        <v>2738</v>
      </c>
      <c r="F17" s="791">
        <v>2738</v>
      </c>
    </row>
    <row r="18" spans="1:7">
      <c r="A18" s="783" t="s">
        <v>735</v>
      </c>
      <c r="B18" s="775"/>
      <c r="C18" s="775"/>
      <c r="D18" s="792"/>
      <c r="E18" s="791">
        <v>2937</v>
      </c>
      <c r="F18" s="791">
        <v>2938</v>
      </c>
    </row>
    <row r="19" spans="1:7">
      <c r="A19" s="783" t="s">
        <v>736</v>
      </c>
      <c r="B19" s="775"/>
      <c r="C19" s="775"/>
      <c r="D19" s="792"/>
      <c r="E19" s="792"/>
      <c r="F19" s="791">
        <v>3187</v>
      </c>
    </row>
    <row r="20" spans="1:7">
      <c r="A20" s="778" t="s">
        <v>713</v>
      </c>
      <c r="B20" s="779">
        <f>SUM(B15:B19)</f>
        <v>10072.397354802841</v>
      </c>
      <c r="C20" s="779">
        <f>SUM(C15:C19)</f>
        <v>13017.342048482471</v>
      </c>
      <c r="D20" s="779">
        <f>SUM(D15:D19)</f>
        <v>10091.329624905553</v>
      </c>
      <c r="E20" s="779">
        <f>SUM(E15:E19)</f>
        <v>12876.746833528037</v>
      </c>
      <c r="F20" s="779">
        <f>SUM(F15:F19)</f>
        <v>15449.085145845103</v>
      </c>
    </row>
    <row r="21" spans="1:7">
      <c r="A21" s="776" t="s">
        <v>711</v>
      </c>
      <c r="B21" s="777">
        <f>+B20-B12</f>
        <v>0</v>
      </c>
      <c r="C21" s="777">
        <f>+C20-C12</f>
        <v>0</v>
      </c>
      <c r="D21" s="777">
        <f>+D20-D12</f>
        <v>0</v>
      </c>
      <c r="E21" s="777">
        <f>+E20-E12</f>
        <v>0</v>
      </c>
      <c r="F21" s="777">
        <f>+F20-F12</f>
        <v>0</v>
      </c>
      <c r="G21" s="777"/>
    </row>
    <row r="22" spans="1:7">
      <c r="D22" s="772"/>
      <c r="F22" s="772"/>
    </row>
    <row r="23" spans="1:7">
      <c r="D23" s="772"/>
    </row>
    <row r="24" spans="1:7">
      <c r="D24" s="772"/>
    </row>
    <row r="25" spans="1:7">
      <c r="B25" s="772"/>
      <c r="D25" s="772"/>
    </row>
  </sheetData>
  <mergeCells count="1">
    <mergeCell ref="J7:K8"/>
  </mergeCells>
  <pageMargins left="0.7" right="0.7" top="0.75" bottom="0.75" header="0.3" footer="0.3"/>
  <pageSetup scale="78" orientation="landscape" r:id="rId1"/>
  <headerFooter>
    <oddFooter>&amp;L&amp;T &amp;D
&amp;Z&amp;F</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24</vt:i4>
      </vt:variant>
    </vt:vector>
  </HeadingPairs>
  <TitlesOfParts>
    <vt:vector size="40" baseType="lpstr">
      <vt:lpstr>Contents</vt:lpstr>
      <vt:lpstr>Instructions</vt:lpstr>
      <vt:lpstr>LRAMVA Checklist Schematic</vt:lpstr>
      <vt:lpstr>DropDownList</vt:lpstr>
      <vt:lpstr>1.  LRAMVA Summary</vt:lpstr>
      <vt:lpstr>1-a.  Summary of Changes</vt:lpstr>
      <vt:lpstr>3.  Distribution Rates</vt:lpstr>
      <vt:lpstr>2. LRAMVA Threshold</vt:lpstr>
      <vt:lpstr>3-a.  Rate Class Allocations</vt:lpstr>
      <vt:lpstr>4.  2011-2014 LRAM</vt:lpstr>
      <vt:lpstr>5.  2015-2020 LRAM</vt:lpstr>
      <vt:lpstr>6.  Carrying Charges</vt:lpstr>
      <vt:lpstr>7.  Persistence Report</vt:lpstr>
      <vt:lpstr>8.  Streetlighting</vt:lpstr>
      <vt:lpstr>kWh Check vs IESO</vt:lpstr>
      <vt:lpstr>kW Check vs IESO</vt:lpstr>
      <vt:lpstr>'1.  LRAMVA Summary'!Print_Area</vt:lpstr>
      <vt:lpstr>'2. LRAMVA Threshold'!Print_Area</vt:lpstr>
      <vt:lpstr>'3.  Distribution Rates'!Print_Area</vt:lpstr>
      <vt:lpstr>'4.  2011-2014 LRAM'!Print_Area</vt:lpstr>
      <vt:lpstr>'5.  2015-2020 LRAM'!Print_Area</vt:lpstr>
      <vt:lpstr>'6.  Carrying Charges'!Print_Area</vt:lpstr>
      <vt:lpstr>'7.  Persistence Report'!Print_Area</vt:lpstr>
      <vt:lpstr>Contents!Print_Area</vt:lpstr>
      <vt:lpstr>'LRAMVA Checklist Schematic'!Print_Area</vt:lpstr>
      <vt:lpstr>'4.  2011-2014 LRAM'!Print_Titles</vt:lpstr>
      <vt:lpstr>'5.  2015-2020 LRAM'!Print_Titles</vt:lpstr>
      <vt:lpstr>Table_1_b.__Annual_LRAMVA_Breakdown_by_Year_and_Rate_Class</vt:lpstr>
      <vt:lpstr>Table_3.__Inputs_for_Distribution_Rates_and_Adjustments_by_Rate_Class</vt:lpstr>
      <vt:lpstr>Table_3_a.__Distribution_Rates_by_Rate_Class</vt:lpstr>
      <vt:lpstr>Table_4_a.__2011_Lost_Revenues_Work_Form</vt:lpstr>
      <vt:lpstr>Table_4_b.__2012_Lost_Revenues_Work_Form</vt:lpstr>
      <vt:lpstr>Table_4_c.__2013_Lost_Revenues_Work_Form</vt:lpstr>
      <vt:lpstr>Table_4_d.__2014_Lost_Revenues_Work_Form</vt:lpstr>
      <vt:lpstr>Table_5_a.__2015_Lost_Revenues_Work_Form</vt:lpstr>
      <vt:lpstr>Table_5_b.__2016_Lost_Revenues_Work_Form</vt:lpstr>
      <vt:lpstr>Table_5_c.__2017_Lost_Revenues_Work_Form</vt:lpstr>
      <vt:lpstr>Table_5_d.__2018_Lost_Revenues_Work_Form</vt:lpstr>
      <vt:lpstr>Table_5_e.__2019_Lost_Revenues_Work_Form</vt:lpstr>
      <vt:lpstr>Table_5_f.__2020_Lost_Revenues_Work_Form</vt:lpstr>
    </vt:vector>
  </TitlesOfParts>
  <Company>OPA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OEB Staff</dc:creator>
  <cp:lastModifiedBy>Kelli Benincasa</cp:lastModifiedBy>
  <cp:lastPrinted>2018-08-09T19:30:53Z</cp:lastPrinted>
  <dcterms:created xsi:type="dcterms:W3CDTF">2012-03-05T18:56:04Z</dcterms:created>
  <dcterms:modified xsi:type="dcterms:W3CDTF">2019-03-28T11:55:31Z</dcterms:modified>
</cp:coreProperties>
</file>