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5" yWindow="330" windowWidth="12000" windowHeight="5310"/>
  </bookViews>
  <sheets>
    <sheet name="UR_2019" sheetId="1" r:id="rId1"/>
    <sheet name="UR_2020" sheetId="2" r:id="rId2"/>
    <sheet name="R1_2019" sheetId="3" r:id="rId3"/>
    <sheet name="R1_2020" sheetId="4" r:id="rId4"/>
    <sheet name="R2_2019" sheetId="5" r:id="rId5"/>
    <sheet name="R2_2020" sheetId="6" r:id="rId6"/>
    <sheet name="Seasonal_2019" sheetId="7" r:id="rId7"/>
    <sheet name="Seasonal_2020" sheetId="8" r:id="rId8"/>
  </sheets>
  <externalReferences>
    <externalReference r:id="rId9"/>
    <externalReference r:id="rId10"/>
    <externalReference r:id="rId11"/>
    <externalReference r:id="rId12"/>
  </externalReferences>
  <calcPr calcId="145621"/>
</workbook>
</file>

<file path=xl/calcChain.xml><?xml version="1.0" encoding="utf-8"?>
<calcChain xmlns="http://schemas.openxmlformats.org/spreadsheetml/2006/main">
  <c r="B37" i="8" l="1"/>
  <c r="B22" i="8"/>
  <c r="B20" i="8"/>
  <c r="C32" i="8" s="1"/>
  <c r="B19" i="8"/>
  <c r="C31" i="8" s="1"/>
  <c r="B26" i="7"/>
  <c r="B32" i="7" s="1"/>
  <c r="B25" i="7"/>
  <c r="B31" i="7" s="1"/>
  <c r="B22" i="7"/>
  <c r="B20" i="7"/>
  <c r="C32" i="7" s="1"/>
  <c r="B19" i="7"/>
  <c r="C31" i="7" s="1"/>
  <c r="B37" i="6"/>
  <c r="B22" i="6"/>
  <c r="B20" i="6"/>
  <c r="C32" i="6" s="1"/>
  <c r="B19" i="6"/>
  <c r="C31" i="6" s="1"/>
  <c r="B26" i="5"/>
  <c r="B32" i="5" s="1"/>
  <c r="B25" i="5"/>
  <c r="B31" i="5" s="1"/>
  <c r="B22" i="5"/>
  <c r="B20" i="5"/>
  <c r="C32" i="5" s="1"/>
  <c r="B19" i="5"/>
  <c r="C31" i="5" s="1"/>
  <c r="B37" i="4"/>
  <c r="B22" i="4"/>
  <c r="B20" i="4"/>
  <c r="C32" i="4" s="1"/>
  <c r="B19" i="4"/>
  <c r="C31" i="4" s="1"/>
  <c r="B26" i="3"/>
  <c r="B32" i="3" s="1"/>
  <c r="B25" i="3"/>
  <c r="B31" i="3" s="1"/>
  <c r="B22" i="3"/>
  <c r="B20" i="3"/>
  <c r="C32" i="3" s="1"/>
  <c r="B19" i="3"/>
  <c r="C31" i="3" s="1"/>
  <c r="B37" i="2"/>
  <c r="B22" i="2"/>
  <c r="B20" i="2"/>
  <c r="C32" i="2" s="1"/>
  <c r="B19" i="2"/>
  <c r="C31" i="2" s="1"/>
  <c r="B26" i="1"/>
  <c r="B32" i="1" s="1"/>
  <c r="B25" i="1"/>
  <c r="B31" i="1" s="1"/>
  <c r="B22" i="1"/>
  <c r="B20" i="1"/>
  <c r="C32" i="1" s="1"/>
  <c r="B19" i="1"/>
  <c r="C31" i="1" s="1"/>
  <c r="D31" i="3" l="1"/>
  <c r="D32" i="1"/>
  <c r="D31" i="5"/>
  <c r="D32" i="3"/>
  <c r="D32" i="5"/>
  <c r="D31" i="7"/>
  <c r="D31" i="1"/>
  <c r="D32" i="7"/>
  <c r="D33" i="5" l="1"/>
  <c r="E31" i="5" s="1"/>
  <c r="B45" i="5" s="1"/>
  <c r="C45" i="5" s="1"/>
  <c r="D33" i="3"/>
  <c r="E32" i="3" s="1"/>
  <c r="B41" i="3" s="1"/>
  <c r="C41" i="3" s="1"/>
  <c r="D41" i="3" s="1"/>
  <c r="D33" i="7"/>
  <c r="E32" i="7" s="1"/>
  <c r="B41" i="7" s="1"/>
  <c r="C41" i="7" s="1"/>
  <c r="D41" i="7" s="1"/>
  <c r="D33" i="1"/>
  <c r="E32" i="1" s="1"/>
  <c r="B41" i="1" s="1"/>
  <c r="C41" i="1" s="1"/>
  <c r="D41" i="1" s="1"/>
  <c r="B40" i="5" l="1"/>
  <c r="C40" i="5" s="1"/>
  <c r="D40" i="5" s="1"/>
  <c r="E32" i="5"/>
  <c r="B41" i="5" s="1"/>
  <c r="C41" i="5" s="1"/>
  <c r="D41" i="5" s="1"/>
  <c r="E31" i="3"/>
  <c r="B45" i="3" s="1"/>
  <c r="B46" i="5"/>
  <c r="C46" i="5" s="1"/>
  <c r="D46" i="5" s="1"/>
  <c r="B26" i="6" s="1"/>
  <c r="B32" i="6" s="1"/>
  <c r="D32" i="6" s="1"/>
  <c r="D45" i="5"/>
  <c r="E31" i="7"/>
  <c r="E31" i="1"/>
  <c r="D42" i="5" l="1"/>
  <c r="B42" i="5"/>
  <c r="B40" i="3"/>
  <c r="C40" i="3" s="1"/>
  <c r="D40" i="3" s="1"/>
  <c r="D42" i="3" s="1"/>
  <c r="E46" i="5"/>
  <c r="C47" i="5"/>
  <c r="B45" i="1"/>
  <c r="B40" i="1"/>
  <c r="B51" i="5"/>
  <c r="B52" i="5" s="1"/>
  <c r="E45" i="5"/>
  <c r="B50" i="5"/>
  <c r="B25" i="6"/>
  <c r="B31" i="6" s="1"/>
  <c r="D31" i="6" s="1"/>
  <c r="B46" i="3"/>
  <c r="C46" i="3" s="1"/>
  <c r="D46" i="3" s="1"/>
  <c r="C45" i="3"/>
  <c r="B45" i="7"/>
  <c r="B40" i="7"/>
  <c r="B42" i="3" l="1"/>
  <c r="E47" i="5"/>
  <c r="B26" i="4"/>
  <c r="B32" i="4" s="1"/>
  <c r="D32" i="4" s="1"/>
  <c r="E46" i="3"/>
  <c r="D33" i="6"/>
  <c r="E32" i="6" s="1"/>
  <c r="B41" i="6" s="1"/>
  <c r="C41" i="6" s="1"/>
  <c r="D41" i="6" s="1"/>
  <c r="C40" i="1"/>
  <c r="D40" i="1" s="1"/>
  <c r="D42" i="1" s="1"/>
  <c r="B42" i="1"/>
  <c r="B42" i="7"/>
  <c r="C40" i="7"/>
  <c r="D40" i="7" s="1"/>
  <c r="D42" i="7" s="1"/>
  <c r="B46" i="7"/>
  <c r="C46" i="7" s="1"/>
  <c r="D46" i="7" s="1"/>
  <c r="E46" i="7" s="1"/>
  <c r="C45" i="7"/>
  <c r="C45" i="1"/>
  <c r="B46" i="1"/>
  <c r="C46" i="1" s="1"/>
  <c r="D46" i="1" s="1"/>
  <c r="D45" i="3"/>
  <c r="C47" i="3"/>
  <c r="E31" i="6" l="1"/>
  <c r="B45" i="6" s="1"/>
  <c r="C47" i="7"/>
  <c r="D45" i="7"/>
  <c r="B50" i="3"/>
  <c r="B25" i="4"/>
  <c r="B31" i="4" s="1"/>
  <c r="D31" i="4" s="1"/>
  <c r="B51" i="3"/>
  <c r="B52" i="3" s="1"/>
  <c r="E45" i="3"/>
  <c r="E47" i="3" s="1"/>
  <c r="B26" i="2"/>
  <c r="B32" i="2" s="1"/>
  <c r="D32" i="2" s="1"/>
  <c r="E46" i="1"/>
  <c r="C47" i="1"/>
  <c r="D45" i="1"/>
  <c r="B40" i="6" l="1"/>
  <c r="B42" i="6" s="1"/>
  <c r="B51" i="7"/>
  <c r="B52" i="7" s="1"/>
  <c r="E45" i="7"/>
  <c r="E47" i="7" s="1"/>
  <c r="B50" i="7"/>
  <c r="B25" i="2"/>
  <c r="B31" i="2" s="1"/>
  <c r="D31" i="2" s="1"/>
  <c r="B50" i="1"/>
  <c r="B51" i="1"/>
  <c r="B52" i="1" s="1"/>
  <c r="E45" i="1"/>
  <c r="E47" i="1" s="1"/>
  <c r="D33" i="4"/>
  <c r="E32" i="4" s="1"/>
  <c r="B41" i="4" s="1"/>
  <c r="C41" i="4" s="1"/>
  <c r="D41" i="4" s="1"/>
  <c r="B46" i="6"/>
  <c r="C46" i="6" s="1"/>
  <c r="D46" i="6" s="1"/>
  <c r="E46" i="6" s="1"/>
  <c r="C45" i="6"/>
  <c r="C40" i="6" l="1"/>
  <c r="D40" i="6" s="1"/>
  <c r="D42" i="6" s="1"/>
  <c r="E31" i="4"/>
  <c r="B40" i="4" s="1"/>
  <c r="D33" i="2"/>
  <c r="E32" i="2" s="1"/>
  <c r="B41" i="2" s="1"/>
  <c r="C41" i="2" s="1"/>
  <c r="D41" i="2" s="1"/>
  <c r="D45" i="6"/>
  <c r="C47" i="6"/>
  <c r="B45" i="4" l="1"/>
  <c r="C45" i="4" s="1"/>
  <c r="B42" i="4"/>
  <c r="C40" i="4"/>
  <c r="D40" i="4" s="1"/>
  <c r="D42" i="4" s="1"/>
  <c r="B51" i="6"/>
  <c r="B52" i="6" s="1"/>
  <c r="E45" i="6"/>
  <c r="E47" i="6" s="1"/>
  <c r="B50" i="6"/>
  <c r="E31" i="2"/>
  <c r="B46" i="4" l="1"/>
  <c r="C46" i="4" s="1"/>
  <c r="D46" i="4" s="1"/>
  <c r="E46" i="4" s="1"/>
  <c r="B45" i="2"/>
  <c r="B40" i="2"/>
  <c r="D45" i="4"/>
  <c r="C47" i="4"/>
  <c r="B50" i="4" l="1"/>
  <c r="B51" i="4"/>
  <c r="B52" i="4" s="1"/>
  <c r="E45" i="4"/>
  <c r="E47" i="4" s="1"/>
  <c r="C40" i="2"/>
  <c r="D40" i="2" s="1"/>
  <c r="D42" i="2" s="1"/>
  <c r="B42" i="2"/>
  <c r="C45" i="2"/>
  <c r="B46" i="2"/>
  <c r="C46" i="2" s="1"/>
  <c r="D46" i="2" s="1"/>
  <c r="E46" i="2" s="1"/>
  <c r="C47" i="2" l="1"/>
  <c r="D45" i="2"/>
  <c r="E45" i="2" l="1"/>
  <c r="E47" i="2" s="1"/>
  <c r="B50" i="2"/>
  <c r="B51" i="2"/>
  <c r="B52" i="2" s="1"/>
  <c r="B25" i="8" l="1"/>
  <c r="B31" i="8" s="1"/>
  <c r="D31" i="8" s="1"/>
  <c r="B26" i="8" l="1"/>
  <c r="B32" i="8" s="1"/>
  <c r="D32" i="8" s="1"/>
  <c r="E32" i="8" l="1"/>
  <c r="B41" i="8" s="1"/>
  <c r="C41" i="8" s="1"/>
  <c r="D41" i="8" s="1"/>
  <c r="D33" i="8"/>
  <c r="E31" i="8" s="1"/>
  <c r="B45" i="8" l="1"/>
  <c r="B40" i="8"/>
  <c r="C45" i="8" l="1"/>
  <c r="B46" i="8"/>
  <c r="C46" i="8" s="1"/>
  <c r="D46" i="8" s="1"/>
  <c r="E46" i="8" s="1"/>
  <c r="C40" i="8"/>
  <c r="D40" i="8" s="1"/>
  <c r="D42" i="8" s="1"/>
  <c r="B42" i="8"/>
  <c r="D45" i="8" l="1"/>
  <c r="C47" i="8"/>
  <c r="B50" i="8" l="1"/>
  <c r="B51" i="8"/>
  <c r="B52" i="8" s="1"/>
  <c r="E45" i="8"/>
  <c r="E47" i="8" s="1"/>
</calcChain>
</file>

<file path=xl/sharedStrings.xml><?xml version="1.0" encoding="utf-8"?>
<sst xmlns="http://schemas.openxmlformats.org/spreadsheetml/2006/main" count="379" uniqueCount="54">
  <si>
    <t>New Rate Design Policy For Residential Customers</t>
  </si>
  <si>
    <t>Please complete the following tables.</t>
  </si>
  <si>
    <t>A Data Inputs (from Sheet 10. Load Forecast)</t>
  </si>
  <si>
    <t>Customers</t>
  </si>
  <si>
    <t>kWh</t>
  </si>
  <si>
    <r>
      <t>Proposed Residential Class Specific Revenue Requirement</t>
    </r>
    <r>
      <rPr>
        <vertAlign val="superscript"/>
        <sz val="10"/>
        <rFont val="Arial"/>
        <family val="2"/>
      </rPr>
      <t>1</t>
    </r>
  </si>
  <si>
    <t>Residential Base Rates on Current Tariff</t>
  </si>
  <si>
    <t>Monthly Fixed Charge ($)</t>
  </si>
  <si>
    <t>Distribution Volumetric Rate ($/kWh)</t>
  </si>
  <si>
    <t>B Current Fixed/Variable Split</t>
  </si>
  <si>
    <t>Base Rates</t>
  </si>
  <si>
    <t>Billing Determinants</t>
  </si>
  <si>
    <t>Revenue</t>
  </si>
  <si>
    <t>% of Total Revenue</t>
  </si>
  <si>
    <t>Fixed</t>
  </si>
  <si>
    <t>Variable</t>
  </si>
  <si>
    <t>TOTAL</t>
  </si>
  <si>
    <t>-</t>
  </si>
  <si>
    <t>C Calculating Test Year Base Rates</t>
  </si>
  <si>
    <r>
      <t>Number of Remaining Rate Design Policy Transition Years</t>
    </r>
    <r>
      <rPr>
        <vertAlign val="superscript"/>
        <sz val="10"/>
        <rFont val="Arial"/>
        <family val="2"/>
      </rPr>
      <t>2</t>
    </r>
  </si>
  <si>
    <t>Test Year Revenue @ Current F/V Split</t>
  </si>
  <si>
    <t>Test Year Base Rates @ Current F/V Split</t>
  </si>
  <si>
    <t>Reconciliation - Test Year Base Rates @ Current F/V Split</t>
  </si>
  <si>
    <t>New F/V Split</t>
  </si>
  <si>
    <t>Revenue @ new
 F/V Split</t>
  </si>
  <si>
    <t>Final Adjusted 
Base Rates</t>
  </si>
  <si>
    <t>Revenue Reconciliation @ Adjusted Rates</t>
  </si>
  <si>
    <r>
      <t>Checks</t>
    </r>
    <r>
      <rPr>
        <b/>
        <vertAlign val="superscript"/>
        <sz val="10"/>
        <rFont val="Arial"/>
        <family val="2"/>
      </rPr>
      <t>3</t>
    </r>
  </si>
  <si>
    <t>Change in Fixed Rate</t>
  </si>
  <si>
    <t>Difference Between Revenues @ Proposed Rates and Class Specific Revenue Requirement</t>
  </si>
  <si>
    <t>Notes:</t>
  </si>
  <si>
    <t>The final residential class specific revenue requirement, excluding allocated Miscellaneous Revenues, as shown on Sheet 11. Cost Allocation, should be used (i.e. the revenue requirement after any proposed adjustments to R/C ratios).</t>
  </si>
  <si>
    <t>The distributor should enter the number of years remaining before the transition to fully fixed rates is completed. A distributor transitioning to fully fixed rates over a four year period and began the transition in 2016 would input the number "3" into cell D40. A distributor transitioning over a five-year period would input the number "4". Where the change in the residential rate design will result in the fixed charge increasing by more than $4/year, a distributor may propose an additional transition year.</t>
  </si>
  <si>
    <t>Change in fixed rate due to rate design policy should be less than $4. The difference between the proposed class revenue requirement and the revenue at calculated base rates should be minimal (i.e. should be reasonably considered as a rounding error)</t>
  </si>
  <si>
    <r>
      <t>New F/V Split</t>
    </r>
    <r>
      <rPr>
        <b/>
        <vertAlign val="superscript"/>
        <sz val="10"/>
        <rFont val="Arial"/>
        <family val="2"/>
      </rPr>
      <t>4</t>
    </r>
  </si>
  <si>
    <r>
      <t>Final Adjusted 
Base Rates</t>
    </r>
    <r>
      <rPr>
        <b/>
        <vertAlign val="superscript"/>
        <sz val="10"/>
        <rFont val="Arial"/>
        <family val="2"/>
      </rPr>
      <t>5</t>
    </r>
  </si>
  <si>
    <t>New F/V split reduced to mitigate the total bill impact within 10% for Seasonal customers at or below the 10th percentile consumption level, as shown in Exhibit 4.0 Rate Design 2019</t>
  </si>
  <si>
    <t>Proposed mitigated 2019 Seasonal Base Rates shown in Exhibit 4.0 Rate Design 2019</t>
  </si>
  <si>
    <r>
      <t>Residential Base Rates on Current Tariff</t>
    </r>
    <r>
      <rPr>
        <b/>
        <vertAlign val="superscript"/>
        <sz val="10"/>
        <rFont val="Arial"/>
        <family val="2"/>
      </rPr>
      <t>4</t>
    </r>
  </si>
  <si>
    <t>Current rates shown reflect 2019 rates with reduced F/V split, as shown in Exhibit 4.0 Rate Design 2019</t>
  </si>
  <si>
    <t>Test Year Billing Determinants for Urban Residential (UR) Class</t>
  </si>
  <si>
    <t>Urban Residential (UR) Base Rates on Current Tariff</t>
  </si>
  <si>
    <t>Test Year Billing Determinants for Seasonal Residential Class</t>
  </si>
  <si>
    <t>Seasonal Residential  - Proposed 2019 Distribution Rates</t>
  </si>
  <si>
    <t>Year-Round Low Density Residential (R2) - Proposed 2019 Distribution Rates</t>
  </si>
  <si>
    <t>Test Year Billing Determinants for R2 Class</t>
  </si>
  <si>
    <t>Year-Round Medium Density Residential (R1)- Proposed 2019 Distribution Rates</t>
  </si>
  <si>
    <t>Test Year Billing Determinants for R1 Class</t>
  </si>
  <si>
    <t>Year-Round Medium Density Residential (R1)- Proposed 2020 Distribution Rates</t>
  </si>
  <si>
    <t>Year-Round Urban Density Residential (UR) - Proposed 2019 Distribution Rates</t>
  </si>
  <si>
    <t>Year-Round Urban Density Residential (UR) - Proposed 2020 Distribution Rates</t>
  </si>
  <si>
    <t>Test Year Billing Determinants for UR Class</t>
  </si>
  <si>
    <t>Year-Round Low Density Residential (R2) - Proposed 2020 Distribution Rates</t>
  </si>
  <si>
    <t>Seasonal Residential - Proposed 2020 Distribution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</si>
</sst>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_-* #,##0_-;\-* #,##0_-;_-* &quot;-&quot;??_-;_-@_-"/>
    <numFmt numFmtId="166" formatCode="_-&quot;$&quot;* #,##0.00_-;\-&quot;$&quot;* #,##0.00_-;_-&quot;$&quot;* &quot;-&quot;??_-;_-@_-"/>
    <numFmt numFmtId="167" formatCode="_-&quot;$&quot;* #,##0.0000_-;\-&quot;$&quot;* #,##0.0000_-;_-&quot;$&quot;* &quot;-&quot;????_-;_-@_-"/>
    <numFmt numFmtId="168" formatCode="&quot;$&quot;#,##0.00;[Red]\(&quot;$&quot;#,##0.00\)"/>
    <numFmt numFmtId="169" formatCode="_(&quot;$&quot;* #,##0.0000_);_(&quot;$&quot;* \(#,##0.0000\);_(&quot;$&quot;* &quot;-&quot;??_);_(@_)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lightGrid">
        <fgColor theme="6" tint="0.79982909634693444"/>
        <bgColor auto="1"/>
      </patternFill>
    </fill>
    <fill>
      <patternFill patternType="solid">
        <fgColor theme="6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6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1" applyFont="1" applyProtection="1"/>
    <xf numFmtId="0" fontId="1" fillId="0" borderId="3" xfId="1" applyFont="1" applyBorder="1" applyProtection="1"/>
    <xf numFmtId="165" fontId="1" fillId="0" borderId="4" xfId="2" applyNumberFormat="1" applyFont="1" applyFill="1" applyBorder="1" applyAlignment="1" applyProtection="1">
      <alignment horizontal="right" vertical="top"/>
    </xf>
    <xf numFmtId="0" fontId="1" fillId="0" borderId="5" xfId="1" applyFont="1" applyBorder="1" applyProtection="1"/>
    <xf numFmtId="165" fontId="1" fillId="0" borderId="6" xfId="2" applyNumberFormat="1" applyFont="1" applyFill="1" applyBorder="1" applyAlignment="1" applyProtection="1">
      <alignment horizontal="right" vertical="top"/>
    </xf>
    <xf numFmtId="165" fontId="0" fillId="0" borderId="0" xfId="0" applyNumberFormat="1"/>
    <xf numFmtId="0" fontId="1" fillId="0" borderId="7" xfId="1" applyFont="1" applyBorder="1" applyAlignment="1" applyProtection="1">
      <alignment wrapText="1"/>
    </xf>
    <xf numFmtId="166" fontId="1" fillId="2" borderId="8" xfId="3" applyFont="1" applyFill="1" applyBorder="1" applyAlignment="1" applyProtection="1">
      <alignment horizontal="right" vertical="top"/>
      <protection locked="0"/>
    </xf>
    <xf numFmtId="166" fontId="1" fillId="3" borderId="4" xfId="1" applyNumberFormat="1" applyFont="1" applyFill="1" applyBorder="1" applyAlignment="1" applyProtection="1">
      <alignment horizontal="right" vertical="top"/>
      <protection locked="0"/>
    </xf>
    <xf numFmtId="167" fontId="1" fillId="3" borderId="6" xfId="1" applyNumberFormat="1" applyFont="1" applyFill="1" applyBorder="1" applyAlignment="1" applyProtection="1">
      <alignment horizontal="right" vertical="top"/>
      <protection locked="0"/>
    </xf>
    <xf numFmtId="0" fontId="1" fillId="0" borderId="9" xfId="1" applyBorder="1" applyAlignment="1" applyProtection="1">
      <alignment horizontal="center"/>
    </xf>
    <xf numFmtId="0" fontId="2" fillId="0" borderId="10" xfId="1" applyFont="1" applyBorder="1" applyAlignment="1" applyProtection="1">
      <alignment horizontal="center"/>
    </xf>
    <xf numFmtId="0" fontId="2" fillId="0" borderId="11" xfId="1" applyFont="1" applyBorder="1" applyAlignment="1" applyProtection="1">
      <alignment horizontal="center"/>
    </xf>
    <xf numFmtId="0" fontId="2" fillId="0" borderId="12" xfId="1" applyFont="1" applyBorder="1" applyAlignment="1" applyProtection="1">
      <alignment horizontal="center"/>
    </xf>
    <xf numFmtId="0" fontId="2" fillId="0" borderId="13" xfId="1" applyFont="1" applyBorder="1" applyAlignment="1" applyProtection="1">
      <alignment horizontal="center"/>
    </xf>
    <xf numFmtId="165" fontId="1" fillId="0" borderId="15" xfId="2" applyNumberFormat="1" applyFont="1" applyBorder="1" applyProtection="1"/>
    <xf numFmtId="166" fontId="1" fillId="0" borderId="14" xfId="3" applyFont="1" applyBorder="1" applyProtection="1"/>
    <xf numFmtId="10" fontId="1" fillId="0" borderId="4" xfId="4" applyNumberFormat="1" applyFont="1" applyBorder="1" applyProtection="1"/>
    <xf numFmtId="165" fontId="1" fillId="0" borderId="16" xfId="2" applyNumberFormat="1" applyFont="1" applyBorder="1" applyProtection="1"/>
    <xf numFmtId="0" fontId="2" fillId="0" borderId="5" xfId="1" applyFont="1" applyBorder="1" applyProtection="1"/>
    <xf numFmtId="0" fontId="1" fillId="0" borderId="17" xfId="1" applyFont="1" applyBorder="1" applyAlignment="1" applyProtection="1">
      <alignment horizontal="center"/>
    </xf>
    <xf numFmtId="165" fontId="1" fillId="0" borderId="18" xfId="2" applyNumberFormat="1" applyFont="1" applyBorder="1" applyAlignment="1" applyProtection="1">
      <alignment horizontal="center"/>
    </xf>
    <xf numFmtId="166" fontId="1" fillId="0" borderId="19" xfId="3" applyFont="1" applyBorder="1" applyProtection="1"/>
    <xf numFmtId="0" fontId="1" fillId="0" borderId="6" xfId="1" applyFont="1" applyBorder="1" applyAlignment="1" applyProtection="1">
      <alignment horizontal="center"/>
    </xf>
    <xf numFmtId="0" fontId="2" fillId="0" borderId="0" xfId="1" applyFont="1" applyFill="1" applyBorder="1" applyProtection="1"/>
    <xf numFmtId="0" fontId="1" fillId="0" borderId="7" xfId="1" applyFont="1" applyFill="1" applyBorder="1" applyAlignment="1" applyProtection="1">
      <alignment wrapText="1"/>
    </xf>
    <xf numFmtId="0" fontId="1" fillId="3" borderId="8" xfId="1" applyFont="1" applyFill="1" applyBorder="1" applyAlignment="1" applyProtection="1">
      <alignment horizontal="center" vertical="center"/>
      <protection locked="0"/>
    </xf>
    <xf numFmtId="0" fontId="1" fillId="0" borderId="9" xfId="1" applyFont="1" applyBorder="1" applyProtection="1"/>
    <xf numFmtId="0" fontId="2" fillId="0" borderId="11" xfId="1" applyFont="1" applyBorder="1" applyAlignment="1" applyProtection="1">
      <alignment horizontal="center" vertical="center" wrapText="1"/>
    </xf>
    <xf numFmtId="0" fontId="2" fillId="0" borderId="10" xfId="1" applyFont="1" applyBorder="1" applyAlignment="1" applyProtection="1">
      <alignment horizontal="center" vertical="center" wrapText="1"/>
    </xf>
    <xf numFmtId="0" fontId="2" fillId="0" borderId="20" xfId="1" applyFont="1" applyBorder="1" applyAlignment="1" applyProtection="1">
      <alignment horizontal="center" wrapText="1"/>
    </xf>
    <xf numFmtId="166" fontId="1" fillId="0" borderId="4" xfId="3" applyFont="1" applyBorder="1" applyProtection="1"/>
    <xf numFmtId="0" fontId="1" fillId="0" borderId="22" xfId="1" applyFont="1" applyBorder="1" applyProtection="1"/>
    <xf numFmtId="166" fontId="1" fillId="0" borderId="16" xfId="3" applyFont="1" applyBorder="1" applyProtection="1"/>
    <xf numFmtId="0" fontId="1" fillId="0" borderId="24" xfId="1" applyFont="1" applyFill="1" applyBorder="1" applyProtection="1"/>
    <xf numFmtId="166" fontId="1" fillId="0" borderId="18" xfId="3" applyFont="1" applyBorder="1" applyProtection="1"/>
    <xf numFmtId="0" fontId="1" fillId="0" borderId="25" xfId="1" applyBorder="1" applyAlignment="1" applyProtection="1">
      <alignment horizontal="center"/>
    </xf>
    <xf numFmtId="166" fontId="1" fillId="0" borderId="26" xfId="3" applyFont="1" applyBorder="1" applyProtection="1"/>
    <xf numFmtId="0" fontId="2" fillId="0" borderId="11" xfId="1" applyFont="1" applyBorder="1" applyAlignment="1" applyProtection="1">
      <alignment horizontal="center" wrapText="1"/>
    </xf>
    <xf numFmtId="0" fontId="2" fillId="0" borderId="10" xfId="1" applyFont="1" applyBorder="1" applyAlignment="1" applyProtection="1">
      <alignment horizontal="center" wrapText="1"/>
    </xf>
    <xf numFmtId="0" fontId="2" fillId="0" borderId="13" xfId="1" applyFont="1" applyBorder="1" applyAlignment="1" applyProtection="1">
      <alignment horizontal="center" wrapText="1"/>
    </xf>
    <xf numFmtId="10" fontId="1" fillId="0" borderId="14" xfId="4" applyNumberFormat="1" applyFont="1" applyBorder="1" applyProtection="1"/>
    <xf numFmtId="166" fontId="1" fillId="0" borderId="14" xfId="1" applyNumberFormat="1" applyBorder="1" applyProtection="1"/>
    <xf numFmtId="166" fontId="1" fillId="0" borderId="21" xfId="1" applyNumberFormat="1" applyBorder="1" applyProtection="1"/>
    <xf numFmtId="10" fontId="1" fillId="0" borderId="16" xfId="4" applyNumberFormat="1" applyFont="1" applyBorder="1" applyProtection="1"/>
    <xf numFmtId="166" fontId="1" fillId="0" borderId="16" xfId="1" applyNumberFormat="1" applyBorder="1" applyProtection="1"/>
    <xf numFmtId="167" fontId="1" fillId="0" borderId="23" xfId="1" applyNumberFormat="1" applyBorder="1" applyProtection="1"/>
    <xf numFmtId="166" fontId="1" fillId="0" borderId="27" xfId="3" applyFont="1" applyBorder="1" applyProtection="1"/>
    <xf numFmtId="0" fontId="1" fillId="0" borderId="18" xfId="1" applyBorder="1" applyAlignment="1" applyProtection="1">
      <alignment horizontal="center"/>
    </xf>
    <xf numFmtId="166" fontId="1" fillId="0" borderId="6" xfId="3" applyFont="1" applyBorder="1" applyProtection="1"/>
    <xf numFmtId="168" fontId="1" fillId="0" borderId="27" xfId="3" applyNumberFormat="1" applyFont="1" applyBorder="1" applyProtection="1"/>
    <xf numFmtId="10" fontId="1" fillId="0" borderId="6" xfId="4" applyNumberFormat="1" applyFont="1" applyBorder="1" applyProtection="1"/>
    <xf numFmtId="0" fontId="1" fillId="0" borderId="0" xfId="5" applyProtection="1"/>
    <xf numFmtId="0" fontId="1" fillId="0" borderId="0" xfId="1" applyProtection="1"/>
    <xf numFmtId="0" fontId="3" fillId="0" borderId="0" xfId="5" applyFont="1" applyAlignment="1" applyProtection="1">
      <alignment horizontal="right" vertical="center"/>
    </xf>
    <xf numFmtId="0" fontId="1" fillId="0" borderId="0" xfId="5" applyAlignment="1" applyProtection="1">
      <alignment horizontal="right"/>
    </xf>
    <xf numFmtId="0" fontId="0" fillId="0" borderId="0" xfId="0" applyAlignment="1">
      <alignment horizontal="right"/>
    </xf>
    <xf numFmtId="0" fontId="3" fillId="0" borderId="0" xfId="5" applyFont="1" applyAlignment="1" applyProtection="1">
      <alignment horizontal="right"/>
    </xf>
    <xf numFmtId="0" fontId="5" fillId="0" borderId="0" xfId="0" applyFont="1"/>
    <xf numFmtId="44" fontId="1" fillId="0" borderId="14" xfId="6" applyFont="1" applyBorder="1" applyProtection="1"/>
    <xf numFmtId="44" fontId="1" fillId="0" borderId="21" xfId="6" applyFont="1" applyBorder="1" applyProtection="1"/>
    <xf numFmtId="169" fontId="1" fillId="0" borderId="14" xfId="6" applyNumberFormat="1" applyFont="1" applyBorder="1" applyProtection="1"/>
    <xf numFmtId="169" fontId="1" fillId="0" borderId="23" xfId="6" applyNumberFormat="1" applyFont="1" applyBorder="1" applyProtection="1"/>
    <xf numFmtId="0" fontId="1" fillId="0" borderId="0" xfId="1" applyFont="1" applyFill="1" applyAlignment="1" applyProtection="1">
      <alignment horizontal="left" vertical="top" wrapText="1"/>
    </xf>
    <xf numFmtId="0" fontId="2" fillId="0" borderId="1" xfId="1" applyFont="1" applyBorder="1" applyAlignment="1" applyProtection="1">
      <alignment horizontal="center"/>
    </xf>
    <xf numFmtId="0" fontId="2" fillId="0" borderId="2" xfId="1" applyFont="1" applyBorder="1" applyAlignment="1" applyProtection="1">
      <alignment horizontal="center"/>
    </xf>
    <xf numFmtId="0" fontId="2" fillId="0" borderId="9" xfId="1" applyFont="1" applyBorder="1" applyAlignment="1" applyProtection="1">
      <alignment horizontal="center"/>
    </xf>
    <xf numFmtId="0" fontId="2" fillId="0" borderId="13" xfId="1" applyFont="1" applyBorder="1" applyAlignment="1" applyProtection="1">
      <alignment horizontal="center"/>
    </xf>
    <xf numFmtId="0" fontId="1" fillId="0" borderId="22" xfId="1" applyFont="1" applyBorder="1" applyAlignment="1" applyProtection="1">
      <alignment wrapText="1"/>
    </xf>
    <xf numFmtId="0" fontId="1" fillId="0" borderId="28" xfId="1" applyFont="1" applyBorder="1" applyAlignment="1" applyProtection="1">
      <alignment wrapText="1"/>
    </xf>
    <xf numFmtId="0" fontId="1" fillId="0" borderId="0" xfId="1" applyFont="1" applyFill="1" applyAlignment="1" applyProtection="1">
      <alignment horizontal="left" vertical="center" wrapText="1"/>
    </xf>
    <xf numFmtId="0" fontId="2" fillId="0" borderId="0" xfId="1" applyFont="1" applyFill="1" applyAlignment="1" applyProtection="1">
      <alignment horizontal="left" vertical="center" wrapText="1"/>
    </xf>
  </cellXfs>
  <cellStyles count="7">
    <cellStyle name="Comma 2" xfId="2"/>
    <cellStyle name="Currency" xfId="6" builtinId="4"/>
    <cellStyle name="Currency 2" xfId="3"/>
    <cellStyle name="Normal" xfId="0" builtinId="0"/>
    <cellStyle name="Normal 2" xfId="1"/>
    <cellStyle name="Normal 3" xfId="5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2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211454</xdr:colOff>
      <xdr:row>0</xdr:row>
      <xdr:rowOff>0</xdr:rowOff>
    </xdr:from>
    <xdr:to>
      <xdr:col>14</xdr:col>
      <xdr:colOff>222054</xdr:colOff>
      <xdr:row>10</xdr:row>
      <xdr:rowOff>1905</xdr:rowOff>
    </xdr:to>
    <xdr:grpSp>
      <xdr:nvGrpSpPr>
        <xdr:cNvPr id="2" name="Group 1"/>
        <xdr:cNvGrpSpPr/>
      </xdr:nvGrpSpPr>
      <xdr:grpSpPr>
        <a:xfrm>
          <a:off x="211454" y="0"/>
          <a:ext cx="14402875" cy="1906905"/>
          <a:chOff x="0" y="0"/>
          <a:chExt cx="8857420" cy="1915766"/>
        </a:xfrm>
      </xdr:grpSpPr>
      <xdr:pic>
        <xdr:nvPicPr>
          <xdr:cNvPr id="3" name="Picture 2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8857420" cy="1915766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sp macro="" textlink="">
        <xdr:nvSpPr>
          <xdr:cNvPr id="4" name="Rectangle 3"/>
          <xdr:cNvSpPr/>
        </xdr:nvSpPr>
        <xdr:spPr>
          <a:xfrm>
            <a:off x="109899" y="453911"/>
            <a:ext cx="8566570" cy="54662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Revenue Requirement Workform</a:t>
            </a:r>
          </a:p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(RRWF) for 2017 Filers</a:t>
            </a:r>
            <a:endParaRPr lang="en-CA" sz="3600" b="1" cap="none" spc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endParaRPr>
          </a:p>
        </xdr:txBody>
      </xdr:sp>
      <xdr:pic>
        <xdr:nvPicPr>
          <xdr:cNvPr id="5" name="Picture 4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178512" y="150375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" name="Rectangle 5"/>
          <xdr:cNvSpPr/>
        </xdr:nvSpPr>
        <xdr:spPr>
          <a:xfrm>
            <a:off x="519059" y="120121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211454</xdr:colOff>
      <xdr:row>0</xdr:row>
      <xdr:rowOff>0</xdr:rowOff>
    </xdr:from>
    <xdr:to>
      <xdr:col>14</xdr:col>
      <xdr:colOff>222054</xdr:colOff>
      <xdr:row>10</xdr:row>
      <xdr:rowOff>1905</xdr:rowOff>
    </xdr:to>
    <xdr:grpSp>
      <xdr:nvGrpSpPr>
        <xdr:cNvPr id="2" name="Group 1"/>
        <xdr:cNvGrpSpPr/>
      </xdr:nvGrpSpPr>
      <xdr:grpSpPr>
        <a:xfrm>
          <a:off x="211454" y="0"/>
          <a:ext cx="14402875" cy="1906905"/>
          <a:chOff x="0" y="0"/>
          <a:chExt cx="8857420" cy="1915766"/>
        </a:xfrm>
      </xdr:grpSpPr>
      <xdr:pic>
        <xdr:nvPicPr>
          <xdr:cNvPr id="3" name="Picture 2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8857420" cy="1915766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sp macro="" textlink="">
        <xdr:nvSpPr>
          <xdr:cNvPr id="4" name="Rectangle 3"/>
          <xdr:cNvSpPr/>
        </xdr:nvSpPr>
        <xdr:spPr>
          <a:xfrm>
            <a:off x="109899" y="453911"/>
            <a:ext cx="8566570" cy="54662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Revenue Requirement Workform</a:t>
            </a:r>
          </a:p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(RRWF) for 2017 Filers</a:t>
            </a:r>
            <a:endParaRPr lang="en-CA" sz="3600" b="1" cap="none" spc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endParaRPr>
          </a:p>
        </xdr:txBody>
      </xdr:sp>
      <xdr:pic>
        <xdr:nvPicPr>
          <xdr:cNvPr id="5" name="Picture 4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178512" y="150375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" name="Rectangle 5"/>
          <xdr:cNvSpPr/>
        </xdr:nvSpPr>
        <xdr:spPr>
          <a:xfrm>
            <a:off x="519059" y="120121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211454</xdr:colOff>
      <xdr:row>0</xdr:row>
      <xdr:rowOff>0</xdr:rowOff>
    </xdr:from>
    <xdr:to>
      <xdr:col>14</xdr:col>
      <xdr:colOff>222054</xdr:colOff>
      <xdr:row>10</xdr:row>
      <xdr:rowOff>1905</xdr:rowOff>
    </xdr:to>
    <xdr:grpSp>
      <xdr:nvGrpSpPr>
        <xdr:cNvPr id="2" name="Group 1"/>
        <xdr:cNvGrpSpPr/>
      </xdr:nvGrpSpPr>
      <xdr:grpSpPr>
        <a:xfrm>
          <a:off x="211454" y="0"/>
          <a:ext cx="14402875" cy="1906905"/>
          <a:chOff x="0" y="0"/>
          <a:chExt cx="8857420" cy="1915766"/>
        </a:xfrm>
      </xdr:grpSpPr>
      <xdr:pic>
        <xdr:nvPicPr>
          <xdr:cNvPr id="3" name="Picture 2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8857420" cy="1915766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sp macro="" textlink="">
        <xdr:nvSpPr>
          <xdr:cNvPr id="4" name="Rectangle 3"/>
          <xdr:cNvSpPr/>
        </xdr:nvSpPr>
        <xdr:spPr>
          <a:xfrm>
            <a:off x="109899" y="453911"/>
            <a:ext cx="8566570" cy="54662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Revenue Requirement Workform</a:t>
            </a:r>
          </a:p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(RRWF) for 2017 Filers</a:t>
            </a:r>
            <a:endParaRPr lang="en-CA" sz="3600" b="1" cap="none" spc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endParaRPr>
          </a:p>
        </xdr:txBody>
      </xdr:sp>
      <xdr:pic>
        <xdr:nvPicPr>
          <xdr:cNvPr id="5" name="Picture 4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178512" y="150375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" name="Rectangle 5"/>
          <xdr:cNvSpPr/>
        </xdr:nvSpPr>
        <xdr:spPr>
          <a:xfrm>
            <a:off x="519059" y="120121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211454</xdr:colOff>
      <xdr:row>0</xdr:row>
      <xdr:rowOff>0</xdr:rowOff>
    </xdr:from>
    <xdr:to>
      <xdr:col>14</xdr:col>
      <xdr:colOff>222054</xdr:colOff>
      <xdr:row>10</xdr:row>
      <xdr:rowOff>1905</xdr:rowOff>
    </xdr:to>
    <xdr:grpSp>
      <xdr:nvGrpSpPr>
        <xdr:cNvPr id="2" name="Group 1"/>
        <xdr:cNvGrpSpPr/>
      </xdr:nvGrpSpPr>
      <xdr:grpSpPr>
        <a:xfrm>
          <a:off x="211454" y="0"/>
          <a:ext cx="14402875" cy="1906905"/>
          <a:chOff x="0" y="0"/>
          <a:chExt cx="8857420" cy="1915766"/>
        </a:xfrm>
      </xdr:grpSpPr>
      <xdr:pic>
        <xdr:nvPicPr>
          <xdr:cNvPr id="3" name="Picture 2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8857420" cy="1915766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sp macro="" textlink="">
        <xdr:nvSpPr>
          <xdr:cNvPr id="4" name="Rectangle 3"/>
          <xdr:cNvSpPr/>
        </xdr:nvSpPr>
        <xdr:spPr>
          <a:xfrm>
            <a:off x="109899" y="453911"/>
            <a:ext cx="8566570" cy="54662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Revenue Requirement Workform</a:t>
            </a:r>
          </a:p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(RRWF) for 2017 Filers</a:t>
            </a:r>
            <a:endParaRPr lang="en-CA" sz="3600" b="1" cap="none" spc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endParaRPr>
          </a:p>
        </xdr:txBody>
      </xdr:sp>
      <xdr:pic>
        <xdr:nvPicPr>
          <xdr:cNvPr id="5" name="Picture 4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178512" y="150375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" name="Rectangle 5"/>
          <xdr:cNvSpPr/>
        </xdr:nvSpPr>
        <xdr:spPr>
          <a:xfrm>
            <a:off x="519059" y="120121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211454</xdr:colOff>
      <xdr:row>0</xdr:row>
      <xdr:rowOff>0</xdr:rowOff>
    </xdr:from>
    <xdr:to>
      <xdr:col>14</xdr:col>
      <xdr:colOff>222054</xdr:colOff>
      <xdr:row>10</xdr:row>
      <xdr:rowOff>1905</xdr:rowOff>
    </xdr:to>
    <xdr:grpSp>
      <xdr:nvGrpSpPr>
        <xdr:cNvPr id="2" name="Group 1"/>
        <xdr:cNvGrpSpPr/>
      </xdr:nvGrpSpPr>
      <xdr:grpSpPr>
        <a:xfrm>
          <a:off x="211454" y="0"/>
          <a:ext cx="14402875" cy="1906905"/>
          <a:chOff x="0" y="0"/>
          <a:chExt cx="8857420" cy="1915766"/>
        </a:xfrm>
      </xdr:grpSpPr>
      <xdr:pic>
        <xdr:nvPicPr>
          <xdr:cNvPr id="3" name="Picture 2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8857420" cy="1915766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sp macro="" textlink="">
        <xdr:nvSpPr>
          <xdr:cNvPr id="4" name="Rectangle 3"/>
          <xdr:cNvSpPr/>
        </xdr:nvSpPr>
        <xdr:spPr>
          <a:xfrm>
            <a:off x="109899" y="453911"/>
            <a:ext cx="8566570" cy="54662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Revenue Requirement Workform</a:t>
            </a:r>
          </a:p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(RRWF) for 2017 Filers</a:t>
            </a:r>
            <a:endParaRPr lang="en-CA" sz="3600" b="1" cap="none" spc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endParaRPr>
          </a:p>
        </xdr:txBody>
      </xdr:sp>
      <xdr:pic>
        <xdr:nvPicPr>
          <xdr:cNvPr id="5" name="Picture 4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178512" y="150375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" name="Rectangle 5"/>
          <xdr:cNvSpPr/>
        </xdr:nvSpPr>
        <xdr:spPr>
          <a:xfrm>
            <a:off x="519059" y="120121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211454</xdr:colOff>
      <xdr:row>0</xdr:row>
      <xdr:rowOff>0</xdr:rowOff>
    </xdr:from>
    <xdr:to>
      <xdr:col>14</xdr:col>
      <xdr:colOff>222054</xdr:colOff>
      <xdr:row>10</xdr:row>
      <xdr:rowOff>1905</xdr:rowOff>
    </xdr:to>
    <xdr:grpSp>
      <xdr:nvGrpSpPr>
        <xdr:cNvPr id="2" name="Group 1"/>
        <xdr:cNvGrpSpPr/>
      </xdr:nvGrpSpPr>
      <xdr:grpSpPr>
        <a:xfrm>
          <a:off x="211454" y="0"/>
          <a:ext cx="14402875" cy="1906905"/>
          <a:chOff x="0" y="0"/>
          <a:chExt cx="8857420" cy="1915766"/>
        </a:xfrm>
      </xdr:grpSpPr>
      <xdr:pic>
        <xdr:nvPicPr>
          <xdr:cNvPr id="3" name="Picture 2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8857420" cy="1915766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sp macro="" textlink="">
        <xdr:nvSpPr>
          <xdr:cNvPr id="4" name="Rectangle 3"/>
          <xdr:cNvSpPr/>
        </xdr:nvSpPr>
        <xdr:spPr>
          <a:xfrm>
            <a:off x="109899" y="453911"/>
            <a:ext cx="8566570" cy="54662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Revenue Requirement Workform</a:t>
            </a:r>
          </a:p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(RRWF) for 2017 Filers</a:t>
            </a:r>
            <a:endParaRPr lang="en-CA" sz="3600" b="1" cap="none" spc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endParaRPr>
          </a:p>
        </xdr:txBody>
      </xdr:sp>
      <xdr:pic>
        <xdr:nvPicPr>
          <xdr:cNvPr id="5" name="Picture 4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178512" y="150375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" name="Rectangle 5"/>
          <xdr:cNvSpPr/>
        </xdr:nvSpPr>
        <xdr:spPr>
          <a:xfrm>
            <a:off x="519059" y="120121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211454</xdr:colOff>
      <xdr:row>0</xdr:row>
      <xdr:rowOff>0</xdr:rowOff>
    </xdr:from>
    <xdr:to>
      <xdr:col>14</xdr:col>
      <xdr:colOff>222054</xdr:colOff>
      <xdr:row>10</xdr:row>
      <xdr:rowOff>1905</xdr:rowOff>
    </xdr:to>
    <xdr:grpSp>
      <xdr:nvGrpSpPr>
        <xdr:cNvPr id="2" name="Group 1"/>
        <xdr:cNvGrpSpPr/>
      </xdr:nvGrpSpPr>
      <xdr:grpSpPr>
        <a:xfrm>
          <a:off x="211454" y="0"/>
          <a:ext cx="14402875" cy="1906905"/>
          <a:chOff x="0" y="0"/>
          <a:chExt cx="8857420" cy="1915766"/>
        </a:xfrm>
      </xdr:grpSpPr>
      <xdr:pic>
        <xdr:nvPicPr>
          <xdr:cNvPr id="3" name="Picture 2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8857420" cy="1915766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sp macro="" textlink="">
        <xdr:nvSpPr>
          <xdr:cNvPr id="4" name="Rectangle 3"/>
          <xdr:cNvSpPr/>
        </xdr:nvSpPr>
        <xdr:spPr>
          <a:xfrm>
            <a:off x="109899" y="453911"/>
            <a:ext cx="8566570" cy="54662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Revenue Requirement Workform</a:t>
            </a:r>
          </a:p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(RRWF) for 2017 Filers</a:t>
            </a:r>
            <a:endParaRPr lang="en-CA" sz="3600" b="1" cap="none" spc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endParaRPr>
          </a:p>
        </xdr:txBody>
      </xdr:sp>
      <xdr:pic>
        <xdr:nvPicPr>
          <xdr:cNvPr id="5" name="Picture 4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178512" y="150375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" name="Rectangle 5"/>
          <xdr:cNvSpPr/>
        </xdr:nvSpPr>
        <xdr:spPr>
          <a:xfrm>
            <a:off x="519059" y="120121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211454</xdr:colOff>
      <xdr:row>0</xdr:row>
      <xdr:rowOff>0</xdr:rowOff>
    </xdr:from>
    <xdr:to>
      <xdr:col>14</xdr:col>
      <xdr:colOff>222054</xdr:colOff>
      <xdr:row>10</xdr:row>
      <xdr:rowOff>1905</xdr:rowOff>
    </xdr:to>
    <xdr:grpSp>
      <xdr:nvGrpSpPr>
        <xdr:cNvPr id="2" name="Group 1"/>
        <xdr:cNvGrpSpPr/>
      </xdr:nvGrpSpPr>
      <xdr:grpSpPr>
        <a:xfrm>
          <a:off x="211454" y="0"/>
          <a:ext cx="14402875" cy="1906905"/>
          <a:chOff x="0" y="0"/>
          <a:chExt cx="8857420" cy="1915766"/>
        </a:xfrm>
      </xdr:grpSpPr>
      <xdr:pic>
        <xdr:nvPicPr>
          <xdr:cNvPr id="3" name="Picture 2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8857420" cy="1915766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sp macro="" textlink="">
        <xdr:nvSpPr>
          <xdr:cNvPr id="4" name="Rectangle 3"/>
          <xdr:cNvSpPr/>
        </xdr:nvSpPr>
        <xdr:spPr>
          <a:xfrm>
            <a:off x="109899" y="453911"/>
            <a:ext cx="8566570" cy="54662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Revenue Requirement Workform</a:t>
            </a:r>
          </a:p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(RRWF) for 2017 Filers</a:t>
            </a:r>
            <a:endParaRPr lang="en-CA" sz="3600" b="1" cap="none" spc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endParaRPr>
          </a:p>
        </xdr:txBody>
      </xdr:sp>
      <xdr:pic>
        <xdr:nvPicPr>
          <xdr:cNvPr id="5" name="Picture 4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178512" y="150375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" name="Rectangle 5"/>
          <xdr:cNvSpPr/>
        </xdr:nvSpPr>
        <xdr:spPr>
          <a:xfrm>
            <a:off x="519059" y="120121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st%20Pric/2018-2022%20DX%20Rates/2019/Rate%20Design_2019_v27_Decision%20201903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st%20Pric/2018-2022%20DX%20Rates/2018/Rate%20Design_2018_v26_Decision%20201903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ist%20Pric/2018-2022%20DX%20Rates/2020/Rate%20Design_2020_v27_Decision%202019032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ist%20Pric/2018-2022%20DX%20Rates/2019/Draft%20Rate%20Order/RRWF_v27_Decision%20201903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 Design"/>
      <sheetName val="2019 Revenue at 2018 rates"/>
      <sheetName val="v27 Seasonal Rate Design"/>
      <sheetName val="Rate Design_2019_v27_Decision 2"/>
    </sheetNames>
    <sheetDataSet>
      <sheetData sheetId="0">
        <row r="1">
          <cell r="A1">
            <v>1</v>
          </cell>
        </row>
        <row r="8">
          <cell r="C8">
            <v>229781.09628296885</v>
          </cell>
          <cell r="D8">
            <v>1900.483340878086</v>
          </cell>
          <cell r="K8">
            <v>4308736.9369810913</v>
          </cell>
          <cell r="Q8">
            <v>97456814.871915534</v>
          </cell>
        </row>
        <row r="9">
          <cell r="C9">
            <v>451387.49262843956</v>
          </cell>
          <cell r="D9">
            <v>4559.6337424316143</v>
          </cell>
          <cell r="K9">
            <v>11480894.017168524</v>
          </cell>
          <cell r="Q9">
            <v>322399985.15578622</v>
          </cell>
        </row>
        <row r="10">
          <cell r="C10">
            <v>330182.89315018774</v>
          </cell>
          <cell r="D10">
            <v>4248.7344097218793</v>
          </cell>
          <cell r="K10">
            <v>14023458.563965324</v>
          </cell>
          <cell r="Q10">
            <v>529373358.17578042</v>
          </cell>
        </row>
        <row r="11">
          <cell r="C11">
            <v>148020.4305567891</v>
          </cell>
          <cell r="D11">
            <v>570.97755962736971</v>
          </cell>
          <cell r="K11">
            <v>2723205.6649919767</v>
          </cell>
          <cell r="Q11">
            <v>111464023.33686019</v>
          </cell>
        </row>
      </sheetData>
      <sheetData sheetId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 Design"/>
      <sheetName val="Rate Design_2018_v26_Decision 2"/>
    </sheetNames>
    <sheetDataSet>
      <sheetData sheetId="0">
        <row r="1">
          <cell r="A1">
            <v>1</v>
          </cell>
        </row>
        <row r="8">
          <cell r="S8">
            <v>25.201990430533286</v>
          </cell>
          <cell r="V8">
            <v>1.085568613425167</v>
          </cell>
        </row>
        <row r="9">
          <cell r="S9">
            <v>33.882212384547046</v>
          </cell>
          <cell r="V9">
            <v>2.5742265964866959</v>
          </cell>
        </row>
        <row r="10">
          <cell r="S10">
            <v>81.521508618980249</v>
          </cell>
          <cell r="V10">
            <v>4.1397399052141868</v>
          </cell>
        </row>
        <row r="11">
          <cell r="S11">
            <v>36.749231714378716</v>
          </cell>
          <cell r="V11">
            <v>7.0049888363050803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 Design"/>
      <sheetName val="2020 Rev at 2019 Rate"/>
      <sheetName val="Rate Design_2020_v27_Decision 2"/>
    </sheetNames>
    <sheetDataSet>
      <sheetData sheetId="0">
        <row r="8">
          <cell r="C8">
            <v>232510.2362043419</v>
          </cell>
          <cell r="D8">
            <v>1907.7688987710853</v>
          </cell>
          <cell r="K8">
            <v>4326422.3267818866</v>
          </cell>
          <cell r="Q8">
            <v>100684724.34747092</v>
          </cell>
        </row>
        <row r="9">
          <cell r="C9">
            <v>455258.89783439331</v>
          </cell>
          <cell r="D9">
            <v>4569.2010575972699</v>
          </cell>
          <cell r="K9">
            <v>11528017.823732939</v>
          </cell>
          <cell r="Q9">
            <v>331281768.61945421</v>
          </cell>
        </row>
        <row r="10">
          <cell r="C10">
            <v>331842.84536766197</v>
          </cell>
          <cell r="D10">
            <v>4207.0266753845754</v>
          </cell>
          <cell r="K10">
            <v>14081018.432364438</v>
          </cell>
          <cell r="Q10">
            <v>541631028.91704309</v>
          </cell>
        </row>
        <row r="11">
          <cell r="C11">
            <v>148345.45702418295</v>
          </cell>
          <cell r="D11">
            <v>561.98753171885971</v>
          </cell>
          <cell r="K11">
            <v>2734383.1758025722</v>
          </cell>
          <cell r="Q11">
            <v>113495320.59239961</v>
          </cell>
        </row>
      </sheetData>
      <sheetData sheetId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UR_2018"/>
      <sheetName val="UR_2019"/>
      <sheetName val="UR_2020"/>
      <sheetName val="UR_2021"/>
      <sheetName val="R1_2019"/>
      <sheetName val="R1_2020"/>
      <sheetName val="R1_2021"/>
      <sheetName val="R1_2022"/>
      <sheetName val="R2_2019"/>
      <sheetName val="R2_2020"/>
      <sheetName val="R2_2021"/>
      <sheetName val="R2_2022"/>
      <sheetName val="Seasonal_2019"/>
      <sheetName val="Seasonal_2020"/>
      <sheetName val="Seasonal_2021"/>
      <sheetName val="Seasonal_2022"/>
    </sheetNames>
    <sheetDataSet>
      <sheetData sheetId="0">
        <row r="15">
          <cell r="G15">
            <v>39.039666781418866</v>
          </cell>
          <cell r="H15">
            <v>6.8998855696235997E-2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F65"/>
  <sheetViews>
    <sheetView tabSelected="1" workbookViewId="0">
      <selection activeCell="C21" sqref="C21"/>
    </sheetView>
  </sheetViews>
  <sheetFormatPr defaultRowHeight="15" x14ac:dyDescent="0.25"/>
  <cols>
    <col min="1" max="1" width="45.85546875" customWidth="1"/>
    <col min="2" max="2" width="16.140625" bestFit="1" customWidth="1"/>
    <col min="3" max="3" width="22.28515625" customWidth="1"/>
    <col min="4" max="4" width="16.85546875" customWidth="1"/>
    <col min="5" max="5" width="18.7109375" bestFit="1" customWidth="1"/>
    <col min="6" max="6" width="13.7109375" customWidth="1"/>
    <col min="7" max="7" width="18.28515625" bestFit="1" customWidth="1"/>
  </cols>
  <sheetData>
    <row r="11" spans="1:1" ht="14.45" x14ac:dyDescent="0.3">
      <c r="A11" t="s">
        <v>0</v>
      </c>
    </row>
    <row r="12" spans="1:1" ht="14.45" x14ac:dyDescent="0.3">
      <c r="A12" t="s">
        <v>1</v>
      </c>
    </row>
    <row r="14" spans="1:1" ht="14.45" x14ac:dyDescent="0.3">
      <c r="A14" s="59" t="s">
        <v>49</v>
      </c>
    </row>
    <row r="16" spans="1:1" x14ac:dyDescent="0.25">
      <c r="A16" s="1" t="s">
        <v>2</v>
      </c>
    </row>
    <row r="17" spans="1:5" ht="15.75" thickBot="1" x14ac:dyDescent="0.3"/>
    <row r="18" spans="1:5" x14ac:dyDescent="0.25">
      <c r="A18" s="65" t="s">
        <v>40</v>
      </c>
      <c r="B18" s="66"/>
    </row>
    <row r="19" spans="1:5" x14ac:dyDescent="0.25">
      <c r="A19" s="2" t="s">
        <v>3</v>
      </c>
      <c r="B19" s="3">
        <f>'[1]Rate Design'!$C$8</f>
        <v>229781.09628296885</v>
      </c>
    </row>
    <row r="20" spans="1:5" ht="15.75" thickBot="1" x14ac:dyDescent="0.3">
      <c r="A20" s="4" t="s">
        <v>4</v>
      </c>
      <c r="B20" s="5">
        <f>'[1]Rate Design'!$D$8*10^6</f>
        <v>1900483340.8780861</v>
      </c>
      <c r="D20" s="6"/>
    </row>
    <row r="21" spans="1:5" ht="15.75" thickBot="1" x14ac:dyDescent="0.3"/>
    <row r="22" spans="1:5" ht="30" customHeight="1" thickBot="1" x14ac:dyDescent="0.3">
      <c r="A22" s="7" t="s">
        <v>5</v>
      </c>
      <c r="B22" s="8">
        <f>'[1]Rate Design'!$Q$8-'[1]Rate Design'!$K$8</f>
        <v>93148077.934934437</v>
      </c>
    </row>
    <row r="23" spans="1:5" ht="15.75" thickBot="1" x14ac:dyDescent="0.3"/>
    <row r="24" spans="1:5" x14ac:dyDescent="0.25">
      <c r="A24" s="65" t="s">
        <v>41</v>
      </c>
      <c r="B24" s="66"/>
    </row>
    <row r="25" spans="1:5" x14ac:dyDescent="0.25">
      <c r="A25" s="2" t="s">
        <v>7</v>
      </c>
      <c r="B25" s="9">
        <f>'[2]Rate Design'!$S$8</f>
        <v>25.201990430533286</v>
      </c>
    </row>
    <row r="26" spans="1:5" ht="15.75" thickBot="1" x14ac:dyDescent="0.3">
      <c r="A26" s="4" t="s">
        <v>8</v>
      </c>
      <c r="B26" s="10">
        <f>'[2]Rate Design'!$V$8/100</f>
        <v>1.085568613425167E-2</v>
      </c>
    </row>
    <row r="28" spans="1:5" x14ac:dyDescent="0.25">
      <c r="A28" s="1" t="s">
        <v>9</v>
      </c>
    </row>
    <row r="29" spans="1:5" ht="15.75" thickBot="1" x14ac:dyDescent="0.3"/>
    <row r="30" spans="1:5" x14ac:dyDescent="0.25">
      <c r="A30" s="11"/>
      <c r="B30" s="12" t="s">
        <v>10</v>
      </c>
      <c r="C30" s="13" t="s">
        <v>11</v>
      </c>
      <c r="D30" s="14" t="s">
        <v>12</v>
      </c>
      <c r="E30" s="15" t="s">
        <v>13</v>
      </c>
    </row>
    <row r="31" spans="1:5" x14ac:dyDescent="0.25">
      <c r="A31" s="2" t="s">
        <v>14</v>
      </c>
      <c r="B31" s="60">
        <f>IF(B25="","",B25)</f>
        <v>25.201990430533286</v>
      </c>
      <c r="C31" s="16">
        <f>IF(B19="","",B19)</f>
        <v>229781.09628296885</v>
      </c>
      <c r="D31" s="17">
        <f>IF(ISERROR(B31*C31*12),"",B31*C31*12)</f>
        <v>69491291.875689939</v>
      </c>
      <c r="E31" s="18">
        <f>IF(ISERROR(D31/D33),"",D31/D33)</f>
        <v>0.771077292563496</v>
      </c>
    </row>
    <row r="32" spans="1:5" x14ac:dyDescent="0.25">
      <c r="A32" s="2" t="s">
        <v>15</v>
      </c>
      <c r="B32" s="62">
        <f>IF(B26="","",B26)</f>
        <v>1.085568613425167E-2</v>
      </c>
      <c r="C32" s="19">
        <f>IF(B20="","",B20)</f>
        <v>1900483340.8780861</v>
      </c>
      <c r="D32" s="17">
        <f>IF(ISERROR(B32*C32),"",B32*C32)</f>
        <v>20631050.65194653</v>
      </c>
      <c r="E32" s="18">
        <f>IF(ISERROR(D32/D33),"",D32/D33)</f>
        <v>0.22892270743650406</v>
      </c>
    </row>
    <row r="33" spans="1:5" ht="15.75" thickBot="1" x14ac:dyDescent="0.3">
      <c r="A33" s="20" t="s">
        <v>16</v>
      </c>
      <c r="B33" s="21" t="s">
        <v>17</v>
      </c>
      <c r="C33" s="22" t="s">
        <v>17</v>
      </c>
      <c r="D33" s="23">
        <f>IF(ISERROR(D31+D32),"",D31+D32)</f>
        <v>90122342.527636468</v>
      </c>
      <c r="E33" s="24" t="s">
        <v>17</v>
      </c>
    </row>
    <row r="35" spans="1:5" x14ac:dyDescent="0.25">
      <c r="A35" s="25" t="s">
        <v>18</v>
      </c>
    </row>
    <row r="36" spans="1:5" ht="15.75" thickBot="1" x14ac:dyDescent="0.3"/>
    <row r="37" spans="1:5" ht="28.5" thickBot="1" x14ac:dyDescent="0.3">
      <c r="A37" s="26" t="s">
        <v>19</v>
      </c>
      <c r="B37" s="27">
        <v>3</v>
      </c>
    </row>
    <row r="38" spans="1:5" ht="15.75" thickBot="1" x14ac:dyDescent="0.3"/>
    <row r="39" spans="1:5" ht="51.75" x14ac:dyDescent="0.25">
      <c r="A39" s="28"/>
      <c r="B39" s="29" t="s">
        <v>20</v>
      </c>
      <c r="C39" s="30" t="s">
        <v>21</v>
      </c>
      <c r="D39" s="31" t="s">
        <v>22</v>
      </c>
    </row>
    <row r="40" spans="1:5" x14ac:dyDescent="0.25">
      <c r="A40" s="2" t="s">
        <v>14</v>
      </c>
      <c r="B40" s="17">
        <f>IF(ISERROR(B$22*E31),"",B$22*E31)</f>
        <v>71824367.741562769</v>
      </c>
      <c r="C40" s="61">
        <f>IF(ISERROR(ROUND(B40/B19/12,2)),"",ROUND(B40/B19/12,2))</f>
        <v>26.05</v>
      </c>
      <c r="D40" s="32">
        <f>IF(ISERROR(C40*B19*12),"",C40*B19*12)</f>
        <v>71829570.698056057</v>
      </c>
    </row>
    <row r="41" spans="1:5" x14ac:dyDescent="0.25">
      <c r="A41" s="33" t="s">
        <v>15</v>
      </c>
      <c r="B41" s="34">
        <f>IF(ISERROR(B$22*E32),"",B$22*E32)</f>
        <v>21323710.193371676</v>
      </c>
      <c r="C41" s="63">
        <f>IF(ISERROR(ROUND(B41/B20,4)),"",ROUND(B41/B20,4))</f>
        <v>1.12E-2</v>
      </c>
      <c r="D41" s="32">
        <f>IF(ISERROR(C41*B20),"",C41*B20)</f>
        <v>21285413.417834565</v>
      </c>
    </row>
    <row r="42" spans="1:5" ht="15.75" thickBot="1" x14ac:dyDescent="0.3">
      <c r="A42" s="35" t="s">
        <v>16</v>
      </c>
      <c r="B42" s="36">
        <f>IF(ISERROR(B40+B41),"",B40+B41)</f>
        <v>93148077.934934437</v>
      </c>
      <c r="C42" s="37" t="s">
        <v>17</v>
      </c>
      <c r="D42" s="38">
        <f>IF(ISERROR(D40+D41),"",D40+D41)</f>
        <v>93114984.115890622</v>
      </c>
    </row>
    <row r="43" spans="1:5" ht="15.75" thickBot="1" x14ac:dyDescent="0.3"/>
    <row r="44" spans="1:5" ht="39" x14ac:dyDescent="0.25">
      <c r="A44" s="28"/>
      <c r="B44" s="13" t="s">
        <v>23</v>
      </c>
      <c r="C44" s="39" t="s">
        <v>24</v>
      </c>
      <c r="D44" s="40" t="s">
        <v>25</v>
      </c>
      <c r="E44" s="41" t="s">
        <v>26</v>
      </c>
    </row>
    <row r="45" spans="1:5" x14ac:dyDescent="0.25">
      <c r="A45" s="2" t="s">
        <v>14</v>
      </c>
      <c r="B45" s="42">
        <f>IF(ISERROR(((1-E31)/B37)+E31),"",((1-E31)/B37)+E31)</f>
        <v>0.84738486170899729</v>
      </c>
      <c r="C45" s="43">
        <f>IF(ISERROR(B45*B$22),"",B45*B$22)</f>
        <v>78932271.13935332</v>
      </c>
      <c r="D45" s="44">
        <f>IF(ISERROR(ROUND(C45/B19/12,2)),"",ROUND(C45/B19/12,2))</f>
        <v>28.63</v>
      </c>
      <c r="E45" s="32">
        <f>IF(ISERROR(D45*12*B19),"",D45*12*B19)</f>
        <v>78943593.43897678</v>
      </c>
    </row>
    <row r="46" spans="1:5" x14ac:dyDescent="0.25">
      <c r="A46" s="33" t="s">
        <v>15</v>
      </c>
      <c r="B46" s="45">
        <f>IF(ISERROR(1-B45),"",1-B45)</f>
        <v>0.15261513829100271</v>
      </c>
      <c r="C46" s="46">
        <f>IF(ISERROR(B46*B$22),"",B46*B$22)</f>
        <v>14215806.795581117</v>
      </c>
      <c r="D46" s="47">
        <f>IF(ISERROR(ROUND(C46/B20,4)),"",ROUND(C46/B20,4))</f>
        <v>7.4999999999999997E-3</v>
      </c>
      <c r="E46" s="48">
        <f>IF(ISERROR(D46*B20),"",D46*B20)</f>
        <v>14253625.056585645</v>
      </c>
    </row>
    <row r="47" spans="1:5" ht="15.75" thickBot="1" x14ac:dyDescent="0.3">
      <c r="A47" s="35" t="s">
        <v>16</v>
      </c>
      <c r="B47" s="49" t="s">
        <v>17</v>
      </c>
      <c r="C47" s="23">
        <f>IF(ISERROR(SUM(C45:C46)),"",SUM(C45:C46))</f>
        <v>93148077.934934437</v>
      </c>
      <c r="D47" s="37" t="s">
        <v>17</v>
      </c>
      <c r="E47" s="50">
        <f>IF(ISERROR(E45+E46),"",E45+E46)</f>
        <v>93197218.495562419</v>
      </c>
    </row>
    <row r="48" spans="1:5" ht="15.75" thickBot="1" x14ac:dyDescent="0.3"/>
    <row r="49" spans="1:6" x14ac:dyDescent="0.25">
      <c r="A49" s="67" t="s">
        <v>27</v>
      </c>
      <c r="B49" s="68"/>
    </row>
    <row r="50" spans="1:6" x14ac:dyDescent="0.25">
      <c r="A50" s="2" t="s">
        <v>28</v>
      </c>
      <c r="B50" s="32">
        <f>IF(ISERROR(D45-C40),"",D45-C40)</f>
        <v>2.5799999999999983</v>
      </c>
    </row>
    <row r="51" spans="1:6" x14ac:dyDescent="0.25">
      <c r="A51" s="69" t="s">
        <v>29</v>
      </c>
      <c r="B51" s="51">
        <f>IF(ISERROR((D45*12*B19)+(D46*B20)-B22),"",(D45*12*B19)+(D46*B20)-B22)</f>
        <v>49140.56062798202</v>
      </c>
    </row>
    <row r="52" spans="1:6" ht="15.75" thickBot="1" x14ac:dyDescent="0.3">
      <c r="A52" s="70"/>
      <c r="B52" s="52">
        <f>IF(ISERROR(B51/B22), "", B51/B22)</f>
        <v>5.2755313601111084E-4</v>
      </c>
    </row>
    <row r="54" spans="1:6" x14ac:dyDescent="0.25">
      <c r="A54" s="53"/>
      <c r="B54" s="1" t="s">
        <v>30</v>
      </c>
      <c r="C54" s="54"/>
    </row>
    <row r="56" spans="1:6" ht="32.450000000000003" customHeight="1" x14ac:dyDescent="0.25">
      <c r="A56" s="55">
        <v>1</v>
      </c>
      <c r="B56" s="71" t="s">
        <v>31</v>
      </c>
      <c r="C56" s="72"/>
      <c r="D56" s="72"/>
      <c r="E56" s="72"/>
      <c r="F56" s="72"/>
    </row>
    <row r="57" spans="1:6" ht="32.450000000000003" customHeight="1" x14ac:dyDescent="0.25">
      <c r="A57" s="56"/>
      <c r="B57" s="72"/>
      <c r="C57" s="72"/>
      <c r="D57" s="72"/>
      <c r="E57" s="72"/>
      <c r="F57" s="72"/>
    </row>
    <row r="58" spans="1:6" x14ac:dyDescent="0.25">
      <c r="A58" s="57"/>
    </row>
    <row r="59" spans="1:6" ht="19.899999999999999" customHeight="1" x14ac:dyDescent="0.25">
      <c r="A59" s="58">
        <v>2</v>
      </c>
      <c r="B59" s="64" t="s">
        <v>32</v>
      </c>
      <c r="C59" s="64"/>
      <c r="D59" s="64"/>
      <c r="E59" s="64"/>
      <c r="F59" s="64"/>
    </row>
    <row r="60" spans="1:6" ht="19.899999999999999" customHeight="1" x14ac:dyDescent="0.25">
      <c r="A60" s="56"/>
      <c r="B60" s="64"/>
      <c r="C60" s="64"/>
      <c r="D60" s="64"/>
      <c r="E60" s="64"/>
      <c r="F60" s="64"/>
    </row>
    <row r="61" spans="1:6" ht="19.899999999999999" customHeight="1" x14ac:dyDescent="0.25">
      <c r="A61" s="56"/>
      <c r="B61" s="64"/>
      <c r="C61" s="64"/>
      <c r="D61" s="64"/>
      <c r="E61" s="64"/>
      <c r="F61" s="64"/>
    </row>
    <row r="62" spans="1:6" ht="19.899999999999999" customHeight="1" x14ac:dyDescent="0.25">
      <c r="A62" s="56"/>
      <c r="B62" s="64"/>
      <c r="C62" s="64"/>
      <c r="D62" s="64"/>
      <c r="E62" s="64"/>
      <c r="F62" s="64"/>
    </row>
    <row r="63" spans="1:6" x14ac:dyDescent="0.25">
      <c r="A63" s="57"/>
    </row>
    <row r="64" spans="1:6" ht="20.45" customHeight="1" x14ac:dyDescent="0.25">
      <c r="A64" s="58">
        <v>3</v>
      </c>
      <c r="B64" s="64" t="s">
        <v>33</v>
      </c>
      <c r="C64" s="64"/>
      <c r="D64" s="64"/>
      <c r="E64" s="64"/>
      <c r="F64" s="64"/>
    </row>
    <row r="65" spans="1:6" ht="20.45" customHeight="1" x14ac:dyDescent="0.25">
      <c r="A65" s="56"/>
      <c r="B65" s="64"/>
      <c r="C65" s="64"/>
      <c r="D65" s="64"/>
      <c r="E65" s="64"/>
      <c r="F65" s="64"/>
    </row>
  </sheetData>
  <mergeCells count="7">
    <mergeCell ref="B64:F65"/>
    <mergeCell ref="A18:B18"/>
    <mergeCell ref="A24:B24"/>
    <mergeCell ref="A49:B49"/>
    <mergeCell ref="A51:A52"/>
    <mergeCell ref="B56:F57"/>
    <mergeCell ref="B59:F6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F65"/>
  <sheetViews>
    <sheetView workbookViewId="0">
      <selection activeCell="E38" sqref="E38"/>
    </sheetView>
  </sheetViews>
  <sheetFormatPr defaultRowHeight="15" x14ac:dyDescent="0.25"/>
  <cols>
    <col min="1" max="1" width="45.85546875" customWidth="1"/>
    <col min="2" max="2" width="16.140625" bestFit="1" customWidth="1"/>
    <col min="3" max="3" width="22.28515625" customWidth="1"/>
    <col min="4" max="4" width="16.85546875" customWidth="1"/>
    <col min="5" max="5" width="18.7109375" bestFit="1" customWidth="1"/>
    <col min="6" max="6" width="13.7109375" customWidth="1"/>
    <col min="7" max="7" width="18.28515625" bestFit="1" customWidth="1"/>
  </cols>
  <sheetData>
    <row r="11" spans="1:1" ht="14.45" x14ac:dyDescent="0.3">
      <c r="A11" t="s">
        <v>0</v>
      </c>
    </row>
    <row r="12" spans="1:1" ht="14.45" x14ac:dyDescent="0.3">
      <c r="A12" t="s">
        <v>1</v>
      </c>
    </row>
    <row r="14" spans="1:1" ht="14.45" x14ac:dyDescent="0.3">
      <c r="A14" s="59" t="s">
        <v>50</v>
      </c>
    </row>
    <row r="16" spans="1:1" ht="14.45" x14ac:dyDescent="0.3">
      <c r="A16" s="1" t="s">
        <v>2</v>
      </c>
    </row>
    <row r="17" spans="1:5" thickBot="1" x14ac:dyDescent="0.35"/>
    <row r="18" spans="1:5" ht="14.45" x14ac:dyDescent="0.3">
      <c r="A18" s="65" t="s">
        <v>51</v>
      </c>
      <c r="B18" s="66"/>
    </row>
    <row r="19" spans="1:5" ht="14.45" x14ac:dyDescent="0.3">
      <c r="A19" s="2" t="s">
        <v>3</v>
      </c>
      <c r="B19" s="3">
        <f>'[3]Rate Design'!$C$8</f>
        <v>232510.2362043419</v>
      </c>
    </row>
    <row r="20" spans="1:5" thickBot="1" x14ac:dyDescent="0.35">
      <c r="A20" s="4" t="s">
        <v>4</v>
      </c>
      <c r="B20" s="5">
        <f>'[3]Rate Design'!$D$8*10^6</f>
        <v>1907768898.7710853</v>
      </c>
      <c r="D20" s="6"/>
    </row>
    <row r="21" spans="1:5" thickBot="1" x14ac:dyDescent="0.35"/>
    <row r="22" spans="1:5" ht="30" customHeight="1" thickBot="1" x14ac:dyDescent="0.35">
      <c r="A22" s="7" t="s">
        <v>5</v>
      </c>
      <c r="B22" s="8">
        <f>'[3]Rate Design'!$Q$8-'[3]Rate Design'!$K$8</f>
        <v>96358302.02068904</v>
      </c>
    </row>
    <row r="23" spans="1:5" thickBot="1" x14ac:dyDescent="0.35"/>
    <row r="24" spans="1:5" ht="14.45" x14ac:dyDescent="0.3">
      <c r="A24" s="65" t="s">
        <v>6</v>
      </c>
      <c r="B24" s="66"/>
    </row>
    <row r="25" spans="1:5" ht="14.45" x14ac:dyDescent="0.3">
      <c r="A25" s="2" t="s">
        <v>7</v>
      </c>
      <c r="B25" s="9">
        <f>UR_2019!D45</f>
        <v>28.63</v>
      </c>
    </row>
    <row r="26" spans="1:5" thickBot="1" x14ac:dyDescent="0.35">
      <c r="A26" s="4" t="s">
        <v>8</v>
      </c>
      <c r="B26" s="10">
        <f>UR_2019!D46</f>
        <v>7.4999999999999997E-3</v>
      </c>
    </row>
    <row r="28" spans="1:5" ht="14.45" x14ac:dyDescent="0.3">
      <c r="A28" s="1" t="s">
        <v>9</v>
      </c>
    </row>
    <row r="29" spans="1:5" thickBot="1" x14ac:dyDescent="0.35"/>
    <row r="30" spans="1:5" x14ac:dyDescent="0.25">
      <c r="A30" s="11"/>
      <c r="B30" s="12" t="s">
        <v>10</v>
      </c>
      <c r="C30" s="13" t="s">
        <v>11</v>
      </c>
      <c r="D30" s="14" t="s">
        <v>12</v>
      </c>
      <c r="E30" s="15" t="s">
        <v>13</v>
      </c>
    </row>
    <row r="31" spans="1:5" x14ac:dyDescent="0.25">
      <c r="A31" s="2" t="s">
        <v>14</v>
      </c>
      <c r="B31" s="60">
        <f>IF(B25="","",B25)</f>
        <v>28.63</v>
      </c>
      <c r="C31" s="16">
        <f>IF(B19="","",B19)</f>
        <v>232510.2362043419</v>
      </c>
      <c r="D31" s="17">
        <f>IF(ISERROR(B31*C31*12),"",B31*C31*12)</f>
        <v>79881216.750363693</v>
      </c>
      <c r="E31" s="18">
        <f>IF(ISERROR(D31/D33),"",D31/D33)</f>
        <v>0.84809061255625184</v>
      </c>
    </row>
    <row r="32" spans="1:5" x14ac:dyDescent="0.25">
      <c r="A32" s="2" t="s">
        <v>15</v>
      </c>
      <c r="B32" s="62">
        <f>IF(B26="","",B26)</f>
        <v>7.4999999999999997E-3</v>
      </c>
      <c r="C32" s="19">
        <f>IF(B20="","",B20)</f>
        <v>1907768898.7710853</v>
      </c>
      <c r="D32" s="17">
        <f>IF(ISERROR(B32*C32),"",B32*C32)</f>
        <v>14308266.740783138</v>
      </c>
      <c r="E32" s="18">
        <f>IF(ISERROR(D32/D33),"",D32/D33)</f>
        <v>0.15190938744374807</v>
      </c>
    </row>
    <row r="33" spans="1:5" ht="15.75" thickBot="1" x14ac:dyDescent="0.3">
      <c r="A33" s="20" t="s">
        <v>16</v>
      </c>
      <c r="B33" s="21" t="s">
        <v>17</v>
      </c>
      <c r="C33" s="22" t="s">
        <v>17</v>
      </c>
      <c r="D33" s="23">
        <f>IF(ISERROR(D31+D32),"",D31+D32)</f>
        <v>94189483.491146833</v>
      </c>
      <c r="E33" s="24" t="s">
        <v>17</v>
      </c>
    </row>
    <row r="35" spans="1:5" x14ac:dyDescent="0.25">
      <c r="A35" s="25" t="s">
        <v>18</v>
      </c>
    </row>
    <row r="36" spans="1:5" ht="15.75" thickBot="1" x14ac:dyDescent="0.3"/>
    <row r="37" spans="1:5" ht="28.5" thickBot="1" x14ac:dyDescent="0.3">
      <c r="A37" s="26" t="s">
        <v>19</v>
      </c>
      <c r="B37" s="27">
        <f>UR_2019!B37-1</f>
        <v>2</v>
      </c>
    </row>
    <row r="38" spans="1:5" ht="15.75" thickBot="1" x14ac:dyDescent="0.3"/>
    <row r="39" spans="1:5" ht="51.75" x14ac:dyDescent="0.25">
      <c r="A39" s="28"/>
      <c r="B39" s="29" t="s">
        <v>20</v>
      </c>
      <c r="C39" s="30" t="s">
        <v>21</v>
      </c>
      <c r="D39" s="31" t="s">
        <v>22</v>
      </c>
    </row>
    <row r="40" spans="1:5" x14ac:dyDescent="0.25">
      <c r="A40" s="2" t="s">
        <v>14</v>
      </c>
      <c r="B40" s="17">
        <f>IF(ISERROR(B$22*E31),"",B$22*E31)</f>
        <v>81720571.385606483</v>
      </c>
      <c r="C40" s="61">
        <f>IF(ISERROR(ROUND(B40/B19/12,2)),"",ROUND(B40/B19/12,2))</f>
        <v>29.29</v>
      </c>
      <c r="D40" s="32">
        <f>IF(ISERROR(C40*B19*12),"",C40*B19*12)</f>
        <v>81722697.821102083</v>
      </c>
    </row>
    <row r="41" spans="1:5" x14ac:dyDescent="0.25">
      <c r="A41" s="33" t="s">
        <v>15</v>
      </c>
      <c r="B41" s="34">
        <f>IF(ISERROR(B$22*E32),"",B$22*E32)</f>
        <v>14637730.635082545</v>
      </c>
      <c r="C41" s="63">
        <f>IF(ISERROR(ROUND(B41/B20,4)),"",ROUND(B41/B20,4))</f>
        <v>7.7000000000000002E-3</v>
      </c>
      <c r="D41" s="32">
        <f>IF(ISERROR(C41*B20),"",C41*B20)</f>
        <v>14689820.520537358</v>
      </c>
    </row>
    <row r="42" spans="1:5" ht="15.75" thickBot="1" x14ac:dyDescent="0.3">
      <c r="A42" s="35" t="s">
        <v>16</v>
      </c>
      <c r="B42" s="36">
        <f>IF(ISERROR(B40+B41),"",B40+B41)</f>
        <v>96358302.020689026</v>
      </c>
      <c r="C42" s="37" t="s">
        <v>17</v>
      </c>
      <c r="D42" s="38">
        <f>IF(ISERROR(D40+D41),"",D40+D41)</f>
        <v>96412518.341639444</v>
      </c>
    </row>
    <row r="43" spans="1:5" ht="15.75" thickBot="1" x14ac:dyDescent="0.3"/>
    <row r="44" spans="1:5" ht="39" x14ac:dyDescent="0.25">
      <c r="A44" s="28"/>
      <c r="B44" s="13" t="s">
        <v>23</v>
      </c>
      <c r="C44" s="39" t="s">
        <v>24</v>
      </c>
      <c r="D44" s="40" t="s">
        <v>25</v>
      </c>
      <c r="E44" s="41" t="s">
        <v>26</v>
      </c>
    </row>
    <row r="45" spans="1:5" x14ac:dyDescent="0.25">
      <c r="A45" s="2" t="s">
        <v>14</v>
      </c>
      <c r="B45" s="42">
        <f>IF(ISERROR(((1-E31)/B37)+E31),"",((1-E31)/B37)+E31)</f>
        <v>0.92404530627812598</v>
      </c>
      <c r="C45" s="43">
        <f>IF(ISERROR(B45*B$22),"",B45*B$22)</f>
        <v>89039436.703147769</v>
      </c>
      <c r="D45" s="44">
        <f>IF(ISERROR(ROUND(C45/B19/12,2)),"",ROUND(C45/B19/12,2))</f>
        <v>31.91</v>
      </c>
      <c r="E45" s="32">
        <f>IF(ISERROR(D45*12*B19),"",D45*12*B19)</f>
        <v>89032819.647366598</v>
      </c>
    </row>
    <row r="46" spans="1:5" x14ac:dyDescent="0.25">
      <c r="A46" s="33" t="s">
        <v>15</v>
      </c>
      <c r="B46" s="45">
        <f>IF(ISERROR(1-B45),"",1-B45)</f>
        <v>7.5954693721874023E-2</v>
      </c>
      <c r="C46" s="46">
        <f>IF(ISERROR(B46*B$22),"",B46*B$22)</f>
        <v>7318865.3175412705</v>
      </c>
      <c r="D46" s="47">
        <f>IF(ISERROR(ROUND(C46/B20,4)),"",ROUND(C46/B20,4))</f>
        <v>3.8E-3</v>
      </c>
      <c r="E46" s="48">
        <f>IF(ISERROR(D46*B20),"",D46*B20)</f>
        <v>7249521.8153301235</v>
      </c>
    </row>
    <row r="47" spans="1:5" ht="15.75" thickBot="1" x14ac:dyDescent="0.3">
      <c r="A47" s="35" t="s">
        <v>16</v>
      </c>
      <c r="B47" s="49" t="s">
        <v>17</v>
      </c>
      <c r="C47" s="23">
        <f>IF(ISERROR(SUM(C45:C46)),"",SUM(C45:C46))</f>
        <v>96358302.02068904</v>
      </c>
      <c r="D47" s="37" t="s">
        <v>17</v>
      </c>
      <c r="E47" s="50">
        <f>IF(ISERROR(E45+E46),"",E45+E46)</f>
        <v>96282341.462696716</v>
      </c>
    </row>
    <row r="48" spans="1:5" ht="15.75" thickBot="1" x14ac:dyDescent="0.3"/>
    <row r="49" spans="1:6" x14ac:dyDescent="0.25">
      <c r="A49" s="67" t="s">
        <v>27</v>
      </c>
      <c r="B49" s="68"/>
    </row>
    <row r="50" spans="1:6" x14ac:dyDescent="0.25">
      <c r="A50" s="2" t="s">
        <v>28</v>
      </c>
      <c r="B50" s="32">
        <f>IF(ISERROR(D45-C40),"",D45-C40)</f>
        <v>2.620000000000001</v>
      </c>
    </row>
    <row r="51" spans="1:6" x14ac:dyDescent="0.25">
      <c r="A51" s="69" t="s">
        <v>29</v>
      </c>
      <c r="B51" s="51">
        <f>IF(ISERROR((D45*12*B19)+(D46*B20)-B22),"",(D45*12*B19)+(D46*B20)-B22)</f>
        <v>-75960.557992324233</v>
      </c>
    </row>
    <row r="52" spans="1:6" ht="15.75" thickBot="1" x14ac:dyDescent="0.3">
      <c r="A52" s="70"/>
      <c r="B52" s="52">
        <f>IF(ISERROR(B51/B22), "", B51/B22)</f>
        <v>-7.8831357962300726E-4</v>
      </c>
    </row>
    <row r="54" spans="1:6" x14ac:dyDescent="0.25">
      <c r="A54" s="53"/>
      <c r="B54" s="1" t="s">
        <v>30</v>
      </c>
      <c r="C54" s="54"/>
    </row>
    <row r="56" spans="1:6" ht="32.450000000000003" customHeight="1" x14ac:dyDescent="0.25">
      <c r="A56" s="55">
        <v>1</v>
      </c>
      <c r="B56" s="71" t="s">
        <v>31</v>
      </c>
      <c r="C56" s="72"/>
      <c r="D56" s="72"/>
      <c r="E56" s="72"/>
      <c r="F56" s="72"/>
    </row>
    <row r="57" spans="1:6" ht="32.450000000000003" customHeight="1" x14ac:dyDescent="0.25">
      <c r="A57" s="56"/>
      <c r="B57" s="72"/>
      <c r="C57" s="72"/>
      <c r="D57" s="72"/>
      <c r="E57" s="72"/>
      <c r="F57" s="72"/>
    </row>
    <row r="58" spans="1:6" x14ac:dyDescent="0.25">
      <c r="A58" s="57"/>
    </row>
    <row r="59" spans="1:6" ht="19.899999999999999" customHeight="1" x14ac:dyDescent="0.25">
      <c r="A59" s="58">
        <v>2</v>
      </c>
      <c r="B59" s="64" t="s">
        <v>32</v>
      </c>
      <c r="C59" s="64"/>
      <c r="D59" s="64"/>
      <c r="E59" s="64"/>
      <c r="F59" s="64"/>
    </row>
    <row r="60" spans="1:6" ht="19.899999999999999" customHeight="1" x14ac:dyDescent="0.25">
      <c r="A60" s="56"/>
      <c r="B60" s="64"/>
      <c r="C60" s="64"/>
      <c r="D60" s="64"/>
      <c r="E60" s="64"/>
      <c r="F60" s="64"/>
    </row>
    <row r="61" spans="1:6" ht="19.899999999999999" customHeight="1" x14ac:dyDescent="0.25">
      <c r="A61" s="56"/>
      <c r="B61" s="64"/>
      <c r="C61" s="64"/>
      <c r="D61" s="64"/>
      <c r="E61" s="64"/>
      <c r="F61" s="64"/>
    </row>
    <row r="62" spans="1:6" ht="19.899999999999999" customHeight="1" x14ac:dyDescent="0.25">
      <c r="A62" s="56"/>
      <c r="B62" s="64"/>
      <c r="C62" s="64"/>
      <c r="D62" s="64"/>
      <c r="E62" s="64"/>
      <c r="F62" s="64"/>
    </row>
    <row r="63" spans="1:6" x14ac:dyDescent="0.25">
      <c r="A63" s="57"/>
    </row>
    <row r="64" spans="1:6" x14ac:dyDescent="0.25">
      <c r="A64" s="58">
        <v>3</v>
      </c>
      <c r="B64" s="64" t="s">
        <v>33</v>
      </c>
      <c r="C64" s="64"/>
      <c r="D64" s="64"/>
      <c r="E64" s="64"/>
      <c r="F64" s="64"/>
    </row>
    <row r="65" spans="1:6" x14ac:dyDescent="0.25">
      <c r="A65" s="56"/>
      <c r="B65" s="64"/>
      <c r="C65" s="64"/>
      <c r="D65" s="64"/>
      <c r="E65" s="64"/>
      <c r="F65" s="64"/>
    </row>
  </sheetData>
  <mergeCells count="7">
    <mergeCell ref="B64:F65"/>
    <mergeCell ref="A18:B18"/>
    <mergeCell ref="A24:B24"/>
    <mergeCell ref="A49:B49"/>
    <mergeCell ref="A51:A52"/>
    <mergeCell ref="B56:F57"/>
    <mergeCell ref="B59:F6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F67"/>
  <sheetViews>
    <sheetView workbookViewId="0">
      <selection activeCell="E38" sqref="E38"/>
    </sheetView>
  </sheetViews>
  <sheetFormatPr defaultRowHeight="15" x14ac:dyDescent="0.25"/>
  <cols>
    <col min="1" max="1" width="45.85546875" customWidth="1"/>
    <col min="2" max="2" width="16.140625" bestFit="1" customWidth="1"/>
    <col min="3" max="3" width="22.28515625" customWidth="1"/>
    <col min="4" max="4" width="16.85546875" customWidth="1"/>
    <col min="5" max="5" width="18.7109375" bestFit="1" customWidth="1"/>
    <col min="6" max="6" width="13.7109375" customWidth="1"/>
    <col min="7" max="7" width="18.28515625" bestFit="1" customWidth="1"/>
  </cols>
  <sheetData>
    <row r="11" spans="1:1" ht="14.45" x14ac:dyDescent="0.3">
      <c r="A11" t="s">
        <v>0</v>
      </c>
    </row>
    <row r="12" spans="1:1" ht="14.45" x14ac:dyDescent="0.3">
      <c r="A12" t="s">
        <v>1</v>
      </c>
    </row>
    <row r="14" spans="1:1" ht="14.45" x14ac:dyDescent="0.3">
      <c r="A14" s="59" t="s">
        <v>46</v>
      </c>
    </row>
    <row r="16" spans="1:1" ht="14.45" x14ac:dyDescent="0.3">
      <c r="A16" s="1" t="s">
        <v>2</v>
      </c>
    </row>
    <row r="17" spans="1:5" thickBot="1" x14ac:dyDescent="0.35"/>
    <row r="18" spans="1:5" x14ac:dyDescent="0.25">
      <c r="A18" s="65" t="s">
        <v>47</v>
      </c>
      <c r="B18" s="66"/>
    </row>
    <row r="19" spans="1:5" x14ac:dyDescent="0.25">
      <c r="A19" s="2" t="s">
        <v>3</v>
      </c>
      <c r="B19" s="3">
        <f>'[1]Rate Design'!$C$9</f>
        <v>451387.49262843956</v>
      </c>
    </row>
    <row r="20" spans="1:5" ht="15.75" thickBot="1" x14ac:dyDescent="0.3">
      <c r="A20" s="4" t="s">
        <v>4</v>
      </c>
      <c r="B20" s="5">
        <f>'[1]Rate Design'!$D$9*10^6</f>
        <v>4559633742.4316139</v>
      </c>
      <c r="D20" s="6"/>
    </row>
    <row r="21" spans="1:5" ht="15.75" thickBot="1" x14ac:dyDescent="0.3"/>
    <row r="22" spans="1:5" ht="30" customHeight="1" thickBot="1" x14ac:dyDescent="0.3">
      <c r="A22" s="7" t="s">
        <v>5</v>
      </c>
      <c r="B22" s="8">
        <f>'[1]Rate Design'!$Q$9-'[1]Rate Design'!$K$9</f>
        <v>310919091.13861769</v>
      </c>
    </row>
    <row r="23" spans="1:5" ht="15.75" thickBot="1" x14ac:dyDescent="0.3"/>
    <row r="24" spans="1:5" x14ac:dyDescent="0.25">
      <c r="A24" s="65" t="s">
        <v>6</v>
      </c>
      <c r="B24" s="66"/>
    </row>
    <row r="25" spans="1:5" x14ac:dyDescent="0.25">
      <c r="A25" s="2" t="s">
        <v>7</v>
      </c>
      <c r="B25" s="9">
        <f>'[2]Rate Design'!$S$9</f>
        <v>33.882212384547046</v>
      </c>
    </row>
    <row r="26" spans="1:5" ht="15.75" thickBot="1" x14ac:dyDescent="0.3">
      <c r="A26" s="4" t="s">
        <v>8</v>
      </c>
      <c r="B26" s="10">
        <f>'[2]Rate Design'!$V$9/100</f>
        <v>2.5742265964866961E-2</v>
      </c>
    </row>
    <row r="28" spans="1:5" x14ac:dyDescent="0.25">
      <c r="A28" s="1" t="s">
        <v>9</v>
      </c>
    </row>
    <row r="29" spans="1:5" ht="15.75" thickBot="1" x14ac:dyDescent="0.3"/>
    <row r="30" spans="1:5" x14ac:dyDescent="0.25">
      <c r="A30" s="11"/>
      <c r="B30" s="12" t="s">
        <v>10</v>
      </c>
      <c r="C30" s="13" t="s">
        <v>11</v>
      </c>
      <c r="D30" s="14" t="s">
        <v>12</v>
      </c>
      <c r="E30" s="15" t="s">
        <v>13</v>
      </c>
    </row>
    <row r="31" spans="1:5" x14ac:dyDescent="0.25">
      <c r="A31" s="2" t="s">
        <v>14</v>
      </c>
      <c r="B31" s="60">
        <f>IF(B25="","",B25)</f>
        <v>33.882212384547046</v>
      </c>
      <c r="C31" s="16">
        <f>IF(B19="","",B19)</f>
        <v>451387.49262843956</v>
      </c>
      <c r="D31" s="17">
        <f>IF(ISERROR(B31*C31*12),"",B31*C31*12)</f>
        <v>183528082.71557945</v>
      </c>
      <c r="E31" s="18">
        <f>IF(ISERROR(D31/D33),"",D31/D33)</f>
        <v>0.60992361838737996</v>
      </c>
    </row>
    <row r="32" spans="1:5" x14ac:dyDescent="0.25">
      <c r="A32" s="2" t="s">
        <v>15</v>
      </c>
      <c r="B32" s="62">
        <f>IF(B26="","",B26)</f>
        <v>2.5742265964866961E-2</v>
      </c>
      <c r="C32" s="19">
        <f>IF(B20="","",B20)</f>
        <v>4559633742.4316139</v>
      </c>
      <c r="D32" s="17">
        <f>IF(ISERROR(B32*C32),"",B32*C32)</f>
        <v>117375304.5000563</v>
      </c>
      <c r="E32" s="18">
        <f>IF(ISERROR(D32/D33),"",D32/D33)</f>
        <v>0.39007638161261998</v>
      </c>
    </row>
    <row r="33" spans="1:5" ht="15.75" thickBot="1" x14ac:dyDescent="0.3">
      <c r="A33" s="20" t="s">
        <v>16</v>
      </c>
      <c r="B33" s="21" t="s">
        <v>17</v>
      </c>
      <c r="C33" s="22" t="s">
        <v>17</v>
      </c>
      <c r="D33" s="23">
        <f>IF(ISERROR(D31+D32),"",D31+D32)</f>
        <v>300903387.21563578</v>
      </c>
      <c r="E33" s="24" t="s">
        <v>17</v>
      </c>
    </row>
    <row r="35" spans="1:5" x14ac:dyDescent="0.25">
      <c r="A35" s="25" t="s">
        <v>18</v>
      </c>
    </row>
    <row r="36" spans="1:5" ht="15.75" thickBot="1" x14ac:dyDescent="0.3"/>
    <row r="37" spans="1:5" ht="28.5" thickBot="1" x14ac:dyDescent="0.3">
      <c r="A37" s="26" t="s">
        <v>19</v>
      </c>
      <c r="B37" s="27">
        <v>6</v>
      </c>
    </row>
    <row r="38" spans="1:5" ht="15.75" thickBot="1" x14ac:dyDescent="0.3"/>
    <row r="39" spans="1:5" ht="51.75" x14ac:dyDescent="0.25">
      <c r="A39" s="28"/>
      <c r="B39" s="29" t="s">
        <v>20</v>
      </c>
      <c r="C39" s="30" t="s">
        <v>21</v>
      </c>
      <c r="D39" s="31" t="s">
        <v>22</v>
      </c>
    </row>
    <row r="40" spans="1:5" x14ac:dyDescent="0.25">
      <c r="A40" s="2" t="s">
        <v>14</v>
      </c>
      <c r="B40" s="17">
        <f>IF(ISERROR(B$22*E31),"",B$22*E31)</f>
        <v>189636897.09298128</v>
      </c>
      <c r="C40" s="61">
        <f>IF(ISERROR(ROUND(B40/B19/12,2)),"",ROUND(B40/B19/12,2))</f>
        <v>35.01</v>
      </c>
      <c r="D40" s="32">
        <f>IF(ISERROR(C40*B19*12),"",C40*B19*12)</f>
        <v>189636913.40306002</v>
      </c>
    </row>
    <row r="41" spans="1:5" x14ac:dyDescent="0.25">
      <c r="A41" s="33" t="s">
        <v>15</v>
      </c>
      <c r="B41" s="34">
        <f>IF(ISERROR(B$22*E32),"",B$22*E32)</f>
        <v>121282194.0456364</v>
      </c>
      <c r="C41" s="63">
        <f>IF(ISERROR(ROUND(B41/B20,4)),"",ROUND(B41/B20,4))</f>
        <v>2.6599999999999999E-2</v>
      </c>
      <c r="D41" s="32">
        <f>IF(ISERROR(C41*B20),"",C41*B20)</f>
        <v>121286257.54868093</v>
      </c>
    </row>
    <row r="42" spans="1:5" ht="15.75" thickBot="1" x14ac:dyDescent="0.3">
      <c r="A42" s="35" t="s">
        <v>16</v>
      </c>
      <c r="B42" s="36">
        <f>IF(ISERROR(B40+B41),"",B40+B41)</f>
        <v>310919091.13861769</v>
      </c>
      <c r="C42" s="37" t="s">
        <v>17</v>
      </c>
      <c r="D42" s="38">
        <f>IF(ISERROR(D40+D41),"",D40+D41)</f>
        <v>310923170.95174098</v>
      </c>
    </row>
    <row r="43" spans="1:5" ht="15.75" thickBot="1" x14ac:dyDescent="0.3"/>
    <row r="44" spans="1:5" ht="39" x14ac:dyDescent="0.25">
      <c r="A44" s="28"/>
      <c r="B44" s="13" t="s">
        <v>23</v>
      </c>
      <c r="C44" s="39" t="s">
        <v>24</v>
      </c>
      <c r="D44" s="40" t="s">
        <v>25</v>
      </c>
      <c r="E44" s="41" t="s">
        <v>26</v>
      </c>
    </row>
    <row r="45" spans="1:5" x14ac:dyDescent="0.25">
      <c r="A45" s="2" t="s">
        <v>14</v>
      </c>
      <c r="B45" s="42">
        <f>IF(ISERROR(((1-E31)/B37)+E31),"",((1-E31)/B37)+E31)</f>
        <v>0.67493634865614993</v>
      </c>
      <c r="C45" s="43">
        <f>IF(ISERROR(B45*B$22),"",B45*B$22)</f>
        <v>209850596.10058734</v>
      </c>
      <c r="D45" s="44">
        <f>IF(ISERROR(ROUND(C45/B19/12,2)),"",ROUND(C45/B19/12,2))</f>
        <v>38.74</v>
      </c>
      <c r="E45" s="32">
        <f>IF(ISERROR(D45*12*B19),"",D45*12*B19)</f>
        <v>209841017.57310897</v>
      </c>
    </row>
    <row r="46" spans="1:5" x14ac:dyDescent="0.25">
      <c r="A46" s="33" t="s">
        <v>15</v>
      </c>
      <c r="B46" s="45">
        <f>IF(ISERROR(1-B45),"",1-B45)</f>
        <v>0.32506365134385007</v>
      </c>
      <c r="C46" s="46">
        <f>IF(ISERROR(B46*B$22),"",B46*B$22)</f>
        <v>101068495.03803037</v>
      </c>
      <c r="D46" s="47">
        <f>IF(ISERROR(ROUND(C46/B20,4)),"",ROUND(C46/B20,4))</f>
        <v>2.2200000000000001E-2</v>
      </c>
      <c r="E46" s="48">
        <f>IF(ISERROR(D46*B20),"",D46*B20)</f>
        <v>101223869.08198184</v>
      </c>
    </row>
    <row r="47" spans="1:5" ht="15.75" thickBot="1" x14ac:dyDescent="0.3">
      <c r="A47" s="35" t="s">
        <v>16</v>
      </c>
      <c r="B47" s="49" t="s">
        <v>17</v>
      </c>
      <c r="C47" s="23">
        <f>IF(ISERROR(SUM(C45:C46)),"",SUM(C45:C46))</f>
        <v>310919091.13861769</v>
      </c>
      <c r="D47" s="37" t="s">
        <v>17</v>
      </c>
      <c r="E47" s="50">
        <f>IF(ISERROR(E45+E46),"",E45+E46)</f>
        <v>311064886.65509081</v>
      </c>
    </row>
    <row r="48" spans="1:5" ht="15.75" thickBot="1" x14ac:dyDescent="0.3"/>
    <row r="49" spans="1:6" x14ac:dyDescent="0.25">
      <c r="A49" s="67" t="s">
        <v>27</v>
      </c>
      <c r="B49" s="68"/>
    </row>
    <row r="50" spans="1:6" x14ac:dyDescent="0.25">
      <c r="A50" s="2" t="s">
        <v>28</v>
      </c>
      <c r="B50" s="32">
        <f>IF(ISERROR(D45-C40),"",D45-C40)</f>
        <v>3.730000000000004</v>
      </c>
    </row>
    <row r="51" spans="1:6" x14ac:dyDescent="0.25">
      <c r="A51" s="69" t="s">
        <v>29</v>
      </c>
      <c r="B51" s="51">
        <f>IF(ISERROR((D45*12*B19)+(D46*B20)-B22),"",(D45*12*B19)+(D46*B20)-B22)</f>
        <v>145795.51647311449</v>
      </c>
    </row>
    <row r="52" spans="1:6" ht="15.75" thickBot="1" x14ac:dyDescent="0.3">
      <c r="A52" s="70"/>
      <c r="B52" s="52">
        <f>IF(ISERROR(B51/B22), "", B51/B22)</f>
        <v>4.6891786522080815E-4</v>
      </c>
    </row>
    <row r="54" spans="1:6" x14ac:dyDescent="0.25">
      <c r="A54" s="56"/>
      <c r="B54" s="1" t="s">
        <v>30</v>
      </c>
      <c r="C54" s="54"/>
    </row>
    <row r="55" spans="1:6" x14ac:dyDescent="0.25">
      <c r="A55" s="57"/>
    </row>
    <row r="56" spans="1:6" ht="32.450000000000003" customHeight="1" x14ac:dyDescent="0.25">
      <c r="A56" s="55">
        <v>1</v>
      </c>
      <c r="B56" s="71" t="s">
        <v>31</v>
      </c>
      <c r="C56" s="72"/>
      <c r="D56" s="72"/>
      <c r="E56" s="72"/>
      <c r="F56" s="72"/>
    </row>
    <row r="57" spans="1:6" ht="32.450000000000003" customHeight="1" x14ac:dyDescent="0.25">
      <c r="A57" s="56"/>
      <c r="B57" s="72"/>
      <c r="C57" s="72"/>
      <c r="D57" s="72"/>
      <c r="E57" s="72"/>
      <c r="F57" s="72"/>
    </row>
    <row r="58" spans="1:6" x14ac:dyDescent="0.25">
      <c r="A58" s="57"/>
    </row>
    <row r="59" spans="1:6" ht="19.899999999999999" customHeight="1" x14ac:dyDescent="0.25">
      <c r="A59" s="58">
        <v>2</v>
      </c>
      <c r="B59" s="64" t="s">
        <v>32</v>
      </c>
      <c r="C59" s="64"/>
      <c r="D59" s="64"/>
      <c r="E59" s="64"/>
      <c r="F59" s="64"/>
    </row>
    <row r="60" spans="1:6" ht="19.899999999999999" customHeight="1" x14ac:dyDescent="0.25">
      <c r="A60" s="56"/>
      <c r="B60" s="64"/>
      <c r="C60" s="64"/>
      <c r="D60" s="64"/>
      <c r="E60" s="64"/>
      <c r="F60" s="64"/>
    </row>
    <row r="61" spans="1:6" ht="19.899999999999999" customHeight="1" x14ac:dyDescent="0.25">
      <c r="A61" s="56"/>
      <c r="B61" s="64"/>
      <c r="C61" s="64"/>
      <c r="D61" s="64"/>
      <c r="E61" s="64"/>
      <c r="F61" s="64"/>
    </row>
    <row r="62" spans="1:6" ht="19.899999999999999" customHeight="1" x14ac:dyDescent="0.25">
      <c r="A62" s="56"/>
      <c r="B62" s="64"/>
      <c r="C62" s="64"/>
      <c r="D62" s="64"/>
      <c r="E62" s="64"/>
      <c r="F62" s="64"/>
    </row>
    <row r="63" spans="1:6" x14ac:dyDescent="0.25">
      <c r="A63" s="57"/>
    </row>
    <row r="64" spans="1:6" ht="22.15" customHeight="1" x14ac:dyDescent="0.25">
      <c r="A64" s="58">
        <v>3</v>
      </c>
      <c r="B64" s="64" t="s">
        <v>33</v>
      </c>
      <c r="C64" s="64"/>
      <c r="D64" s="64"/>
      <c r="E64" s="64"/>
      <c r="F64" s="64"/>
    </row>
    <row r="65" spans="1:6" ht="22.15" customHeight="1" x14ac:dyDescent="0.25">
      <c r="A65" s="56"/>
      <c r="B65" s="64"/>
      <c r="C65" s="64"/>
      <c r="D65" s="64"/>
      <c r="E65" s="64"/>
      <c r="F65" s="64"/>
    </row>
    <row r="66" spans="1:6" x14ac:dyDescent="0.25">
      <c r="A66" s="57"/>
    </row>
    <row r="67" spans="1:6" x14ac:dyDescent="0.25">
      <c r="A67" s="57"/>
    </row>
  </sheetData>
  <mergeCells count="7">
    <mergeCell ref="B64:F65"/>
    <mergeCell ref="A18:B18"/>
    <mergeCell ref="A24:B24"/>
    <mergeCell ref="A49:B49"/>
    <mergeCell ref="A51:A52"/>
    <mergeCell ref="B56:F57"/>
    <mergeCell ref="B59:F6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F66"/>
  <sheetViews>
    <sheetView workbookViewId="0">
      <selection activeCell="E38" sqref="E38"/>
    </sheetView>
  </sheetViews>
  <sheetFormatPr defaultRowHeight="15" x14ac:dyDescent="0.25"/>
  <cols>
    <col min="1" max="1" width="45.85546875" customWidth="1"/>
    <col min="2" max="2" width="16.140625" bestFit="1" customWidth="1"/>
    <col min="3" max="3" width="22.28515625" customWidth="1"/>
    <col min="4" max="4" width="16.85546875" customWidth="1"/>
    <col min="5" max="5" width="18.7109375" bestFit="1" customWidth="1"/>
    <col min="6" max="6" width="13.7109375" customWidth="1"/>
    <col min="7" max="7" width="18.28515625" bestFit="1" customWidth="1"/>
  </cols>
  <sheetData>
    <row r="11" spans="1:1" ht="14.45" x14ac:dyDescent="0.3">
      <c r="A11" t="s">
        <v>0</v>
      </c>
    </row>
    <row r="12" spans="1:1" ht="14.45" x14ac:dyDescent="0.3">
      <c r="A12" t="s">
        <v>1</v>
      </c>
    </row>
    <row r="14" spans="1:1" ht="14.45" x14ac:dyDescent="0.3">
      <c r="A14" s="59" t="s">
        <v>48</v>
      </c>
    </row>
    <row r="16" spans="1:1" ht="14.45" x14ac:dyDescent="0.3">
      <c r="A16" s="1" t="s">
        <v>2</v>
      </c>
    </row>
    <row r="17" spans="1:5" thickBot="1" x14ac:dyDescent="0.35"/>
    <row r="18" spans="1:5" x14ac:dyDescent="0.25">
      <c r="A18" s="65" t="s">
        <v>47</v>
      </c>
      <c r="B18" s="66"/>
    </row>
    <row r="19" spans="1:5" x14ac:dyDescent="0.25">
      <c r="A19" s="2" t="s">
        <v>3</v>
      </c>
      <c r="B19" s="3">
        <f>'[3]Rate Design'!$C$9</f>
        <v>455258.89783439331</v>
      </c>
    </row>
    <row r="20" spans="1:5" ht="15.75" thickBot="1" x14ac:dyDescent="0.3">
      <c r="A20" s="4" t="s">
        <v>4</v>
      </c>
      <c r="B20" s="5">
        <f>'[3]Rate Design'!$D$9*10^6</f>
        <v>4569201057.59727</v>
      </c>
      <c r="D20" s="6"/>
    </row>
    <row r="21" spans="1:5" ht="15.75" thickBot="1" x14ac:dyDescent="0.3"/>
    <row r="22" spans="1:5" ht="30" customHeight="1" thickBot="1" x14ac:dyDescent="0.3">
      <c r="A22" s="7" t="s">
        <v>5</v>
      </c>
      <c r="B22" s="8">
        <f>'[3]Rate Design'!$Q$9-'[3]Rate Design'!$K$9</f>
        <v>319753750.79572129</v>
      </c>
    </row>
    <row r="23" spans="1:5" ht="15.75" thickBot="1" x14ac:dyDescent="0.3"/>
    <row r="24" spans="1:5" x14ac:dyDescent="0.25">
      <c r="A24" s="65" t="s">
        <v>6</v>
      </c>
      <c r="B24" s="66"/>
    </row>
    <row r="25" spans="1:5" x14ac:dyDescent="0.25">
      <c r="A25" s="2" t="s">
        <v>7</v>
      </c>
      <c r="B25" s="9">
        <f>'R1_2019'!D45</f>
        <v>38.74</v>
      </c>
    </row>
    <row r="26" spans="1:5" ht="15.75" thickBot="1" x14ac:dyDescent="0.3">
      <c r="A26" s="4" t="s">
        <v>8</v>
      </c>
      <c r="B26" s="10">
        <f>'R1_2019'!D46</f>
        <v>2.2200000000000001E-2</v>
      </c>
    </row>
    <row r="28" spans="1:5" x14ac:dyDescent="0.25">
      <c r="A28" s="1" t="s">
        <v>9</v>
      </c>
    </row>
    <row r="29" spans="1:5" ht="15.75" thickBot="1" x14ac:dyDescent="0.3"/>
    <row r="30" spans="1:5" x14ac:dyDescent="0.25">
      <c r="A30" s="11"/>
      <c r="B30" s="12" t="s">
        <v>10</v>
      </c>
      <c r="C30" s="13" t="s">
        <v>11</v>
      </c>
      <c r="D30" s="14" t="s">
        <v>12</v>
      </c>
      <c r="E30" s="15" t="s">
        <v>13</v>
      </c>
    </row>
    <row r="31" spans="1:5" x14ac:dyDescent="0.25">
      <c r="A31" s="2" t="s">
        <v>14</v>
      </c>
      <c r="B31" s="60">
        <f>IF(B25="","",B25)</f>
        <v>38.74</v>
      </c>
      <c r="C31" s="16">
        <f>IF(B19="","",B19)</f>
        <v>455258.89783439331</v>
      </c>
      <c r="D31" s="17">
        <f>IF(ISERROR(B31*C31*12),"",B31*C31*12)</f>
        <v>211640756.42525277</v>
      </c>
      <c r="E31" s="18">
        <f>IF(ISERROR(D31/D33),"",D31/D33)</f>
        <v>0.67600220702946623</v>
      </c>
    </row>
    <row r="32" spans="1:5" x14ac:dyDescent="0.25">
      <c r="A32" s="2" t="s">
        <v>15</v>
      </c>
      <c r="B32" s="62">
        <f>IF(B26="","",B26)</f>
        <v>2.2200000000000001E-2</v>
      </c>
      <c r="C32" s="19">
        <f>IF(B20="","",B20)</f>
        <v>4569201057.59727</v>
      </c>
      <c r="D32" s="17">
        <f>IF(ISERROR(B32*C32),"",B32*C32)</f>
        <v>101436263.47865939</v>
      </c>
      <c r="E32" s="18">
        <f>IF(ISERROR(D32/D33),"",D32/D33)</f>
        <v>0.32399779297053366</v>
      </c>
    </row>
    <row r="33" spans="1:5" ht="15.75" thickBot="1" x14ac:dyDescent="0.3">
      <c r="A33" s="20" t="s">
        <v>16</v>
      </c>
      <c r="B33" s="21" t="s">
        <v>17</v>
      </c>
      <c r="C33" s="22" t="s">
        <v>17</v>
      </c>
      <c r="D33" s="23">
        <f>IF(ISERROR(D31+D32),"",D31+D32)</f>
        <v>313077019.90391219</v>
      </c>
      <c r="E33" s="24" t="s">
        <v>17</v>
      </c>
    </row>
    <row r="35" spans="1:5" x14ac:dyDescent="0.25">
      <c r="A35" s="25" t="s">
        <v>18</v>
      </c>
    </row>
    <row r="36" spans="1:5" ht="15.75" thickBot="1" x14ac:dyDescent="0.3"/>
    <row r="37" spans="1:5" ht="28.5" thickBot="1" x14ac:dyDescent="0.3">
      <c r="A37" s="26" t="s">
        <v>19</v>
      </c>
      <c r="B37" s="27">
        <f>'R1_2019'!B37-1</f>
        <v>5</v>
      </c>
    </row>
    <row r="38" spans="1:5" ht="15.75" thickBot="1" x14ac:dyDescent="0.3"/>
    <row r="39" spans="1:5" ht="51.75" x14ac:dyDescent="0.25">
      <c r="A39" s="28"/>
      <c r="B39" s="29" t="s">
        <v>20</v>
      </c>
      <c r="C39" s="30" t="s">
        <v>21</v>
      </c>
      <c r="D39" s="31" t="s">
        <v>22</v>
      </c>
    </row>
    <row r="40" spans="1:5" x14ac:dyDescent="0.25">
      <c r="A40" s="2" t="s">
        <v>14</v>
      </c>
      <c r="B40" s="17">
        <f>IF(ISERROR(B$22*E31),"",B$22*E31)</f>
        <v>216154241.24385753</v>
      </c>
      <c r="C40" s="61">
        <f>IF(ISERROR(ROUND(B40/B19/12,2)),"",ROUND(B40/B19/12,2))</f>
        <v>39.57</v>
      </c>
      <c r="D40" s="32">
        <f>IF(ISERROR(C40*B19*12),"",C40*B19*12)</f>
        <v>216175135.0476833</v>
      </c>
    </row>
    <row r="41" spans="1:5" x14ac:dyDescent="0.25">
      <c r="A41" s="33" t="s">
        <v>15</v>
      </c>
      <c r="B41" s="34">
        <f>IF(ISERROR(B$22*E32),"",B$22*E32)</f>
        <v>103599509.55186372</v>
      </c>
      <c r="C41" s="63">
        <f>IF(ISERROR(ROUND(B41/B20,4)),"",ROUND(B41/B20,4))</f>
        <v>2.2700000000000001E-2</v>
      </c>
      <c r="D41" s="32">
        <f>IF(ISERROR(C41*B20),"",C41*B20)</f>
        <v>103720864.00745803</v>
      </c>
    </row>
    <row r="42" spans="1:5" ht="15.75" thickBot="1" x14ac:dyDescent="0.3">
      <c r="A42" s="35" t="s">
        <v>16</v>
      </c>
      <c r="B42" s="36">
        <f>IF(ISERROR(B40+B41),"",B40+B41)</f>
        <v>319753750.79572123</v>
      </c>
      <c r="C42" s="37" t="s">
        <v>17</v>
      </c>
      <c r="D42" s="38">
        <f>IF(ISERROR(D40+D41),"",D40+D41)</f>
        <v>319895999.05514133</v>
      </c>
    </row>
    <row r="43" spans="1:5" ht="15.75" thickBot="1" x14ac:dyDescent="0.3"/>
    <row r="44" spans="1:5" ht="39" x14ac:dyDescent="0.25">
      <c r="A44" s="28"/>
      <c r="B44" s="13" t="s">
        <v>23</v>
      </c>
      <c r="C44" s="39" t="s">
        <v>24</v>
      </c>
      <c r="D44" s="40" t="s">
        <v>25</v>
      </c>
      <c r="E44" s="41" t="s">
        <v>26</v>
      </c>
    </row>
    <row r="45" spans="1:5" x14ac:dyDescent="0.25">
      <c r="A45" s="2" t="s">
        <v>14</v>
      </c>
      <c r="B45" s="42">
        <f>IF(ISERROR(((1-E31)/B37)+E31),"",((1-E31)/B37)+E31)</f>
        <v>0.74080176562357303</v>
      </c>
      <c r="C45" s="43">
        <f>IF(ISERROR(B45*B$22),"",B45*B$22)</f>
        <v>236874143.1542303</v>
      </c>
      <c r="D45" s="44">
        <f>IF(ISERROR(ROUND(C45/B19/12,2)),"",ROUND(C45/B19/12,2))</f>
        <v>43.36</v>
      </c>
      <c r="E45" s="32">
        <f>IF(ISERROR(D45*12*B19),"",D45*12*B19)</f>
        <v>236880309.7211915</v>
      </c>
    </row>
    <row r="46" spans="1:5" x14ac:dyDescent="0.25">
      <c r="A46" s="33" t="s">
        <v>15</v>
      </c>
      <c r="B46" s="45">
        <f>IF(ISERROR(1-B45),"",1-B45)</f>
        <v>0.25919823437642697</v>
      </c>
      <c r="C46" s="46">
        <f>IF(ISERROR(B46*B$22),"",B46*B$22)</f>
        <v>82879607.641490996</v>
      </c>
      <c r="D46" s="47">
        <f>IF(ISERROR(ROUND(C46/B20,4)),"",ROUND(C46/B20,4))</f>
        <v>1.8100000000000002E-2</v>
      </c>
      <c r="E46" s="48">
        <f>IF(ISERROR(D46*B20),"",D46*B20)</f>
        <v>82702539.142510593</v>
      </c>
    </row>
    <row r="47" spans="1:5" ht="15.75" thickBot="1" x14ac:dyDescent="0.3">
      <c r="A47" s="35" t="s">
        <v>16</v>
      </c>
      <c r="B47" s="49" t="s">
        <v>17</v>
      </c>
      <c r="C47" s="23">
        <f>IF(ISERROR(SUM(C45:C46)),"",SUM(C45:C46))</f>
        <v>319753750.79572129</v>
      </c>
      <c r="D47" s="37" t="s">
        <v>17</v>
      </c>
      <c r="E47" s="50">
        <f>IF(ISERROR(E45+E46),"",E45+E46)</f>
        <v>319582848.86370206</v>
      </c>
    </row>
    <row r="48" spans="1:5" ht="15.75" thickBot="1" x14ac:dyDescent="0.3"/>
    <row r="49" spans="1:6" x14ac:dyDescent="0.25">
      <c r="A49" s="67" t="s">
        <v>27</v>
      </c>
      <c r="B49" s="68"/>
    </row>
    <row r="50" spans="1:6" x14ac:dyDescent="0.25">
      <c r="A50" s="2" t="s">
        <v>28</v>
      </c>
      <c r="B50" s="32">
        <f>IF(ISERROR(D45-C40),"",D45-C40)</f>
        <v>3.7899999999999991</v>
      </c>
    </row>
    <row r="51" spans="1:6" x14ac:dyDescent="0.25">
      <c r="A51" s="69" t="s">
        <v>29</v>
      </c>
      <c r="B51" s="51">
        <f>IF(ISERROR((D45*12*B19)+(D46*B20)-B22),"",(D45*12*B19)+(D46*B20)-B22)</f>
        <v>-170901.9320192337</v>
      </c>
    </row>
    <row r="52" spans="1:6" ht="15.75" thickBot="1" x14ac:dyDescent="0.3">
      <c r="A52" s="70"/>
      <c r="B52" s="52">
        <f>IF(ISERROR(B51/B22), "", B51/B22)</f>
        <v>-5.3447983516670785E-4</v>
      </c>
    </row>
    <row r="54" spans="1:6" x14ac:dyDescent="0.25">
      <c r="A54" s="53"/>
      <c r="B54" s="1" t="s">
        <v>30</v>
      </c>
      <c r="C54" s="54"/>
    </row>
    <row r="56" spans="1:6" ht="32.450000000000003" customHeight="1" x14ac:dyDescent="0.25">
      <c r="A56" s="55">
        <v>1</v>
      </c>
      <c r="B56" s="71" t="s">
        <v>31</v>
      </c>
      <c r="C56" s="72"/>
      <c r="D56" s="72"/>
      <c r="E56" s="72"/>
      <c r="F56" s="72"/>
    </row>
    <row r="57" spans="1:6" ht="32.450000000000003" customHeight="1" x14ac:dyDescent="0.25">
      <c r="A57" s="56"/>
      <c r="B57" s="72"/>
      <c r="C57" s="72"/>
      <c r="D57" s="72"/>
      <c r="E57" s="72"/>
      <c r="F57" s="72"/>
    </row>
    <row r="58" spans="1:6" x14ac:dyDescent="0.25">
      <c r="A58" s="57"/>
    </row>
    <row r="59" spans="1:6" ht="19.899999999999999" customHeight="1" x14ac:dyDescent="0.25">
      <c r="A59" s="58">
        <v>2</v>
      </c>
      <c r="B59" s="64" t="s">
        <v>32</v>
      </c>
      <c r="C59" s="64"/>
      <c r="D59" s="64"/>
      <c r="E59" s="64"/>
      <c r="F59" s="64"/>
    </row>
    <row r="60" spans="1:6" ht="19.899999999999999" customHeight="1" x14ac:dyDescent="0.25">
      <c r="A60" s="56"/>
      <c r="B60" s="64"/>
      <c r="C60" s="64"/>
      <c r="D60" s="64"/>
      <c r="E60" s="64"/>
      <c r="F60" s="64"/>
    </row>
    <row r="61" spans="1:6" ht="19.899999999999999" customHeight="1" x14ac:dyDescent="0.25">
      <c r="A61" s="56"/>
      <c r="B61" s="64"/>
      <c r="C61" s="64"/>
      <c r="D61" s="64"/>
      <c r="E61" s="64"/>
      <c r="F61" s="64"/>
    </row>
    <row r="62" spans="1:6" ht="19.899999999999999" customHeight="1" x14ac:dyDescent="0.25">
      <c r="A62" s="56"/>
      <c r="B62" s="64"/>
      <c r="C62" s="64"/>
      <c r="D62" s="64"/>
      <c r="E62" s="64"/>
      <c r="F62" s="64"/>
    </row>
    <row r="63" spans="1:6" x14ac:dyDescent="0.25">
      <c r="A63" s="57"/>
    </row>
    <row r="64" spans="1:6" x14ac:dyDescent="0.25">
      <c r="A64" s="58">
        <v>3</v>
      </c>
      <c r="B64" s="64" t="s">
        <v>33</v>
      </c>
      <c r="C64" s="64"/>
      <c r="D64" s="64"/>
      <c r="E64" s="64"/>
      <c r="F64" s="64"/>
    </row>
    <row r="65" spans="1:6" ht="23.45" customHeight="1" x14ac:dyDescent="0.25">
      <c r="A65" s="56"/>
      <c r="B65" s="64"/>
      <c r="C65" s="64"/>
      <c r="D65" s="64"/>
      <c r="E65" s="64"/>
      <c r="F65" s="64"/>
    </row>
    <row r="66" spans="1:6" x14ac:dyDescent="0.25">
      <c r="A66" s="57"/>
    </row>
  </sheetData>
  <mergeCells count="7">
    <mergeCell ref="B64:F65"/>
    <mergeCell ref="A18:B18"/>
    <mergeCell ref="A24:B24"/>
    <mergeCell ref="A49:B49"/>
    <mergeCell ref="A51:A52"/>
    <mergeCell ref="B56:F57"/>
    <mergeCell ref="B59:F6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F66"/>
  <sheetViews>
    <sheetView workbookViewId="0">
      <selection activeCell="E38" sqref="E38"/>
    </sheetView>
  </sheetViews>
  <sheetFormatPr defaultRowHeight="15" x14ac:dyDescent="0.25"/>
  <cols>
    <col min="1" max="1" width="45.85546875" customWidth="1"/>
    <col min="2" max="2" width="16.140625" bestFit="1" customWidth="1"/>
    <col min="3" max="3" width="22.28515625" customWidth="1"/>
    <col min="4" max="4" width="16.85546875" customWidth="1"/>
    <col min="5" max="5" width="18.7109375" bestFit="1" customWidth="1"/>
    <col min="6" max="6" width="13.7109375" customWidth="1"/>
    <col min="7" max="7" width="18.28515625" bestFit="1" customWidth="1"/>
  </cols>
  <sheetData>
    <row r="11" spans="1:1" ht="14.45" x14ac:dyDescent="0.3">
      <c r="A11" t="s">
        <v>0</v>
      </c>
    </row>
    <row r="12" spans="1:1" ht="14.45" x14ac:dyDescent="0.3">
      <c r="A12" t="s">
        <v>1</v>
      </c>
    </row>
    <row r="14" spans="1:1" ht="14.45" x14ac:dyDescent="0.3">
      <c r="A14" s="59" t="s">
        <v>44</v>
      </c>
    </row>
    <row r="16" spans="1:1" ht="14.45" x14ac:dyDescent="0.3">
      <c r="A16" s="1" t="s">
        <v>2</v>
      </c>
    </row>
    <row r="17" spans="1:5" thickBot="1" x14ac:dyDescent="0.35"/>
    <row r="18" spans="1:5" ht="14.45" x14ac:dyDescent="0.3">
      <c r="A18" s="65" t="s">
        <v>45</v>
      </c>
      <c r="B18" s="66"/>
    </row>
    <row r="19" spans="1:5" ht="14.45" x14ac:dyDescent="0.3">
      <c r="A19" s="2" t="s">
        <v>3</v>
      </c>
      <c r="B19" s="3">
        <f>'[1]Rate Design'!$C$10</f>
        <v>330182.89315018774</v>
      </c>
    </row>
    <row r="20" spans="1:5" thickBot="1" x14ac:dyDescent="0.35">
      <c r="A20" s="4" t="s">
        <v>4</v>
      </c>
      <c r="B20" s="5">
        <f>'[1]Rate Design'!$D$10*10^6</f>
        <v>4248734409.7218795</v>
      </c>
      <c r="D20" s="6"/>
    </row>
    <row r="21" spans="1:5" thickBot="1" x14ac:dyDescent="0.35"/>
    <row r="22" spans="1:5" ht="30" customHeight="1" thickBot="1" x14ac:dyDescent="0.3">
      <c r="A22" s="7" t="s">
        <v>5</v>
      </c>
      <c r="B22" s="8">
        <f>'[1]Rate Design'!$Q$10-'[1]Rate Design'!$K$10</f>
        <v>515349899.61181509</v>
      </c>
    </row>
    <row r="23" spans="1:5" ht="15.75" thickBot="1" x14ac:dyDescent="0.3"/>
    <row r="24" spans="1:5" x14ac:dyDescent="0.25">
      <c r="A24" s="65" t="s">
        <v>6</v>
      </c>
      <c r="B24" s="66"/>
    </row>
    <row r="25" spans="1:5" x14ac:dyDescent="0.25">
      <c r="A25" s="2" t="s">
        <v>7</v>
      </c>
      <c r="B25" s="9">
        <f>'[2]Rate Design'!$S$10</f>
        <v>81.521508618980249</v>
      </c>
    </row>
    <row r="26" spans="1:5" ht="15.75" thickBot="1" x14ac:dyDescent="0.3">
      <c r="A26" s="4" t="s">
        <v>8</v>
      </c>
      <c r="B26" s="10">
        <f>'[2]Rate Design'!$V$10/100</f>
        <v>4.1397399052141869E-2</v>
      </c>
    </row>
    <row r="28" spans="1:5" x14ac:dyDescent="0.25">
      <c r="A28" s="1" t="s">
        <v>9</v>
      </c>
    </row>
    <row r="29" spans="1:5" ht="15.75" thickBot="1" x14ac:dyDescent="0.3"/>
    <row r="30" spans="1:5" x14ac:dyDescent="0.25">
      <c r="A30" s="11"/>
      <c r="B30" s="12" t="s">
        <v>10</v>
      </c>
      <c r="C30" s="13" t="s">
        <v>11</v>
      </c>
      <c r="D30" s="14" t="s">
        <v>12</v>
      </c>
      <c r="E30" s="15" t="s">
        <v>13</v>
      </c>
    </row>
    <row r="31" spans="1:5" x14ac:dyDescent="0.25">
      <c r="A31" s="2" t="s">
        <v>14</v>
      </c>
      <c r="B31" s="60">
        <f>IF(B25="","",B25)</f>
        <v>81.521508618980249</v>
      </c>
      <c r="C31" s="16">
        <f>IF(B19="","",B19)</f>
        <v>330182.89315018774</v>
      </c>
      <c r="D31" s="17">
        <f>IF(ISERROR(B31*C31*12),"",B31*C31*12)</f>
        <v>323004090.83739436</v>
      </c>
      <c r="E31" s="18">
        <f>IF(ISERROR(D31/D33),"",D31/D33)</f>
        <v>0.64744467408372119</v>
      </c>
    </row>
    <row r="32" spans="1:5" x14ac:dyDescent="0.25">
      <c r="A32" s="2" t="s">
        <v>15</v>
      </c>
      <c r="B32" s="62">
        <f>IF(B26="","",B26)</f>
        <v>4.1397399052141869E-2</v>
      </c>
      <c r="C32" s="19">
        <f>IF(B20="","",B20)</f>
        <v>4248734409.7218795</v>
      </c>
      <c r="D32" s="17">
        <f>IF(ISERROR(B32*C32),"",B32*C32)</f>
        <v>175886553.82582307</v>
      </c>
      <c r="E32" s="18">
        <f>IF(ISERROR(D32/D33),"",D32/D33)</f>
        <v>0.35255532591627881</v>
      </c>
    </row>
    <row r="33" spans="1:5" ht="15.75" thickBot="1" x14ac:dyDescent="0.3">
      <c r="A33" s="20" t="s">
        <v>16</v>
      </c>
      <c r="B33" s="21" t="s">
        <v>17</v>
      </c>
      <c r="C33" s="22" t="s">
        <v>17</v>
      </c>
      <c r="D33" s="23">
        <f>IF(ISERROR(D31+D32),"",D31+D32)</f>
        <v>498890644.66321743</v>
      </c>
      <c r="E33" s="24" t="s">
        <v>17</v>
      </c>
    </row>
    <row r="35" spans="1:5" x14ac:dyDescent="0.25">
      <c r="A35" s="25" t="s">
        <v>18</v>
      </c>
    </row>
    <row r="36" spans="1:5" ht="15.75" thickBot="1" x14ac:dyDescent="0.3"/>
    <row r="37" spans="1:5" ht="28.5" thickBot="1" x14ac:dyDescent="0.3">
      <c r="A37" s="26" t="s">
        <v>19</v>
      </c>
      <c r="B37" s="27">
        <v>6</v>
      </c>
    </row>
    <row r="38" spans="1:5" ht="15.75" thickBot="1" x14ac:dyDescent="0.3"/>
    <row r="39" spans="1:5" ht="51.75" x14ac:dyDescent="0.25">
      <c r="A39" s="28"/>
      <c r="B39" s="29" t="s">
        <v>20</v>
      </c>
      <c r="C39" s="30" t="s">
        <v>21</v>
      </c>
      <c r="D39" s="31" t="s">
        <v>22</v>
      </c>
    </row>
    <row r="40" spans="1:5" x14ac:dyDescent="0.25">
      <c r="A40" s="2" t="s">
        <v>14</v>
      </c>
      <c r="B40" s="17">
        <f>IF(ISERROR(B$22*E31),"",B$22*E31)</f>
        <v>333660547.79325008</v>
      </c>
      <c r="C40" s="61">
        <f>IF(ISERROR(ROUND(B40/B19/12,2)),"",ROUND(B40/B19/12,2))</f>
        <v>84.21</v>
      </c>
      <c r="D40" s="32">
        <f>IF(ISERROR(C40*B19*12),"",C40*B19*12)</f>
        <v>333656417.18612772</v>
      </c>
    </row>
    <row r="41" spans="1:5" x14ac:dyDescent="0.25">
      <c r="A41" s="33" t="s">
        <v>15</v>
      </c>
      <c r="B41" s="34">
        <f>IF(ISERROR(B$22*E32),"",B$22*E32)</f>
        <v>181689351.81856504</v>
      </c>
      <c r="C41" s="63">
        <f>IF(ISERROR(ROUND(B41/B20,4)),"",ROUND(B41/B20,4))</f>
        <v>4.2799999999999998E-2</v>
      </c>
      <c r="D41" s="32">
        <f>IF(ISERROR(C41*B20),"",C41*B20)</f>
        <v>181845832.73609644</v>
      </c>
    </row>
    <row r="42" spans="1:5" ht="15.75" thickBot="1" x14ac:dyDescent="0.3">
      <c r="A42" s="35" t="s">
        <v>16</v>
      </c>
      <c r="B42" s="36">
        <f>IF(ISERROR(B40+B41),"",B40+B41)</f>
        <v>515349899.61181509</v>
      </c>
      <c r="C42" s="37" t="s">
        <v>17</v>
      </c>
      <c r="D42" s="38">
        <f>IF(ISERROR(D40+D41),"",D40+D41)</f>
        <v>515502249.92222416</v>
      </c>
    </row>
    <row r="43" spans="1:5" ht="15.75" thickBot="1" x14ac:dyDescent="0.3"/>
    <row r="44" spans="1:5" ht="39" x14ac:dyDescent="0.25">
      <c r="A44" s="28"/>
      <c r="B44" s="13" t="s">
        <v>23</v>
      </c>
      <c r="C44" s="39" t="s">
        <v>24</v>
      </c>
      <c r="D44" s="40" t="s">
        <v>25</v>
      </c>
      <c r="E44" s="41" t="s">
        <v>26</v>
      </c>
    </row>
    <row r="45" spans="1:5" x14ac:dyDescent="0.25">
      <c r="A45" s="2" t="s">
        <v>14</v>
      </c>
      <c r="B45" s="42">
        <f>IF(ISERROR(((1-E31)/B37)+E31),"",((1-E31)/B37)+E31)</f>
        <v>0.70620389506976766</v>
      </c>
      <c r="C45" s="43">
        <f>IF(ISERROR(B45*B$22),"",B45*B$22)</f>
        <v>363942106.42967755</v>
      </c>
      <c r="D45" s="44">
        <f>IF(ISERROR(ROUND(C45/B19/12,2)),"",ROUND(C45/B19/12,2))</f>
        <v>91.85</v>
      </c>
      <c r="E45" s="32">
        <f>IF(ISERROR(D45*12*B19),"",D45*12*B19)</f>
        <v>363927584.83013684</v>
      </c>
    </row>
    <row r="46" spans="1:5" x14ac:dyDescent="0.25">
      <c r="A46" s="33" t="s">
        <v>15</v>
      </c>
      <c r="B46" s="45">
        <f>IF(ISERROR(1-B45),"",1-B45)</f>
        <v>0.29379610493023234</v>
      </c>
      <c r="C46" s="46">
        <f>IF(ISERROR(B46*B$22),"",B46*B$22)</f>
        <v>151407793.18213752</v>
      </c>
      <c r="D46" s="47">
        <f>IF(ISERROR(ROUND(C46/B20,4)),"",ROUND(C46/B20,4))</f>
        <v>3.56E-2</v>
      </c>
      <c r="E46" s="48">
        <f>IF(ISERROR(D46*B20),"",D46*B20)</f>
        <v>151254944.98609892</v>
      </c>
    </row>
    <row r="47" spans="1:5" ht="15.75" thickBot="1" x14ac:dyDescent="0.3">
      <c r="A47" s="35" t="s">
        <v>16</v>
      </c>
      <c r="B47" s="49" t="s">
        <v>17</v>
      </c>
      <c r="C47" s="23">
        <f>IF(ISERROR(SUM(C45:C46)),"",SUM(C45:C46))</f>
        <v>515349899.61181509</v>
      </c>
      <c r="D47" s="37" t="s">
        <v>17</v>
      </c>
      <c r="E47" s="50">
        <f>IF(ISERROR(E45+E46),"",E45+E46)</f>
        <v>515182529.81623578</v>
      </c>
    </row>
    <row r="48" spans="1:5" ht="15.75" thickBot="1" x14ac:dyDescent="0.3"/>
    <row r="49" spans="1:6" x14ac:dyDescent="0.25">
      <c r="A49" s="67" t="s">
        <v>27</v>
      </c>
      <c r="B49" s="68"/>
    </row>
    <row r="50" spans="1:6" x14ac:dyDescent="0.25">
      <c r="A50" s="2" t="s">
        <v>28</v>
      </c>
      <c r="B50" s="32">
        <f>IF(ISERROR(D45-C40),"",D45-C40)</f>
        <v>7.6400000000000006</v>
      </c>
    </row>
    <row r="51" spans="1:6" x14ac:dyDescent="0.25">
      <c r="A51" s="69" t="s">
        <v>29</v>
      </c>
      <c r="B51" s="51">
        <f>IF(ISERROR((D45*12*B19)+(D46*B20)-B22),"",(D45*12*B19)+(D46*B20)-B22)</f>
        <v>-167369.79557931423</v>
      </c>
    </row>
    <row r="52" spans="1:6" ht="15.75" thickBot="1" x14ac:dyDescent="0.3">
      <c r="A52" s="70"/>
      <c r="B52" s="52">
        <f>IF(ISERROR(B51/B22), "", B51/B22)</f>
        <v>-3.2476924067586848E-4</v>
      </c>
    </row>
    <row r="54" spans="1:6" x14ac:dyDescent="0.25">
      <c r="A54" s="53"/>
      <c r="B54" s="1" t="s">
        <v>30</v>
      </c>
      <c r="C54" s="54"/>
    </row>
    <row r="56" spans="1:6" ht="32.450000000000003" customHeight="1" x14ac:dyDescent="0.25">
      <c r="A56" s="55">
        <v>1</v>
      </c>
      <c r="B56" s="71" t="s">
        <v>31</v>
      </c>
      <c r="C56" s="72"/>
      <c r="D56" s="72"/>
      <c r="E56" s="72"/>
      <c r="F56" s="72"/>
    </row>
    <row r="57" spans="1:6" ht="32.450000000000003" customHeight="1" x14ac:dyDescent="0.25">
      <c r="A57" s="56"/>
      <c r="B57" s="72"/>
      <c r="C57" s="72"/>
      <c r="D57" s="72"/>
      <c r="E57" s="72"/>
      <c r="F57" s="72"/>
    </row>
    <row r="58" spans="1:6" x14ac:dyDescent="0.25">
      <c r="A58" s="57"/>
    </row>
    <row r="59" spans="1:6" ht="19.899999999999999" customHeight="1" x14ac:dyDescent="0.25">
      <c r="A59" s="58">
        <v>2</v>
      </c>
      <c r="B59" s="64" t="s">
        <v>32</v>
      </c>
      <c r="C59" s="64"/>
      <c r="D59" s="64"/>
      <c r="E59" s="64"/>
      <c r="F59" s="64"/>
    </row>
    <row r="60" spans="1:6" ht="19.899999999999999" customHeight="1" x14ac:dyDescent="0.25">
      <c r="A60" s="56"/>
      <c r="B60" s="64"/>
      <c r="C60" s="64"/>
      <c r="D60" s="64"/>
      <c r="E60" s="64"/>
      <c r="F60" s="64"/>
    </row>
    <row r="61" spans="1:6" ht="19.899999999999999" customHeight="1" x14ac:dyDescent="0.25">
      <c r="A61" s="56"/>
      <c r="B61" s="64"/>
      <c r="C61" s="64"/>
      <c r="D61" s="64"/>
      <c r="E61" s="64"/>
      <c r="F61" s="64"/>
    </row>
    <row r="62" spans="1:6" ht="19.899999999999999" customHeight="1" x14ac:dyDescent="0.25">
      <c r="A62" s="56"/>
      <c r="B62" s="64"/>
      <c r="C62" s="64"/>
      <c r="D62" s="64"/>
      <c r="E62" s="64"/>
      <c r="F62" s="64"/>
    </row>
    <row r="63" spans="1:6" x14ac:dyDescent="0.25">
      <c r="A63" s="57"/>
    </row>
    <row r="64" spans="1:6" ht="21" customHeight="1" x14ac:dyDescent="0.25">
      <c r="A64" s="58">
        <v>3</v>
      </c>
      <c r="B64" s="64" t="s">
        <v>33</v>
      </c>
      <c r="C64" s="64"/>
      <c r="D64" s="64"/>
      <c r="E64" s="64"/>
      <c r="F64" s="64"/>
    </row>
    <row r="65" spans="1:6" ht="21" customHeight="1" x14ac:dyDescent="0.25">
      <c r="A65" s="56"/>
      <c r="B65" s="64"/>
      <c r="C65" s="64"/>
      <c r="D65" s="64"/>
      <c r="E65" s="64"/>
      <c r="F65" s="64"/>
    </row>
    <row r="66" spans="1:6" x14ac:dyDescent="0.25">
      <c r="A66" s="57"/>
    </row>
  </sheetData>
  <mergeCells count="7">
    <mergeCell ref="B64:F65"/>
    <mergeCell ref="A18:B18"/>
    <mergeCell ref="A24:B24"/>
    <mergeCell ref="A49:B49"/>
    <mergeCell ref="A51:A52"/>
    <mergeCell ref="B56:F57"/>
    <mergeCell ref="B59:F6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F66"/>
  <sheetViews>
    <sheetView workbookViewId="0">
      <selection activeCell="E38" sqref="E38"/>
    </sheetView>
  </sheetViews>
  <sheetFormatPr defaultRowHeight="15" x14ac:dyDescent="0.25"/>
  <cols>
    <col min="1" max="1" width="45.85546875" customWidth="1"/>
    <col min="2" max="2" width="16.140625" bestFit="1" customWidth="1"/>
    <col min="3" max="3" width="22.28515625" customWidth="1"/>
    <col min="4" max="4" width="16.85546875" customWidth="1"/>
    <col min="5" max="5" width="18.7109375" bestFit="1" customWidth="1"/>
    <col min="6" max="6" width="13.7109375" customWidth="1"/>
    <col min="7" max="7" width="18.28515625" bestFit="1" customWidth="1"/>
  </cols>
  <sheetData>
    <row r="11" spans="1:1" ht="14.45" x14ac:dyDescent="0.3">
      <c r="A11" t="s">
        <v>0</v>
      </c>
    </row>
    <row r="12" spans="1:1" ht="14.45" x14ac:dyDescent="0.3">
      <c r="A12" t="s">
        <v>1</v>
      </c>
    </row>
    <row r="14" spans="1:1" ht="14.45" x14ac:dyDescent="0.3">
      <c r="A14" s="59" t="s">
        <v>52</v>
      </c>
    </row>
    <row r="16" spans="1:1" ht="14.45" x14ac:dyDescent="0.3">
      <c r="A16" s="1" t="s">
        <v>2</v>
      </c>
    </row>
    <row r="17" spans="1:5" thickBot="1" x14ac:dyDescent="0.35"/>
    <row r="18" spans="1:5" x14ac:dyDescent="0.25">
      <c r="A18" s="65" t="s">
        <v>45</v>
      </c>
      <c r="B18" s="66"/>
    </row>
    <row r="19" spans="1:5" x14ac:dyDescent="0.25">
      <c r="A19" s="2" t="s">
        <v>3</v>
      </c>
      <c r="B19" s="3">
        <f>'[3]Rate Design'!$C$10</f>
        <v>331842.84536766197</v>
      </c>
    </row>
    <row r="20" spans="1:5" ht="15.75" thickBot="1" x14ac:dyDescent="0.3">
      <c r="A20" s="4" t="s">
        <v>4</v>
      </c>
      <c r="B20" s="5">
        <f>'[3]Rate Design'!$D$10*10^6</f>
        <v>4207026675.3845754</v>
      </c>
      <c r="D20" s="6"/>
    </row>
    <row r="21" spans="1:5" ht="15.75" thickBot="1" x14ac:dyDescent="0.3"/>
    <row r="22" spans="1:5" ht="30" customHeight="1" thickBot="1" x14ac:dyDescent="0.3">
      <c r="A22" s="7" t="s">
        <v>5</v>
      </c>
      <c r="B22" s="8">
        <f>'[3]Rate Design'!$Q$10-'[3]Rate Design'!$K$10</f>
        <v>527550010.48467863</v>
      </c>
    </row>
    <row r="23" spans="1:5" ht="15.75" thickBot="1" x14ac:dyDescent="0.3"/>
    <row r="24" spans="1:5" x14ac:dyDescent="0.25">
      <c r="A24" s="65" t="s">
        <v>6</v>
      </c>
      <c r="B24" s="66"/>
    </row>
    <row r="25" spans="1:5" x14ac:dyDescent="0.25">
      <c r="A25" s="2" t="s">
        <v>7</v>
      </c>
      <c r="B25" s="9">
        <f>'R2_2019'!D45</f>
        <v>91.85</v>
      </c>
    </row>
    <row r="26" spans="1:5" ht="15.75" thickBot="1" x14ac:dyDescent="0.3">
      <c r="A26" s="4" t="s">
        <v>8</v>
      </c>
      <c r="B26" s="10">
        <f>'R2_2019'!D46</f>
        <v>3.56E-2</v>
      </c>
    </row>
    <row r="28" spans="1:5" x14ac:dyDescent="0.25">
      <c r="A28" s="1" t="s">
        <v>9</v>
      </c>
    </row>
    <row r="29" spans="1:5" ht="15.75" thickBot="1" x14ac:dyDescent="0.3"/>
    <row r="30" spans="1:5" x14ac:dyDescent="0.25">
      <c r="A30" s="11"/>
      <c r="B30" s="12" t="s">
        <v>10</v>
      </c>
      <c r="C30" s="13" t="s">
        <v>11</v>
      </c>
      <c r="D30" s="14" t="s">
        <v>12</v>
      </c>
      <c r="E30" s="15" t="s">
        <v>13</v>
      </c>
    </row>
    <row r="31" spans="1:5" x14ac:dyDescent="0.25">
      <c r="A31" s="2" t="s">
        <v>14</v>
      </c>
      <c r="B31" s="60">
        <f>IF(B25="","",B25)</f>
        <v>91.85</v>
      </c>
      <c r="C31" s="16">
        <f>IF(B19="","",B19)</f>
        <v>331842.84536766197</v>
      </c>
      <c r="D31" s="17">
        <f>IF(ISERROR(B31*C31*12),"",B31*C31*12)</f>
        <v>365757184.16423702</v>
      </c>
      <c r="E31" s="18">
        <f>IF(ISERROR(D31/D33),"",D31/D33)</f>
        <v>0.70948165146274988</v>
      </c>
    </row>
    <row r="32" spans="1:5" x14ac:dyDescent="0.25">
      <c r="A32" s="2" t="s">
        <v>15</v>
      </c>
      <c r="B32" s="62">
        <f>IF(B26="","",B26)</f>
        <v>3.56E-2</v>
      </c>
      <c r="C32" s="19">
        <f>IF(B20="","",B20)</f>
        <v>4207026675.3845754</v>
      </c>
      <c r="D32" s="17">
        <f>IF(ISERROR(B32*C32),"",B32*C32)</f>
        <v>149770149.64369088</v>
      </c>
      <c r="E32" s="18">
        <f>IF(ISERROR(D32/D33),"",D32/D33)</f>
        <v>0.29051834853725012</v>
      </c>
    </row>
    <row r="33" spans="1:5" ht="15.75" thickBot="1" x14ac:dyDescent="0.3">
      <c r="A33" s="20" t="s">
        <v>16</v>
      </c>
      <c r="B33" s="21" t="s">
        <v>17</v>
      </c>
      <c r="C33" s="22" t="s">
        <v>17</v>
      </c>
      <c r="D33" s="23">
        <f>IF(ISERROR(D31+D32),"",D31+D32)</f>
        <v>515527333.80792791</v>
      </c>
      <c r="E33" s="24" t="s">
        <v>17</v>
      </c>
    </row>
    <row r="35" spans="1:5" x14ac:dyDescent="0.25">
      <c r="A35" s="25" t="s">
        <v>18</v>
      </c>
    </row>
    <row r="36" spans="1:5" ht="15.75" thickBot="1" x14ac:dyDescent="0.3"/>
    <row r="37" spans="1:5" ht="28.5" thickBot="1" x14ac:dyDescent="0.3">
      <c r="A37" s="26" t="s">
        <v>19</v>
      </c>
      <c r="B37" s="27">
        <f>'R2_2019'!B37-1</f>
        <v>5</v>
      </c>
    </row>
    <row r="38" spans="1:5" ht="15.75" thickBot="1" x14ac:dyDescent="0.3"/>
    <row r="39" spans="1:5" ht="51.75" x14ac:dyDescent="0.25">
      <c r="A39" s="28"/>
      <c r="B39" s="29" t="s">
        <v>20</v>
      </c>
      <c r="C39" s="30" t="s">
        <v>21</v>
      </c>
      <c r="D39" s="31" t="s">
        <v>22</v>
      </c>
    </row>
    <row r="40" spans="1:5" x14ac:dyDescent="0.25">
      <c r="A40" s="2" t="s">
        <v>14</v>
      </c>
      <c r="B40" s="17">
        <f>IF(ISERROR(B$22*E31),"",B$22*E31)</f>
        <v>374287052.66786081</v>
      </c>
      <c r="C40" s="61">
        <f>IF(ISERROR(ROUND(B40/B19/12,2)),"",ROUND(B40/B19/12,2))</f>
        <v>93.99</v>
      </c>
      <c r="D40" s="32">
        <f>IF(ISERROR(C40*B19*12),"",C40*B19*12)</f>
        <v>374278908.43327856</v>
      </c>
    </row>
    <row r="41" spans="1:5" x14ac:dyDescent="0.25">
      <c r="A41" s="33" t="s">
        <v>15</v>
      </c>
      <c r="B41" s="34">
        <f>IF(ISERROR(B$22*E32),"",B$22*E32)</f>
        <v>153262957.81681782</v>
      </c>
      <c r="C41" s="63">
        <f>IF(ISERROR(ROUND(B41/B20,4)),"",ROUND(B41/B20,4))</f>
        <v>3.6400000000000002E-2</v>
      </c>
      <c r="D41" s="32">
        <f>IF(ISERROR(C41*B20),"",C41*B20)</f>
        <v>153135770.98399854</v>
      </c>
    </row>
    <row r="42" spans="1:5" ht="15.75" thickBot="1" x14ac:dyDescent="0.3">
      <c r="A42" s="35" t="s">
        <v>16</v>
      </c>
      <c r="B42" s="36">
        <f>IF(ISERROR(B40+B41),"",B40+B41)</f>
        <v>527550010.48467863</v>
      </c>
      <c r="C42" s="37" t="s">
        <v>17</v>
      </c>
      <c r="D42" s="38">
        <f>IF(ISERROR(D40+D41),"",D40+D41)</f>
        <v>527414679.4172771</v>
      </c>
    </row>
    <row r="43" spans="1:5" ht="15.75" thickBot="1" x14ac:dyDescent="0.3"/>
    <row r="44" spans="1:5" ht="39" x14ac:dyDescent="0.25">
      <c r="A44" s="28"/>
      <c r="B44" s="13" t="s">
        <v>23</v>
      </c>
      <c r="C44" s="39" t="s">
        <v>24</v>
      </c>
      <c r="D44" s="40" t="s">
        <v>25</v>
      </c>
      <c r="E44" s="41" t="s">
        <v>26</v>
      </c>
    </row>
    <row r="45" spans="1:5" x14ac:dyDescent="0.25">
      <c r="A45" s="2" t="s">
        <v>14</v>
      </c>
      <c r="B45" s="42">
        <f>IF(ISERROR(((1-E31)/B37)+E31),"",((1-E31)/B37)+E31)</f>
        <v>0.76758532117019995</v>
      </c>
      <c r="C45" s="43">
        <f>IF(ISERROR(B45*B$22),"",B45*B$22)</f>
        <v>404939644.23122442</v>
      </c>
      <c r="D45" s="44">
        <f>IF(ISERROR(ROUND(C45/B19/12,2)),"",ROUND(C45/B19/12,2))</f>
        <v>101.69</v>
      </c>
      <c r="E45" s="32">
        <f>IF(ISERROR(D45*12*B19),"",D45*12*B19)</f>
        <v>404941187.34525055</v>
      </c>
    </row>
    <row r="46" spans="1:5" x14ac:dyDescent="0.25">
      <c r="A46" s="33" t="s">
        <v>15</v>
      </c>
      <c r="B46" s="45">
        <f>IF(ISERROR(1-B45),"",1-B45)</f>
        <v>0.23241467882980005</v>
      </c>
      <c r="C46" s="46">
        <f>IF(ISERROR(B46*B$22),"",B46*B$22)</f>
        <v>122610366.25345422</v>
      </c>
      <c r="D46" s="47">
        <f>IF(ISERROR(ROUND(C46/B20,4)),"",ROUND(C46/B20,4))</f>
        <v>2.9100000000000001E-2</v>
      </c>
      <c r="E46" s="48">
        <f>IF(ISERROR(D46*B20),"",D46*B20)</f>
        <v>122424476.25369115</v>
      </c>
    </row>
    <row r="47" spans="1:5" ht="15.75" thickBot="1" x14ac:dyDescent="0.3">
      <c r="A47" s="35" t="s">
        <v>16</v>
      </c>
      <c r="B47" s="49" t="s">
        <v>17</v>
      </c>
      <c r="C47" s="23">
        <f>IF(ISERROR(SUM(C45:C46)),"",SUM(C45:C46))</f>
        <v>527550010.48467863</v>
      </c>
      <c r="D47" s="37" t="s">
        <v>17</v>
      </c>
      <c r="E47" s="50">
        <f>IF(ISERROR(E45+E46),"",E45+E46)</f>
        <v>527365663.59894168</v>
      </c>
    </row>
    <row r="48" spans="1:5" ht="15.75" thickBot="1" x14ac:dyDescent="0.3"/>
    <row r="49" spans="1:6" x14ac:dyDescent="0.25">
      <c r="A49" s="67" t="s">
        <v>27</v>
      </c>
      <c r="B49" s="68"/>
    </row>
    <row r="50" spans="1:6" x14ac:dyDescent="0.25">
      <c r="A50" s="2" t="s">
        <v>28</v>
      </c>
      <c r="B50" s="32">
        <f>IF(ISERROR(D45-C40),"",D45-C40)</f>
        <v>7.7000000000000028</v>
      </c>
    </row>
    <row r="51" spans="1:6" x14ac:dyDescent="0.25">
      <c r="A51" s="69" t="s">
        <v>29</v>
      </c>
      <c r="B51" s="51">
        <f>IF(ISERROR((D45*12*B19)+(D46*B20)-B22),"",(D45*12*B19)+(D46*B20)-B22)</f>
        <v>-184346.88573694229</v>
      </c>
    </row>
    <row r="52" spans="1:6" ht="15.75" thickBot="1" x14ac:dyDescent="0.3">
      <c r="A52" s="70"/>
      <c r="B52" s="52">
        <f>IF(ISERROR(B51/B22), "", B51/B22)</f>
        <v>-3.4943963998328116E-4</v>
      </c>
    </row>
    <row r="54" spans="1:6" x14ac:dyDescent="0.25">
      <c r="A54" s="53"/>
      <c r="B54" s="1" t="s">
        <v>30</v>
      </c>
      <c r="C54" s="54"/>
    </row>
    <row r="56" spans="1:6" ht="32.450000000000003" customHeight="1" x14ac:dyDescent="0.25">
      <c r="A56" s="55">
        <v>1</v>
      </c>
      <c r="B56" s="71" t="s">
        <v>31</v>
      </c>
      <c r="C56" s="72"/>
      <c r="D56" s="72"/>
      <c r="E56" s="72"/>
      <c r="F56" s="72"/>
    </row>
    <row r="57" spans="1:6" ht="32.450000000000003" customHeight="1" x14ac:dyDescent="0.25">
      <c r="A57" s="56"/>
      <c r="B57" s="72"/>
      <c r="C57" s="72"/>
      <c r="D57" s="72"/>
      <c r="E57" s="72"/>
      <c r="F57" s="72"/>
    </row>
    <row r="58" spans="1:6" x14ac:dyDescent="0.25">
      <c r="A58" s="57"/>
    </row>
    <row r="59" spans="1:6" ht="19.899999999999999" customHeight="1" x14ac:dyDescent="0.25">
      <c r="A59" s="58">
        <v>2</v>
      </c>
      <c r="B59" s="64" t="s">
        <v>32</v>
      </c>
      <c r="C59" s="64"/>
      <c r="D59" s="64"/>
      <c r="E59" s="64"/>
      <c r="F59" s="64"/>
    </row>
    <row r="60" spans="1:6" ht="19.899999999999999" customHeight="1" x14ac:dyDescent="0.25">
      <c r="A60" s="56"/>
      <c r="B60" s="64"/>
      <c r="C60" s="64"/>
      <c r="D60" s="64"/>
      <c r="E60" s="64"/>
      <c r="F60" s="64"/>
    </row>
    <row r="61" spans="1:6" ht="19.899999999999999" customHeight="1" x14ac:dyDescent="0.25">
      <c r="A61" s="56"/>
      <c r="B61" s="64"/>
      <c r="C61" s="64"/>
      <c r="D61" s="64"/>
      <c r="E61" s="64"/>
      <c r="F61" s="64"/>
    </row>
    <row r="62" spans="1:6" ht="19.899999999999999" customHeight="1" x14ac:dyDescent="0.25">
      <c r="A62" s="56"/>
      <c r="B62" s="64"/>
      <c r="C62" s="64"/>
      <c r="D62" s="64"/>
      <c r="E62" s="64"/>
      <c r="F62" s="64"/>
    </row>
    <row r="63" spans="1:6" x14ac:dyDescent="0.25">
      <c r="A63" s="57"/>
    </row>
    <row r="64" spans="1:6" ht="25.15" customHeight="1" x14ac:dyDescent="0.25">
      <c r="A64" s="58">
        <v>3</v>
      </c>
      <c r="B64" s="64" t="s">
        <v>33</v>
      </c>
      <c r="C64" s="64"/>
      <c r="D64" s="64"/>
      <c r="E64" s="64"/>
      <c r="F64" s="64"/>
    </row>
    <row r="65" spans="1:6" ht="25.15" customHeight="1" x14ac:dyDescent="0.25">
      <c r="A65" s="56"/>
      <c r="B65" s="64"/>
      <c r="C65" s="64"/>
      <c r="D65" s="64"/>
      <c r="E65" s="64"/>
      <c r="F65" s="64"/>
    </row>
    <row r="66" spans="1:6" x14ac:dyDescent="0.25">
      <c r="A66" s="57"/>
    </row>
  </sheetData>
  <mergeCells count="7">
    <mergeCell ref="B64:F65"/>
    <mergeCell ref="A18:B18"/>
    <mergeCell ref="A24:B24"/>
    <mergeCell ref="A49:B49"/>
    <mergeCell ref="A51:A52"/>
    <mergeCell ref="B56:F57"/>
    <mergeCell ref="B59:F6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F71"/>
  <sheetViews>
    <sheetView workbookViewId="0">
      <selection activeCell="E38" sqref="E38"/>
    </sheetView>
  </sheetViews>
  <sheetFormatPr defaultRowHeight="15" x14ac:dyDescent="0.25"/>
  <cols>
    <col min="1" max="1" width="45.85546875" customWidth="1"/>
    <col min="2" max="2" width="16.140625" bestFit="1" customWidth="1"/>
    <col min="3" max="3" width="22.28515625" customWidth="1"/>
    <col min="4" max="4" width="16.85546875" customWidth="1"/>
    <col min="5" max="5" width="18.7109375" bestFit="1" customWidth="1"/>
    <col min="6" max="6" width="13.7109375" customWidth="1"/>
    <col min="7" max="7" width="18.28515625" bestFit="1" customWidth="1"/>
  </cols>
  <sheetData>
    <row r="11" spans="1:1" ht="14.45" x14ac:dyDescent="0.3">
      <c r="A11" t="s">
        <v>0</v>
      </c>
    </row>
    <row r="12" spans="1:1" ht="14.45" x14ac:dyDescent="0.3">
      <c r="A12" t="s">
        <v>1</v>
      </c>
    </row>
    <row r="14" spans="1:1" ht="14.45" x14ac:dyDescent="0.3">
      <c r="A14" s="59" t="s">
        <v>43</v>
      </c>
    </row>
    <row r="16" spans="1:1" ht="14.45" x14ac:dyDescent="0.3">
      <c r="A16" s="1" t="s">
        <v>2</v>
      </c>
    </row>
    <row r="17" spans="1:5" thickBot="1" x14ac:dyDescent="0.35"/>
    <row r="18" spans="1:5" x14ac:dyDescent="0.25">
      <c r="A18" s="65" t="s">
        <v>42</v>
      </c>
      <c r="B18" s="66"/>
    </row>
    <row r="19" spans="1:5" x14ac:dyDescent="0.25">
      <c r="A19" s="2" t="s">
        <v>3</v>
      </c>
      <c r="B19" s="3">
        <f>'[1]Rate Design'!$C$11</f>
        <v>148020.4305567891</v>
      </c>
    </row>
    <row r="20" spans="1:5" ht="15.75" thickBot="1" x14ac:dyDescent="0.3">
      <c r="A20" s="4" t="s">
        <v>4</v>
      </c>
      <c r="B20" s="5">
        <f>'[1]Rate Design'!$D$11*10^6</f>
        <v>570977559.62736976</v>
      </c>
      <c r="D20" s="6"/>
    </row>
    <row r="21" spans="1:5" ht="15.75" thickBot="1" x14ac:dyDescent="0.3"/>
    <row r="22" spans="1:5" ht="30" customHeight="1" thickBot="1" x14ac:dyDescent="0.3">
      <c r="A22" s="7" t="s">
        <v>5</v>
      </c>
      <c r="B22" s="8">
        <f>'[1]Rate Design'!$Q$11-'[1]Rate Design'!$K$11</f>
        <v>108740817.67186822</v>
      </c>
    </row>
    <row r="23" spans="1:5" ht="15.75" thickBot="1" x14ac:dyDescent="0.3"/>
    <row r="24" spans="1:5" x14ac:dyDescent="0.25">
      <c r="A24" s="65" t="s">
        <v>6</v>
      </c>
      <c r="B24" s="66"/>
    </row>
    <row r="25" spans="1:5" x14ac:dyDescent="0.25">
      <c r="A25" s="2" t="s">
        <v>7</v>
      </c>
      <c r="B25" s="9">
        <f>'[2]Rate Design'!$S$11</f>
        <v>36.749231714378716</v>
      </c>
    </row>
    <row r="26" spans="1:5" ht="15.75" thickBot="1" x14ac:dyDescent="0.3">
      <c r="A26" s="4" t="s">
        <v>8</v>
      </c>
      <c r="B26" s="10">
        <f>'[2]Rate Design'!$V$11/100</f>
        <v>7.0049888363050802E-2</v>
      </c>
    </row>
    <row r="28" spans="1:5" x14ac:dyDescent="0.25">
      <c r="A28" s="1" t="s">
        <v>9</v>
      </c>
    </row>
    <row r="29" spans="1:5" ht="15.75" thickBot="1" x14ac:dyDescent="0.3"/>
    <row r="30" spans="1:5" x14ac:dyDescent="0.25">
      <c r="A30" s="11"/>
      <c r="B30" s="12" t="s">
        <v>10</v>
      </c>
      <c r="C30" s="13" t="s">
        <v>11</v>
      </c>
      <c r="D30" s="14" t="s">
        <v>12</v>
      </c>
      <c r="E30" s="15" t="s">
        <v>13</v>
      </c>
    </row>
    <row r="31" spans="1:5" x14ac:dyDescent="0.25">
      <c r="A31" s="2" t="s">
        <v>14</v>
      </c>
      <c r="B31" s="60">
        <f>IF(B25="","",B25)</f>
        <v>36.749231714378716</v>
      </c>
      <c r="C31" s="16">
        <f>IF(B19="","",B19)</f>
        <v>148020.4305567891</v>
      </c>
      <c r="D31" s="17">
        <f>IF(ISERROR(B31*C31*12),"",B31*C31*12)</f>
        <v>65275645.211922556</v>
      </c>
      <c r="E31" s="18">
        <f>IF(ISERROR(D31/D33),"",D31/D33)</f>
        <v>0.62006324828183224</v>
      </c>
    </row>
    <row r="32" spans="1:5" x14ac:dyDescent="0.25">
      <c r="A32" s="2" t="s">
        <v>15</v>
      </c>
      <c r="B32" s="62">
        <f>IF(B26="","",B26)</f>
        <v>7.0049888363050802E-2</v>
      </c>
      <c r="C32" s="19">
        <f>IF(B20="","",B20)</f>
        <v>570977559.62736976</v>
      </c>
      <c r="D32" s="17">
        <f>IF(ISERROR(B32*C32),"",B32*C32)</f>
        <v>39996914.309704438</v>
      </c>
      <c r="E32" s="18">
        <f>IF(ISERROR(D32/D33),"",D32/D33)</f>
        <v>0.37993675171816782</v>
      </c>
    </row>
    <row r="33" spans="1:5" ht="15.75" thickBot="1" x14ac:dyDescent="0.3">
      <c r="A33" s="20" t="s">
        <v>16</v>
      </c>
      <c r="B33" s="21" t="s">
        <v>17</v>
      </c>
      <c r="C33" s="22" t="s">
        <v>17</v>
      </c>
      <c r="D33" s="23">
        <f>IF(ISERROR(D31+D32),"",D31+D32)</f>
        <v>105272559.52162699</v>
      </c>
      <c r="E33" s="24" t="s">
        <v>17</v>
      </c>
    </row>
    <row r="35" spans="1:5" x14ac:dyDescent="0.25">
      <c r="A35" s="25" t="s">
        <v>18</v>
      </c>
    </row>
    <row r="36" spans="1:5" ht="15.75" thickBot="1" x14ac:dyDescent="0.3"/>
    <row r="37" spans="1:5" ht="28.5" thickBot="1" x14ac:dyDescent="0.3">
      <c r="A37" s="26" t="s">
        <v>19</v>
      </c>
      <c r="B37" s="27">
        <v>6</v>
      </c>
    </row>
    <row r="38" spans="1:5" ht="15.75" thickBot="1" x14ac:dyDescent="0.3"/>
    <row r="39" spans="1:5" ht="51.75" x14ac:dyDescent="0.25">
      <c r="A39" s="28"/>
      <c r="B39" s="29" t="s">
        <v>20</v>
      </c>
      <c r="C39" s="30" t="s">
        <v>21</v>
      </c>
      <c r="D39" s="31" t="s">
        <v>22</v>
      </c>
    </row>
    <row r="40" spans="1:5" x14ac:dyDescent="0.25">
      <c r="A40" s="2" t="s">
        <v>14</v>
      </c>
      <c r="B40" s="17">
        <f>IF(ISERROR(B$22*E31),"",B$22*E31)</f>
        <v>67426184.626441076</v>
      </c>
      <c r="C40" s="61">
        <f>IF(ISERROR(ROUND(B40/B19/12,2)),"",ROUND(B40/B19/12,2))</f>
        <v>37.96</v>
      </c>
      <c r="D40" s="32">
        <f>IF(ISERROR(C40*B19*12),"",C40*B19*12)</f>
        <v>67426266.527228564</v>
      </c>
    </row>
    <row r="41" spans="1:5" x14ac:dyDescent="0.25">
      <c r="A41" s="33" t="s">
        <v>15</v>
      </c>
      <c r="B41" s="34">
        <f>IF(ISERROR(B$22*E32),"",B$22*E32)</f>
        <v>41314633.045427151</v>
      </c>
      <c r="C41" s="63">
        <f>IF(ISERROR(ROUND(B41/B20,4)),"",ROUND(B41/B20,4))</f>
        <v>7.2400000000000006E-2</v>
      </c>
      <c r="D41" s="32">
        <f>IF(ISERROR(C41*B20),"",C41*B20)</f>
        <v>41338775.317021571</v>
      </c>
    </row>
    <row r="42" spans="1:5" ht="15.75" thickBot="1" x14ac:dyDescent="0.3">
      <c r="A42" s="35" t="s">
        <v>16</v>
      </c>
      <c r="B42" s="36">
        <f>IF(ISERROR(B40+B41),"",B40+B41)</f>
        <v>108740817.67186823</v>
      </c>
      <c r="C42" s="37" t="s">
        <v>17</v>
      </c>
      <c r="D42" s="38">
        <f>IF(ISERROR(D40+D41),"",D40+D41)</f>
        <v>108765041.84425014</v>
      </c>
    </row>
    <row r="43" spans="1:5" ht="15.75" thickBot="1" x14ac:dyDescent="0.3"/>
    <row r="44" spans="1:5" ht="39" x14ac:dyDescent="0.25">
      <c r="A44" s="28"/>
      <c r="B44" s="13" t="s">
        <v>34</v>
      </c>
      <c r="C44" s="39" t="s">
        <v>24</v>
      </c>
      <c r="D44" s="40" t="s">
        <v>35</v>
      </c>
      <c r="E44" s="41" t="s">
        <v>26</v>
      </c>
    </row>
    <row r="45" spans="1:5" x14ac:dyDescent="0.25">
      <c r="A45" s="2" t="s">
        <v>14</v>
      </c>
      <c r="B45" s="42">
        <f>IF(ISERROR(((1-E31)/B37)+E31),"",((1-E31)/B37)+E31)</f>
        <v>0.68338604023486016</v>
      </c>
      <c r="C45" s="43">
        <f>IF(ISERROR(B45*B$22),"",B45*B$22)</f>
        <v>74311956.800678924</v>
      </c>
      <c r="D45" s="44">
        <f>IF(ISERROR(ROUND(C45/B19/12,2)),"",ROUND(C45/B19/12,2))</f>
        <v>41.84</v>
      </c>
      <c r="E45" s="32">
        <f>IF(ISERROR(D45*12*B19),"",D45*12*B19)</f>
        <v>74318097.773952678</v>
      </c>
    </row>
    <row r="46" spans="1:5" x14ac:dyDescent="0.25">
      <c r="A46" s="33" t="s">
        <v>15</v>
      </c>
      <c r="B46" s="45">
        <f>IF(ISERROR(1-B45),"",1-B45)</f>
        <v>0.31661395976513984</v>
      </c>
      <c r="C46" s="46">
        <f>IF(ISERROR(B46*B$22),"",B46*B$22)</f>
        <v>34428860.871189289</v>
      </c>
      <c r="D46" s="47">
        <f>IF(ISERROR(ROUND(C46/B20,4)),"",ROUND(C46/B20,4))</f>
        <v>6.0299999999999999E-2</v>
      </c>
      <c r="E46" s="48">
        <f>IF(ISERROR(D46*B20),"",D46*B20)</f>
        <v>34429946.845530398</v>
      </c>
    </row>
    <row r="47" spans="1:5" ht="15.75" thickBot="1" x14ac:dyDescent="0.3">
      <c r="A47" s="35" t="s">
        <v>16</v>
      </c>
      <c r="B47" s="49" t="s">
        <v>17</v>
      </c>
      <c r="C47" s="23">
        <f>IF(ISERROR(SUM(C45:C46)),"",SUM(C45:C46))</f>
        <v>108740817.67186821</v>
      </c>
      <c r="D47" s="37" t="s">
        <v>17</v>
      </c>
      <c r="E47" s="50">
        <f>IF(ISERROR(E45+E46),"",E45+E46)</f>
        <v>108748044.61948308</v>
      </c>
    </row>
    <row r="48" spans="1:5" ht="15.75" thickBot="1" x14ac:dyDescent="0.3"/>
    <row r="49" spans="1:6" x14ac:dyDescent="0.25">
      <c r="A49" s="67" t="s">
        <v>27</v>
      </c>
      <c r="B49" s="68"/>
    </row>
    <row r="50" spans="1:6" x14ac:dyDescent="0.25">
      <c r="A50" s="2" t="s">
        <v>28</v>
      </c>
      <c r="B50" s="32">
        <f>IF(ISERROR(D45-C40),"",D45-C40)</f>
        <v>3.8800000000000026</v>
      </c>
    </row>
    <row r="51" spans="1:6" x14ac:dyDescent="0.25">
      <c r="A51" s="69" t="s">
        <v>29</v>
      </c>
      <c r="B51" s="51">
        <f>IF(ISERROR((D45*12*B19)+(D46*B20)-B22),"",(D45*12*B19)+(D46*B20)-B22)</f>
        <v>7226.9476148635149</v>
      </c>
    </row>
    <row r="52" spans="1:6" ht="15.75" thickBot="1" x14ac:dyDescent="0.3">
      <c r="A52" s="70"/>
      <c r="B52" s="52">
        <f>IF(ISERROR(B51/B22), "", B51/B22)</f>
        <v>6.6460302300385974E-5</v>
      </c>
    </row>
    <row r="54" spans="1:6" x14ac:dyDescent="0.25">
      <c r="A54" s="53"/>
      <c r="B54" s="1" t="s">
        <v>30</v>
      </c>
      <c r="C54" s="54"/>
    </row>
    <row r="56" spans="1:6" ht="32.450000000000003" customHeight="1" x14ac:dyDescent="0.25">
      <c r="A56" s="55">
        <v>1</v>
      </c>
      <c r="B56" s="71" t="s">
        <v>31</v>
      </c>
      <c r="C56" s="72"/>
      <c r="D56" s="72"/>
      <c r="E56" s="72"/>
      <c r="F56" s="72"/>
    </row>
    <row r="57" spans="1:6" ht="32.450000000000003" customHeight="1" x14ac:dyDescent="0.25">
      <c r="A57" s="56"/>
      <c r="B57" s="72"/>
      <c r="C57" s="72"/>
      <c r="D57" s="72"/>
      <c r="E57" s="72"/>
      <c r="F57" s="72"/>
    </row>
    <row r="58" spans="1:6" x14ac:dyDescent="0.25">
      <c r="A58" s="57"/>
    </row>
    <row r="59" spans="1:6" ht="19.899999999999999" customHeight="1" x14ac:dyDescent="0.25">
      <c r="A59" s="58">
        <v>2</v>
      </c>
      <c r="B59" s="64" t="s">
        <v>32</v>
      </c>
      <c r="C59" s="64"/>
      <c r="D59" s="64"/>
      <c r="E59" s="64"/>
      <c r="F59" s="64"/>
    </row>
    <row r="60" spans="1:6" ht="19.899999999999999" customHeight="1" x14ac:dyDescent="0.25">
      <c r="A60" s="56"/>
      <c r="B60" s="64"/>
      <c r="C60" s="64"/>
      <c r="D60" s="64"/>
      <c r="E60" s="64"/>
      <c r="F60" s="64"/>
    </row>
    <row r="61" spans="1:6" ht="19.899999999999999" customHeight="1" x14ac:dyDescent="0.25">
      <c r="A61" s="56"/>
      <c r="B61" s="64"/>
      <c r="C61" s="64"/>
      <c r="D61" s="64"/>
      <c r="E61" s="64"/>
      <c r="F61" s="64"/>
    </row>
    <row r="62" spans="1:6" ht="19.899999999999999" customHeight="1" x14ac:dyDescent="0.25">
      <c r="A62" s="56"/>
      <c r="B62" s="64"/>
      <c r="C62" s="64"/>
      <c r="D62" s="64"/>
      <c r="E62" s="64"/>
      <c r="F62" s="64"/>
    </row>
    <row r="63" spans="1:6" x14ac:dyDescent="0.25">
      <c r="A63" s="57"/>
    </row>
    <row r="64" spans="1:6" x14ac:dyDescent="0.25">
      <c r="A64" s="58">
        <v>3</v>
      </c>
      <c r="B64" s="64" t="s">
        <v>33</v>
      </c>
      <c r="C64" s="64"/>
      <c r="D64" s="64"/>
      <c r="E64" s="64"/>
      <c r="F64" s="64"/>
    </row>
    <row r="65" spans="1:6" ht="27" customHeight="1" x14ac:dyDescent="0.25">
      <c r="A65" s="56"/>
      <c r="B65" s="64"/>
      <c r="C65" s="64"/>
      <c r="D65" s="64"/>
      <c r="E65" s="64"/>
      <c r="F65" s="64"/>
    </row>
    <row r="66" spans="1:6" x14ac:dyDescent="0.25">
      <c r="A66" s="57"/>
    </row>
    <row r="67" spans="1:6" ht="17.45" customHeight="1" x14ac:dyDescent="0.25">
      <c r="A67" s="58">
        <v>4</v>
      </c>
      <c r="B67" s="64" t="s">
        <v>36</v>
      </c>
      <c r="C67" s="64"/>
      <c r="D67" s="64"/>
      <c r="E67" s="64"/>
      <c r="F67" s="64"/>
    </row>
    <row r="68" spans="1:6" ht="17.45" customHeight="1" x14ac:dyDescent="0.25">
      <c r="A68" s="57"/>
      <c r="B68" s="64"/>
      <c r="C68" s="64"/>
      <c r="D68" s="64"/>
      <c r="E68" s="64"/>
      <c r="F68" s="64"/>
    </row>
    <row r="69" spans="1:6" x14ac:dyDescent="0.25">
      <c r="A69" s="57"/>
    </row>
    <row r="70" spans="1:6" x14ac:dyDescent="0.25">
      <c r="A70" s="58">
        <v>5</v>
      </c>
      <c r="B70" s="64" t="s">
        <v>37</v>
      </c>
      <c r="C70" s="64"/>
      <c r="D70" s="64"/>
      <c r="E70" s="64"/>
      <c r="F70" s="64"/>
    </row>
    <row r="71" spans="1:6" x14ac:dyDescent="0.25">
      <c r="B71" s="64"/>
      <c r="C71" s="64"/>
      <c r="D71" s="64"/>
      <c r="E71" s="64"/>
      <c r="F71" s="64"/>
    </row>
  </sheetData>
  <mergeCells count="9">
    <mergeCell ref="B64:F65"/>
    <mergeCell ref="B67:F68"/>
    <mergeCell ref="B70:F71"/>
    <mergeCell ref="A18:B18"/>
    <mergeCell ref="A24:B24"/>
    <mergeCell ref="A49:B49"/>
    <mergeCell ref="A51:A52"/>
    <mergeCell ref="B56:F57"/>
    <mergeCell ref="B59:F62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F68"/>
  <sheetViews>
    <sheetView workbookViewId="0">
      <selection activeCell="E38" sqref="E38"/>
    </sheetView>
  </sheetViews>
  <sheetFormatPr defaultRowHeight="15" x14ac:dyDescent="0.25"/>
  <cols>
    <col min="1" max="1" width="45.85546875" customWidth="1"/>
    <col min="2" max="2" width="16.140625" bestFit="1" customWidth="1"/>
    <col min="3" max="3" width="22.28515625" customWidth="1"/>
    <col min="4" max="4" width="16.85546875" customWidth="1"/>
    <col min="5" max="5" width="18.7109375" bestFit="1" customWidth="1"/>
    <col min="6" max="6" width="13.7109375" customWidth="1"/>
    <col min="7" max="7" width="18.28515625" bestFit="1" customWidth="1"/>
  </cols>
  <sheetData>
    <row r="11" spans="1:1" ht="14.45" x14ac:dyDescent="0.3">
      <c r="A11" t="s">
        <v>0</v>
      </c>
    </row>
    <row r="12" spans="1:1" ht="14.45" x14ac:dyDescent="0.3">
      <c r="A12" t="s">
        <v>1</v>
      </c>
    </row>
    <row r="14" spans="1:1" ht="14.45" x14ac:dyDescent="0.3">
      <c r="A14" s="59" t="s">
        <v>53</v>
      </c>
    </row>
    <row r="16" spans="1:1" ht="14.45" x14ac:dyDescent="0.3">
      <c r="A16" s="1" t="s">
        <v>2</v>
      </c>
    </row>
    <row r="17" spans="1:5" thickBot="1" x14ac:dyDescent="0.35"/>
    <row r="18" spans="1:5" x14ac:dyDescent="0.25">
      <c r="A18" s="65" t="s">
        <v>42</v>
      </c>
      <c r="B18" s="66"/>
    </row>
    <row r="19" spans="1:5" x14ac:dyDescent="0.25">
      <c r="A19" s="2" t="s">
        <v>3</v>
      </c>
      <c r="B19" s="3">
        <f>'[3]Rate Design'!$C$11</f>
        <v>148345.45702418295</v>
      </c>
    </row>
    <row r="20" spans="1:5" ht="15.75" thickBot="1" x14ac:dyDescent="0.3">
      <c r="A20" s="4" t="s">
        <v>4</v>
      </c>
      <c r="B20" s="5">
        <f>'[3]Rate Design'!$D$11*10^6</f>
        <v>561987531.71885967</v>
      </c>
      <c r="D20" s="6"/>
    </row>
    <row r="21" spans="1:5" ht="15.75" thickBot="1" x14ac:dyDescent="0.3"/>
    <row r="22" spans="1:5" ht="30" customHeight="1" thickBot="1" x14ac:dyDescent="0.3">
      <c r="A22" s="7" t="s">
        <v>5</v>
      </c>
      <c r="B22" s="8">
        <f>'[3]Rate Design'!$Q$11-'[3]Rate Design'!$K$11</f>
        <v>110760937.41659704</v>
      </c>
    </row>
    <row r="23" spans="1:5" ht="15.75" thickBot="1" x14ac:dyDescent="0.3"/>
    <row r="24" spans="1:5" x14ac:dyDescent="0.25">
      <c r="A24" s="65" t="s">
        <v>38</v>
      </c>
      <c r="B24" s="66"/>
    </row>
    <row r="25" spans="1:5" x14ac:dyDescent="0.25">
      <c r="A25" s="2" t="s">
        <v>7</v>
      </c>
      <c r="B25" s="9">
        <f>[4]Summary!G15</f>
        <v>39.039666781418866</v>
      </c>
    </row>
    <row r="26" spans="1:5" ht="15.75" thickBot="1" x14ac:dyDescent="0.3">
      <c r="A26" s="4" t="s">
        <v>8</v>
      </c>
      <c r="B26" s="10">
        <f>[4]Summary!H15</f>
        <v>6.8998855696235997E-2</v>
      </c>
    </row>
    <row r="28" spans="1:5" x14ac:dyDescent="0.25">
      <c r="A28" s="1" t="s">
        <v>9</v>
      </c>
    </row>
    <row r="29" spans="1:5" ht="15.75" thickBot="1" x14ac:dyDescent="0.3"/>
    <row r="30" spans="1:5" x14ac:dyDescent="0.25">
      <c r="A30" s="11"/>
      <c r="B30" s="12" t="s">
        <v>10</v>
      </c>
      <c r="C30" s="13" t="s">
        <v>11</v>
      </c>
      <c r="D30" s="14" t="s">
        <v>12</v>
      </c>
      <c r="E30" s="15" t="s">
        <v>13</v>
      </c>
    </row>
    <row r="31" spans="1:5" x14ac:dyDescent="0.25">
      <c r="A31" s="2" t="s">
        <v>14</v>
      </c>
      <c r="B31" s="60">
        <f>IF(B25="","",B25)</f>
        <v>39.039666781418866</v>
      </c>
      <c r="C31" s="16">
        <f>IF(B19="","",B19)</f>
        <v>148345.45702418295</v>
      </c>
      <c r="D31" s="17">
        <f>IF(ISERROR(B31*C31*12),"",B31*C31*12)</f>
        <v>69496286.529136747</v>
      </c>
      <c r="E31" s="18">
        <f>IF(ISERROR(D31/D33),"",D31/D33)</f>
        <v>0.64186293653856397</v>
      </c>
    </row>
    <row r="32" spans="1:5" x14ac:dyDescent="0.25">
      <c r="A32" s="2" t="s">
        <v>15</v>
      </c>
      <c r="B32" s="62">
        <f>IF(B26="","",B26)</f>
        <v>6.8998855696235997E-2</v>
      </c>
      <c r="C32" s="19">
        <f>IF(B20="","",B20)</f>
        <v>561987531.71885967</v>
      </c>
      <c r="D32" s="17">
        <f>IF(ISERROR(B32*C32),"",B32*C32)</f>
        <v>38776496.604153447</v>
      </c>
      <c r="E32" s="18">
        <f>IF(ISERROR(D32/D33),"",D32/D33)</f>
        <v>0.35813706346143598</v>
      </c>
    </row>
    <row r="33" spans="1:5" ht="15.75" thickBot="1" x14ac:dyDescent="0.3">
      <c r="A33" s="20" t="s">
        <v>16</v>
      </c>
      <c r="B33" s="21" t="s">
        <v>17</v>
      </c>
      <c r="C33" s="22" t="s">
        <v>17</v>
      </c>
      <c r="D33" s="23">
        <f>IF(ISERROR(D31+D32),"",D31+D32)</f>
        <v>108272783.1332902</v>
      </c>
      <c r="E33" s="24" t="s">
        <v>17</v>
      </c>
    </row>
    <row r="35" spans="1:5" x14ac:dyDescent="0.25">
      <c r="A35" s="25" t="s">
        <v>18</v>
      </c>
    </row>
    <row r="36" spans="1:5" ht="15.75" thickBot="1" x14ac:dyDescent="0.3"/>
    <row r="37" spans="1:5" ht="28.5" thickBot="1" x14ac:dyDescent="0.3">
      <c r="A37" s="26" t="s">
        <v>19</v>
      </c>
      <c r="B37" s="27">
        <f>Seasonal_2019!B37-1</f>
        <v>5</v>
      </c>
    </row>
    <row r="38" spans="1:5" ht="15.75" thickBot="1" x14ac:dyDescent="0.3"/>
    <row r="39" spans="1:5" ht="51.75" x14ac:dyDescent="0.25">
      <c r="A39" s="28"/>
      <c r="B39" s="29" t="s">
        <v>20</v>
      </c>
      <c r="C39" s="30" t="s">
        <v>21</v>
      </c>
      <c r="D39" s="31" t="s">
        <v>22</v>
      </c>
    </row>
    <row r="40" spans="1:5" x14ac:dyDescent="0.25">
      <c r="A40" s="2" t="s">
        <v>14</v>
      </c>
      <c r="B40" s="17">
        <f>IF(ISERROR(B$22*E31),"",B$22*E31)</f>
        <v>71093340.543981075</v>
      </c>
      <c r="C40" s="61">
        <f>IF(ISERROR(ROUND(B40/B19/12,2)),"",ROUND(B40/B19/12,2))</f>
        <v>39.94</v>
      </c>
      <c r="D40" s="32">
        <f>IF(ISERROR(C40*B19*12),"",C40*B19*12)</f>
        <v>71099010.642550409</v>
      </c>
    </row>
    <row r="41" spans="1:5" x14ac:dyDescent="0.25">
      <c r="A41" s="33" t="s">
        <v>15</v>
      </c>
      <c r="B41" s="34">
        <f>IF(ISERROR(B$22*E32),"",B$22*E32)</f>
        <v>39667596.872615956</v>
      </c>
      <c r="C41" s="63">
        <f>IF(ISERROR(ROUND(B41/B20,4)),"",ROUND(B41/B20,4))</f>
        <v>7.0599999999999996E-2</v>
      </c>
      <c r="D41" s="32">
        <f>IF(ISERROR(C41*B20),"",C41*B20)</f>
        <v>39676319.739351489</v>
      </c>
    </row>
    <row r="42" spans="1:5" ht="15.75" thickBot="1" x14ac:dyDescent="0.3">
      <c r="A42" s="35" t="s">
        <v>16</v>
      </c>
      <c r="B42" s="36">
        <f>IF(ISERROR(B40+B41),"",B40+B41)</f>
        <v>110760937.41659704</v>
      </c>
      <c r="C42" s="37" t="s">
        <v>17</v>
      </c>
      <c r="D42" s="38">
        <f>IF(ISERROR(D40+D41),"",D40+D41)</f>
        <v>110775330.38190189</v>
      </c>
    </row>
    <row r="43" spans="1:5" ht="15.75" thickBot="1" x14ac:dyDescent="0.3"/>
    <row r="44" spans="1:5" ht="39" x14ac:dyDescent="0.25">
      <c r="A44" s="28"/>
      <c r="B44" s="13" t="s">
        <v>23</v>
      </c>
      <c r="C44" s="39" t="s">
        <v>24</v>
      </c>
      <c r="D44" s="40" t="s">
        <v>25</v>
      </c>
      <c r="E44" s="41" t="s">
        <v>26</v>
      </c>
    </row>
    <row r="45" spans="1:5" x14ac:dyDescent="0.25">
      <c r="A45" s="2" t="s">
        <v>14</v>
      </c>
      <c r="B45" s="42">
        <f>IF(ISERROR(((1-E31)/B37)+E31),"",((1-E31)/B37)+E31)</f>
        <v>0.7134903492308512</v>
      </c>
      <c r="C45" s="43">
        <f>IF(ISERROR(B45*B$22),"",B45*B$22)</f>
        <v>79026859.918504268</v>
      </c>
      <c r="D45" s="44">
        <f>IF(ISERROR(ROUND(C45/B19/12,2)),"",ROUND(C45/B19/12,2))</f>
        <v>44.39</v>
      </c>
      <c r="E45" s="32">
        <f>IF(ISERROR(D45*12*B19),"",D45*12*B19)</f>
        <v>79020658.047641784</v>
      </c>
    </row>
    <row r="46" spans="1:5" x14ac:dyDescent="0.25">
      <c r="A46" s="33" t="s">
        <v>15</v>
      </c>
      <c r="B46" s="45">
        <f>IF(ISERROR(1-B45),"",1-B45)</f>
        <v>0.2865096507691488</v>
      </c>
      <c r="C46" s="46">
        <f>IF(ISERROR(B46*B$22),"",B46*B$22)</f>
        <v>31734077.498092763</v>
      </c>
      <c r="D46" s="47">
        <f>IF(ISERROR(ROUND(C46/B20,4)),"",ROUND(C46/B20,4))</f>
        <v>5.6500000000000002E-2</v>
      </c>
      <c r="E46" s="48">
        <f>IF(ISERROR(D46*B20),"",D46*B20)</f>
        <v>31752295.542115573</v>
      </c>
    </row>
    <row r="47" spans="1:5" ht="15.75" thickBot="1" x14ac:dyDescent="0.3">
      <c r="A47" s="35" t="s">
        <v>16</v>
      </c>
      <c r="B47" s="49" t="s">
        <v>17</v>
      </c>
      <c r="C47" s="23">
        <f>IF(ISERROR(SUM(C45:C46)),"",SUM(C45:C46))</f>
        <v>110760937.41659704</v>
      </c>
      <c r="D47" s="37" t="s">
        <v>17</v>
      </c>
      <c r="E47" s="50">
        <f>IF(ISERROR(E45+E46),"",E45+E46)</f>
        <v>110772953.58975735</v>
      </c>
    </row>
    <row r="48" spans="1:5" ht="15.75" thickBot="1" x14ac:dyDescent="0.3"/>
    <row r="49" spans="1:6" x14ac:dyDescent="0.25">
      <c r="A49" s="67" t="s">
        <v>27</v>
      </c>
      <c r="B49" s="68"/>
    </row>
    <row r="50" spans="1:6" x14ac:dyDescent="0.25">
      <c r="A50" s="2" t="s">
        <v>28</v>
      </c>
      <c r="B50" s="32">
        <f>IF(ISERROR(D45-C40),"",D45-C40)</f>
        <v>4.4500000000000028</v>
      </c>
    </row>
    <row r="51" spans="1:6" x14ac:dyDescent="0.25">
      <c r="A51" s="69" t="s">
        <v>29</v>
      </c>
      <c r="B51" s="51">
        <f>IF(ISERROR((D45*12*B19)+(D46*B20)-B22),"",(D45*12*B19)+(D46*B20)-B22)</f>
        <v>12016.17316031456</v>
      </c>
    </row>
    <row r="52" spans="1:6" ht="15.75" thickBot="1" x14ac:dyDescent="0.3">
      <c r="A52" s="70"/>
      <c r="B52" s="52">
        <f>IF(ISERROR(B51/B22), "", B51/B22)</f>
        <v>1.0848746354609661E-4</v>
      </c>
    </row>
    <row r="54" spans="1:6" x14ac:dyDescent="0.25">
      <c r="A54" s="53"/>
      <c r="B54" s="1" t="s">
        <v>30</v>
      </c>
      <c r="C54" s="54"/>
    </row>
    <row r="56" spans="1:6" ht="32.450000000000003" customHeight="1" x14ac:dyDescent="0.25">
      <c r="A56" s="55">
        <v>1</v>
      </c>
      <c r="B56" s="71" t="s">
        <v>31</v>
      </c>
      <c r="C56" s="72"/>
      <c r="D56" s="72"/>
      <c r="E56" s="72"/>
      <c r="F56" s="72"/>
    </row>
    <row r="57" spans="1:6" ht="32.450000000000003" customHeight="1" x14ac:dyDescent="0.25">
      <c r="A57" s="56"/>
      <c r="B57" s="72"/>
      <c r="C57" s="72"/>
      <c r="D57" s="72"/>
      <c r="E57" s="72"/>
      <c r="F57" s="72"/>
    </row>
    <row r="58" spans="1:6" x14ac:dyDescent="0.25">
      <c r="A58" s="57"/>
    </row>
    <row r="59" spans="1:6" ht="19.899999999999999" customHeight="1" x14ac:dyDescent="0.25">
      <c r="A59" s="58">
        <v>2</v>
      </c>
      <c r="B59" s="64" t="s">
        <v>32</v>
      </c>
      <c r="C59" s="64"/>
      <c r="D59" s="64"/>
      <c r="E59" s="64"/>
      <c r="F59" s="64"/>
    </row>
    <row r="60" spans="1:6" ht="19.899999999999999" customHeight="1" x14ac:dyDescent="0.25">
      <c r="A60" s="56"/>
      <c r="B60" s="64"/>
      <c r="C60" s="64"/>
      <c r="D60" s="64"/>
      <c r="E60" s="64"/>
      <c r="F60" s="64"/>
    </row>
    <row r="61" spans="1:6" ht="19.899999999999999" customHeight="1" x14ac:dyDescent="0.25">
      <c r="A61" s="56"/>
      <c r="B61" s="64"/>
      <c r="C61" s="64"/>
      <c r="D61" s="64"/>
      <c r="E61" s="64"/>
      <c r="F61" s="64"/>
    </row>
    <row r="62" spans="1:6" ht="19.899999999999999" customHeight="1" x14ac:dyDescent="0.25">
      <c r="A62" s="56"/>
      <c r="B62" s="64"/>
      <c r="C62" s="64"/>
      <c r="D62" s="64"/>
      <c r="E62" s="64"/>
      <c r="F62" s="64"/>
    </row>
    <row r="63" spans="1:6" x14ac:dyDescent="0.25">
      <c r="A63" s="57"/>
    </row>
    <row r="64" spans="1:6" ht="27.6" customHeight="1" x14ac:dyDescent="0.25">
      <c r="A64" s="58">
        <v>3</v>
      </c>
      <c r="B64" s="64" t="s">
        <v>33</v>
      </c>
      <c r="C64" s="64"/>
      <c r="D64" s="64"/>
      <c r="E64" s="64"/>
      <c r="F64" s="64"/>
    </row>
    <row r="65" spans="1:6" ht="27.6" customHeight="1" x14ac:dyDescent="0.25">
      <c r="A65" s="56"/>
      <c r="B65" s="64"/>
      <c r="C65" s="64"/>
      <c r="D65" s="64"/>
      <c r="E65" s="64"/>
      <c r="F65" s="64"/>
    </row>
    <row r="66" spans="1:6" x14ac:dyDescent="0.25">
      <c r="A66" s="57"/>
    </row>
    <row r="67" spans="1:6" x14ac:dyDescent="0.25">
      <c r="A67" s="58">
        <v>4</v>
      </c>
      <c r="B67" s="64" t="s">
        <v>39</v>
      </c>
      <c r="C67" s="64"/>
      <c r="D67" s="64"/>
      <c r="E67" s="64"/>
      <c r="F67" s="64"/>
    </row>
    <row r="68" spans="1:6" x14ac:dyDescent="0.25">
      <c r="A68" s="56"/>
      <c r="B68" s="64"/>
      <c r="C68" s="64"/>
      <c r="D68" s="64"/>
      <c r="E68" s="64"/>
      <c r="F68" s="64"/>
    </row>
  </sheetData>
  <mergeCells count="8">
    <mergeCell ref="B64:F65"/>
    <mergeCell ref="B67:F68"/>
    <mergeCell ref="A18:B18"/>
    <mergeCell ref="A24:B24"/>
    <mergeCell ref="A49:B49"/>
    <mergeCell ref="A51:A52"/>
    <mergeCell ref="B56:F57"/>
    <mergeCell ref="B59:F6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772473EADFA042998103AD830939A3" ma:contentTypeVersion="1" ma:contentTypeDescription="Create a new document." ma:contentTypeScope="" ma:versionID="fc4392ca5bdeea2da3f16aa39082fab1">
  <xsd:schema xmlns:xsd="http://www.w3.org/2001/XMLSchema" xmlns:xs="http://www.w3.org/2001/XMLSchema" xmlns:p="http://schemas.microsoft.com/office/2006/metadata/properties" xmlns:ns2="f0af1d65-dfd0-4b99-b523-def3a954563f" xmlns:ns3="31a38067-a042-4e0e-9037-517587b10700" targetNamespace="http://schemas.microsoft.com/office/2006/metadata/properties" ma:root="true" ma:fieldsID="4f14a8603972e522f375eea47fffc909" ns2:_="" ns3:_="">
    <xsd:import namespace="f0af1d65-dfd0-4b99-b523-def3a954563f"/>
    <xsd:import namespace="31a38067-a042-4e0e-9037-517587b10700"/>
    <xsd:element name="properties">
      <xsd:complexType>
        <xsd:sequence>
          <xsd:element name="documentManagement">
            <xsd:complexType>
              <xsd:all>
                <xsd:element ref="ns2:Hydro_x0020_One_x0020_Data_x0020_Classification" minOccurs="0"/>
                <xsd:element ref="ns3:RA_x0020_Conta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8" nillable="true" ma:displayName="Hydro One Data Classification" ma:default="Internal Use" ma:format="RadioButtons" ma:internalName="Hydro_x0020_One_x0020_Data_x0020_Classification" ma:readOnly="false">
      <xsd:simpleType>
        <xsd:restriction base="dms:Choice">
          <xsd:enumeration value="Secret"/>
          <xsd:enumeration value="Confidential"/>
          <xsd:enumeration value="Internal Use"/>
          <xsd:enumeration value="Public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9" nillable="true" ma:displayName="RA Contact" ma:default="Kathleen Burke" ma:format="Dropdown" ma:internalName="RA_x0020_Contact">
      <xsd:simpleType>
        <xsd:union memberTypes="dms:Text">
          <xsd:simpleType>
            <xsd:restriction base="dms:Choice">
              <xsd:enumeration value="Kathleen Burke"/>
              <xsd:enumeration value="Stephen Vetsis"/>
              <xsd:enumeration value="Alex Zbarcea"/>
              <xsd:enumeration value="Nicole Taylor"/>
              <xsd:enumeration value="Uri Akselrud"/>
              <xsd:enumeration value="Oren Ben-Shlomo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_x0020_Contact xmlns="31a38067-a042-4e0e-9037-517587b10700">Kathleen Burke</RA_x0020_Contact>
    <Hydro_x0020_One_x0020_Data_x0020_Classification xmlns="f0af1d65-dfd0-4b99-b523-def3a954563f">Internal Use</Hydro_x0020_One_x0020_Data_x0020_Classification>
  </documentManagement>
</p:properties>
</file>

<file path=customXml/itemProps1.xml><?xml version="1.0" encoding="utf-8"?>
<ds:datastoreItem xmlns:ds="http://schemas.openxmlformats.org/officeDocument/2006/customXml" ds:itemID="{E9B2C969-1C70-4CBC-BDED-3D3DB501F8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af1d65-dfd0-4b99-b523-def3a954563f"/>
    <ds:schemaRef ds:uri="31a38067-a042-4e0e-9037-517587b107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3042F6-A4F4-49A5-BE6E-534A427CD1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6ACB97-D283-448D-B93F-D123CBDB27FB}">
  <ds:schemaRefs>
    <ds:schemaRef ds:uri="31a38067-a042-4e0e-9037-517587b10700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f0af1d65-dfd0-4b99-b523-def3a954563f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UR_2019</vt:lpstr>
      <vt:lpstr>UR_2020</vt:lpstr>
      <vt:lpstr>R1_2019</vt:lpstr>
      <vt:lpstr>R1_2020</vt:lpstr>
      <vt:lpstr>R2_2019</vt:lpstr>
      <vt:lpstr>R2_2020</vt:lpstr>
      <vt:lpstr>Seasonal_2019</vt:lpstr>
      <vt:lpstr>Seasonal_2020</vt:lpstr>
    </vt:vector>
  </TitlesOfParts>
  <Company>Hydro 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Susan</dc:creator>
  <cp:lastModifiedBy>LEE Julie(Qiu Ling)</cp:lastModifiedBy>
  <dcterms:created xsi:type="dcterms:W3CDTF">2019-03-28T07:43:55Z</dcterms:created>
  <dcterms:modified xsi:type="dcterms:W3CDTF">2019-04-04T15:29:19Z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0x010100D9772473EADFA042998103AD830939A3</vt:lpwstr>
  </property>
</Properties>
</file>