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2980" windowHeight="9000"/>
  </bookViews>
  <sheets>
    <sheet name="GA" sheetId="1" r:id="rId1"/>
  </sheets>
  <externalReferences>
    <externalReference r:id="rId2"/>
    <externalReference r:id="rId3"/>
    <externalReference r:id="rId4"/>
  </externalReferences>
  <definedNames>
    <definedName name="Cust3a">'[1]6. Class A Consumption Data'!$C$25</definedName>
    <definedName name="G1LD">'[1]6. Class A Consumption Data'!$C$14</definedName>
    <definedName name="_xlnm.Print_Area" localSheetId="0">GA!$A$1:$G$26</definedName>
  </definedNames>
  <calcPr calcId="145621"/>
</workbook>
</file>

<file path=xl/calcChain.xml><?xml version="1.0" encoding="utf-8"?>
<calcChain xmlns="http://schemas.openxmlformats.org/spreadsheetml/2006/main">
  <c r="C3" i="1" l="1"/>
  <c r="E25" i="1" l="1"/>
  <c r="E20" i="1"/>
  <c r="E19" i="1"/>
  <c r="E26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D21" i="1" l="1"/>
  <c r="D23" i="1" l="1"/>
  <c r="G23" i="1" s="1"/>
  <c r="G21" i="1"/>
  <c r="D15" i="1"/>
  <c r="G15" i="1" s="1"/>
  <c r="D22" i="1"/>
  <c r="G22" i="1" s="1"/>
  <c r="D18" i="1"/>
  <c r="G18" i="1" s="1"/>
  <c r="D14" i="1"/>
  <c r="G14" i="1" s="1"/>
  <c r="D16" i="1"/>
  <c r="G16" i="1" s="1"/>
  <c r="D13" i="1"/>
  <c r="G13" i="1" l="1"/>
  <c r="D25" i="1" l="1"/>
  <c r="G25" i="1" s="1"/>
  <c r="D19" i="1"/>
  <c r="G19" i="1" s="1"/>
  <c r="D17" i="1" l="1"/>
  <c r="D20" i="1"/>
  <c r="G20" i="1" s="1"/>
  <c r="G17" i="1" l="1"/>
  <c r="D24" i="1"/>
  <c r="G24" i="1" s="1"/>
  <c r="D26" i="1" l="1"/>
  <c r="G26" i="1" s="1"/>
  <c r="C5" i="1" l="1"/>
  <c r="C7" i="1" l="1"/>
  <c r="C8" i="1" s="1"/>
</calcChain>
</file>

<file path=xl/sharedStrings.xml><?xml version="1.0" encoding="utf-8"?>
<sst xmlns="http://schemas.openxmlformats.org/spreadsheetml/2006/main" count="54" uniqueCount="38">
  <si>
    <t>Total</t>
  </si>
  <si>
    <t>Non-RPP Metered Consumption for Current Class B Customers (Non-RPP Consumption excluding WMP, Class A and Transition Customers' Consumption)</t>
  </si>
  <si>
    <t>% of total kWh</t>
  </si>
  <si>
    <t>Total GA $ allocated to Current Class B Customers</t>
  </si>
  <si>
    <t>kWh</t>
  </si>
  <si>
    <t>UR</t>
  </si>
  <si>
    <t>R1</t>
  </si>
  <si>
    <t>R2</t>
  </si>
  <si>
    <t>SR</t>
  </si>
  <si>
    <t>GSE</t>
  </si>
  <si>
    <t>UGE</t>
  </si>
  <si>
    <t>GSD</t>
  </si>
  <si>
    <t>UGD</t>
  </si>
  <si>
    <t>USL</t>
  </si>
  <si>
    <t>DGEN</t>
  </si>
  <si>
    <t>STR</t>
  </si>
  <si>
    <t>SNL</t>
  </si>
  <si>
    <t>ST</t>
  </si>
  <si>
    <t xml:space="preserve">Total GA $ allocated to Customers that Transitioned Between Class A and B during the period GA balance accumulated </t>
  </si>
  <si>
    <t>Rate Class</t>
  </si>
  <si>
    <t>RSVA Global Adjustment Disposition Balance Account 1589)</t>
  </si>
  <si>
    <t>% Total kWh Allocated to Class B</t>
  </si>
  <si>
    <t>Residential - Urban Density</t>
  </si>
  <si>
    <t>Residential - Medium Density</t>
  </si>
  <si>
    <t>Residential - Low Density</t>
  </si>
  <si>
    <t>Seasonal Residential</t>
  </si>
  <si>
    <t>General Service Energy Billed (Less than 50kW)</t>
  </si>
  <si>
    <t>Urban General Service Demand Billed (50 kW or more)</t>
  </si>
  <si>
    <t>Street Lights</t>
  </si>
  <si>
    <t>Sentinel Lights</t>
  </si>
  <si>
    <t>Unmetered Scattered Load</t>
  </si>
  <si>
    <t>Distributed Generation</t>
  </si>
  <si>
    <t>Sub-Transmission</t>
  </si>
  <si>
    <t>RSVA Global Adjustment Allocation for Transition Customers (Class A/B)</t>
  </si>
  <si>
    <t>Total Uplifted Non-RPP 2013-2016 Consumption excluding WMP</t>
  </si>
  <si>
    <t xml:space="preserve">Total Uplifted 2013-2016 Consumption for Customers that Transitioned Between Class A and B during the period GA balance accumulated </t>
  </si>
  <si>
    <t>Urban General Service Energy Billed (Less than 50kW)</t>
  </si>
  <si>
    <t>General Service Demand Billed (50 kW or more)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</si>
</sst>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[Red]\(#,##0\)"/>
    <numFmt numFmtId="165" formatCode="0.0%"/>
    <numFmt numFmtId="166" formatCode="&quot;$&quot;#,##0;[Red]\(&quot;$&quot;#,##0\)"/>
    <numFmt numFmtId="167" formatCode="_(&quot;$&quot;* #,##0_);_(&quot;$&quot;* \(#,##0\);_(&quot;$&quot;* &quot;-&quot;??_);_(@_)"/>
    <numFmt numFmtId="168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/>
    </xf>
    <xf numFmtId="0" fontId="3" fillId="0" borderId="0" xfId="3" applyFont="1" applyBorder="1" applyAlignment="1" applyProtection="1">
      <alignment horizontal="left" wrapText="1"/>
    </xf>
    <xf numFmtId="0" fontId="2" fillId="0" borderId="0" xfId="3" applyFont="1" applyBorder="1" applyAlignment="1" applyProtection="1">
      <alignment horizontal="left" wrapText="1"/>
    </xf>
    <xf numFmtId="0" fontId="6" fillId="0" borderId="0" xfId="0" applyFont="1" applyProtection="1"/>
    <xf numFmtId="0" fontId="5" fillId="0" borderId="0" xfId="0" applyFont="1" applyProtection="1"/>
    <xf numFmtId="0" fontId="5" fillId="0" borderId="0" xfId="0" applyFont="1"/>
    <xf numFmtId="0" fontId="5" fillId="0" borderId="0" xfId="0" applyFont="1" applyBorder="1" applyProtection="1"/>
    <xf numFmtId="0" fontId="5" fillId="0" borderId="0" xfId="0" applyFont="1" applyBorder="1"/>
    <xf numFmtId="166" fontId="5" fillId="0" borderId="0" xfId="0" applyNumberFormat="1" applyFont="1" applyBorder="1" applyProtection="1"/>
    <xf numFmtId="167" fontId="5" fillId="0" borderId="0" xfId="1" applyNumberFormat="1" applyFont="1" applyBorder="1" applyAlignment="1" applyProtection="1">
      <alignment horizontal="center"/>
    </xf>
    <xf numFmtId="9" fontId="5" fillId="0" borderId="0" xfId="2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Protection="1"/>
    <xf numFmtId="0" fontId="4" fillId="0" borderId="0" xfId="0" applyFont="1" applyProtection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164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center"/>
      <protection locked="0"/>
    </xf>
    <xf numFmtId="165" fontId="5" fillId="0" borderId="0" xfId="2" applyNumberFormat="1" applyFont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165" fontId="5" fillId="0" borderId="2" xfId="2" applyNumberFormat="1" applyFont="1" applyBorder="1" applyAlignment="1" applyProtection="1">
      <alignment horizontal="center"/>
    </xf>
    <xf numFmtId="166" fontId="5" fillId="0" borderId="0" xfId="0" applyNumberFormat="1" applyFont="1" applyProtection="1"/>
    <xf numFmtId="8" fontId="5" fillId="0" borderId="0" xfId="0" applyNumberFormat="1" applyFont="1" applyProtection="1"/>
    <xf numFmtId="168" fontId="5" fillId="0" borderId="0" xfId="0" applyNumberFormat="1" applyFont="1" applyProtection="1"/>
    <xf numFmtId="165" fontId="5" fillId="0" borderId="0" xfId="2" applyNumberFormat="1" applyFont="1" applyBorder="1" applyAlignment="1" applyProtection="1">
      <alignment horizontal="center"/>
    </xf>
  </cellXfs>
  <cellStyles count="7">
    <cellStyle name="Comma 2 2 2" xfId="4"/>
    <cellStyle name="Currency" xfId="1" builtinId="4"/>
    <cellStyle name="Currency 4 2" xfId="6"/>
    <cellStyle name="Normal" xfId="0" builtinId="0"/>
    <cellStyle name="Normal_Sheet7" xfId="3"/>
    <cellStyle name="Percent" xfId="2" builtinId="5"/>
    <cellStyle name="Percent 1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Inputs/VA%20riders/2018%20IRM%20Rate%20Generator%20Model%20-%20V1%200_HONI%20(Unlocked-Woodstock%20w%20fixes)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9/Draft%20Rate%20Order/(DRO%20Exhibits%201.0%20to%201.7)%20Dx%202018-22%20Rate%20Order%20Evidence%20v18%20-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18/Inputs/VA%20riders/GA%20summary%20by%20class%20and%20dcb%202013t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for Tabs 3 to 7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2 1 5 TotalConsumptionData_Dist"/>
      <sheetName val="5. Allocating Def-Var Balances"/>
      <sheetName val="6. Class A Consumption Data"/>
      <sheetName val="6.1 GA"/>
      <sheetName val="6.1a GA Allocation"/>
      <sheetName val="6.2 CBR B"/>
      <sheetName val="6.2a CBR B_Allocation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4">
          <cell r="C14">
            <v>2012</v>
          </cell>
        </row>
        <row r="25">
          <cell r="C25">
            <v>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 Revenue Requirement"/>
      <sheetName val="1.1 OM&amp;A"/>
      <sheetName val="1.2 Rate Base &amp; Depn"/>
      <sheetName val="1.3 Capital Expenditures"/>
      <sheetName val="1.4 Capital Structure"/>
      <sheetName val="1.4.1 2018 ECD"/>
      <sheetName val="1.5 Income Tax"/>
      <sheetName val="1.6 External Revenue"/>
      <sheetName val="1.7 Working Capital"/>
      <sheetName val="Working Capital"/>
      <sheetName val="1.7 Deferral Account"/>
      <sheetName val="1.8 ISA"/>
      <sheetName val="Acquired LDCs"/>
      <sheetName val="Rate Incre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N22">
            <v>-53.167001618583249</v>
          </cell>
        </row>
      </sheetData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result_kwh4_Summary"/>
      <sheetName val="Exhibit for Transition"/>
      <sheetName val="KWH BY DCB AND CLASS FOR GA"/>
      <sheetName val="SASresult_kwh4"/>
      <sheetName val="SASresult_summary1DCB"/>
      <sheetName val="Sheet2"/>
      <sheetName val="Sheet1"/>
    </sheetNames>
    <sheetDataSet>
      <sheetData sheetId="0">
        <row r="11">
          <cell r="B11" t="str">
            <v>Rate Class</v>
          </cell>
          <cell r="C11" t="str">
            <v>Total Uplifted Non-RPP 2013-2016 Consumption excluding WMP</v>
          </cell>
          <cell r="D11" t="str">
            <v xml:space="preserve">Total Uplifted 2013-2016 Consumption for Customers that Transitioned Between Class A and B during the period GA balance accumulated </v>
          </cell>
          <cell r="E11" t="str">
            <v>Non-RPP Metered Consumption for Current Class B Customers (Non-RPP Consumption excluding WMP, Class A and Transition Customers' Consumption)</v>
          </cell>
        </row>
        <row r="12">
          <cell r="B12" t="str">
            <v>UR</v>
          </cell>
          <cell r="C12">
            <v>562254977.38206995</v>
          </cell>
          <cell r="D12">
            <v>0</v>
          </cell>
          <cell r="E12">
            <v>562254977.38206995</v>
          </cell>
        </row>
        <row r="13">
          <cell r="B13" t="str">
            <v>R1</v>
          </cell>
          <cell r="C13">
            <v>1209471120.9990001</v>
          </cell>
          <cell r="D13">
            <v>0</v>
          </cell>
          <cell r="E13">
            <v>1209471120.9990001</v>
          </cell>
        </row>
        <row r="14">
          <cell r="B14" t="str">
            <v>R2</v>
          </cell>
          <cell r="C14">
            <v>1712253276.5546</v>
          </cell>
          <cell r="D14">
            <v>0</v>
          </cell>
          <cell r="E14">
            <v>1712253276.5546</v>
          </cell>
        </row>
        <row r="15">
          <cell r="B15" t="str">
            <v>SR</v>
          </cell>
          <cell r="C15">
            <v>49341764.152800009</v>
          </cell>
          <cell r="D15">
            <v>0</v>
          </cell>
          <cell r="E15">
            <v>49341764.152800009</v>
          </cell>
        </row>
        <row r="16">
          <cell r="B16" t="str">
            <v>GSE</v>
          </cell>
          <cell r="C16">
            <v>1982229070.6374402</v>
          </cell>
          <cell r="D16">
            <v>0</v>
          </cell>
          <cell r="E16">
            <v>1982229070.6374402</v>
          </cell>
        </row>
        <row r="17">
          <cell r="B17" t="str">
            <v>UGE</v>
          </cell>
          <cell r="C17">
            <v>417870264.68682003</v>
          </cell>
          <cell r="D17">
            <v>0</v>
          </cell>
          <cell r="E17">
            <v>417870264.68682003</v>
          </cell>
        </row>
        <row r="18">
          <cell r="B18" t="str">
            <v>GSD</v>
          </cell>
          <cell r="C18">
            <v>3198437460.2215056</v>
          </cell>
          <cell r="D18">
            <v>244989747.18486601</v>
          </cell>
          <cell r="E18">
            <v>2953447713.0366397</v>
          </cell>
        </row>
        <row r="19">
          <cell r="B19" t="str">
            <v>UGD</v>
          </cell>
          <cell r="C19">
            <v>861919301.45844996</v>
          </cell>
          <cell r="D19">
            <v>26780105.550449997</v>
          </cell>
          <cell r="E19">
            <v>835139195.90799999</v>
          </cell>
        </row>
        <row r="20">
          <cell r="B20" t="str">
            <v>USL</v>
          </cell>
          <cell r="C20">
            <v>6148332.2409600001</v>
          </cell>
          <cell r="D20">
            <v>0</v>
          </cell>
          <cell r="E20">
            <v>6148332.2409600001</v>
          </cell>
        </row>
        <row r="21">
          <cell r="B21" t="str">
            <v>DGEN</v>
          </cell>
          <cell r="C21">
            <v>327638.11563999997</v>
          </cell>
          <cell r="D21">
            <v>0</v>
          </cell>
          <cell r="E21">
            <v>327638.11563999997</v>
          </cell>
        </row>
        <row r="22">
          <cell r="B22" t="str">
            <v>STR</v>
          </cell>
          <cell r="C22">
            <v>181752947.41968</v>
          </cell>
          <cell r="D22">
            <v>0</v>
          </cell>
          <cell r="E22">
            <v>181752947.41968</v>
          </cell>
        </row>
        <row r="23">
          <cell r="B23" t="str">
            <v>SNL</v>
          </cell>
          <cell r="C23">
            <v>6703497.4843199998</v>
          </cell>
          <cell r="D23">
            <v>0</v>
          </cell>
          <cell r="E23">
            <v>6703497.4843199998</v>
          </cell>
        </row>
        <row r="24">
          <cell r="B24" t="str">
            <v>ST</v>
          </cell>
          <cell r="C24">
            <v>5640475782.5000935</v>
          </cell>
          <cell r="D24">
            <v>4504062391.710289</v>
          </cell>
          <cell r="E24">
            <v>1136413390.7898042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C26">
            <v>15829185433.853378</v>
          </cell>
          <cell r="D26">
            <v>4775832244.4456053</v>
          </cell>
          <cell r="E26">
            <v>11053353189.407772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workbookViewId="0">
      <selection activeCell="E30" sqref="E30"/>
    </sheetView>
  </sheetViews>
  <sheetFormatPr defaultColWidth="9.140625" defaultRowHeight="12.75" x14ac:dyDescent="0.2"/>
  <cols>
    <col min="1" max="1" width="58.28515625" style="7" customWidth="1"/>
    <col min="2" max="2" width="15.28515625" style="7" hidden="1" customWidth="1"/>
    <col min="3" max="3" width="15.28515625" style="7" bestFit="1" customWidth="1"/>
    <col min="4" max="4" width="22.28515625" style="7" bestFit="1" customWidth="1"/>
    <col min="5" max="5" width="34.7109375" style="7" bestFit="1" customWidth="1"/>
    <col min="6" max="6" width="38.140625" style="7" customWidth="1"/>
    <col min="7" max="7" width="18.28515625" style="7" customWidth="1"/>
    <col min="8" max="16384" width="9.140625" style="7"/>
  </cols>
  <sheetData>
    <row r="1" spans="1:20" ht="13.15" x14ac:dyDescent="0.25">
      <c r="A1" s="5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0" ht="13.15" x14ac:dyDescent="0.25">
      <c r="A2" s="6"/>
      <c r="B2" s="6"/>
      <c r="C2" s="8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20" ht="13.15" x14ac:dyDescent="0.25">
      <c r="A3" s="4" t="s">
        <v>20</v>
      </c>
      <c r="B3" s="9"/>
      <c r="C3" s="10">
        <f>'[2]1.7 Deferral Account'!$N$22*10^6</f>
        <v>-53167001.618583247</v>
      </c>
      <c r="D3" s="6"/>
      <c r="E3" s="31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20" ht="13.15" x14ac:dyDescent="0.25">
      <c r="A4" s="4"/>
      <c r="B4" s="9"/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20" ht="13.15" x14ac:dyDescent="0.25">
      <c r="A5" s="4" t="s">
        <v>21</v>
      </c>
      <c r="B5" s="9"/>
      <c r="C5" s="34">
        <f>G26</f>
        <v>0.6982894499276201</v>
      </c>
      <c r="D5" s="33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20" ht="13.15" x14ac:dyDescent="0.25">
      <c r="A6" s="4"/>
      <c r="B6" s="9"/>
      <c r="C6" s="1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20" ht="13.15" x14ac:dyDescent="0.25">
      <c r="A7" s="4" t="s">
        <v>3</v>
      </c>
      <c r="B7" s="9"/>
      <c r="C7" s="10">
        <f>C3*C5</f>
        <v>-37125956.314541385</v>
      </c>
      <c r="D7" s="32"/>
      <c r="E7" s="6"/>
      <c r="F7" s="6"/>
      <c r="G7" s="6"/>
      <c r="H7" s="6"/>
      <c r="I7" s="6"/>
      <c r="J7" s="6"/>
      <c r="K7" s="6"/>
    </row>
    <row r="8" spans="1:20" ht="26.45" x14ac:dyDescent="0.25">
      <c r="A8" s="4" t="s">
        <v>18</v>
      </c>
      <c r="B8" s="9"/>
      <c r="C8" s="10">
        <f>C3-C7</f>
        <v>-16041045.304041862</v>
      </c>
      <c r="D8" s="6"/>
      <c r="E8" s="6"/>
      <c r="F8" s="6"/>
      <c r="G8" s="6"/>
      <c r="H8" s="6"/>
      <c r="I8" s="6"/>
      <c r="J8" s="6"/>
      <c r="K8" s="6"/>
    </row>
    <row r="9" spans="1:20" ht="9.75" customHeight="1" x14ac:dyDescent="0.25">
      <c r="A9" s="3"/>
      <c r="C9" s="3"/>
      <c r="D9" s="6"/>
      <c r="E9" s="6"/>
      <c r="F9" s="6"/>
      <c r="G9" s="6"/>
      <c r="H9" s="6"/>
      <c r="I9" s="6"/>
      <c r="J9" s="6"/>
      <c r="K9" s="6"/>
    </row>
    <row r="10" spans="1:20" s="16" customFormat="1" ht="68.25" customHeight="1" x14ac:dyDescent="0.25">
      <c r="A10" s="2" t="s">
        <v>19</v>
      </c>
      <c r="B10" s="13" t="s">
        <v>19</v>
      </c>
      <c r="C10" s="14"/>
      <c r="D10" s="1" t="s">
        <v>34</v>
      </c>
      <c r="E10" s="1" t="s">
        <v>35</v>
      </c>
      <c r="F10" s="1" t="s">
        <v>1</v>
      </c>
      <c r="G10" s="2" t="s">
        <v>2</v>
      </c>
      <c r="H10" s="13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20" s="17" customFormat="1" ht="13.15" x14ac:dyDescent="0.25">
      <c r="B11" s="18"/>
      <c r="C11" s="18"/>
      <c r="D11" s="19" t="s">
        <v>4</v>
      </c>
      <c r="E11" s="19" t="s">
        <v>4</v>
      </c>
      <c r="F11" s="19" t="s">
        <v>4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s="20" customFormat="1" ht="13.15" x14ac:dyDescent="0.25">
      <c r="B12" s="21"/>
      <c r="C12" s="22"/>
      <c r="D12" s="21"/>
      <c r="E12" s="21"/>
      <c r="F12" s="21"/>
      <c r="G12" s="21"/>
      <c r="H12" s="23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</row>
    <row r="13" spans="1:20" ht="13.15" x14ac:dyDescent="0.25">
      <c r="A13" s="17" t="s">
        <v>22</v>
      </c>
      <c r="B13" s="17" t="s">
        <v>5</v>
      </c>
      <c r="C13" s="24" t="s">
        <v>4</v>
      </c>
      <c r="D13" s="25">
        <f t="shared" ref="D13:D25" si="0">SUM(E13:F13)</f>
        <v>562254977.38206995</v>
      </c>
      <c r="E13" s="26"/>
      <c r="F13" s="25">
        <f>VLOOKUP(B13,[3]SASresult_kwh4_Summary!$B$11:$E$27,4,FALSE)</f>
        <v>562254977.38206995</v>
      </c>
      <c r="G13" s="27">
        <f t="shared" ref="G13:G25" si="1">F13/D13</f>
        <v>1</v>
      </c>
      <c r="H13" s="18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3.15" x14ac:dyDescent="0.25">
      <c r="A14" s="17" t="s">
        <v>23</v>
      </c>
      <c r="B14" s="17" t="s">
        <v>6</v>
      </c>
      <c r="C14" s="24" t="s">
        <v>4</v>
      </c>
      <c r="D14" s="25">
        <f t="shared" si="0"/>
        <v>1209471120.9990001</v>
      </c>
      <c r="E14" s="26"/>
      <c r="F14" s="25">
        <f>VLOOKUP(B14,[3]SASresult_kwh4_Summary!$B$11:$E$27,4,FALSE)</f>
        <v>1209471120.9990001</v>
      </c>
      <c r="G14" s="27">
        <f t="shared" si="1"/>
        <v>1</v>
      </c>
      <c r="H14" s="18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ht="13.15" x14ac:dyDescent="0.25">
      <c r="A15" s="17" t="s">
        <v>24</v>
      </c>
      <c r="B15" s="17" t="s">
        <v>7</v>
      </c>
      <c r="C15" s="24" t="s">
        <v>4</v>
      </c>
      <c r="D15" s="25">
        <f t="shared" si="0"/>
        <v>1712253276.5546</v>
      </c>
      <c r="E15" s="26"/>
      <c r="F15" s="25">
        <f>VLOOKUP(B15,[3]SASresult_kwh4_Summary!$B$11:$E$27,4,FALSE)</f>
        <v>1712253276.5546</v>
      </c>
      <c r="G15" s="27">
        <f t="shared" si="1"/>
        <v>1</v>
      </c>
      <c r="H15" s="18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ht="13.15" x14ac:dyDescent="0.25">
      <c r="A16" s="17" t="s">
        <v>25</v>
      </c>
      <c r="B16" s="17" t="s">
        <v>8</v>
      </c>
      <c r="C16" s="24" t="s">
        <v>4</v>
      </c>
      <c r="D16" s="25">
        <f t="shared" si="0"/>
        <v>49341764.152800009</v>
      </c>
      <c r="E16" s="26"/>
      <c r="F16" s="25">
        <f>VLOOKUP(B16,[3]SASresult_kwh4_Summary!$B$11:$E$27,4,FALSE)</f>
        <v>49341764.152800009</v>
      </c>
      <c r="G16" s="27">
        <f t="shared" si="1"/>
        <v>1</v>
      </c>
      <c r="H16" s="18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ht="13.15" x14ac:dyDescent="0.25">
      <c r="A17" s="17" t="s">
        <v>26</v>
      </c>
      <c r="B17" s="17" t="s">
        <v>9</v>
      </c>
      <c r="C17" s="24" t="s">
        <v>4</v>
      </c>
      <c r="D17" s="25">
        <f t="shared" si="0"/>
        <v>1982229070.6374402</v>
      </c>
      <c r="E17" s="26"/>
      <c r="F17" s="25">
        <f>VLOOKUP(B17,[3]SASresult_kwh4_Summary!$B$11:$E$27,4,FALSE)</f>
        <v>1982229070.6374402</v>
      </c>
      <c r="G17" s="27">
        <f t="shared" si="1"/>
        <v>1</v>
      </c>
      <c r="H17" s="18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ht="13.15" x14ac:dyDescent="0.25">
      <c r="A18" s="17" t="s">
        <v>36</v>
      </c>
      <c r="B18" s="17" t="s">
        <v>10</v>
      </c>
      <c r="C18" s="24" t="s">
        <v>4</v>
      </c>
      <c r="D18" s="25">
        <f t="shared" si="0"/>
        <v>417870264.68682003</v>
      </c>
      <c r="E18" s="26"/>
      <c r="F18" s="25">
        <f>VLOOKUP(B18,[3]SASresult_kwh4_Summary!$B$11:$E$27,4,FALSE)</f>
        <v>417870264.68682003</v>
      </c>
      <c r="G18" s="27">
        <f t="shared" si="1"/>
        <v>1</v>
      </c>
      <c r="H18" s="1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ht="13.15" x14ac:dyDescent="0.25">
      <c r="A19" s="17" t="s">
        <v>37</v>
      </c>
      <c r="B19" s="17" t="s">
        <v>11</v>
      </c>
      <c r="C19" s="24" t="s">
        <v>4</v>
      </c>
      <c r="D19" s="25">
        <f t="shared" si="0"/>
        <v>3198437460.2215056</v>
      </c>
      <c r="E19" s="26">
        <f>[3]SASresult_kwh4_Summary!$D$18</f>
        <v>244989747.18486601</v>
      </c>
      <c r="F19" s="25">
        <f>VLOOKUP(B19,[3]SASresult_kwh4_Summary!$B$11:$E$27,4,FALSE)</f>
        <v>2953447713.0366397</v>
      </c>
      <c r="G19" s="27">
        <f t="shared" si="1"/>
        <v>0.92340330232128431</v>
      </c>
      <c r="H19" s="17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ht="13.15" x14ac:dyDescent="0.25">
      <c r="A20" s="17" t="s">
        <v>27</v>
      </c>
      <c r="B20" s="17" t="s">
        <v>12</v>
      </c>
      <c r="C20" s="24" t="s">
        <v>4</v>
      </c>
      <c r="D20" s="25">
        <f t="shared" si="0"/>
        <v>861919301.45844996</v>
      </c>
      <c r="E20" s="26">
        <f>[3]SASresult_kwh4_Summary!$D$19</f>
        <v>26780105.550449997</v>
      </c>
      <c r="F20" s="25">
        <f>VLOOKUP(B20,[3]SASresult_kwh4_Summary!$B$11:$E$27,4,FALSE)</f>
        <v>835139195.90799999</v>
      </c>
      <c r="G20" s="27">
        <f t="shared" si="1"/>
        <v>0.96892968343424324</v>
      </c>
      <c r="H20" s="1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ht="13.15" x14ac:dyDescent="0.25">
      <c r="A21" s="17" t="s">
        <v>30</v>
      </c>
      <c r="B21" s="17" t="s">
        <v>13</v>
      </c>
      <c r="C21" s="24" t="s">
        <v>4</v>
      </c>
      <c r="D21" s="25">
        <f t="shared" si="0"/>
        <v>6148332.2409600001</v>
      </c>
      <c r="E21" s="26"/>
      <c r="F21" s="25">
        <f>VLOOKUP(B21,[3]SASresult_kwh4_Summary!$B$11:$E$27,4,FALSE)</f>
        <v>6148332.2409600001</v>
      </c>
      <c r="G21" s="27">
        <f t="shared" si="1"/>
        <v>1</v>
      </c>
      <c r="H21" s="1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ht="13.15" x14ac:dyDescent="0.25">
      <c r="A22" s="17" t="s">
        <v>31</v>
      </c>
      <c r="B22" s="17" t="s">
        <v>14</v>
      </c>
      <c r="C22" s="24" t="s">
        <v>4</v>
      </c>
      <c r="D22" s="25">
        <f t="shared" si="0"/>
        <v>327638.11563999997</v>
      </c>
      <c r="E22" s="26"/>
      <c r="F22" s="25">
        <f>VLOOKUP(B22,[3]SASresult_kwh4_Summary!$B$11:$E$27,4,FALSE)</f>
        <v>327638.11563999997</v>
      </c>
      <c r="G22" s="27">
        <f t="shared" si="1"/>
        <v>1</v>
      </c>
      <c r="H22" s="1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ht="13.15" x14ac:dyDescent="0.25">
      <c r="A23" s="17" t="s">
        <v>28</v>
      </c>
      <c r="B23" s="17" t="s">
        <v>15</v>
      </c>
      <c r="C23" s="24" t="s">
        <v>4</v>
      </c>
      <c r="D23" s="25">
        <f t="shared" si="0"/>
        <v>181752947.41968</v>
      </c>
      <c r="E23" s="26"/>
      <c r="F23" s="25">
        <f>VLOOKUP(B23,[3]SASresult_kwh4_Summary!$B$11:$E$27,4,FALSE)</f>
        <v>181752947.41968</v>
      </c>
      <c r="G23" s="27">
        <f t="shared" si="1"/>
        <v>1</v>
      </c>
      <c r="H23" s="18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ht="13.15" x14ac:dyDescent="0.25">
      <c r="A24" s="17" t="s">
        <v>29</v>
      </c>
      <c r="B24" s="17" t="s">
        <v>16</v>
      </c>
      <c r="C24" s="24" t="s">
        <v>4</v>
      </c>
      <c r="D24" s="25">
        <f t="shared" si="0"/>
        <v>6703497.4843199998</v>
      </c>
      <c r="E24" s="26"/>
      <c r="F24" s="25">
        <f>VLOOKUP(B24,[3]SASresult_kwh4_Summary!$B$11:$E$27,4,FALSE)</f>
        <v>6703497.4843199998</v>
      </c>
      <c r="G24" s="27">
        <f t="shared" si="1"/>
        <v>1</v>
      </c>
      <c r="H24" s="18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ht="13.9" thickBot="1" x14ac:dyDescent="0.3">
      <c r="A25" s="17" t="s">
        <v>32</v>
      </c>
      <c r="B25" s="17" t="s">
        <v>17</v>
      </c>
      <c r="C25" s="24" t="s">
        <v>4</v>
      </c>
      <c r="D25" s="25">
        <f t="shared" si="0"/>
        <v>5640475782.5000935</v>
      </c>
      <c r="E25" s="26">
        <f>[3]SASresult_kwh4_Summary!$D$24</f>
        <v>4504062391.710289</v>
      </c>
      <c r="F25" s="25">
        <f>VLOOKUP(B25,[3]SASresult_kwh4_Summary!$B$11:$E$27,4,FALSE)</f>
        <v>1136413390.7898042</v>
      </c>
      <c r="G25" s="27">
        <f t="shared" si="1"/>
        <v>0.20147473982879127</v>
      </c>
      <c r="H25" s="18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ht="13.15" x14ac:dyDescent="0.25">
      <c r="A26" s="28" t="s">
        <v>0</v>
      </c>
      <c r="B26" s="6"/>
      <c r="C26" s="28"/>
      <c r="D26" s="29">
        <f>SUM(D13:D25)</f>
        <v>15829185433.853378</v>
      </c>
      <c r="E26" s="29">
        <f>SUM(E13:E25)</f>
        <v>4775832244.4456053</v>
      </c>
      <c r="F26" s="29">
        <f t="shared" ref="F26" si="2">SUM(F13:F25)</f>
        <v>11053353189.407772</v>
      </c>
      <c r="G26" s="30">
        <f>F26/D26</f>
        <v>0.6982894499276201</v>
      </c>
      <c r="H26" s="18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x14ac:dyDescent="0.2">
      <c r="H27" s="17"/>
    </row>
    <row r="28" spans="1:20" x14ac:dyDescent="0.2">
      <c r="H28" s="17"/>
    </row>
  </sheetData>
  <printOptions horizontalCentered="1"/>
  <pageMargins left="0.25" right="0.25" top="1.25" bottom="0.25" header="0.3" footer="0.3"/>
  <pageSetup scale="72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71DF04-34F8-4749-80BD-FE96176ED7D2}">
  <ds:schemaRefs>
    <ds:schemaRef ds:uri="http://schemas.microsoft.com/office/infopath/2007/PartnerControls"/>
    <ds:schemaRef ds:uri="http://schemas.microsoft.com/office/2006/documentManagement/types"/>
    <ds:schemaRef ds:uri="f0af1d65-dfd0-4b99-b523-def3a954563f"/>
    <ds:schemaRef ds:uri="http://purl.org/dc/dcmitype/"/>
    <ds:schemaRef ds:uri="http://schemas.microsoft.com/office/2006/metadata/properties"/>
    <ds:schemaRef ds:uri="31a38067-a042-4e0e-9037-517587b10700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ECC19C-B651-49EB-AC1D-CB5CAE26E4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8B4964-0EC1-4090-8B5C-089F5E4F9D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</vt:lpstr>
      <vt:lpstr>GA!Print_Area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LEE Julie(Qiu Ling)</cp:lastModifiedBy>
  <cp:lastPrinted>2019-04-04T14:33:14Z</cp:lastPrinted>
  <dcterms:created xsi:type="dcterms:W3CDTF">2019-03-27T14:42:40Z</dcterms:created>
  <dcterms:modified xsi:type="dcterms:W3CDTF">2019-04-04T15:31:34Z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