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T:\5. TESI UTILITIES\CPUC\CPUC 2019 CoS\IRs\Models\Final Filing\"/>
    </mc:Choice>
  </mc:AlternateContent>
  <xr:revisionPtr revIDLastSave="0" documentId="13_ncr:1_{FFF734E3-2784-4303-A5BB-E5F0F34DE90E}" xr6:coauthVersionLast="41" xr6:coauthVersionMax="41" xr10:uidLastSave="{00000000-0000-0000-0000-000000000000}"/>
  <bookViews>
    <workbookView xWindow="57480" yWindow="-120" windowWidth="29040" windowHeight="15840" tabRatio="761" firstSheet="1" activeTab="10" xr2:uid="{00000000-000D-0000-FFFF-FFFF00000000}"/>
  </bookViews>
  <sheets>
    <sheet name="2.6 Fixed Asset Cont Sched" sheetId="11" r:id="rId1"/>
    <sheet name="Acct Instr" sheetId="2" r:id="rId2"/>
    <sheet name="2013 CGAAP" sheetId="1" r:id="rId3"/>
    <sheet name="2013 RevCGAAP" sheetId="3" r:id="rId4"/>
    <sheet name="2014 RevCGAAP" sheetId="4" r:id="rId5"/>
    <sheet name="2014 MIFRS" sheetId="12" r:id="rId6"/>
    <sheet name="2015MIFRS" sheetId="6" r:id="rId7"/>
    <sheet name="2016MIFRS" sheetId="7" r:id="rId8"/>
    <sheet name="2017MIFRS" sheetId="8" r:id="rId9"/>
    <sheet name="2018MIFRS" sheetId="9" r:id="rId10"/>
    <sheet name="2019MIFRS" sheetId="10" r:id="rId11"/>
  </sheets>
  <externalReferences>
    <externalReference r:id="rId12"/>
  </externalReferences>
  <definedNames>
    <definedName name="Bridge_Year">'[1]0.1 LDC Info'!$E$23</definedName>
    <definedName name="Test_Year">'[1]0.1 LDC Info'!$E$25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1" i="9" l="1"/>
  <c r="I39" i="9"/>
  <c r="I36" i="9"/>
  <c r="I34" i="9"/>
  <c r="I30" i="9"/>
  <c r="I27" i="9"/>
  <c r="I23" i="9"/>
  <c r="I21" i="9"/>
  <c r="I18" i="9"/>
  <c r="I15" i="9"/>
  <c r="L417" i="11" l="1"/>
  <c r="N415" i="11"/>
  <c r="L348" i="11"/>
  <c r="N346" i="11"/>
  <c r="L279" i="11"/>
  <c r="N277" i="11"/>
  <c r="L210" i="11"/>
  <c r="N208" i="11"/>
  <c r="L141" i="11"/>
  <c r="N139" i="11"/>
  <c r="L72" i="11"/>
  <c r="N70" i="11"/>
  <c r="Z358" i="11"/>
  <c r="G358" i="11"/>
  <c r="Z288" i="11"/>
  <c r="G288" i="11"/>
  <c r="Z219" i="11"/>
  <c r="G219" i="11"/>
  <c r="Z150" i="11"/>
  <c r="G150" i="11"/>
  <c r="Z81" i="11"/>
  <c r="G81" i="11"/>
  <c r="Z12" i="11"/>
  <c r="G12" i="11"/>
  <c r="R16" i="1" l="1"/>
  <c r="R17" i="1"/>
  <c r="R18" i="1"/>
  <c r="R19" i="1"/>
  <c r="R20" i="1"/>
  <c r="R21" i="1"/>
  <c r="R22" i="1"/>
  <c r="R23" i="1"/>
  <c r="R24" i="1"/>
  <c r="R25" i="1"/>
  <c r="R26" i="1"/>
  <c r="R27" i="1"/>
  <c r="R28" i="1"/>
  <c r="R29" i="1"/>
  <c r="R31" i="1"/>
  <c r="R32" i="1"/>
  <c r="R33" i="1"/>
  <c r="R34" i="1"/>
  <c r="R35" i="1"/>
  <c r="R36" i="1"/>
  <c r="R37" i="1"/>
  <c r="R38" i="1"/>
  <c r="R39" i="1"/>
  <c r="R40" i="1"/>
  <c r="R41" i="1"/>
  <c r="R42" i="1"/>
  <c r="R43" i="1"/>
  <c r="R44" i="1"/>
  <c r="R45" i="1"/>
  <c r="R46" i="1"/>
  <c r="R47" i="1"/>
  <c r="R48" i="1"/>
  <c r="R49" i="1"/>
  <c r="R50" i="1"/>
  <c r="R51" i="1"/>
  <c r="R52" i="1"/>
  <c r="I53" i="12"/>
  <c r="G53" i="12"/>
  <c r="F53" i="12"/>
  <c r="D53" i="12"/>
  <c r="R52" i="12"/>
  <c r="P52" i="12"/>
  <c r="O52" i="12"/>
  <c r="N52" i="12"/>
  <c r="Q52" i="12" s="1"/>
  <c r="M52" i="12"/>
  <c r="K52" i="12"/>
  <c r="H52" i="12"/>
  <c r="R51" i="12"/>
  <c r="P51" i="12"/>
  <c r="O51" i="12"/>
  <c r="N51" i="12"/>
  <c r="Q51" i="12" s="1"/>
  <c r="M51" i="12"/>
  <c r="K51" i="12"/>
  <c r="H51" i="12"/>
  <c r="R50" i="12"/>
  <c r="P50" i="12"/>
  <c r="O50" i="12"/>
  <c r="N50" i="12"/>
  <c r="M50" i="12"/>
  <c r="K50" i="12"/>
  <c r="H50" i="12"/>
  <c r="R49" i="12"/>
  <c r="P49" i="12"/>
  <c r="O49" i="12"/>
  <c r="N49" i="12"/>
  <c r="M49" i="12"/>
  <c r="K49" i="12"/>
  <c r="H49" i="12"/>
  <c r="R48" i="12"/>
  <c r="P48" i="12"/>
  <c r="O48" i="12"/>
  <c r="N48" i="12"/>
  <c r="M48" i="12"/>
  <c r="K48" i="12"/>
  <c r="H48" i="12"/>
  <c r="R47" i="12"/>
  <c r="P47" i="12"/>
  <c r="O47" i="12"/>
  <c r="N47" i="12"/>
  <c r="M47" i="12"/>
  <c r="K47" i="12"/>
  <c r="H47" i="12"/>
  <c r="R46" i="12"/>
  <c r="P46" i="12"/>
  <c r="O46" i="12"/>
  <c r="N46" i="12"/>
  <c r="M46" i="12"/>
  <c r="K46" i="12"/>
  <c r="H46" i="12"/>
  <c r="R45" i="12"/>
  <c r="P45" i="12"/>
  <c r="O45" i="12"/>
  <c r="N45" i="12"/>
  <c r="M45" i="12"/>
  <c r="K45" i="12"/>
  <c r="H45" i="12"/>
  <c r="R44" i="12"/>
  <c r="P44" i="12"/>
  <c r="O44" i="12"/>
  <c r="N44" i="12"/>
  <c r="M44" i="12"/>
  <c r="K44" i="12"/>
  <c r="H44" i="12"/>
  <c r="R43" i="12"/>
  <c r="P43" i="12"/>
  <c r="O43" i="12"/>
  <c r="N43" i="12"/>
  <c r="M43" i="12"/>
  <c r="K43" i="12"/>
  <c r="H43" i="12"/>
  <c r="R42" i="12"/>
  <c r="P42" i="12"/>
  <c r="O42" i="12"/>
  <c r="N42" i="12"/>
  <c r="M42" i="12"/>
  <c r="K42" i="12"/>
  <c r="H42" i="12"/>
  <c r="R41" i="12"/>
  <c r="P41" i="12"/>
  <c r="O41" i="12"/>
  <c r="N41" i="12"/>
  <c r="M41" i="12"/>
  <c r="K41" i="12"/>
  <c r="H41" i="12"/>
  <c r="R40" i="12"/>
  <c r="P40" i="12"/>
  <c r="O40" i="12"/>
  <c r="N40" i="12"/>
  <c r="M40" i="12"/>
  <c r="K40" i="12"/>
  <c r="H40" i="12"/>
  <c r="R39" i="12"/>
  <c r="P39" i="12"/>
  <c r="O39" i="12"/>
  <c r="N39" i="12"/>
  <c r="M39" i="12"/>
  <c r="K39" i="12"/>
  <c r="H39" i="12"/>
  <c r="R38" i="12"/>
  <c r="P38" i="12"/>
  <c r="M38" i="12"/>
  <c r="K38" i="12"/>
  <c r="H38" i="12"/>
  <c r="O38" i="12" s="1"/>
  <c r="R37" i="12"/>
  <c r="P37" i="12"/>
  <c r="O37" i="12"/>
  <c r="N37" i="12"/>
  <c r="Q37" i="12" s="1"/>
  <c r="M37" i="12"/>
  <c r="K37" i="12"/>
  <c r="H37" i="12"/>
  <c r="R36" i="12"/>
  <c r="P36" i="12"/>
  <c r="O36" i="12"/>
  <c r="N36" i="12"/>
  <c r="M36" i="12"/>
  <c r="K36" i="12"/>
  <c r="H36" i="12"/>
  <c r="R35" i="12"/>
  <c r="P35" i="12"/>
  <c r="O35" i="12"/>
  <c r="N35" i="12"/>
  <c r="M35" i="12"/>
  <c r="K35" i="12"/>
  <c r="H35" i="12"/>
  <c r="R34" i="12"/>
  <c r="P34" i="12"/>
  <c r="O34" i="12"/>
  <c r="N34" i="12"/>
  <c r="M34" i="12"/>
  <c r="K34" i="12"/>
  <c r="H34" i="12"/>
  <c r="R33" i="12"/>
  <c r="P33" i="12"/>
  <c r="O33" i="12"/>
  <c r="N33" i="12"/>
  <c r="M33" i="12"/>
  <c r="K33" i="12"/>
  <c r="H33" i="12"/>
  <c r="R32" i="12"/>
  <c r="P32" i="12"/>
  <c r="O32" i="12"/>
  <c r="N32" i="12"/>
  <c r="M32" i="12"/>
  <c r="K32" i="12"/>
  <c r="H32" i="12"/>
  <c r="R31" i="12"/>
  <c r="P31" i="12"/>
  <c r="O31" i="12"/>
  <c r="N31" i="12"/>
  <c r="M31" i="12"/>
  <c r="K31" i="12"/>
  <c r="H31" i="12"/>
  <c r="R30" i="12"/>
  <c r="P30" i="12"/>
  <c r="M30" i="12"/>
  <c r="K30" i="12"/>
  <c r="H30" i="12"/>
  <c r="O30" i="12" s="1"/>
  <c r="R29" i="12"/>
  <c r="P29" i="12"/>
  <c r="M29" i="12"/>
  <c r="K29" i="12"/>
  <c r="H29" i="12"/>
  <c r="O29" i="12" s="1"/>
  <c r="R28" i="12"/>
  <c r="P28" i="12"/>
  <c r="O28" i="12"/>
  <c r="N28" i="12"/>
  <c r="M28" i="12"/>
  <c r="K28" i="12"/>
  <c r="H28" i="12"/>
  <c r="R27" i="12"/>
  <c r="P27" i="12"/>
  <c r="M27" i="12"/>
  <c r="K27" i="12"/>
  <c r="H27" i="12"/>
  <c r="O27" i="12" s="1"/>
  <c r="R26" i="12"/>
  <c r="P26" i="12"/>
  <c r="M26" i="12"/>
  <c r="K26" i="12"/>
  <c r="H26" i="12"/>
  <c r="O26" i="12" s="1"/>
  <c r="R25" i="12"/>
  <c r="P25" i="12"/>
  <c r="O25" i="12"/>
  <c r="M25" i="12"/>
  <c r="K25" i="12"/>
  <c r="H25" i="12"/>
  <c r="R24" i="12"/>
  <c r="P24" i="12"/>
  <c r="O24" i="12"/>
  <c r="N24" i="12"/>
  <c r="M24" i="12"/>
  <c r="K24" i="12"/>
  <c r="H24" i="12"/>
  <c r="R23" i="12"/>
  <c r="P23" i="12"/>
  <c r="M23" i="12"/>
  <c r="K23" i="12"/>
  <c r="H23" i="12"/>
  <c r="O23" i="12" s="1"/>
  <c r="R22" i="12"/>
  <c r="P22" i="12"/>
  <c r="O22" i="12"/>
  <c r="N22" i="12"/>
  <c r="M22" i="12"/>
  <c r="K22" i="12"/>
  <c r="H22" i="12"/>
  <c r="R21" i="12"/>
  <c r="P21" i="12"/>
  <c r="O21" i="12"/>
  <c r="N21" i="12"/>
  <c r="M21" i="12"/>
  <c r="K21" i="12"/>
  <c r="H21" i="12"/>
  <c r="R20" i="12"/>
  <c r="P20" i="12"/>
  <c r="M20" i="12"/>
  <c r="K20" i="12"/>
  <c r="H20" i="12"/>
  <c r="O20" i="12" s="1"/>
  <c r="R19" i="12"/>
  <c r="P19" i="12"/>
  <c r="O19" i="12"/>
  <c r="N19" i="12"/>
  <c r="M19" i="12"/>
  <c r="K19" i="12"/>
  <c r="H19" i="12"/>
  <c r="R18" i="12"/>
  <c r="P18" i="12"/>
  <c r="O18" i="12"/>
  <c r="N18" i="12"/>
  <c r="M18" i="12"/>
  <c r="K18" i="12"/>
  <c r="H18" i="12"/>
  <c r="R17" i="12"/>
  <c r="P17" i="12"/>
  <c r="O17" i="12"/>
  <c r="N17" i="12"/>
  <c r="M17" i="12"/>
  <c r="K17" i="12"/>
  <c r="H17" i="12"/>
  <c r="R16" i="12"/>
  <c r="P16" i="12"/>
  <c r="O16" i="12"/>
  <c r="N16" i="12"/>
  <c r="M16" i="12"/>
  <c r="K16" i="12"/>
  <c r="H16" i="12"/>
  <c r="P15" i="12"/>
  <c r="M15" i="12"/>
  <c r="K15" i="12"/>
  <c r="H15" i="12"/>
  <c r="O15" i="12" s="1"/>
  <c r="Q33" i="12" l="1"/>
  <c r="Q39" i="12"/>
  <c r="Q47" i="12"/>
  <c r="S47" i="12" s="1"/>
  <c r="Q28" i="12"/>
  <c r="S28" i="12" s="1"/>
  <c r="Q46" i="12"/>
  <c r="S46" i="12" s="1"/>
  <c r="Q16" i="12"/>
  <c r="S16" i="12" s="1"/>
  <c r="Q22" i="12"/>
  <c r="Q21" i="12"/>
  <c r="S21" i="12" s="1"/>
  <c r="Q34" i="12"/>
  <c r="S34" i="12" s="1"/>
  <c r="Q40" i="12"/>
  <c r="S40" i="12" s="1"/>
  <c r="Q48" i="12"/>
  <c r="S48" i="12" s="1"/>
  <c r="Q45" i="12"/>
  <c r="S45" i="12" s="1"/>
  <c r="Q36" i="12"/>
  <c r="S36" i="12" s="1"/>
  <c r="Q43" i="12"/>
  <c r="S43" i="12" s="1"/>
  <c r="Q44" i="12"/>
  <c r="Q35" i="12"/>
  <c r="S35" i="12" s="1"/>
  <c r="Q31" i="12"/>
  <c r="S31" i="12" s="1"/>
  <c r="Q49" i="12"/>
  <c r="S49" i="12" s="1"/>
  <c r="Q32" i="12"/>
  <c r="S32" i="12" s="1"/>
  <c r="Q50" i="12"/>
  <c r="S50" i="12" s="1"/>
  <c r="Q41" i="12"/>
  <c r="S41" i="12" s="1"/>
  <c r="Q42" i="12"/>
  <c r="S42" i="12" s="1"/>
  <c r="S33" i="12"/>
  <c r="S51" i="12"/>
  <c r="S52" i="12"/>
  <c r="O53" i="12"/>
  <c r="P53" i="12"/>
  <c r="Q17" i="12"/>
  <c r="S17" i="12" s="1"/>
  <c r="Q18" i="12"/>
  <c r="S18" i="12" s="1"/>
  <c r="S39" i="12"/>
  <c r="Q19" i="12"/>
  <c r="S19" i="12" s="1"/>
  <c r="Q24" i="12"/>
  <c r="S24" i="12" s="1"/>
  <c r="S44" i="12"/>
  <c r="S37" i="12"/>
  <c r="S22" i="12"/>
  <c r="H53" i="12"/>
  <c r="X455" i="11" l="1"/>
  <c r="X451" i="11"/>
  <c r="X434" i="11"/>
  <c r="AE480" i="11" l="1"/>
  <c r="AG469" i="11"/>
  <c r="AG470" i="11"/>
  <c r="AG471" i="11"/>
  <c r="AG472" i="11"/>
  <c r="AG473" i="11"/>
  <c r="AG474" i="11"/>
  <c r="AG475" i="11"/>
  <c r="AG476" i="11"/>
  <c r="AG477" i="11"/>
  <c r="AG478" i="11"/>
  <c r="AF480" i="11"/>
  <c r="X480" i="11"/>
  <c r="Y480" i="11"/>
  <c r="Z480" i="11"/>
  <c r="N469" i="11" l="1"/>
  <c r="N470" i="11"/>
  <c r="N471" i="11"/>
  <c r="N472" i="11"/>
  <c r="N473" i="11"/>
  <c r="N474" i="11"/>
  <c r="N475" i="11"/>
  <c r="N476" i="11"/>
  <c r="N477" i="11"/>
  <c r="N478" i="11"/>
  <c r="G480" i="11"/>
  <c r="F480" i="11"/>
  <c r="E480" i="11"/>
  <c r="E483" i="11" s="1"/>
  <c r="R16" i="10" l="1"/>
  <c r="R17" i="10"/>
  <c r="R18" i="10"/>
  <c r="R19" i="10"/>
  <c r="R20" i="10"/>
  <c r="R21" i="10"/>
  <c r="R22" i="10"/>
  <c r="R23" i="10"/>
  <c r="R24" i="10"/>
  <c r="R25" i="10"/>
  <c r="R26" i="10"/>
  <c r="R27" i="10"/>
  <c r="R28" i="10"/>
  <c r="R29" i="10"/>
  <c r="R30" i="10"/>
  <c r="R31" i="10"/>
  <c r="R32" i="10"/>
  <c r="R33" i="10"/>
  <c r="R34" i="10"/>
  <c r="R35" i="10"/>
  <c r="R36" i="10"/>
  <c r="R37" i="10"/>
  <c r="R38" i="10"/>
  <c r="R40" i="10"/>
  <c r="R41" i="10"/>
  <c r="R42" i="10"/>
  <c r="R43" i="10"/>
  <c r="R44" i="10"/>
  <c r="R45" i="10"/>
  <c r="R46" i="10"/>
  <c r="R47" i="10"/>
  <c r="R48" i="10"/>
  <c r="R49" i="10"/>
  <c r="R50" i="10"/>
  <c r="R51" i="10"/>
  <c r="R52" i="10"/>
  <c r="R15" i="10"/>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15" i="7"/>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15" i="6"/>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R45" i="3"/>
  <c r="R46" i="3"/>
  <c r="R47" i="3"/>
  <c r="R48" i="3"/>
  <c r="R49" i="3"/>
  <c r="R50" i="3"/>
  <c r="R51" i="3"/>
  <c r="R52" i="3"/>
  <c r="K480" i="11" l="1"/>
  <c r="K483" i="11" s="1"/>
  <c r="R39" i="10"/>
  <c r="AG550" i="11" l="1"/>
  <c r="AA550" i="11"/>
  <c r="N550" i="11"/>
  <c r="H550" i="11"/>
  <c r="O550" i="11" s="1"/>
  <c r="AG549" i="11"/>
  <c r="AA549" i="11"/>
  <c r="N549" i="11"/>
  <c r="H549" i="11"/>
  <c r="AE548" i="11"/>
  <c r="AE551" i="11" s="1"/>
  <c r="AD548" i="11"/>
  <c r="AD551" i="11" s="1"/>
  <c r="AD553" i="11" s="1"/>
  <c r="AD561" i="11" s="1"/>
  <c r="Z548" i="11"/>
  <c r="Z551" i="11" s="1"/>
  <c r="X548" i="11"/>
  <c r="X551" i="11" s="1"/>
  <c r="M548" i="11"/>
  <c r="M551" i="11" s="1"/>
  <c r="L548" i="11"/>
  <c r="L551" i="11" s="1"/>
  <c r="L553" i="11" s="1"/>
  <c r="L561" i="11" s="1"/>
  <c r="G548" i="11"/>
  <c r="G551" i="11" s="1"/>
  <c r="F548" i="11"/>
  <c r="F551" i="11" s="1"/>
  <c r="AG547" i="11"/>
  <c r="AK547" i="11" s="1"/>
  <c r="N547" i="11"/>
  <c r="R547" i="11" s="1"/>
  <c r="AG546" i="11"/>
  <c r="AK546" i="11" s="1"/>
  <c r="N546" i="11"/>
  <c r="R546" i="11" s="1"/>
  <c r="AG545" i="11"/>
  <c r="AK545" i="11" s="1"/>
  <c r="N545" i="11"/>
  <c r="R545" i="11" s="1"/>
  <c r="AG544" i="11"/>
  <c r="AK544" i="11" s="1"/>
  <c r="N544" i="11"/>
  <c r="R544" i="11" s="1"/>
  <c r="AG543" i="11"/>
  <c r="AK543" i="11" s="1"/>
  <c r="N543" i="11"/>
  <c r="R543" i="11" s="1"/>
  <c r="AG542" i="11"/>
  <c r="AK542" i="11" s="1"/>
  <c r="N542" i="11"/>
  <c r="R542" i="11" s="1"/>
  <c r="AG541" i="11"/>
  <c r="AK541" i="11" s="1"/>
  <c r="N541" i="11"/>
  <c r="R541" i="11" s="1"/>
  <c r="AG540" i="11"/>
  <c r="AK540" i="11" s="1"/>
  <c r="N540" i="11"/>
  <c r="R540" i="11" s="1"/>
  <c r="AG539" i="11"/>
  <c r="AK539" i="11" s="1"/>
  <c r="N539" i="11"/>
  <c r="R539" i="11" s="1"/>
  <c r="AG538" i="11"/>
  <c r="AK538" i="11" s="1"/>
  <c r="N538" i="11"/>
  <c r="R538" i="11" s="1"/>
  <c r="Z496" i="11"/>
  <c r="G496" i="11"/>
  <c r="AG482" i="11"/>
  <c r="AA482" i="11"/>
  <c r="N482" i="11"/>
  <c r="H482" i="11"/>
  <c r="AG481" i="11"/>
  <c r="AA481" i="11"/>
  <c r="N481" i="11"/>
  <c r="H481" i="11"/>
  <c r="AE483" i="11"/>
  <c r="Z483" i="11"/>
  <c r="X483" i="11"/>
  <c r="M480" i="11"/>
  <c r="M483" i="11" s="1"/>
  <c r="L480" i="11"/>
  <c r="G483" i="11"/>
  <c r="F483" i="11"/>
  <c r="AK478" i="11"/>
  <c r="R478" i="11"/>
  <c r="AK477" i="11"/>
  <c r="R477" i="11"/>
  <c r="AK476" i="11"/>
  <c r="R476" i="11"/>
  <c r="AK475" i="11"/>
  <c r="R475" i="11"/>
  <c r="AK474" i="11"/>
  <c r="R474" i="11"/>
  <c r="AK473" i="11"/>
  <c r="R473" i="11"/>
  <c r="AK472" i="11"/>
  <c r="R472" i="11"/>
  <c r="AK471" i="11"/>
  <c r="R471" i="11"/>
  <c r="AK470" i="11"/>
  <c r="R470" i="11"/>
  <c r="AK469" i="11"/>
  <c r="R469" i="11"/>
  <c r="Z427" i="11"/>
  <c r="G427" i="11"/>
  <c r="AE414" i="11"/>
  <c r="M414" i="11"/>
  <c r="AG413" i="11"/>
  <c r="AA413" i="11"/>
  <c r="N413" i="11"/>
  <c r="H413" i="11"/>
  <c r="AG412" i="11"/>
  <c r="AA412" i="11"/>
  <c r="N412" i="11"/>
  <c r="H412" i="11"/>
  <c r="Z411" i="11"/>
  <c r="Z414" i="11" s="1"/>
  <c r="G411" i="11"/>
  <c r="G414" i="11" s="1"/>
  <c r="F411" i="11"/>
  <c r="F414" i="11" s="1"/>
  <c r="AG410" i="11"/>
  <c r="AA410" i="11"/>
  <c r="W479" i="11" s="1"/>
  <c r="AA479" i="11" s="1"/>
  <c r="N410" i="11"/>
  <c r="J479" i="11" s="1"/>
  <c r="H410" i="11"/>
  <c r="AG409" i="11"/>
  <c r="AK409" i="11" s="1"/>
  <c r="AA409" i="11"/>
  <c r="W478" i="11" s="1"/>
  <c r="AA478" i="11" s="1"/>
  <c r="N409" i="11"/>
  <c r="R409" i="11" s="1"/>
  <c r="H409" i="11"/>
  <c r="D478" i="11" s="1"/>
  <c r="H478" i="11" s="1"/>
  <c r="AG408" i="11"/>
  <c r="AK408" i="11" s="1"/>
  <c r="AA408" i="11"/>
  <c r="W477" i="11" s="1"/>
  <c r="AA477" i="11" s="1"/>
  <c r="N408" i="11"/>
  <c r="R408" i="11" s="1"/>
  <c r="H408" i="11"/>
  <c r="AG407" i="11"/>
  <c r="AK407" i="11" s="1"/>
  <c r="AA407" i="11"/>
  <c r="W476" i="11" s="1"/>
  <c r="AA476" i="11" s="1"/>
  <c r="N407" i="11"/>
  <c r="R407" i="11" s="1"/>
  <c r="H407" i="11"/>
  <c r="D476" i="11" s="1"/>
  <c r="H476" i="11" s="1"/>
  <c r="AG406" i="11"/>
  <c r="AK406" i="11" s="1"/>
  <c r="AA406" i="11"/>
  <c r="N406" i="11"/>
  <c r="R406" i="11" s="1"/>
  <c r="H406" i="11"/>
  <c r="Q406" i="11" s="1"/>
  <c r="AG405" i="11"/>
  <c r="AK405" i="11" s="1"/>
  <c r="AA405" i="11"/>
  <c r="W474" i="11" s="1"/>
  <c r="AA474" i="11" s="1"/>
  <c r="N405" i="11"/>
  <c r="H405" i="11"/>
  <c r="AG404" i="11"/>
  <c r="AK404" i="11" s="1"/>
  <c r="AA404" i="11"/>
  <c r="W473" i="11" s="1"/>
  <c r="AA473" i="11" s="1"/>
  <c r="N404" i="11"/>
  <c r="R404" i="11" s="1"/>
  <c r="H404" i="11"/>
  <c r="D473" i="11" s="1"/>
  <c r="H473" i="11" s="1"/>
  <c r="AG403" i="11"/>
  <c r="AK403" i="11" s="1"/>
  <c r="AA403" i="11"/>
  <c r="W472" i="11" s="1"/>
  <c r="AA472" i="11" s="1"/>
  <c r="N403" i="11"/>
  <c r="R403" i="11" s="1"/>
  <c r="H403" i="11"/>
  <c r="AG402" i="11"/>
  <c r="AK402" i="11" s="1"/>
  <c r="AA402" i="11"/>
  <c r="W471" i="11" s="1"/>
  <c r="AA471" i="11" s="1"/>
  <c r="N402" i="11"/>
  <c r="R402" i="11" s="1"/>
  <c r="H402" i="11"/>
  <c r="AG401" i="11"/>
  <c r="AK401" i="11" s="1"/>
  <c r="AA401" i="11"/>
  <c r="W470" i="11" s="1"/>
  <c r="AA470" i="11" s="1"/>
  <c r="N401" i="11"/>
  <c r="R401" i="11" s="1"/>
  <c r="H401" i="11"/>
  <c r="D470" i="11" s="1"/>
  <c r="H470" i="11" s="1"/>
  <c r="AG400" i="11"/>
  <c r="AA400" i="11"/>
  <c r="W469" i="11" s="1"/>
  <c r="AA469" i="11" s="1"/>
  <c r="N400" i="11"/>
  <c r="R400" i="11" s="1"/>
  <c r="H400" i="11"/>
  <c r="Q400" i="11" s="1"/>
  <c r="X377" i="11"/>
  <c r="X376" i="11"/>
  <c r="X370" i="11"/>
  <c r="AD362" i="11"/>
  <c r="AD411" i="11" s="1"/>
  <c r="AD414" i="11" s="1"/>
  <c r="AD416" i="11" s="1"/>
  <c r="AD424" i="11" s="1"/>
  <c r="L362" i="11"/>
  <c r="AG344" i="11"/>
  <c r="AA344" i="11"/>
  <c r="N344" i="11"/>
  <c r="H344" i="11"/>
  <c r="AG343" i="11"/>
  <c r="AA343" i="11"/>
  <c r="N343" i="11"/>
  <c r="H343" i="11"/>
  <c r="AE342" i="11"/>
  <c r="AE345" i="11" s="1"/>
  <c r="Z342" i="11"/>
  <c r="Z345" i="11" s="1"/>
  <c r="X342" i="11"/>
  <c r="X345" i="11" s="1"/>
  <c r="M342" i="11"/>
  <c r="M345" i="11" s="1"/>
  <c r="L342" i="11"/>
  <c r="L345" i="11" s="1"/>
  <c r="L347" i="11" s="1"/>
  <c r="L355" i="11" s="1"/>
  <c r="G342" i="11"/>
  <c r="G345" i="11" s="1"/>
  <c r="F342" i="11"/>
  <c r="F345" i="11" s="1"/>
  <c r="AD292" i="11"/>
  <c r="AD342" i="11" s="1"/>
  <c r="AD345" i="11" s="1"/>
  <c r="AD347" i="11" s="1"/>
  <c r="AD355" i="11" s="1"/>
  <c r="AG275" i="11"/>
  <c r="AA275" i="11"/>
  <c r="N275" i="11"/>
  <c r="H275" i="11"/>
  <c r="AG274" i="11"/>
  <c r="AA274" i="11"/>
  <c r="N274" i="11"/>
  <c r="H274" i="11"/>
  <c r="AE273" i="11"/>
  <c r="AE276" i="11" s="1"/>
  <c r="Z273" i="11"/>
  <c r="Z276" i="11" s="1"/>
  <c r="X273" i="11"/>
  <c r="X276" i="11" s="1"/>
  <c r="M273" i="11"/>
  <c r="M276" i="11" s="1"/>
  <c r="L273" i="11"/>
  <c r="L276" i="11" s="1"/>
  <c r="L278" i="11" s="1"/>
  <c r="L286" i="11" s="1"/>
  <c r="G273" i="11"/>
  <c r="G276" i="11" s="1"/>
  <c r="F273" i="11"/>
  <c r="F276" i="11" s="1"/>
  <c r="AD223" i="11"/>
  <c r="AD273" i="11" s="1"/>
  <c r="AD276" i="11" s="1"/>
  <c r="AD278" i="11" s="1"/>
  <c r="AD286" i="11" s="1"/>
  <c r="AG206" i="11"/>
  <c r="AA206" i="11"/>
  <c r="N206" i="11"/>
  <c r="H206" i="11"/>
  <c r="AG205" i="11"/>
  <c r="AA205" i="11"/>
  <c r="N205" i="11"/>
  <c r="H205" i="11"/>
  <c r="AE204" i="11"/>
  <c r="AE207" i="11" s="1"/>
  <c r="Z204" i="11"/>
  <c r="Z207" i="11" s="1"/>
  <c r="X204" i="11"/>
  <c r="X207" i="11" s="1"/>
  <c r="M204" i="11"/>
  <c r="M207" i="11" s="1"/>
  <c r="K204" i="11"/>
  <c r="G204" i="11"/>
  <c r="G207" i="11" s="1"/>
  <c r="F204" i="11"/>
  <c r="F207" i="11" s="1"/>
  <c r="AC192" i="11"/>
  <c r="AG192" i="11" s="1"/>
  <c r="W192" i="11"/>
  <c r="AA192" i="11" s="1"/>
  <c r="J192" i="11"/>
  <c r="N192" i="11" s="1"/>
  <c r="D192" i="11"/>
  <c r="H192" i="11" s="1"/>
  <c r="Q192" i="11" s="1"/>
  <c r="AD169" i="11"/>
  <c r="AD154" i="11"/>
  <c r="L154" i="11"/>
  <c r="R15" i="12" s="1"/>
  <c r="AG137" i="11"/>
  <c r="AA137" i="11"/>
  <c r="N137" i="11"/>
  <c r="H137" i="11"/>
  <c r="AG136" i="11"/>
  <c r="AA136" i="11"/>
  <c r="N136" i="11"/>
  <c r="H136" i="11"/>
  <c r="AE135" i="11"/>
  <c r="AE138" i="11" s="1"/>
  <c r="Z135" i="11"/>
  <c r="Z138" i="11" s="1"/>
  <c r="M135" i="11"/>
  <c r="M138" i="11" s="1"/>
  <c r="G135" i="11"/>
  <c r="G138" i="11" s="1"/>
  <c r="F135" i="11"/>
  <c r="F138" i="11" s="1"/>
  <c r="AG133" i="11"/>
  <c r="AK133" i="11" s="1"/>
  <c r="N133" i="11"/>
  <c r="J202" i="11" s="1"/>
  <c r="N202" i="11" s="1"/>
  <c r="AG132" i="11"/>
  <c r="AC201" i="11" s="1"/>
  <c r="AG201" i="11" s="1"/>
  <c r="AC270" i="11" s="1"/>
  <c r="AG270" i="11" s="1"/>
  <c r="N132" i="11"/>
  <c r="R132" i="11" s="1"/>
  <c r="AG131" i="11"/>
  <c r="AC200" i="11" s="1"/>
  <c r="AG200" i="11" s="1"/>
  <c r="N131" i="11"/>
  <c r="J200" i="11" s="1"/>
  <c r="N200" i="11" s="1"/>
  <c r="AG130" i="11"/>
  <c r="AC199" i="11" s="1"/>
  <c r="AG199" i="11" s="1"/>
  <c r="N130" i="11"/>
  <c r="J199" i="11" s="1"/>
  <c r="N199" i="11" s="1"/>
  <c r="AG129" i="11"/>
  <c r="AK129" i="11" s="1"/>
  <c r="N129" i="11"/>
  <c r="J198" i="11" s="1"/>
  <c r="N198" i="11" s="1"/>
  <c r="AG128" i="11"/>
  <c r="AC197" i="11" s="1"/>
  <c r="AG197" i="11" s="1"/>
  <c r="N128" i="11"/>
  <c r="J197" i="11" s="1"/>
  <c r="N197" i="11" s="1"/>
  <c r="AG127" i="11"/>
  <c r="AC196" i="11" s="1"/>
  <c r="AG196" i="11" s="1"/>
  <c r="AC265" i="11" s="1"/>
  <c r="AG265" i="11" s="1"/>
  <c r="N127" i="11"/>
  <c r="J196" i="11" s="1"/>
  <c r="N196" i="11" s="1"/>
  <c r="AG126" i="11"/>
  <c r="AC195" i="11" s="1"/>
  <c r="AG195" i="11" s="1"/>
  <c r="N126" i="11"/>
  <c r="AG125" i="11"/>
  <c r="AC194" i="11" s="1"/>
  <c r="AG194" i="11" s="1"/>
  <c r="N125" i="11"/>
  <c r="AG124" i="11"/>
  <c r="AC193" i="11" s="1"/>
  <c r="AG193" i="11" s="1"/>
  <c r="N124" i="11"/>
  <c r="J193" i="11" s="1"/>
  <c r="N193" i="11" s="1"/>
  <c r="AD100" i="11"/>
  <c r="R30" i="1" s="1"/>
  <c r="X93" i="11"/>
  <c r="X135" i="11" s="1"/>
  <c r="X138" i="11" s="1"/>
  <c r="AD85" i="11"/>
  <c r="R15" i="1" s="1"/>
  <c r="L85" i="11"/>
  <c r="AG68" i="11"/>
  <c r="AA68" i="11"/>
  <c r="N68" i="11"/>
  <c r="H68" i="11"/>
  <c r="AG67" i="11"/>
  <c r="AA67" i="11"/>
  <c r="N67" i="11"/>
  <c r="H67" i="11"/>
  <c r="AE66" i="11"/>
  <c r="AE69" i="11" s="1"/>
  <c r="AD66" i="11"/>
  <c r="AD69" i="11" s="1"/>
  <c r="AD71" i="11" s="1"/>
  <c r="AD79" i="11" s="1"/>
  <c r="AC66" i="11"/>
  <c r="AC69" i="11" s="1"/>
  <c r="Z66" i="11"/>
  <c r="Z69" i="11" s="1"/>
  <c r="X66" i="11"/>
  <c r="X69" i="11" s="1"/>
  <c r="W66" i="11"/>
  <c r="W69" i="11" s="1"/>
  <c r="M66" i="11"/>
  <c r="M69" i="11" s="1"/>
  <c r="L66" i="11"/>
  <c r="L69" i="11" s="1"/>
  <c r="L71" i="11" s="1"/>
  <c r="L79" i="11" s="1"/>
  <c r="J66" i="11"/>
  <c r="J69" i="11" s="1"/>
  <c r="G66" i="11"/>
  <c r="G69" i="11" s="1"/>
  <c r="F66" i="11"/>
  <c r="F69" i="11" s="1"/>
  <c r="D66" i="11"/>
  <c r="D69" i="11" s="1"/>
  <c r="AG65" i="11"/>
  <c r="AA65" i="11"/>
  <c r="W134" i="11" s="1"/>
  <c r="AA134" i="11" s="1"/>
  <c r="AJ134" i="11" s="1"/>
  <c r="N65" i="11"/>
  <c r="J134" i="11" s="1"/>
  <c r="N134" i="11" s="1"/>
  <c r="J203" i="11" s="1"/>
  <c r="N203" i="11" s="1"/>
  <c r="J272" i="11" s="1"/>
  <c r="N272" i="11" s="1"/>
  <c r="R272" i="11" s="1"/>
  <c r="H65" i="11"/>
  <c r="D134" i="11" s="1"/>
  <c r="H134" i="11" s="1"/>
  <c r="Q134" i="11" s="1"/>
  <c r="AG64" i="11"/>
  <c r="AK64" i="11" s="1"/>
  <c r="AA64" i="11"/>
  <c r="N64" i="11"/>
  <c r="R64" i="11" s="1"/>
  <c r="H64" i="11"/>
  <c r="AG63" i="11"/>
  <c r="AK63" i="11" s="1"/>
  <c r="AA63" i="11"/>
  <c r="AJ63" i="11" s="1"/>
  <c r="N63" i="11"/>
  <c r="R63" i="11" s="1"/>
  <c r="H63" i="11"/>
  <c r="D132" i="11" s="1"/>
  <c r="H132" i="11" s="1"/>
  <c r="AG62" i="11"/>
  <c r="AK62" i="11" s="1"/>
  <c r="AA62" i="11"/>
  <c r="AJ62" i="11" s="1"/>
  <c r="N62" i="11"/>
  <c r="H62" i="11"/>
  <c r="AG61" i="11"/>
  <c r="AK61" i="11" s="1"/>
  <c r="AA61" i="11"/>
  <c r="W130" i="11" s="1"/>
  <c r="AA130" i="11" s="1"/>
  <c r="N61" i="11"/>
  <c r="R61" i="11" s="1"/>
  <c r="H61" i="11"/>
  <c r="AG60" i="11"/>
  <c r="AK60" i="11" s="1"/>
  <c r="AA60" i="11"/>
  <c r="N60" i="11"/>
  <c r="R60" i="11" s="1"/>
  <c r="H60" i="11"/>
  <c r="AG59" i="11"/>
  <c r="AK59" i="11" s="1"/>
  <c r="AA59" i="11"/>
  <c r="N59" i="11"/>
  <c r="R59" i="11" s="1"/>
  <c r="H59" i="11"/>
  <c r="AG58" i="11"/>
  <c r="AK58" i="11" s="1"/>
  <c r="AA58" i="11"/>
  <c r="AJ58" i="11" s="1"/>
  <c r="N58" i="11"/>
  <c r="R58" i="11" s="1"/>
  <c r="H58" i="11"/>
  <c r="AG57" i="11"/>
  <c r="AK57" i="11" s="1"/>
  <c r="AA57" i="11"/>
  <c r="AJ57" i="11" s="1"/>
  <c r="N57" i="11"/>
  <c r="R57" i="11" s="1"/>
  <c r="H57" i="11"/>
  <c r="AG56" i="11"/>
  <c r="AA56" i="11"/>
  <c r="AJ56" i="11" s="1"/>
  <c r="N56" i="11"/>
  <c r="R56" i="11" s="1"/>
  <c r="H56" i="11"/>
  <c r="AG55" i="11"/>
  <c r="AA55" i="11"/>
  <c r="W124" i="11" s="1"/>
  <c r="AA124" i="11" s="1"/>
  <c r="N55" i="11"/>
  <c r="H55" i="11"/>
  <c r="Q55" i="11" s="1"/>
  <c r="AG54" i="11"/>
  <c r="AK54" i="11" s="1"/>
  <c r="AA54" i="11"/>
  <c r="N54" i="11"/>
  <c r="R54" i="11" s="1"/>
  <c r="H54" i="11"/>
  <c r="Q54" i="11" s="1"/>
  <c r="AG53" i="11"/>
  <c r="AK53" i="11" s="1"/>
  <c r="AA53" i="11"/>
  <c r="AJ53" i="11" s="1"/>
  <c r="N53" i="11"/>
  <c r="R53" i="11" s="1"/>
  <c r="H53" i="11"/>
  <c r="AG52" i="11"/>
  <c r="AK52" i="11" s="1"/>
  <c r="AA52" i="11"/>
  <c r="AJ52" i="11" s="1"/>
  <c r="N52" i="11"/>
  <c r="J121" i="11" s="1"/>
  <c r="N121" i="11" s="1"/>
  <c r="H52" i="11"/>
  <c r="AG51" i="11"/>
  <c r="AC120" i="11" s="1"/>
  <c r="AG120" i="11" s="1"/>
  <c r="AC189" i="11" s="1"/>
  <c r="AG189" i="11" s="1"/>
  <c r="AA51" i="11"/>
  <c r="W120" i="11" s="1"/>
  <c r="AA120" i="11" s="1"/>
  <c r="N51" i="11"/>
  <c r="J120" i="11" s="1"/>
  <c r="N120" i="11" s="1"/>
  <c r="J189" i="11" s="1"/>
  <c r="N189" i="11" s="1"/>
  <c r="H51" i="11"/>
  <c r="D120" i="11" s="1"/>
  <c r="H120" i="11" s="1"/>
  <c r="AG50" i="11"/>
  <c r="AC119" i="11" s="1"/>
  <c r="AG119" i="11" s="1"/>
  <c r="AA50" i="11"/>
  <c r="W119" i="11" s="1"/>
  <c r="AA119" i="11" s="1"/>
  <c r="N50" i="11"/>
  <c r="J119" i="11" s="1"/>
  <c r="N119" i="11" s="1"/>
  <c r="H50" i="11"/>
  <c r="AG49" i="11"/>
  <c r="AK49" i="11" s="1"/>
  <c r="AA49" i="11"/>
  <c r="W118" i="11" s="1"/>
  <c r="AA118" i="11" s="1"/>
  <c r="N49" i="11"/>
  <c r="H49" i="11"/>
  <c r="Q49" i="11" s="1"/>
  <c r="AG48" i="11"/>
  <c r="AA48" i="11"/>
  <c r="N48" i="11"/>
  <c r="J117" i="11" s="1"/>
  <c r="N117" i="11" s="1"/>
  <c r="J186" i="11" s="1"/>
  <c r="N186" i="11" s="1"/>
  <c r="H48" i="11"/>
  <c r="Q48" i="11" s="1"/>
  <c r="AG47" i="11"/>
  <c r="AK47" i="11" s="1"/>
  <c r="AA47" i="11"/>
  <c r="AJ47" i="11" s="1"/>
  <c r="N47" i="11"/>
  <c r="J116" i="11" s="1"/>
  <c r="N116" i="11" s="1"/>
  <c r="H47" i="11"/>
  <c r="AG46" i="11"/>
  <c r="AK46" i="11" s="1"/>
  <c r="AA46" i="11"/>
  <c r="W115" i="11" s="1"/>
  <c r="AA115" i="11" s="1"/>
  <c r="AJ115" i="11" s="1"/>
  <c r="N46" i="11"/>
  <c r="J115" i="11" s="1"/>
  <c r="N115" i="11" s="1"/>
  <c r="H46" i="11"/>
  <c r="AG45" i="11"/>
  <c r="AK45" i="11" s="1"/>
  <c r="AA45" i="11"/>
  <c r="W114" i="11" s="1"/>
  <c r="AA114" i="11" s="1"/>
  <c r="N45" i="11"/>
  <c r="H45" i="11"/>
  <c r="Q45" i="11" s="1"/>
  <c r="AG44" i="11"/>
  <c r="AK44" i="11" s="1"/>
  <c r="AA44" i="11"/>
  <c r="W113" i="11" s="1"/>
  <c r="AA113" i="11" s="1"/>
  <c r="N44" i="11"/>
  <c r="J113" i="11" s="1"/>
  <c r="N113" i="11" s="1"/>
  <c r="J182" i="11" s="1"/>
  <c r="N182" i="11" s="1"/>
  <c r="J251" i="11" s="1"/>
  <c r="N251" i="11" s="1"/>
  <c r="H44" i="11"/>
  <c r="Q44" i="11" s="1"/>
  <c r="AG43" i="11"/>
  <c r="AK43" i="11" s="1"/>
  <c r="AA43" i="11"/>
  <c r="AH43" i="11" s="1"/>
  <c r="C42" i="1" s="1"/>
  <c r="N43" i="11"/>
  <c r="J112" i="11" s="1"/>
  <c r="N112" i="11" s="1"/>
  <c r="H43" i="11"/>
  <c r="AG42" i="11"/>
  <c r="AC111" i="11" s="1"/>
  <c r="AG111" i="11" s="1"/>
  <c r="AA42" i="11"/>
  <c r="W111" i="11" s="1"/>
  <c r="AA111" i="11" s="1"/>
  <c r="N42" i="11"/>
  <c r="J111" i="11" s="1"/>
  <c r="N111" i="11" s="1"/>
  <c r="H42" i="11"/>
  <c r="D111" i="11" s="1"/>
  <c r="H111" i="11" s="1"/>
  <c r="AG41" i="11"/>
  <c r="AK41" i="11" s="1"/>
  <c r="AA41" i="11"/>
  <c r="W110" i="11" s="1"/>
  <c r="AA110" i="11" s="1"/>
  <c r="W179" i="11" s="1"/>
  <c r="AA179" i="11" s="1"/>
  <c r="N41" i="11"/>
  <c r="J110" i="11" s="1"/>
  <c r="N110" i="11" s="1"/>
  <c r="H41" i="11"/>
  <c r="D110" i="11" s="1"/>
  <c r="H110" i="11" s="1"/>
  <c r="AG40" i="11"/>
  <c r="AK40" i="11" s="1"/>
  <c r="AA40" i="11"/>
  <c r="AJ40" i="11" s="1"/>
  <c r="N40" i="11"/>
  <c r="R40" i="11" s="1"/>
  <c r="H40" i="11"/>
  <c r="AG39" i="11"/>
  <c r="AC108" i="11" s="1"/>
  <c r="AG108" i="11" s="1"/>
  <c r="AA39" i="11"/>
  <c r="AJ39" i="11" s="1"/>
  <c r="N39" i="11"/>
  <c r="J108" i="11" s="1"/>
  <c r="N108" i="11" s="1"/>
  <c r="H39" i="11"/>
  <c r="AG38" i="11"/>
  <c r="AC107" i="11" s="1"/>
  <c r="AG107" i="11" s="1"/>
  <c r="AA38" i="11"/>
  <c r="W107" i="11" s="1"/>
  <c r="AA107" i="11" s="1"/>
  <c r="W176" i="11" s="1"/>
  <c r="AA176" i="11" s="1"/>
  <c r="N38" i="11"/>
  <c r="J107" i="11" s="1"/>
  <c r="N107" i="11" s="1"/>
  <c r="H38" i="11"/>
  <c r="Q38" i="11" s="1"/>
  <c r="AG37" i="11"/>
  <c r="AA37" i="11"/>
  <c r="AJ37" i="11" s="1"/>
  <c r="N37" i="11"/>
  <c r="J106" i="11" s="1"/>
  <c r="N106" i="11" s="1"/>
  <c r="H37" i="11"/>
  <c r="AG36" i="11"/>
  <c r="AC105" i="11" s="1"/>
  <c r="AG105" i="11" s="1"/>
  <c r="AC174" i="11" s="1"/>
  <c r="AG174" i="11" s="1"/>
  <c r="AA36" i="11"/>
  <c r="N36" i="11"/>
  <c r="J105" i="11" s="1"/>
  <c r="N105" i="11" s="1"/>
  <c r="J174" i="11" s="1"/>
  <c r="N174" i="11" s="1"/>
  <c r="H36" i="11"/>
  <c r="D105" i="11" s="1"/>
  <c r="H105" i="11" s="1"/>
  <c r="AG35" i="11"/>
  <c r="AK35" i="11" s="1"/>
  <c r="AA35" i="11"/>
  <c r="W104" i="11" s="1"/>
  <c r="AA104" i="11" s="1"/>
  <c r="AJ104" i="11" s="1"/>
  <c r="N35" i="11"/>
  <c r="J104" i="11" s="1"/>
  <c r="N104" i="11" s="1"/>
  <c r="H35" i="11"/>
  <c r="D104" i="11" s="1"/>
  <c r="H104" i="11" s="1"/>
  <c r="Q104" i="11" s="1"/>
  <c r="AG34" i="11"/>
  <c r="AK34" i="11" s="1"/>
  <c r="AA34" i="11"/>
  <c r="AJ34" i="11" s="1"/>
  <c r="N34" i="11"/>
  <c r="J103" i="11" s="1"/>
  <c r="N103" i="11" s="1"/>
  <c r="H34" i="11"/>
  <c r="AG33" i="11"/>
  <c r="AC102" i="11" s="1"/>
  <c r="AG102" i="11" s="1"/>
  <c r="AA33" i="11"/>
  <c r="W102" i="11" s="1"/>
  <c r="AA102" i="11" s="1"/>
  <c r="N33" i="11"/>
  <c r="J102" i="11" s="1"/>
  <c r="N102" i="11" s="1"/>
  <c r="H33" i="11"/>
  <c r="AG32" i="11"/>
  <c r="AA32" i="11"/>
  <c r="W101" i="11" s="1"/>
  <c r="AA101" i="11" s="1"/>
  <c r="W170" i="11" s="1"/>
  <c r="AA170" i="11" s="1"/>
  <c r="N32" i="11"/>
  <c r="J101" i="11" s="1"/>
  <c r="N101" i="11" s="1"/>
  <c r="H32" i="11"/>
  <c r="AG31" i="11"/>
  <c r="AA31" i="11"/>
  <c r="W100" i="11" s="1"/>
  <c r="AA100" i="11" s="1"/>
  <c r="AJ100" i="11" s="1"/>
  <c r="N31" i="11"/>
  <c r="J100" i="11" s="1"/>
  <c r="N100" i="11" s="1"/>
  <c r="H31" i="11"/>
  <c r="Q31" i="11" s="1"/>
  <c r="AG30" i="11"/>
  <c r="AC99" i="11" s="1"/>
  <c r="AG99" i="11" s="1"/>
  <c r="AA30" i="11"/>
  <c r="N30" i="11"/>
  <c r="J99" i="11" s="1"/>
  <c r="N99" i="11" s="1"/>
  <c r="J168" i="11" s="1"/>
  <c r="N168" i="11" s="1"/>
  <c r="J237" i="11" s="1"/>
  <c r="N237" i="11" s="1"/>
  <c r="H30" i="11"/>
  <c r="D99" i="11" s="1"/>
  <c r="H99" i="11" s="1"/>
  <c r="AG29" i="11"/>
  <c r="AK29" i="11" s="1"/>
  <c r="AA29" i="11"/>
  <c r="W98" i="11" s="1"/>
  <c r="AA98" i="11" s="1"/>
  <c r="N29" i="11"/>
  <c r="J98" i="11" s="1"/>
  <c r="N98" i="11" s="1"/>
  <c r="H29" i="11"/>
  <c r="D98" i="11" s="1"/>
  <c r="H98" i="11" s="1"/>
  <c r="AG28" i="11"/>
  <c r="AK28" i="11" s="1"/>
  <c r="AA28" i="11"/>
  <c r="AJ28" i="11" s="1"/>
  <c r="N28" i="11"/>
  <c r="J97" i="11" s="1"/>
  <c r="N97" i="11" s="1"/>
  <c r="H28" i="11"/>
  <c r="Q28" i="11" s="1"/>
  <c r="AG27" i="11"/>
  <c r="AA27" i="11"/>
  <c r="AJ27" i="11" s="1"/>
  <c r="N27" i="11"/>
  <c r="J96" i="11" s="1"/>
  <c r="N96" i="11" s="1"/>
  <c r="J165" i="11" s="1"/>
  <c r="N165" i="11" s="1"/>
  <c r="H27" i="11"/>
  <c r="D96" i="11" s="1"/>
  <c r="H96" i="11" s="1"/>
  <c r="AG26" i="11"/>
  <c r="AC95" i="11" s="1"/>
  <c r="AG95" i="11" s="1"/>
  <c r="AA26" i="11"/>
  <c r="N26" i="11"/>
  <c r="R26" i="11" s="1"/>
  <c r="H26" i="11"/>
  <c r="D95" i="11" s="1"/>
  <c r="H95" i="11" s="1"/>
  <c r="AG25" i="11"/>
  <c r="AA25" i="11"/>
  <c r="W94" i="11" s="1"/>
  <c r="AA94" i="11" s="1"/>
  <c r="N25" i="11"/>
  <c r="J94" i="11" s="1"/>
  <c r="N94" i="11" s="1"/>
  <c r="H25" i="11"/>
  <c r="AG24" i="11"/>
  <c r="AA24" i="11"/>
  <c r="AJ24" i="11" s="1"/>
  <c r="N24" i="11"/>
  <c r="J93" i="11" s="1"/>
  <c r="N93" i="11" s="1"/>
  <c r="J162" i="11" s="1"/>
  <c r="N162" i="11" s="1"/>
  <c r="H24" i="11"/>
  <c r="D93" i="11" s="1"/>
  <c r="H93" i="11" s="1"/>
  <c r="AG23" i="11"/>
  <c r="AK23" i="11" s="1"/>
  <c r="AA23" i="11"/>
  <c r="W92" i="11" s="1"/>
  <c r="AA92" i="11" s="1"/>
  <c r="N23" i="11"/>
  <c r="J92" i="11" s="1"/>
  <c r="N92" i="11" s="1"/>
  <c r="H23" i="11"/>
  <c r="AG22" i="11"/>
  <c r="AK22" i="11" s="1"/>
  <c r="AA22" i="11"/>
  <c r="W91" i="11" s="1"/>
  <c r="AA91" i="11" s="1"/>
  <c r="N22" i="11"/>
  <c r="J91" i="11" s="1"/>
  <c r="N91" i="11" s="1"/>
  <c r="H22" i="11"/>
  <c r="AG21" i="11"/>
  <c r="AC90" i="11" s="1"/>
  <c r="AG90" i="11" s="1"/>
  <c r="AA21" i="11"/>
  <c r="N21" i="11"/>
  <c r="J90" i="11" s="1"/>
  <c r="N90" i="11" s="1"/>
  <c r="H21" i="11"/>
  <c r="AG20" i="11"/>
  <c r="AC89" i="11" s="1"/>
  <c r="AG89" i="11" s="1"/>
  <c r="AA20" i="11"/>
  <c r="W89" i="11" s="1"/>
  <c r="AA89" i="11" s="1"/>
  <c r="N20" i="11"/>
  <c r="J89" i="11" s="1"/>
  <c r="N89" i="11" s="1"/>
  <c r="H20" i="11"/>
  <c r="D89" i="11" s="1"/>
  <c r="H89" i="11" s="1"/>
  <c r="Q89" i="11" s="1"/>
  <c r="AG19" i="11"/>
  <c r="AK19" i="11" s="1"/>
  <c r="AA19" i="11"/>
  <c r="W88" i="11" s="1"/>
  <c r="AA88" i="11" s="1"/>
  <c r="N19" i="11"/>
  <c r="J88" i="11" s="1"/>
  <c r="N88" i="11" s="1"/>
  <c r="J157" i="11" s="1"/>
  <c r="N157" i="11" s="1"/>
  <c r="H19" i="11"/>
  <c r="AG18" i="11"/>
  <c r="AC87" i="11" s="1"/>
  <c r="AG87" i="11" s="1"/>
  <c r="AA18" i="11"/>
  <c r="W87" i="11" s="1"/>
  <c r="AA87" i="11" s="1"/>
  <c r="W156" i="11" s="1"/>
  <c r="AA156" i="11" s="1"/>
  <c r="N18" i="11"/>
  <c r="J87" i="11" s="1"/>
  <c r="N87" i="11" s="1"/>
  <c r="H18" i="11"/>
  <c r="AG17" i="11"/>
  <c r="AA17" i="11"/>
  <c r="W86" i="11" s="1"/>
  <c r="AA86" i="11" s="1"/>
  <c r="N17" i="11"/>
  <c r="J86" i="11" s="1"/>
  <c r="N86" i="11" s="1"/>
  <c r="H17" i="11"/>
  <c r="D86" i="11" s="1"/>
  <c r="H86" i="11" s="1"/>
  <c r="AG16" i="11"/>
  <c r="AA16" i="11"/>
  <c r="W85" i="11" s="1"/>
  <c r="N16" i="11"/>
  <c r="J85" i="11" s="1"/>
  <c r="H16" i="11"/>
  <c r="Q16" i="11" s="1"/>
  <c r="AK124" i="11" l="1"/>
  <c r="O275" i="11"/>
  <c r="AJ32" i="11"/>
  <c r="O68" i="11"/>
  <c r="AH26" i="11"/>
  <c r="C25" i="1" s="1"/>
  <c r="AK132" i="11"/>
  <c r="R53" i="12"/>
  <c r="AH413" i="11"/>
  <c r="O137" i="11"/>
  <c r="R46" i="11"/>
  <c r="N479" i="11"/>
  <c r="R479" i="11" s="1"/>
  <c r="O19" i="11"/>
  <c r="R28" i="11"/>
  <c r="AH343" i="11"/>
  <c r="W475" i="11"/>
  <c r="AA475" i="11" s="1"/>
  <c r="AH475" i="11" s="1"/>
  <c r="O136" i="11"/>
  <c r="O60" i="11"/>
  <c r="O37" i="11"/>
  <c r="O43" i="11"/>
  <c r="O408" i="11"/>
  <c r="R35" i="11"/>
  <c r="R50" i="11"/>
  <c r="R32" i="11"/>
  <c r="O343" i="11"/>
  <c r="R410" i="11"/>
  <c r="Q407" i="11"/>
  <c r="AK18" i="11"/>
  <c r="R21" i="11"/>
  <c r="R131" i="11"/>
  <c r="L483" i="11"/>
  <c r="L485" i="11" s="1"/>
  <c r="L493" i="11" s="1"/>
  <c r="R19" i="11"/>
  <c r="O33" i="11"/>
  <c r="AK126" i="11"/>
  <c r="AH477" i="11"/>
  <c r="O55" i="11"/>
  <c r="AJ35" i="11"/>
  <c r="AH136" i="11"/>
  <c r="AH549" i="11"/>
  <c r="AH344" i="11"/>
  <c r="AK127" i="11"/>
  <c r="R36" i="11"/>
  <c r="O481" i="11"/>
  <c r="O62" i="11"/>
  <c r="AC202" i="11"/>
  <c r="AG202" i="11" s="1"/>
  <c r="AK202" i="11" s="1"/>
  <c r="O410" i="11"/>
  <c r="R22" i="11"/>
  <c r="R43" i="11"/>
  <c r="AJ45" i="11"/>
  <c r="R48" i="11"/>
  <c r="AJ50" i="11"/>
  <c r="AH68" i="11"/>
  <c r="L204" i="11"/>
  <c r="L207" i="11" s="1"/>
  <c r="L209" i="11" s="1"/>
  <c r="L217" i="11" s="1"/>
  <c r="R15" i="4"/>
  <c r="R27" i="11"/>
  <c r="AH36" i="11"/>
  <c r="C35" i="1" s="1"/>
  <c r="AJ55" i="11"/>
  <c r="R129" i="11"/>
  <c r="O401" i="11"/>
  <c r="AH407" i="11"/>
  <c r="L411" i="11"/>
  <c r="L414" i="11" s="1"/>
  <c r="L416" i="11" s="1"/>
  <c r="L424" i="11" s="1"/>
  <c r="R15" i="8"/>
  <c r="Q401" i="11"/>
  <c r="AK20" i="11"/>
  <c r="AJ36" i="11"/>
  <c r="R51" i="11"/>
  <c r="AJ65" i="11"/>
  <c r="AK125" i="11"/>
  <c r="AH470" i="11"/>
  <c r="AJ43" i="11"/>
  <c r="AK36" i="11"/>
  <c r="AH53" i="11"/>
  <c r="C52" i="1" s="1"/>
  <c r="O67" i="11"/>
  <c r="R130" i="11"/>
  <c r="AH274" i="11"/>
  <c r="Q27" i="11"/>
  <c r="AJ25" i="11"/>
  <c r="R30" i="11"/>
  <c r="O35" i="11"/>
  <c r="L135" i="11"/>
  <c r="L138" i="11" s="1"/>
  <c r="L140" i="11" s="1"/>
  <c r="L148" i="11" s="1"/>
  <c r="R15" i="3"/>
  <c r="AH401" i="11"/>
  <c r="AJ51" i="11"/>
  <c r="AH67" i="11"/>
  <c r="AJ401" i="11"/>
  <c r="AH406" i="11"/>
  <c r="AH481" i="11"/>
  <c r="Q51" i="11"/>
  <c r="O52" i="11"/>
  <c r="AH54" i="11"/>
  <c r="AJ26" i="11"/>
  <c r="R37" i="11"/>
  <c r="W131" i="11"/>
  <c r="AA131" i="11" s="1"/>
  <c r="W200" i="11" s="1"/>
  <c r="AA200" i="11" s="1"/>
  <c r="AK26" i="11"/>
  <c r="AH40" i="11"/>
  <c r="C39" i="1" s="1"/>
  <c r="R52" i="11"/>
  <c r="R62" i="11"/>
  <c r="AH275" i="11"/>
  <c r="O407" i="11"/>
  <c r="AH482" i="11"/>
  <c r="W171" i="11"/>
  <c r="AA171" i="11" s="1"/>
  <c r="W240" i="11" s="1"/>
  <c r="AA240" i="11" s="1"/>
  <c r="AJ102" i="11"/>
  <c r="AC262" i="11"/>
  <c r="AG262" i="11" s="1"/>
  <c r="AK262" i="11" s="1"/>
  <c r="AK193" i="11"/>
  <c r="J265" i="11"/>
  <c r="N265" i="11" s="1"/>
  <c r="J335" i="11" s="1"/>
  <c r="N335" i="11" s="1"/>
  <c r="R335" i="11" s="1"/>
  <c r="R196" i="11"/>
  <c r="J190" i="11"/>
  <c r="N190" i="11" s="1"/>
  <c r="J259" i="11" s="1"/>
  <c r="N259" i="11" s="1"/>
  <c r="R121" i="11"/>
  <c r="W182" i="11"/>
  <c r="AA182" i="11" s="1"/>
  <c r="AJ182" i="11" s="1"/>
  <c r="AJ113" i="11"/>
  <c r="W183" i="11"/>
  <c r="AA183" i="11" s="1"/>
  <c r="W252" i="11" s="1"/>
  <c r="AA252" i="11" s="1"/>
  <c r="AJ114" i="11"/>
  <c r="J271" i="11"/>
  <c r="N271" i="11" s="1"/>
  <c r="J341" i="11" s="1"/>
  <c r="N341" i="11" s="1"/>
  <c r="R341" i="11" s="1"/>
  <c r="R202" i="11"/>
  <c r="AH16" i="11"/>
  <c r="C15" i="1" s="1"/>
  <c r="C15" i="3" s="1"/>
  <c r="R18" i="11"/>
  <c r="AH23" i="11"/>
  <c r="C22" i="1" s="1"/>
  <c r="O24" i="11"/>
  <c r="R25" i="11"/>
  <c r="O31" i="11"/>
  <c r="AJ31" i="11"/>
  <c r="AJ170" i="11"/>
  <c r="W239" i="11"/>
  <c r="AA239" i="11" s="1"/>
  <c r="AJ239" i="11" s="1"/>
  <c r="AJ33" i="11"/>
  <c r="R34" i="11"/>
  <c r="O38" i="11"/>
  <c r="AH38" i="11"/>
  <c r="C37" i="1" s="1"/>
  <c r="C37" i="3" s="1"/>
  <c r="AJ41" i="11"/>
  <c r="R42" i="11"/>
  <c r="AH44" i="11"/>
  <c r="C43" i="1" s="1"/>
  <c r="O45" i="11"/>
  <c r="R47" i="11"/>
  <c r="AC117" i="11"/>
  <c r="AG117" i="11" s="1"/>
  <c r="AC186" i="11" s="1"/>
  <c r="AG186" i="11" s="1"/>
  <c r="AK48" i="11"/>
  <c r="AK50" i="11"/>
  <c r="R55" i="11"/>
  <c r="AH56" i="11"/>
  <c r="AH64" i="11"/>
  <c r="AJ64" i="11"/>
  <c r="Q65" i="11"/>
  <c r="AC91" i="11"/>
  <c r="AG91" i="11" s="1"/>
  <c r="AC160" i="11" s="1"/>
  <c r="AG160" i="11" s="1"/>
  <c r="AC229" i="11" s="1"/>
  <c r="AG229" i="11" s="1"/>
  <c r="R93" i="11"/>
  <c r="W95" i="11"/>
  <c r="AA95" i="11" s="1"/>
  <c r="AH95" i="11" s="1"/>
  <c r="AC98" i="11"/>
  <c r="AG98" i="11" s="1"/>
  <c r="AC167" i="11" s="1"/>
  <c r="AG167" i="11" s="1"/>
  <c r="J109" i="11"/>
  <c r="N109" i="11" s="1"/>
  <c r="J178" i="11" s="1"/>
  <c r="N178" i="11" s="1"/>
  <c r="W116" i="11"/>
  <c r="AA116" i="11" s="1"/>
  <c r="AJ116" i="11" s="1"/>
  <c r="J122" i="11"/>
  <c r="N122" i="11" s="1"/>
  <c r="R122" i="11" s="1"/>
  <c r="AH124" i="11"/>
  <c r="W125" i="11"/>
  <c r="AA125" i="11" s="1"/>
  <c r="AJ125" i="11" s="1"/>
  <c r="R127" i="11"/>
  <c r="R128" i="11"/>
  <c r="AK131" i="11"/>
  <c r="R133" i="11"/>
  <c r="O192" i="11"/>
  <c r="J201" i="11"/>
  <c r="N201" i="11" s="1"/>
  <c r="R201" i="11" s="1"/>
  <c r="D261" i="11"/>
  <c r="H261" i="11" s="1"/>
  <c r="Q261" i="11" s="1"/>
  <c r="W542" i="11"/>
  <c r="AA542" i="11" s="1"/>
  <c r="AJ405" i="11"/>
  <c r="O16" i="11"/>
  <c r="R16" i="11"/>
  <c r="AJ17" i="11"/>
  <c r="AH19" i="11"/>
  <c r="C18" i="1" s="1"/>
  <c r="C18" i="3" s="1"/>
  <c r="Q20" i="11"/>
  <c r="AH20" i="11"/>
  <c r="C19" i="1" s="1"/>
  <c r="C19" i="3" s="1"/>
  <c r="R23" i="11"/>
  <c r="AJ23" i="11"/>
  <c r="Q24" i="11"/>
  <c r="O29" i="11"/>
  <c r="AH29" i="11"/>
  <c r="C28" i="1" s="1"/>
  <c r="C28" i="3" s="1"/>
  <c r="O30" i="11"/>
  <c r="AK30" i="11"/>
  <c r="R31" i="11"/>
  <c r="R33" i="11"/>
  <c r="AK33" i="11"/>
  <c r="AH34" i="11"/>
  <c r="C33" i="1" s="1"/>
  <c r="C33" i="3" s="1"/>
  <c r="O36" i="11"/>
  <c r="R38" i="11"/>
  <c r="AJ38" i="11"/>
  <c r="R39" i="11"/>
  <c r="Q41" i="11"/>
  <c r="R44" i="11"/>
  <c r="AJ44" i="11"/>
  <c r="AJ46" i="11"/>
  <c r="O48" i="11"/>
  <c r="AH50" i="11"/>
  <c r="C49" i="1" s="1"/>
  <c r="D122" i="11"/>
  <c r="H122" i="11" s="1"/>
  <c r="D191" i="11" s="1"/>
  <c r="H191" i="11" s="1"/>
  <c r="Q53" i="11"/>
  <c r="O54" i="11"/>
  <c r="W128" i="11"/>
  <c r="AA128" i="11" s="1"/>
  <c r="AJ59" i="11"/>
  <c r="AH62" i="11"/>
  <c r="R99" i="11"/>
  <c r="R105" i="11"/>
  <c r="AC109" i="11"/>
  <c r="AG109" i="11" s="1"/>
  <c r="AK109" i="11" s="1"/>
  <c r="W112" i="11"/>
  <c r="AA112" i="11" s="1"/>
  <c r="AJ112" i="11" s="1"/>
  <c r="D117" i="11"/>
  <c r="H117" i="11" s="1"/>
  <c r="Q117" i="11" s="1"/>
  <c r="W122" i="11"/>
  <c r="AA122" i="11" s="1"/>
  <c r="W191" i="11" s="1"/>
  <c r="AA191" i="11" s="1"/>
  <c r="AK196" i="11"/>
  <c r="AC198" i="11"/>
  <c r="AG198" i="11" s="1"/>
  <c r="AC267" i="11" s="1"/>
  <c r="AG267" i="11" s="1"/>
  <c r="O404" i="11"/>
  <c r="O412" i="11"/>
  <c r="AJ19" i="11"/>
  <c r="R20" i="11"/>
  <c r="AJ20" i="11"/>
  <c r="AH22" i="11"/>
  <c r="C21" i="1" s="1"/>
  <c r="C21" i="3" s="1"/>
  <c r="R24" i="11"/>
  <c r="Q26" i="11"/>
  <c r="O28" i="11"/>
  <c r="Q29" i="11"/>
  <c r="AJ29" i="11"/>
  <c r="O34" i="11"/>
  <c r="Q36" i="11"/>
  <c r="AK38" i="11"/>
  <c r="AH39" i="11"/>
  <c r="C38" i="1" s="1"/>
  <c r="C38" i="3" s="1"/>
  <c r="W108" i="11"/>
  <c r="AA108" i="11" s="1"/>
  <c r="D116" i="11"/>
  <c r="H116" i="11" s="1"/>
  <c r="D185" i="11" s="1"/>
  <c r="H185" i="11" s="1"/>
  <c r="O47" i="11"/>
  <c r="J118" i="11"/>
  <c r="N118" i="11" s="1"/>
  <c r="J187" i="11" s="1"/>
  <c r="N187" i="11" s="1"/>
  <c r="R49" i="11"/>
  <c r="Q59" i="11"/>
  <c r="O59" i="11"/>
  <c r="Q61" i="11"/>
  <c r="O61" i="11"/>
  <c r="AK65" i="11"/>
  <c r="AC134" i="11"/>
  <c r="AG134" i="11" s="1"/>
  <c r="AC203" i="11" s="1"/>
  <c r="AG203" i="11" s="1"/>
  <c r="AK203" i="11" s="1"/>
  <c r="AC92" i="11"/>
  <c r="AG92" i="11" s="1"/>
  <c r="AK92" i="11" s="1"/>
  <c r="AC97" i="11"/>
  <c r="AG97" i="11" s="1"/>
  <c r="AK97" i="11" s="1"/>
  <c r="D100" i="11"/>
  <c r="H100" i="11" s="1"/>
  <c r="O100" i="11" s="1"/>
  <c r="C30" i="12" s="1"/>
  <c r="E30" i="12" s="1"/>
  <c r="N30" i="12" s="1"/>
  <c r="Q30" i="12" s="1"/>
  <c r="S30" i="12" s="1"/>
  <c r="W103" i="11"/>
  <c r="AA103" i="11" s="1"/>
  <c r="AJ103" i="11" s="1"/>
  <c r="AC122" i="11"/>
  <c r="AG122" i="11" s="1"/>
  <c r="AK199" i="11"/>
  <c r="AC268" i="11"/>
  <c r="AG268" i="11" s="1"/>
  <c r="AC338" i="11" s="1"/>
  <c r="AG338" i="11" s="1"/>
  <c r="AK338" i="11" s="1"/>
  <c r="AH137" i="11"/>
  <c r="R168" i="11"/>
  <c r="D203" i="11"/>
  <c r="H203" i="11" s="1"/>
  <c r="Q203" i="11" s="1"/>
  <c r="O205" i="11"/>
  <c r="O206" i="11"/>
  <c r="Q404" i="11"/>
  <c r="D474" i="11"/>
  <c r="Q405" i="11"/>
  <c r="AH405" i="11"/>
  <c r="O409" i="11"/>
  <c r="D479" i="11"/>
  <c r="Q410" i="11"/>
  <c r="O42" i="11"/>
  <c r="AK42" i="11"/>
  <c r="J114" i="11"/>
  <c r="N114" i="11" s="1"/>
  <c r="R114" i="11" s="1"/>
  <c r="R45" i="11"/>
  <c r="O49" i="11"/>
  <c r="O53" i="11"/>
  <c r="D129" i="11"/>
  <c r="H129" i="11" s="1"/>
  <c r="O129" i="11" s="1"/>
  <c r="Q60" i="11"/>
  <c r="AH60" i="11"/>
  <c r="AJ60" i="11"/>
  <c r="R88" i="11"/>
  <c r="AJ101" i="11"/>
  <c r="R117" i="11"/>
  <c r="AK128" i="11"/>
  <c r="AK130" i="11"/>
  <c r="O134" i="11"/>
  <c r="Q409" i="11"/>
  <c r="AC479" i="11"/>
  <c r="AK410" i="11"/>
  <c r="O58" i="11"/>
  <c r="AH63" i="11"/>
  <c r="AD135" i="11"/>
  <c r="AD138" i="11" s="1"/>
  <c r="AD140" i="11" s="1"/>
  <c r="AD148" i="11" s="1"/>
  <c r="D124" i="11"/>
  <c r="H124" i="11" s="1"/>
  <c r="D193" i="11" s="1"/>
  <c r="H193" i="11" s="1"/>
  <c r="W132" i="11"/>
  <c r="AA132" i="11" s="1"/>
  <c r="AH205" i="11"/>
  <c r="AH206" i="11"/>
  <c r="O274" i="11"/>
  <c r="AH412" i="11"/>
  <c r="O482" i="11"/>
  <c r="AH550" i="11"/>
  <c r="AC258" i="11"/>
  <c r="AG258" i="11" s="1"/>
  <c r="AK189" i="11"/>
  <c r="J158" i="11"/>
  <c r="N158" i="11" s="1"/>
  <c r="R89" i="11"/>
  <c r="J320" i="11"/>
  <c r="N320" i="11" s="1"/>
  <c r="R251" i="11"/>
  <c r="D162" i="11"/>
  <c r="H162" i="11" s="1"/>
  <c r="O93" i="11"/>
  <c r="C23" i="12" s="1"/>
  <c r="E23" i="12" s="1"/>
  <c r="N23" i="12" s="1"/>
  <c r="Q23" i="12" s="1"/>
  <c r="S23" i="12" s="1"/>
  <c r="Q93" i="11"/>
  <c r="J160" i="11"/>
  <c r="N160" i="11" s="1"/>
  <c r="R91" i="11"/>
  <c r="O89" i="11"/>
  <c r="C19" i="12" s="1"/>
  <c r="E19" i="12" s="1"/>
  <c r="O86" i="11"/>
  <c r="C16" i="12" s="1"/>
  <c r="E16" i="12" s="1"/>
  <c r="D155" i="11"/>
  <c r="H155" i="11" s="1"/>
  <c r="Q86" i="11"/>
  <c r="AC158" i="11"/>
  <c r="AG158" i="11" s="1"/>
  <c r="AK89" i="11"/>
  <c r="W160" i="11"/>
  <c r="AA160" i="11" s="1"/>
  <c r="R98" i="11"/>
  <c r="J167" i="11"/>
  <c r="N167" i="11" s="1"/>
  <c r="AK99" i="11"/>
  <c r="AC168" i="11"/>
  <c r="AG168" i="11" s="1"/>
  <c r="D174" i="11"/>
  <c r="H174" i="11" s="1"/>
  <c r="Q105" i="11"/>
  <c r="O105" i="11"/>
  <c r="C35" i="12" s="1"/>
  <c r="E35" i="12" s="1"/>
  <c r="Q39" i="11"/>
  <c r="O39" i="11"/>
  <c r="D108" i="11"/>
  <c r="H108" i="11" s="1"/>
  <c r="W199" i="11"/>
  <c r="AA199" i="11" s="1"/>
  <c r="AJ130" i="11"/>
  <c r="AH130" i="11"/>
  <c r="AC188" i="11"/>
  <c r="AG188" i="11" s="1"/>
  <c r="AK119" i="11"/>
  <c r="R17" i="11"/>
  <c r="O17" i="11"/>
  <c r="J226" i="11"/>
  <c r="N226" i="11" s="1"/>
  <c r="R157" i="11"/>
  <c r="O26" i="11"/>
  <c r="J95" i="11"/>
  <c r="N95" i="11" s="1"/>
  <c r="O95" i="11" s="1"/>
  <c r="C25" i="12" s="1"/>
  <c r="E25" i="12" s="1"/>
  <c r="N25" i="12" s="1"/>
  <c r="Q25" i="12" s="1"/>
  <c r="S25" i="12" s="1"/>
  <c r="AH32" i="11"/>
  <c r="C31" i="1" s="1"/>
  <c r="C31" i="3" s="1"/>
  <c r="AC101" i="11"/>
  <c r="AG101" i="11" s="1"/>
  <c r="AK32" i="11"/>
  <c r="J243" i="11"/>
  <c r="N243" i="11" s="1"/>
  <c r="R174" i="11"/>
  <c r="J177" i="11"/>
  <c r="N177" i="11" s="1"/>
  <c r="R108" i="11"/>
  <c r="J179" i="11"/>
  <c r="N179" i="11" s="1"/>
  <c r="R110" i="11"/>
  <c r="Q50" i="11"/>
  <c r="D119" i="11"/>
  <c r="H119" i="11" s="1"/>
  <c r="O50" i="11"/>
  <c r="N85" i="11"/>
  <c r="AJ89" i="11"/>
  <c r="W158" i="11"/>
  <c r="AA158" i="11" s="1"/>
  <c r="AH89" i="11"/>
  <c r="J163" i="11"/>
  <c r="N163" i="11" s="1"/>
  <c r="R94" i="11"/>
  <c r="D102" i="11"/>
  <c r="H102" i="11" s="1"/>
  <c r="J180" i="11"/>
  <c r="N180" i="11" s="1"/>
  <c r="R111" i="11"/>
  <c r="AC96" i="11"/>
  <c r="AG96" i="11" s="1"/>
  <c r="AK27" i="11"/>
  <c r="Q32" i="11"/>
  <c r="O32" i="11"/>
  <c r="D101" i="11"/>
  <c r="H101" i="11" s="1"/>
  <c r="AK37" i="11"/>
  <c r="AH37" i="11"/>
  <c r="C36" i="1" s="1"/>
  <c r="C36" i="3" s="1"/>
  <c r="AC106" i="11"/>
  <c r="AG106" i="11" s="1"/>
  <c r="AH120" i="11"/>
  <c r="AK120" i="11"/>
  <c r="R90" i="11"/>
  <c r="J159" i="11"/>
  <c r="N159" i="11" s="1"/>
  <c r="J181" i="11"/>
  <c r="N181" i="11" s="1"/>
  <c r="R112" i="11"/>
  <c r="J268" i="11"/>
  <c r="N268" i="11" s="1"/>
  <c r="R199" i="11"/>
  <c r="AG66" i="11"/>
  <c r="AG69" i="11" s="1"/>
  <c r="AH17" i="11"/>
  <c r="C16" i="1" s="1"/>
  <c r="C16" i="3" s="1"/>
  <c r="AC86" i="11"/>
  <c r="AG86" i="11" s="1"/>
  <c r="AH86" i="11" s="1"/>
  <c r="AK17" i="11"/>
  <c r="AJ88" i="11"/>
  <c r="W157" i="11"/>
  <c r="AA157" i="11" s="1"/>
  <c r="D92" i="11"/>
  <c r="H92" i="11" s="1"/>
  <c r="O23" i="11"/>
  <c r="Q23" i="11"/>
  <c r="D126" i="11"/>
  <c r="H126" i="11" s="1"/>
  <c r="Q57" i="11"/>
  <c r="O57" i="11"/>
  <c r="J176" i="11"/>
  <c r="N176" i="11" s="1"/>
  <c r="R107" i="11"/>
  <c r="AK195" i="11"/>
  <c r="AC264" i="11"/>
  <c r="AG264" i="11" s="1"/>
  <c r="AC176" i="11"/>
  <c r="AG176" i="11" s="1"/>
  <c r="AH176" i="11" s="1"/>
  <c r="AK107" i="11"/>
  <c r="Q22" i="11"/>
  <c r="D91" i="11"/>
  <c r="H91" i="11" s="1"/>
  <c r="O22" i="11"/>
  <c r="AC159" i="11"/>
  <c r="AG159" i="11" s="1"/>
  <c r="AK90" i="11"/>
  <c r="J188" i="11"/>
  <c r="N188" i="11" s="1"/>
  <c r="R119" i="11"/>
  <c r="Q21" i="11"/>
  <c r="O21" i="11"/>
  <c r="D90" i="11"/>
  <c r="H90" i="11" s="1"/>
  <c r="AC93" i="11"/>
  <c r="AG93" i="11" s="1"/>
  <c r="AK24" i="11"/>
  <c r="O116" i="11"/>
  <c r="C46" i="12" s="1"/>
  <c r="E46" i="12" s="1"/>
  <c r="Q116" i="11"/>
  <c r="R86" i="11"/>
  <c r="J155" i="11"/>
  <c r="N155" i="11" s="1"/>
  <c r="R103" i="11"/>
  <c r="J172" i="11"/>
  <c r="N172" i="11" s="1"/>
  <c r="W245" i="11"/>
  <c r="AA245" i="11" s="1"/>
  <c r="AJ176" i="11"/>
  <c r="AC269" i="11"/>
  <c r="AG269" i="11" s="1"/>
  <c r="AK200" i="11"/>
  <c r="D87" i="11"/>
  <c r="H87" i="11" s="1"/>
  <c r="O18" i="11"/>
  <c r="AC164" i="11"/>
  <c r="AG164" i="11" s="1"/>
  <c r="AK95" i="11"/>
  <c r="Q33" i="11"/>
  <c r="O104" i="11"/>
  <c r="C34" i="12" s="1"/>
  <c r="E34" i="12" s="1"/>
  <c r="D173" i="11"/>
  <c r="H173" i="11" s="1"/>
  <c r="J185" i="11"/>
  <c r="N185" i="11" s="1"/>
  <c r="R116" i="11"/>
  <c r="D133" i="11"/>
  <c r="H133" i="11" s="1"/>
  <c r="Q64" i="11"/>
  <c r="O64" i="11"/>
  <c r="W155" i="11"/>
  <c r="AA155" i="11" s="1"/>
  <c r="AJ86" i="11"/>
  <c r="W164" i="11"/>
  <c r="AA164" i="11" s="1"/>
  <c r="R100" i="11"/>
  <c r="J169" i="11"/>
  <c r="N169" i="11" s="1"/>
  <c r="AH107" i="11"/>
  <c r="AJ94" i="11"/>
  <c r="W163" i="11"/>
  <c r="AA163" i="11" s="1"/>
  <c r="D189" i="11"/>
  <c r="H189" i="11" s="1"/>
  <c r="Q120" i="11"/>
  <c r="O120" i="11"/>
  <c r="C50" i="12" s="1"/>
  <c r="E50" i="12" s="1"/>
  <c r="AH102" i="11"/>
  <c r="AC171" i="11"/>
  <c r="AG171" i="11" s="1"/>
  <c r="AK102" i="11"/>
  <c r="D165" i="11"/>
  <c r="H165" i="11" s="1"/>
  <c r="O96" i="11"/>
  <c r="C26" i="12" s="1"/>
  <c r="E26" i="12" s="1"/>
  <c r="N26" i="12" s="1"/>
  <c r="Q26" i="12" s="1"/>
  <c r="S26" i="12" s="1"/>
  <c r="J161" i="11"/>
  <c r="N161" i="11" s="1"/>
  <c r="R92" i="11"/>
  <c r="J171" i="11"/>
  <c r="N171" i="11" s="1"/>
  <c r="R102" i="11"/>
  <c r="AK108" i="11"/>
  <c r="AC177" i="11"/>
  <c r="AG177" i="11" s="1"/>
  <c r="AH48" i="11"/>
  <c r="C47" i="1" s="1"/>
  <c r="W117" i="11"/>
  <c r="AA117" i="11" s="1"/>
  <c r="AJ48" i="11"/>
  <c r="J156" i="11"/>
  <c r="N156" i="11" s="1"/>
  <c r="R87" i="11"/>
  <c r="Q25" i="11"/>
  <c r="O25" i="11"/>
  <c r="D94" i="11"/>
  <c r="H94" i="11" s="1"/>
  <c r="J173" i="11"/>
  <c r="N173" i="11" s="1"/>
  <c r="R104" i="11"/>
  <c r="D109" i="11"/>
  <c r="H109" i="11" s="1"/>
  <c r="Q40" i="11"/>
  <c r="O40" i="11"/>
  <c r="D180" i="11"/>
  <c r="H180" i="11" s="1"/>
  <c r="Q111" i="11"/>
  <c r="O111" i="11"/>
  <c r="C41" i="12" s="1"/>
  <c r="E41" i="12" s="1"/>
  <c r="AJ91" i="11"/>
  <c r="J234" i="11"/>
  <c r="N234" i="11" s="1"/>
  <c r="R165" i="11"/>
  <c r="R113" i="11"/>
  <c r="AC263" i="11"/>
  <c r="AG263" i="11" s="1"/>
  <c r="AK194" i="11"/>
  <c r="Q18" i="11"/>
  <c r="AH21" i="11"/>
  <c r="C20" i="1" s="1"/>
  <c r="C20" i="3" s="1"/>
  <c r="AJ21" i="11"/>
  <c r="W90" i="11"/>
  <c r="AA90" i="11" s="1"/>
  <c r="D168" i="11"/>
  <c r="H168" i="11" s="1"/>
  <c r="Q99" i="11"/>
  <c r="O99" i="11"/>
  <c r="C29" i="12" s="1"/>
  <c r="E29" i="12" s="1"/>
  <c r="N29" i="12" s="1"/>
  <c r="Q29" i="12" s="1"/>
  <c r="S29" i="12" s="1"/>
  <c r="AK31" i="11"/>
  <c r="AC100" i="11"/>
  <c r="AG100" i="11" s="1"/>
  <c r="AH31" i="11"/>
  <c r="C30" i="1" s="1"/>
  <c r="C30" i="3" s="1"/>
  <c r="AK55" i="11"/>
  <c r="AH55" i="11"/>
  <c r="W161" i="11"/>
  <c r="AA161" i="11" s="1"/>
  <c r="AJ92" i="11"/>
  <c r="Q96" i="11"/>
  <c r="J255" i="11"/>
  <c r="N255" i="11" s="1"/>
  <c r="R186" i="11"/>
  <c r="W225" i="11"/>
  <c r="AA225" i="11" s="1"/>
  <c r="AJ156" i="11"/>
  <c r="AC161" i="11"/>
  <c r="AG161" i="11" s="1"/>
  <c r="J166" i="11"/>
  <c r="N166" i="11" s="1"/>
  <c r="R97" i="11"/>
  <c r="AK25" i="11"/>
  <c r="AH25" i="11"/>
  <c r="C24" i="1" s="1"/>
  <c r="C24" i="3" s="1"/>
  <c r="AC94" i="11"/>
  <c r="AG94" i="11" s="1"/>
  <c r="AH94" i="11" s="1"/>
  <c r="D115" i="11"/>
  <c r="H115" i="11" s="1"/>
  <c r="Q46" i="11"/>
  <c r="O46" i="11"/>
  <c r="J170" i="11"/>
  <c r="N170" i="11" s="1"/>
  <c r="R101" i="11"/>
  <c r="AC156" i="11"/>
  <c r="AG156" i="11" s="1"/>
  <c r="AK87" i="11"/>
  <c r="AJ111" i="11"/>
  <c r="AH111" i="11"/>
  <c r="W180" i="11"/>
  <c r="AA180" i="11" s="1"/>
  <c r="R189" i="11"/>
  <c r="J258" i="11"/>
  <c r="N258" i="11" s="1"/>
  <c r="O110" i="11"/>
  <c r="C40" i="12" s="1"/>
  <c r="E40" i="12" s="1"/>
  <c r="D179" i="11"/>
  <c r="H179" i="11" s="1"/>
  <c r="Q110" i="11"/>
  <c r="J262" i="11"/>
  <c r="N262" i="11" s="1"/>
  <c r="R193" i="11"/>
  <c r="D167" i="11"/>
  <c r="H167" i="11" s="1"/>
  <c r="Q98" i="11"/>
  <c r="O98" i="11"/>
  <c r="C28" i="12" s="1"/>
  <c r="E28" i="12" s="1"/>
  <c r="AH30" i="11"/>
  <c r="C29" i="1" s="1"/>
  <c r="C29" i="3" s="1"/>
  <c r="W99" i="11"/>
  <c r="AA99" i="11" s="1"/>
  <c r="AJ30" i="11"/>
  <c r="AC180" i="11"/>
  <c r="AG180" i="11" s="1"/>
  <c r="AK111" i="11"/>
  <c r="R115" i="11"/>
  <c r="J184" i="11"/>
  <c r="N184" i="11" s="1"/>
  <c r="W187" i="11"/>
  <c r="AA187" i="11" s="1"/>
  <c r="AJ118" i="11"/>
  <c r="O132" i="11"/>
  <c r="D201" i="11"/>
  <c r="H201" i="11" s="1"/>
  <c r="Q132" i="11"/>
  <c r="W167" i="11"/>
  <c r="AA167" i="11" s="1"/>
  <c r="AJ98" i="11"/>
  <c r="AK174" i="11"/>
  <c r="AC243" i="11"/>
  <c r="AG243" i="11" s="1"/>
  <c r="AC114" i="11"/>
  <c r="AG114" i="11" s="1"/>
  <c r="AH119" i="11"/>
  <c r="AJ119" i="11"/>
  <c r="W188" i="11"/>
  <c r="AA188" i="11" s="1"/>
  <c r="R182" i="11"/>
  <c r="W97" i="11"/>
  <c r="AA97" i="11" s="1"/>
  <c r="AH28" i="11"/>
  <c r="C27" i="1" s="1"/>
  <c r="C27" i="3" s="1"/>
  <c r="D106" i="11"/>
  <c r="H106" i="11" s="1"/>
  <c r="Q37" i="11"/>
  <c r="AH49" i="11"/>
  <c r="C48" i="1" s="1"/>
  <c r="W121" i="11"/>
  <c r="AA121" i="11" s="1"/>
  <c r="AH52" i="11"/>
  <c r="C51" i="1" s="1"/>
  <c r="D85" i="11"/>
  <c r="AC116" i="11"/>
  <c r="AG116" i="11" s="1"/>
  <c r="D128" i="11"/>
  <c r="H128" i="11" s="1"/>
  <c r="AC85" i="11"/>
  <c r="AK16" i="11"/>
  <c r="AK21" i="11"/>
  <c r="AH24" i="11"/>
  <c r="C23" i="1" s="1"/>
  <c r="C23" i="3" s="1"/>
  <c r="O27" i="11"/>
  <c r="AH35" i="11"/>
  <c r="C34" i="1" s="1"/>
  <c r="C34" i="3" s="1"/>
  <c r="AK39" i="11"/>
  <c r="R41" i="11"/>
  <c r="AJ42" i="11"/>
  <c r="O44" i="11"/>
  <c r="AH45" i="11"/>
  <c r="C44" i="1" s="1"/>
  <c r="AJ49" i="11"/>
  <c r="O51" i="11"/>
  <c r="AK56" i="11"/>
  <c r="AH59" i="11"/>
  <c r="R65" i="11"/>
  <c r="W106" i="11"/>
  <c r="AA106" i="11" s="1"/>
  <c r="AH108" i="11"/>
  <c r="AJ183" i="11"/>
  <c r="AC115" i="11"/>
  <c r="AG115" i="11" s="1"/>
  <c r="AH115" i="11" s="1"/>
  <c r="J266" i="11"/>
  <c r="N266" i="11" s="1"/>
  <c r="R197" i="11"/>
  <c r="J269" i="11"/>
  <c r="N269" i="11" s="1"/>
  <c r="R200" i="11"/>
  <c r="D158" i="11"/>
  <c r="H158" i="11" s="1"/>
  <c r="AJ16" i="11"/>
  <c r="Q30" i="11"/>
  <c r="D112" i="11"/>
  <c r="H112" i="11" s="1"/>
  <c r="Q43" i="11"/>
  <c r="Q47" i="11"/>
  <c r="AH58" i="11"/>
  <c r="W127" i="11"/>
  <c r="AA127" i="11" s="1"/>
  <c r="R96" i="11"/>
  <c r="W105" i="11"/>
  <c r="AA105" i="11" s="1"/>
  <c r="AJ107" i="11"/>
  <c r="J194" i="11"/>
  <c r="N194" i="11" s="1"/>
  <c r="R125" i="11"/>
  <c r="R134" i="11"/>
  <c r="AC272" i="11"/>
  <c r="AG272" i="11" s="1"/>
  <c r="AK272" i="11" s="1"/>
  <c r="AH27" i="11"/>
  <c r="C26" i="1" s="1"/>
  <c r="C26" i="3" s="1"/>
  <c r="AH41" i="11"/>
  <c r="C40" i="1" s="1"/>
  <c r="AH51" i="11"/>
  <c r="C50" i="1" s="1"/>
  <c r="AH65" i="11"/>
  <c r="AC88" i="11"/>
  <c r="AG88" i="11" s="1"/>
  <c r="AH88" i="11" s="1"/>
  <c r="AC113" i="11"/>
  <c r="AG113" i="11" s="1"/>
  <c r="W173" i="11"/>
  <c r="AA173" i="11" s="1"/>
  <c r="R192" i="11"/>
  <c r="J261" i="11"/>
  <c r="N261" i="11" s="1"/>
  <c r="Q56" i="11"/>
  <c r="D125" i="11"/>
  <c r="H125" i="11" s="1"/>
  <c r="AC118" i="11"/>
  <c r="AG118" i="11" s="1"/>
  <c r="AH118" i="11" s="1"/>
  <c r="D130" i="11"/>
  <c r="H130" i="11" s="1"/>
  <c r="W169" i="11"/>
  <c r="AA169" i="11" s="1"/>
  <c r="J183" i="11"/>
  <c r="N183" i="11" s="1"/>
  <c r="AH61" i="11"/>
  <c r="AC104" i="11"/>
  <c r="AG104" i="11" s="1"/>
  <c r="AH104" i="11" s="1"/>
  <c r="D107" i="11"/>
  <c r="H107" i="11" s="1"/>
  <c r="AC112" i="11"/>
  <c r="AG112" i="11" s="1"/>
  <c r="R203" i="11"/>
  <c r="Q17" i="11"/>
  <c r="AH18" i="11"/>
  <c r="C17" i="1" s="1"/>
  <c r="C17" i="3" s="1"/>
  <c r="R29" i="11"/>
  <c r="AH33" i="11"/>
  <c r="C32" i="1" s="1"/>
  <c r="C32" i="3" s="1"/>
  <c r="AH47" i="11"/>
  <c r="C46" i="1" s="1"/>
  <c r="AK51" i="11"/>
  <c r="AJ54" i="11"/>
  <c r="O56" i="11"/>
  <c r="AH57" i="11"/>
  <c r="AJ61" i="11"/>
  <c r="O63" i="11"/>
  <c r="AA66" i="11"/>
  <c r="AA69" i="11" s="1"/>
  <c r="AA85" i="11"/>
  <c r="AH87" i="11"/>
  <c r="W93" i="11"/>
  <c r="AA93" i="11" s="1"/>
  <c r="J306" i="11"/>
  <c r="N306" i="11" s="1"/>
  <c r="R237" i="11"/>
  <c r="AC103" i="11"/>
  <c r="AG103" i="11" s="1"/>
  <c r="AK105" i="11"/>
  <c r="AC121" i="11"/>
  <c r="AG121" i="11" s="1"/>
  <c r="W203" i="11"/>
  <c r="AA203" i="11" s="1"/>
  <c r="Q63" i="11"/>
  <c r="AJ87" i="11"/>
  <c r="AJ179" i="11"/>
  <c r="W248" i="11"/>
  <c r="AA248" i="11" s="1"/>
  <c r="D114" i="11"/>
  <c r="H114" i="11" s="1"/>
  <c r="R120" i="11"/>
  <c r="AJ192" i="11"/>
  <c r="W261" i="11"/>
  <c r="AA261" i="11" s="1"/>
  <c r="AH192" i="11"/>
  <c r="AC340" i="11"/>
  <c r="AG340" i="11" s="1"/>
  <c r="AK340" i="11" s="1"/>
  <c r="AK270" i="11"/>
  <c r="D121" i="11"/>
  <c r="H121" i="11" s="1"/>
  <c r="Q52" i="11"/>
  <c r="D131" i="11"/>
  <c r="H131" i="11" s="1"/>
  <c r="Q62" i="11"/>
  <c r="W109" i="11"/>
  <c r="AA109" i="11" s="1"/>
  <c r="N66" i="11"/>
  <c r="N69" i="11" s="1"/>
  <c r="N71" i="11" s="1"/>
  <c r="AJ18" i="11"/>
  <c r="O20" i="11"/>
  <c r="AJ22" i="11"/>
  <c r="Q35" i="11"/>
  <c r="Q42" i="11"/>
  <c r="AH46" i="11"/>
  <c r="C45" i="1" s="1"/>
  <c r="H66" i="11"/>
  <c r="H69" i="11" s="1"/>
  <c r="D97" i="11"/>
  <c r="H97" i="11" s="1"/>
  <c r="AC110" i="11"/>
  <c r="AG110" i="11" s="1"/>
  <c r="D113" i="11"/>
  <c r="H113" i="11" s="1"/>
  <c r="R124" i="11"/>
  <c r="AC261" i="11"/>
  <c r="AG261" i="11" s="1"/>
  <c r="AK192" i="11"/>
  <c r="AK201" i="11"/>
  <c r="J175" i="11"/>
  <c r="N175" i="11" s="1"/>
  <c r="R106" i="11"/>
  <c r="W189" i="11"/>
  <c r="AA189" i="11" s="1"/>
  <c r="AJ120" i="11"/>
  <c r="AJ124" i="11"/>
  <c r="W193" i="11"/>
  <c r="AA193" i="11" s="1"/>
  <c r="J195" i="11"/>
  <c r="N195" i="11" s="1"/>
  <c r="R126" i="11"/>
  <c r="W133" i="11"/>
  <c r="AA133" i="11" s="1"/>
  <c r="AC266" i="11"/>
  <c r="AG266" i="11" s="1"/>
  <c r="AK197" i="11"/>
  <c r="Q19" i="11"/>
  <c r="D88" i="11"/>
  <c r="H88" i="11" s="1"/>
  <c r="D103" i="11"/>
  <c r="H103" i="11" s="1"/>
  <c r="Q34" i="11"/>
  <c r="O41" i="11"/>
  <c r="AH42" i="11"/>
  <c r="C41" i="1" s="1"/>
  <c r="D127" i="11"/>
  <c r="H127" i="11" s="1"/>
  <c r="Q58" i="11"/>
  <c r="O65" i="11"/>
  <c r="AJ110" i="11"/>
  <c r="D164" i="11"/>
  <c r="H164" i="11" s="1"/>
  <c r="Q95" i="11"/>
  <c r="D118" i="11"/>
  <c r="H118" i="11" s="1"/>
  <c r="W129" i="11"/>
  <c r="AA129" i="11" s="1"/>
  <c r="J231" i="11"/>
  <c r="N231" i="11" s="1"/>
  <c r="R162" i="11"/>
  <c r="W184" i="11"/>
  <c r="AA184" i="11" s="1"/>
  <c r="R198" i="11"/>
  <c r="J267" i="11"/>
  <c r="N267" i="11" s="1"/>
  <c r="AD204" i="11"/>
  <c r="AD207" i="11" s="1"/>
  <c r="AD209" i="11" s="1"/>
  <c r="AD217" i="11" s="1"/>
  <c r="W96" i="11"/>
  <c r="AA96" i="11" s="1"/>
  <c r="W126" i="11"/>
  <c r="AA126" i="11" s="1"/>
  <c r="AC335" i="11"/>
  <c r="AG335" i="11" s="1"/>
  <c r="AK335" i="11" s="1"/>
  <c r="AK265" i="11"/>
  <c r="AK400" i="11"/>
  <c r="AH400" i="11"/>
  <c r="D471" i="11"/>
  <c r="H471" i="11" s="1"/>
  <c r="Q402" i="11"/>
  <c r="O402" i="11"/>
  <c r="D541" i="11"/>
  <c r="H541" i="11" s="1"/>
  <c r="O473" i="11"/>
  <c r="Q473" i="11"/>
  <c r="AJ402" i="11"/>
  <c r="AH402" i="11"/>
  <c r="AJ474" i="11"/>
  <c r="AJ409" i="11"/>
  <c r="D477" i="11"/>
  <c r="H477" i="11" s="1"/>
  <c r="Q408" i="11"/>
  <c r="D472" i="11"/>
  <c r="H472" i="11" s="1"/>
  <c r="O403" i="11"/>
  <c r="Q403" i="11"/>
  <c r="AH409" i="11"/>
  <c r="AJ403" i="11"/>
  <c r="AH403" i="11"/>
  <c r="O405" i="11"/>
  <c r="R405" i="11"/>
  <c r="O344" i="11"/>
  <c r="AH404" i="11"/>
  <c r="AJ404" i="11"/>
  <c r="X411" i="11"/>
  <c r="X414" i="11" s="1"/>
  <c r="O413" i="11"/>
  <c r="AD480" i="11"/>
  <c r="AD483" i="11" s="1"/>
  <c r="AD485" i="11" s="1"/>
  <c r="AD493" i="11" s="1"/>
  <c r="AJ400" i="11"/>
  <c r="D544" i="11"/>
  <c r="H544" i="11" s="1"/>
  <c r="O476" i="11"/>
  <c r="Q476" i="11"/>
  <c r="AH410" i="11"/>
  <c r="AJ410" i="11"/>
  <c r="D538" i="11"/>
  <c r="H538" i="11" s="1"/>
  <c r="Q470" i="11"/>
  <c r="O470" i="11"/>
  <c r="AJ408" i="11"/>
  <c r="AH408" i="11"/>
  <c r="D546" i="11"/>
  <c r="H546" i="11" s="1"/>
  <c r="Q478" i="11"/>
  <c r="O478" i="11"/>
  <c r="W545" i="11"/>
  <c r="AA545" i="11" s="1"/>
  <c r="AJ477" i="11"/>
  <c r="D475" i="11"/>
  <c r="H475" i="11" s="1"/>
  <c r="O406" i="11"/>
  <c r="W544" i="11"/>
  <c r="AA544" i="11" s="1"/>
  <c r="AH476" i="11"/>
  <c r="AJ476" i="11"/>
  <c r="W543" i="11"/>
  <c r="AA543" i="11" s="1"/>
  <c r="AJ475" i="11"/>
  <c r="AJ407" i="11"/>
  <c r="D469" i="11"/>
  <c r="H469" i="11" s="1"/>
  <c r="O400" i="11"/>
  <c r="W538" i="11"/>
  <c r="AA538" i="11" s="1"/>
  <c r="AJ470" i="11"/>
  <c r="AJ406" i="11"/>
  <c r="O549" i="11"/>
  <c r="I38" i="3"/>
  <c r="I37" i="3"/>
  <c r="I36" i="3"/>
  <c r="I35" i="3"/>
  <c r="I34" i="3"/>
  <c r="I33" i="3"/>
  <c r="I32" i="3"/>
  <c r="I31" i="3"/>
  <c r="I30" i="3"/>
  <c r="I29" i="3"/>
  <c r="I28" i="3"/>
  <c r="I27" i="3"/>
  <c r="I26" i="3"/>
  <c r="I25" i="3"/>
  <c r="I24" i="3"/>
  <c r="I23" i="3"/>
  <c r="I22" i="3"/>
  <c r="I21" i="3"/>
  <c r="I20" i="3"/>
  <c r="I19" i="3"/>
  <c r="I18" i="3"/>
  <c r="I17" i="3"/>
  <c r="I16" i="3"/>
  <c r="I15" i="3"/>
  <c r="C35" i="3"/>
  <c r="C25" i="3"/>
  <c r="C22" i="3"/>
  <c r="AH103" i="11" l="1"/>
  <c r="J270" i="11"/>
  <c r="N270" i="11" s="1"/>
  <c r="R190" i="11"/>
  <c r="W185" i="11"/>
  <c r="AA185" i="11" s="1"/>
  <c r="AH112" i="11"/>
  <c r="W181" i="11"/>
  <c r="AA181" i="11" s="1"/>
  <c r="W250" i="11" s="1"/>
  <c r="AA250" i="11" s="1"/>
  <c r="O117" i="11"/>
  <c r="C47" i="12" s="1"/>
  <c r="E47" i="12" s="1"/>
  <c r="D272" i="11"/>
  <c r="H272" i="11" s="1"/>
  <c r="W308" i="11"/>
  <c r="AA308" i="11" s="1"/>
  <c r="AJ308" i="11" s="1"/>
  <c r="D186" i="11"/>
  <c r="H186" i="11" s="1"/>
  <c r="Q122" i="11"/>
  <c r="AC178" i="11"/>
  <c r="AG178" i="11" s="1"/>
  <c r="AH91" i="11"/>
  <c r="H479" i="11"/>
  <c r="O479" i="11" s="1"/>
  <c r="J191" i="11"/>
  <c r="N191" i="11" s="1"/>
  <c r="H474" i="11"/>
  <c r="O474" i="11" s="1"/>
  <c r="AG479" i="11"/>
  <c r="AK479" i="11" s="1"/>
  <c r="AC332" i="11"/>
  <c r="AG332" i="11" s="1"/>
  <c r="AK332" i="11" s="1"/>
  <c r="R109" i="11"/>
  <c r="AH474" i="11"/>
  <c r="AH98" i="11"/>
  <c r="AK117" i="11"/>
  <c r="W251" i="11"/>
  <c r="AA251" i="11" s="1"/>
  <c r="AC271" i="11"/>
  <c r="AG271" i="11" s="1"/>
  <c r="AC341" i="11" s="1"/>
  <c r="AG341" i="11" s="1"/>
  <c r="AK341" i="11" s="1"/>
  <c r="W172" i="11"/>
  <c r="AA172" i="11" s="1"/>
  <c r="W241" i="11" s="1"/>
  <c r="AA241" i="11" s="1"/>
  <c r="AK98" i="11"/>
  <c r="Q129" i="11"/>
  <c r="AH92" i="11"/>
  <c r="AJ95" i="11"/>
  <c r="AC166" i="11"/>
  <c r="AG166" i="11" s="1"/>
  <c r="AC235" i="11" s="1"/>
  <c r="AG235" i="11" s="1"/>
  <c r="D198" i="11"/>
  <c r="H198" i="11" s="1"/>
  <c r="AK268" i="11"/>
  <c r="AH134" i="11"/>
  <c r="R118" i="11"/>
  <c r="AJ131" i="11"/>
  <c r="D331" i="11"/>
  <c r="H331" i="11" s="1"/>
  <c r="Q331" i="11" s="1"/>
  <c r="O261" i="11"/>
  <c r="O122" i="11"/>
  <c r="C52" i="12" s="1"/>
  <c r="E52" i="12" s="1"/>
  <c r="O203" i="11"/>
  <c r="R271" i="11"/>
  <c r="AK134" i="11"/>
  <c r="C25" i="4"/>
  <c r="C41" i="4"/>
  <c r="C26" i="4"/>
  <c r="C46" i="4"/>
  <c r="AH131" i="11"/>
  <c r="C40" i="4"/>
  <c r="C47" i="4"/>
  <c r="AJ171" i="11"/>
  <c r="C28" i="4"/>
  <c r="Q124" i="11"/>
  <c r="C50" i="4"/>
  <c r="C35" i="4"/>
  <c r="O124" i="11"/>
  <c r="AK160" i="11"/>
  <c r="C16" i="4"/>
  <c r="C30" i="4"/>
  <c r="AJ122" i="11"/>
  <c r="C34" i="4"/>
  <c r="C19" i="4"/>
  <c r="AH122" i="11"/>
  <c r="R265" i="11"/>
  <c r="C29" i="4"/>
  <c r="AK198" i="11"/>
  <c r="AK91" i="11"/>
  <c r="J135" i="11"/>
  <c r="J138" i="11" s="1"/>
  <c r="C23" i="4"/>
  <c r="O66" i="11"/>
  <c r="O69" i="11" s="1"/>
  <c r="W201" i="11"/>
  <c r="AA201" i="11" s="1"/>
  <c r="AJ132" i="11"/>
  <c r="AH132" i="11"/>
  <c r="AK122" i="11"/>
  <c r="AC191" i="11"/>
  <c r="AG191" i="11" s="1"/>
  <c r="R66" i="11"/>
  <c r="AH66" i="11"/>
  <c r="AH69" i="11" s="1"/>
  <c r="D169" i="11"/>
  <c r="H169" i="11" s="1"/>
  <c r="Q100" i="11"/>
  <c r="W177" i="11"/>
  <c r="AA177" i="11" s="1"/>
  <c r="AJ108" i="11"/>
  <c r="AJ128" i="11"/>
  <c r="W197" i="11"/>
  <c r="AA197" i="11" s="1"/>
  <c r="AH128" i="11"/>
  <c r="W194" i="11"/>
  <c r="AA194" i="11" s="1"/>
  <c r="AH125" i="11"/>
  <c r="AC257" i="11"/>
  <c r="AG257" i="11" s="1"/>
  <c r="AK188" i="11"/>
  <c r="Q538" i="11"/>
  <c r="O538" i="11"/>
  <c r="D540" i="11"/>
  <c r="H540" i="11" s="1"/>
  <c r="O472" i="11"/>
  <c r="Q472" i="11"/>
  <c r="AC181" i="11"/>
  <c r="AG181" i="11" s="1"/>
  <c r="AK112" i="11"/>
  <c r="W135" i="11"/>
  <c r="W138" i="11" s="1"/>
  <c r="AC169" i="11"/>
  <c r="AG169" i="11" s="1"/>
  <c r="AH169" i="11" s="1"/>
  <c r="AK100" i="11"/>
  <c r="W541" i="11"/>
  <c r="AA541" i="11" s="1"/>
  <c r="AJ473" i="11"/>
  <c r="AH473" i="11"/>
  <c r="AK266" i="11"/>
  <c r="AC336" i="11"/>
  <c r="AG336" i="11" s="1"/>
  <c r="AK336" i="11" s="1"/>
  <c r="J376" i="11"/>
  <c r="N376" i="11" s="1"/>
  <c r="R306" i="11"/>
  <c r="D176" i="11"/>
  <c r="H176" i="11" s="1"/>
  <c r="O107" i="11"/>
  <c r="C37" i="12" s="1"/>
  <c r="E37" i="12" s="1"/>
  <c r="Q107" i="11"/>
  <c r="J336" i="11"/>
  <c r="N336" i="11" s="1"/>
  <c r="R336" i="11" s="1"/>
  <c r="R266" i="11"/>
  <c r="O179" i="11"/>
  <c r="C40" i="6" s="1"/>
  <c r="Q179" i="11"/>
  <c r="D248" i="11"/>
  <c r="H248" i="11" s="1"/>
  <c r="AC333" i="11"/>
  <c r="AG333" i="11" s="1"/>
  <c r="AK333" i="11" s="1"/>
  <c r="AK263" i="11"/>
  <c r="AC240" i="11"/>
  <c r="AG240" i="11" s="1"/>
  <c r="AH240" i="11" s="1"/>
  <c r="AK171" i="11"/>
  <c r="W224" i="11"/>
  <c r="AA224" i="11" s="1"/>
  <c r="AJ155" i="11"/>
  <c r="AC233" i="11"/>
  <c r="AG233" i="11" s="1"/>
  <c r="AK164" i="11"/>
  <c r="O185" i="11"/>
  <c r="C46" i="6" s="1"/>
  <c r="Q185" i="11"/>
  <c r="D254" i="11"/>
  <c r="H254" i="11" s="1"/>
  <c r="AK258" i="11"/>
  <c r="AC327" i="11"/>
  <c r="AG327" i="11" s="1"/>
  <c r="D545" i="11"/>
  <c r="H545" i="11" s="1"/>
  <c r="Q477" i="11"/>
  <c r="O477" i="11"/>
  <c r="J337" i="11"/>
  <c r="N337" i="11" s="1"/>
  <c r="R337" i="11" s="1"/>
  <c r="R267" i="11"/>
  <c r="W202" i="11"/>
  <c r="AA202" i="11" s="1"/>
  <c r="AH133" i="11"/>
  <c r="AJ133" i="11"/>
  <c r="W331" i="11"/>
  <c r="AA331" i="11" s="1"/>
  <c r="AH261" i="11"/>
  <c r="AJ261" i="11"/>
  <c r="W162" i="11"/>
  <c r="AA162" i="11" s="1"/>
  <c r="AJ93" i="11"/>
  <c r="AH93" i="11"/>
  <c r="AK104" i="11"/>
  <c r="AC173" i="11"/>
  <c r="AG173" i="11" s="1"/>
  <c r="AH173" i="11" s="1"/>
  <c r="Q186" i="11"/>
  <c r="O186" i="11"/>
  <c r="C47" i="6" s="1"/>
  <c r="D255" i="11"/>
  <c r="H255" i="11" s="1"/>
  <c r="D181" i="11"/>
  <c r="H181" i="11" s="1"/>
  <c r="Q112" i="11"/>
  <c r="O112" i="11"/>
  <c r="C42" i="12" s="1"/>
  <c r="E42" i="12" s="1"/>
  <c r="AC184" i="11"/>
  <c r="AG184" i="11" s="1"/>
  <c r="AH184" i="11" s="1"/>
  <c r="AK115" i="11"/>
  <c r="R191" i="11"/>
  <c r="J260" i="11"/>
  <c r="N260" i="11" s="1"/>
  <c r="W257" i="11"/>
  <c r="AA257" i="11" s="1"/>
  <c r="AJ188" i="11"/>
  <c r="AH188" i="11"/>
  <c r="AK180" i="11"/>
  <c r="AC249" i="11"/>
  <c r="AG249" i="11" s="1"/>
  <c r="D184" i="11"/>
  <c r="H184" i="11" s="1"/>
  <c r="O115" i="11"/>
  <c r="C45" i="12" s="1"/>
  <c r="E45" i="12" s="1"/>
  <c r="Q115" i="11"/>
  <c r="W378" i="11"/>
  <c r="AA378" i="11" s="1"/>
  <c r="W447" i="11" s="1"/>
  <c r="AA447" i="11" s="1"/>
  <c r="W260" i="11"/>
  <c r="AA260" i="11" s="1"/>
  <c r="AJ191" i="11"/>
  <c r="AH191" i="11"/>
  <c r="O109" i="11"/>
  <c r="C39" i="12" s="1"/>
  <c r="E39" i="12" s="1"/>
  <c r="Q109" i="11"/>
  <c r="D178" i="11"/>
  <c r="H178" i="11" s="1"/>
  <c r="AH117" i="11"/>
  <c r="W186" i="11"/>
  <c r="AA186" i="11" s="1"/>
  <c r="AJ117" i="11"/>
  <c r="J232" i="11"/>
  <c r="N232" i="11" s="1"/>
  <c r="R163" i="11"/>
  <c r="R177" i="11"/>
  <c r="J246" i="11"/>
  <c r="N246" i="11" s="1"/>
  <c r="D243" i="11"/>
  <c r="H243" i="11" s="1"/>
  <c r="Q174" i="11"/>
  <c r="O174" i="11"/>
  <c r="C35" i="6" s="1"/>
  <c r="O198" i="11"/>
  <c r="D267" i="11"/>
  <c r="H267" i="11" s="1"/>
  <c r="Q198" i="11"/>
  <c r="W253" i="11"/>
  <c r="AA253" i="11" s="1"/>
  <c r="AJ184" i="11"/>
  <c r="R195" i="11"/>
  <c r="J264" i="11"/>
  <c r="N264" i="11" s="1"/>
  <c r="D182" i="11"/>
  <c r="H182" i="11" s="1"/>
  <c r="O113" i="11"/>
  <c r="C43" i="12" s="1"/>
  <c r="E43" i="12" s="1"/>
  <c r="Q113" i="11"/>
  <c r="W178" i="11"/>
  <c r="AA178" i="11" s="1"/>
  <c r="AJ109" i="11"/>
  <c r="AH109" i="11"/>
  <c r="W154" i="11"/>
  <c r="AJ85" i="11"/>
  <c r="AA135" i="11"/>
  <c r="AA138" i="11" s="1"/>
  <c r="Q66" i="11"/>
  <c r="W320" i="11"/>
  <c r="AA320" i="11" s="1"/>
  <c r="AJ251" i="11"/>
  <c r="AJ66" i="11"/>
  <c r="W321" i="11"/>
  <c r="AA321" i="11" s="1"/>
  <c r="AJ252" i="11"/>
  <c r="D135" i="11"/>
  <c r="D138" i="11" s="1"/>
  <c r="H85" i="11"/>
  <c r="W168" i="11"/>
  <c r="AA168" i="11" s="1"/>
  <c r="AJ99" i="11"/>
  <c r="AH99" i="11"/>
  <c r="J324" i="11"/>
  <c r="N324" i="11" s="1"/>
  <c r="R255" i="11"/>
  <c r="Q168" i="11"/>
  <c r="O168" i="11"/>
  <c r="C29" i="6" s="1"/>
  <c r="D237" i="11"/>
  <c r="H237" i="11" s="1"/>
  <c r="R173" i="11"/>
  <c r="J242" i="11"/>
  <c r="N242" i="11" s="1"/>
  <c r="AK177" i="11"/>
  <c r="AC246" i="11"/>
  <c r="AG246" i="11" s="1"/>
  <c r="J238" i="11"/>
  <c r="N238" i="11" s="1"/>
  <c r="R169" i="11"/>
  <c r="O133" i="11"/>
  <c r="D202" i="11"/>
  <c r="H202" i="11" s="1"/>
  <c r="Q133" i="11"/>
  <c r="O126" i="11"/>
  <c r="D195" i="11"/>
  <c r="H195" i="11" s="1"/>
  <c r="Q126" i="11"/>
  <c r="J338" i="11"/>
  <c r="N338" i="11" s="1"/>
  <c r="R338" i="11" s="1"/>
  <c r="R268" i="11"/>
  <c r="AH158" i="11"/>
  <c r="W227" i="11"/>
  <c r="AA227" i="11" s="1"/>
  <c r="AJ158" i="11"/>
  <c r="J312" i="11"/>
  <c r="N312" i="11" s="1"/>
  <c r="R243" i="11"/>
  <c r="R160" i="11"/>
  <c r="J229" i="11"/>
  <c r="N229" i="11" s="1"/>
  <c r="J327" i="11"/>
  <c r="N327" i="11" s="1"/>
  <c r="R258" i="11"/>
  <c r="D156" i="11"/>
  <c r="H156" i="11" s="1"/>
  <c r="O87" i="11"/>
  <c r="C17" i="12" s="1"/>
  <c r="E17" i="12" s="1"/>
  <c r="Q87" i="11"/>
  <c r="AK110" i="11"/>
  <c r="AC179" i="11"/>
  <c r="AG179" i="11" s="1"/>
  <c r="AH110" i="11"/>
  <c r="D183" i="11"/>
  <c r="H183" i="11" s="1"/>
  <c r="O114" i="11"/>
  <c r="C44" i="12" s="1"/>
  <c r="E44" i="12" s="1"/>
  <c r="Q114" i="11"/>
  <c r="J340" i="11"/>
  <c r="N340" i="11" s="1"/>
  <c r="R340" i="11" s="1"/>
  <c r="R270" i="11"/>
  <c r="AC183" i="11"/>
  <c r="AG183" i="11" s="1"/>
  <c r="AK114" i="11"/>
  <c r="AH114" i="11"/>
  <c r="AJ180" i="11"/>
  <c r="W249" i="11"/>
  <c r="AA249" i="11" s="1"/>
  <c r="AH180" i="11"/>
  <c r="W159" i="11"/>
  <c r="AA159" i="11" s="1"/>
  <c r="AJ90" i="11"/>
  <c r="AH90" i="11"/>
  <c r="D163" i="11"/>
  <c r="H163" i="11" s="1"/>
  <c r="Q94" i="11"/>
  <c r="O94" i="11"/>
  <c r="C24" i="12" s="1"/>
  <c r="E24" i="12" s="1"/>
  <c r="D258" i="11"/>
  <c r="H258" i="11" s="1"/>
  <c r="Q189" i="11"/>
  <c r="O189" i="11"/>
  <c r="C50" i="6" s="1"/>
  <c r="AC339" i="11"/>
  <c r="AG339" i="11" s="1"/>
  <c r="AK339" i="11" s="1"/>
  <c r="AK269" i="11"/>
  <c r="AK93" i="11"/>
  <c r="AC162" i="11"/>
  <c r="AG162" i="11" s="1"/>
  <c r="D160" i="11"/>
  <c r="H160" i="11" s="1"/>
  <c r="Q91" i="11"/>
  <c r="O91" i="11"/>
  <c r="C21" i="12" s="1"/>
  <c r="E21" i="12" s="1"/>
  <c r="AC236" i="11"/>
  <c r="AG236" i="11" s="1"/>
  <c r="AK167" i="11"/>
  <c r="J236" i="11"/>
  <c r="N236" i="11" s="1"/>
  <c r="R167" i="11"/>
  <c r="W546" i="11"/>
  <c r="AA546" i="11" s="1"/>
  <c r="AH478" i="11"/>
  <c r="AJ478" i="11"/>
  <c r="Q546" i="11"/>
  <c r="O546" i="11"/>
  <c r="O131" i="11"/>
  <c r="D200" i="11"/>
  <c r="H200" i="11" s="1"/>
  <c r="Q131" i="11"/>
  <c r="W269" i="11"/>
  <c r="AA269" i="11" s="1"/>
  <c r="AJ200" i="11"/>
  <c r="AH200" i="11"/>
  <c r="AJ121" i="11"/>
  <c r="W190" i="11"/>
  <c r="AA190" i="11" s="1"/>
  <c r="AH121" i="11"/>
  <c r="AC312" i="11"/>
  <c r="AG312" i="11" s="1"/>
  <c r="AK243" i="11"/>
  <c r="O191" i="11"/>
  <c r="C52" i="6" s="1"/>
  <c r="D260" i="11"/>
  <c r="H260" i="11" s="1"/>
  <c r="Q191" i="11"/>
  <c r="AJ163" i="11"/>
  <c r="W232" i="11"/>
  <c r="AA232" i="11" s="1"/>
  <c r="AK186" i="11"/>
  <c r="AC255" i="11"/>
  <c r="AG255" i="11" s="1"/>
  <c r="D159" i="11"/>
  <c r="H159" i="11" s="1"/>
  <c r="O90" i="11"/>
  <c r="C20" i="12" s="1"/>
  <c r="E20" i="12" s="1"/>
  <c r="N20" i="12" s="1"/>
  <c r="Q20" i="12" s="1"/>
  <c r="S20" i="12" s="1"/>
  <c r="Q90" i="11"/>
  <c r="R187" i="11"/>
  <c r="J256" i="11"/>
  <c r="N256" i="11" s="1"/>
  <c r="AC170" i="11"/>
  <c r="AG170" i="11" s="1"/>
  <c r="AH101" i="11"/>
  <c r="AK101" i="11"/>
  <c r="W547" i="11"/>
  <c r="AA547" i="11" s="1"/>
  <c r="AJ479" i="11"/>
  <c r="W262" i="11"/>
  <c r="AA262" i="11" s="1"/>
  <c r="AH193" i="11"/>
  <c r="AJ193" i="11"/>
  <c r="Q544" i="11"/>
  <c r="O544" i="11"/>
  <c r="Q272" i="11"/>
  <c r="O272" i="11"/>
  <c r="Q97" i="11"/>
  <c r="O97" i="11"/>
  <c r="C27" i="12" s="1"/>
  <c r="E27" i="12" s="1"/>
  <c r="N27" i="12" s="1"/>
  <c r="Q27" i="12" s="1"/>
  <c r="S27" i="12" s="1"/>
  <c r="D166" i="11"/>
  <c r="H166" i="11" s="1"/>
  <c r="AC172" i="11"/>
  <c r="AG172" i="11" s="1"/>
  <c r="AK103" i="11"/>
  <c r="W242" i="11"/>
  <c r="AA242" i="11" s="1"/>
  <c r="AJ173" i="11"/>
  <c r="W174" i="11"/>
  <c r="AA174" i="11" s="1"/>
  <c r="AJ105" i="11"/>
  <c r="AH105" i="11"/>
  <c r="AH100" i="11"/>
  <c r="O193" i="11"/>
  <c r="D262" i="11"/>
  <c r="H262" i="11" s="1"/>
  <c r="Q193" i="11"/>
  <c r="R171" i="11"/>
  <c r="J240" i="11"/>
  <c r="N240" i="11" s="1"/>
  <c r="AJ469" i="11"/>
  <c r="AH469" i="11"/>
  <c r="D187" i="11"/>
  <c r="H187" i="11" s="1"/>
  <c r="O118" i="11"/>
  <c r="C48" i="12" s="1"/>
  <c r="E48" i="12" s="1"/>
  <c r="Q118" i="11"/>
  <c r="W258" i="11"/>
  <c r="AA258" i="11" s="1"/>
  <c r="AJ189" i="11"/>
  <c r="AH189" i="11"/>
  <c r="Q121" i="11"/>
  <c r="D190" i="11"/>
  <c r="H190" i="11" s="1"/>
  <c r="O121" i="11"/>
  <c r="C51" i="12" s="1"/>
  <c r="E51" i="12" s="1"/>
  <c r="AH171" i="11"/>
  <c r="W238" i="11"/>
  <c r="AA238" i="11" s="1"/>
  <c r="AJ169" i="11"/>
  <c r="AK267" i="11"/>
  <c r="AC337" i="11"/>
  <c r="AG337" i="11" s="1"/>
  <c r="AK337" i="11" s="1"/>
  <c r="O167" i="11"/>
  <c r="C28" i="6" s="1"/>
  <c r="D236" i="11"/>
  <c r="H236" i="11" s="1"/>
  <c r="Q167" i="11"/>
  <c r="AC230" i="11"/>
  <c r="AG230" i="11" s="1"/>
  <c r="AK161" i="11"/>
  <c r="W230" i="11"/>
  <c r="AA230" i="11" s="1"/>
  <c r="AJ161" i="11"/>
  <c r="AH161" i="11"/>
  <c r="AH164" i="11"/>
  <c r="W233" i="11"/>
  <c r="AA233" i="11" s="1"/>
  <c r="AJ164" i="11"/>
  <c r="R185" i="11"/>
  <c r="J254" i="11"/>
  <c r="N254" i="11" s="1"/>
  <c r="W314" i="11"/>
  <c r="AA314" i="11" s="1"/>
  <c r="AJ245" i="11"/>
  <c r="AC245" i="11"/>
  <c r="AG245" i="11" s="1"/>
  <c r="AK176" i="11"/>
  <c r="J228" i="11"/>
  <c r="N228" i="11" s="1"/>
  <c r="R159" i="11"/>
  <c r="J164" i="11"/>
  <c r="N164" i="11" s="1"/>
  <c r="R95" i="11"/>
  <c r="W268" i="11"/>
  <c r="AA268" i="11" s="1"/>
  <c r="AH199" i="11"/>
  <c r="AJ199" i="11"/>
  <c r="AH160" i="11"/>
  <c r="AJ160" i="11"/>
  <c r="W229" i="11"/>
  <c r="AA229" i="11" s="1"/>
  <c r="AK94" i="11"/>
  <c r="AC163" i="11"/>
  <c r="AG163" i="11" s="1"/>
  <c r="AH163" i="11" s="1"/>
  <c r="D539" i="11"/>
  <c r="H539" i="11" s="1"/>
  <c r="Q471" i="11"/>
  <c r="O471" i="11"/>
  <c r="O127" i="11"/>
  <c r="D196" i="11"/>
  <c r="H196" i="11" s="1"/>
  <c r="Q127" i="11"/>
  <c r="J331" i="11"/>
  <c r="N331" i="11" s="1"/>
  <c r="R331" i="11" s="1"/>
  <c r="R261" i="11"/>
  <c r="AJ544" i="11"/>
  <c r="AH544" i="11"/>
  <c r="J300" i="11"/>
  <c r="N300" i="11" s="1"/>
  <c r="R231" i="11"/>
  <c r="W175" i="11"/>
  <c r="AA175" i="11" s="1"/>
  <c r="AJ106" i="11"/>
  <c r="AH106" i="11"/>
  <c r="R166" i="11"/>
  <c r="J235" i="11"/>
  <c r="N235" i="11" s="1"/>
  <c r="AH538" i="11"/>
  <c r="AJ538" i="11"/>
  <c r="AH542" i="11"/>
  <c r="AJ542" i="11"/>
  <c r="AH129" i="11"/>
  <c r="AJ129" i="11"/>
  <c r="W198" i="11"/>
  <c r="AA198" i="11" s="1"/>
  <c r="W317" i="11"/>
  <c r="AA317" i="11" s="1"/>
  <c r="AJ248" i="11"/>
  <c r="R183" i="11"/>
  <c r="J252" i="11"/>
  <c r="N252" i="11" s="1"/>
  <c r="J303" i="11"/>
  <c r="N303" i="11" s="1"/>
  <c r="R234" i="11"/>
  <c r="O92" i="11"/>
  <c r="C22" i="12" s="1"/>
  <c r="E22" i="12" s="1"/>
  <c r="Q92" i="11"/>
  <c r="D161" i="11"/>
  <c r="H161" i="11" s="1"/>
  <c r="J250" i="11"/>
  <c r="N250" i="11" s="1"/>
  <c r="R181" i="11"/>
  <c r="N135" i="11"/>
  <c r="N138" i="11" s="1"/>
  <c r="N140" i="11" s="1"/>
  <c r="J154" i="11"/>
  <c r="R85" i="11"/>
  <c r="D231" i="11"/>
  <c r="H231" i="11" s="1"/>
  <c r="O162" i="11"/>
  <c r="C23" i="6" s="1"/>
  <c r="Q162" i="11"/>
  <c r="D543" i="11"/>
  <c r="H543" i="11" s="1"/>
  <c r="Q475" i="11"/>
  <c r="O475" i="11"/>
  <c r="W540" i="11"/>
  <c r="AA540" i="11" s="1"/>
  <c r="AH472" i="11"/>
  <c r="AJ472" i="11"/>
  <c r="O469" i="11"/>
  <c r="Q469" i="11"/>
  <c r="W539" i="11"/>
  <c r="AA539" i="11" s="1"/>
  <c r="AJ471" i="11"/>
  <c r="AH471" i="11"/>
  <c r="W195" i="11"/>
  <c r="AA195" i="11" s="1"/>
  <c r="AJ126" i="11"/>
  <c r="AH126" i="11"/>
  <c r="D172" i="11"/>
  <c r="H172" i="11" s="1"/>
  <c r="O103" i="11"/>
  <c r="C33" i="12" s="1"/>
  <c r="E33" i="12" s="1"/>
  <c r="Q103" i="11"/>
  <c r="J328" i="11"/>
  <c r="N328" i="11" s="1"/>
  <c r="R259" i="11"/>
  <c r="O130" i="11"/>
  <c r="Q130" i="11"/>
  <c r="D199" i="11"/>
  <c r="H199" i="11" s="1"/>
  <c r="AC182" i="11"/>
  <c r="AG182" i="11" s="1"/>
  <c r="AK113" i="11"/>
  <c r="AH113" i="11"/>
  <c r="Q158" i="11"/>
  <c r="D227" i="11"/>
  <c r="H227" i="11" s="1"/>
  <c r="O158" i="11"/>
  <c r="C19" i="6" s="1"/>
  <c r="D175" i="11"/>
  <c r="H175" i="11" s="1"/>
  <c r="Q106" i="11"/>
  <c r="O106" i="11"/>
  <c r="C36" i="12" s="1"/>
  <c r="E36" i="12" s="1"/>
  <c r="AK156" i="11"/>
  <c r="AC225" i="11"/>
  <c r="AG225" i="11" s="1"/>
  <c r="AH225" i="11" s="1"/>
  <c r="AH156" i="11"/>
  <c r="J225" i="11"/>
  <c r="N225" i="11" s="1"/>
  <c r="R156" i="11"/>
  <c r="J230" i="11"/>
  <c r="N230" i="11" s="1"/>
  <c r="R161" i="11"/>
  <c r="O173" i="11"/>
  <c r="C34" i="6" s="1"/>
  <c r="Q173" i="11"/>
  <c r="D242" i="11"/>
  <c r="H242" i="11" s="1"/>
  <c r="R172" i="11"/>
  <c r="J241" i="11"/>
  <c r="N241" i="11" s="1"/>
  <c r="AC334" i="11"/>
  <c r="AG334" i="11" s="1"/>
  <c r="AK334" i="11" s="1"/>
  <c r="AK264" i="11"/>
  <c r="AJ157" i="11"/>
  <c r="W226" i="11"/>
  <c r="AA226" i="11" s="1"/>
  <c r="AC165" i="11"/>
  <c r="AG165" i="11" s="1"/>
  <c r="AK96" i="11"/>
  <c r="O119" i="11"/>
  <c r="C49" i="12" s="1"/>
  <c r="E49" i="12" s="1"/>
  <c r="Q119" i="11"/>
  <c r="D188" i="11"/>
  <c r="H188" i="11" s="1"/>
  <c r="D177" i="11"/>
  <c r="H177" i="11" s="1"/>
  <c r="Q108" i="11"/>
  <c r="O108" i="11"/>
  <c r="C38" i="12" s="1"/>
  <c r="E38" i="12" s="1"/>
  <c r="N38" i="12" s="1"/>
  <c r="Q38" i="12" s="1"/>
  <c r="S38" i="12" s="1"/>
  <c r="J390" i="11"/>
  <c r="N390" i="11" s="1"/>
  <c r="R320" i="11"/>
  <c r="O101" i="11"/>
  <c r="C31" i="12" s="1"/>
  <c r="E31" i="12" s="1"/>
  <c r="D170" i="11"/>
  <c r="H170" i="11" s="1"/>
  <c r="Q101" i="11"/>
  <c r="W165" i="11"/>
  <c r="AA165" i="11" s="1"/>
  <c r="AJ96" i="11"/>
  <c r="AH96" i="11"/>
  <c r="D233" i="11"/>
  <c r="H233" i="11" s="1"/>
  <c r="Q164" i="11"/>
  <c r="D157" i="11"/>
  <c r="H157" i="11" s="1"/>
  <c r="Q88" i="11"/>
  <c r="O88" i="11"/>
  <c r="C18" i="12" s="1"/>
  <c r="E18" i="12" s="1"/>
  <c r="J244" i="11"/>
  <c r="N244" i="11" s="1"/>
  <c r="R175" i="11"/>
  <c r="W309" i="11"/>
  <c r="AA309" i="11" s="1"/>
  <c r="AJ240" i="11"/>
  <c r="AK118" i="11"/>
  <c r="AC187" i="11"/>
  <c r="AG187" i="11" s="1"/>
  <c r="AC157" i="11"/>
  <c r="AG157" i="11" s="1"/>
  <c r="AK88" i="11"/>
  <c r="W196" i="11"/>
  <c r="AA196" i="11" s="1"/>
  <c r="AH127" i="11"/>
  <c r="AJ127" i="11"/>
  <c r="AK66" i="11"/>
  <c r="W236" i="11"/>
  <c r="AA236" i="11" s="1"/>
  <c r="AJ167" i="11"/>
  <c r="AH167" i="11"/>
  <c r="W256" i="11"/>
  <c r="AA256" i="11" s="1"/>
  <c r="AJ187" i="11"/>
  <c r="AC298" i="11"/>
  <c r="AG298" i="11" s="1"/>
  <c r="AK229" i="11"/>
  <c r="J257" i="11"/>
  <c r="N257" i="11" s="1"/>
  <c r="R188" i="11"/>
  <c r="AC227" i="11"/>
  <c r="AG227" i="11" s="1"/>
  <c r="AK158" i="11"/>
  <c r="AK121" i="11"/>
  <c r="AC190" i="11"/>
  <c r="AG190" i="11" s="1"/>
  <c r="AC185" i="11"/>
  <c r="AG185" i="11" s="1"/>
  <c r="AH185" i="11" s="1"/>
  <c r="AK116" i="11"/>
  <c r="R178" i="11"/>
  <c r="J247" i="11"/>
  <c r="N247" i="11" s="1"/>
  <c r="W272" i="11"/>
  <c r="AA272" i="11" s="1"/>
  <c r="AJ203" i="11"/>
  <c r="AH203" i="11"/>
  <c r="J339" i="11"/>
  <c r="N339" i="11" s="1"/>
  <c r="R339" i="11" s="1"/>
  <c r="R269" i="11"/>
  <c r="AC135" i="11"/>
  <c r="AC138" i="11" s="1"/>
  <c r="AG85" i="11"/>
  <c r="W166" i="11"/>
  <c r="AA166" i="11" s="1"/>
  <c r="AJ97" i="11"/>
  <c r="AH97" i="11"/>
  <c r="J253" i="11"/>
  <c r="N253" i="11" s="1"/>
  <c r="R184" i="11"/>
  <c r="J332" i="11"/>
  <c r="N332" i="11" s="1"/>
  <c r="R332" i="11" s="1"/>
  <c r="R262" i="11"/>
  <c r="R170" i="11"/>
  <c r="J239" i="11"/>
  <c r="N239" i="11" s="1"/>
  <c r="AC247" i="11"/>
  <c r="AG247" i="11" s="1"/>
  <c r="AK178" i="11"/>
  <c r="AJ225" i="11"/>
  <c r="W294" i="11"/>
  <c r="AA294" i="11" s="1"/>
  <c r="D249" i="11"/>
  <c r="H249" i="11" s="1"/>
  <c r="Q180" i="11"/>
  <c r="O180" i="11"/>
  <c r="C41" i="6" s="1"/>
  <c r="W254" i="11"/>
  <c r="AA254" i="11" s="1"/>
  <c r="AJ185" i="11"/>
  <c r="Q165" i="11"/>
  <c r="O165" i="11"/>
  <c r="C26" i="6" s="1"/>
  <c r="D234" i="11"/>
  <c r="H234" i="11" s="1"/>
  <c r="J224" i="11"/>
  <c r="N224" i="11" s="1"/>
  <c r="R155" i="11"/>
  <c r="J249" i="11"/>
  <c r="N249" i="11" s="1"/>
  <c r="R180" i="11"/>
  <c r="J295" i="11"/>
  <c r="N295" i="11" s="1"/>
  <c r="R226" i="11"/>
  <c r="J227" i="11"/>
  <c r="N227" i="11" s="1"/>
  <c r="R158" i="11"/>
  <c r="AK168" i="11"/>
  <c r="AC237" i="11"/>
  <c r="AG237" i="11" s="1"/>
  <c r="AJ543" i="11"/>
  <c r="AH543" i="11"/>
  <c r="J263" i="11"/>
  <c r="N263" i="11" s="1"/>
  <c r="R194" i="11"/>
  <c r="O128" i="11"/>
  <c r="D197" i="11"/>
  <c r="H197" i="11" s="1"/>
  <c r="Q128" i="11"/>
  <c r="D270" i="11"/>
  <c r="H270" i="11" s="1"/>
  <c r="Q201" i="11"/>
  <c r="O201" i="11"/>
  <c r="AH116" i="11"/>
  <c r="AK159" i="11"/>
  <c r="AC228" i="11"/>
  <c r="AG228" i="11" s="1"/>
  <c r="R176" i="11"/>
  <c r="J245" i="11"/>
  <c r="N245" i="11" s="1"/>
  <c r="AC155" i="11"/>
  <c r="AG155" i="11" s="1"/>
  <c r="AH155" i="11" s="1"/>
  <c r="AK86" i="11"/>
  <c r="AC175" i="11"/>
  <c r="AG175" i="11" s="1"/>
  <c r="AK106" i="11"/>
  <c r="D171" i="11"/>
  <c r="H171" i="11" s="1"/>
  <c r="Q102" i="11"/>
  <c r="O102" i="11"/>
  <c r="C32" i="12" s="1"/>
  <c r="E32" i="12" s="1"/>
  <c r="R179" i="11"/>
  <c r="J248" i="11"/>
  <c r="N248" i="11" s="1"/>
  <c r="O155" i="11"/>
  <c r="C16" i="6" s="1"/>
  <c r="Q155" i="11"/>
  <c r="D224" i="11"/>
  <c r="H224" i="11" s="1"/>
  <c r="AJ545" i="11"/>
  <c r="AH545" i="11"/>
  <c r="AJ181" i="11"/>
  <c r="Q541" i="11"/>
  <c r="O541" i="11"/>
  <c r="AC331" i="11"/>
  <c r="AG331" i="11" s="1"/>
  <c r="AK331" i="11" s="1"/>
  <c r="AK261" i="11"/>
  <c r="O125" i="11"/>
  <c r="D194" i="11"/>
  <c r="H194" i="11" s="1"/>
  <c r="Q125" i="11"/>
  <c r="P15" i="1"/>
  <c r="AK271" i="11" l="1"/>
  <c r="Q479" i="11"/>
  <c r="AJ172" i="11"/>
  <c r="AH479" i="11"/>
  <c r="D542" i="11"/>
  <c r="H542" i="11" s="1"/>
  <c r="O542" i="11" s="1"/>
  <c r="Q474" i="11"/>
  <c r="D547" i="11"/>
  <c r="H547" i="11" s="1"/>
  <c r="AK166" i="11"/>
  <c r="C52" i="4"/>
  <c r="E52" i="4" s="1"/>
  <c r="R135" i="11"/>
  <c r="R67" i="11"/>
  <c r="C21" i="4"/>
  <c r="C39" i="4"/>
  <c r="E39" i="4" s="1"/>
  <c r="C32" i="4"/>
  <c r="E32" i="4" s="1"/>
  <c r="C44" i="4"/>
  <c r="E44" i="4" s="1"/>
  <c r="C22" i="4"/>
  <c r="E22" i="4" s="1"/>
  <c r="C48" i="4"/>
  <c r="E48" i="4" s="1"/>
  <c r="C20" i="4"/>
  <c r="E20" i="4" s="1"/>
  <c r="N20" i="4" s="1"/>
  <c r="C33" i="4"/>
  <c r="E33" i="4" s="1"/>
  <c r="C42" i="4"/>
  <c r="E42" i="4" s="1"/>
  <c r="C45" i="4"/>
  <c r="E45" i="4" s="1"/>
  <c r="C49" i="4"/>
  <c r="E49" i="4" s="1"/>
  <c r="C31" i="4"/>
  <c r="E31" i="4" s="1"/>
  <c r="C17" i="4"/>
  <c r="E17" i="4" s="1"/>
  <c r="C18" i="4"/>
  <c r="E18" i="4" s="1"/>
  <c r="C51" i="4"/>
  <c r="E51" i="4" s="1"/>
  <c r="C24" i="4"/>
  <c r="E24" i="4" s="1"/>
  <c r="C43" i="4"/>
  <c r="E43" i="4" s="1"/>
  <c r="C38" i="4"/>
  <c r="E38" i="4" s="1"/>
  <c r="N38" i="4" s="1"/>
  <c r="C36" i="4"/>
  <c r="E36" i="4" s="1"/>
  <c r="C27" i="4"/>
  <c r="E27" i="4" s="1"/>
  <c r="N27" i="4" s="1"/>
  <c r="C37" i="4"/>
  <c r="E37" i="4" s="1"/>
  <c r="W246" i="11"/>
  <c r="AA246" i="11" s="1"/>
  <c r="AH246" i="11" s="1"/>
  <c r="AJ177" i="11"/>
  <c r="AH177" i="11"/>
  <c r="AK67" i="11"/>
  <c r="W266" i="11"/>
  <c r="AA266" i="11" s="1"/>
  <c r="AJ197" i="11"/>
  <c r="AH197" i="11"/>
  <c r="Q169" i="11"/>
  <c r="D238" i="11"/>
  <c r="H238" i="11" s="1"/>
  <c r="AK191" i="11"/>
  <c r="AC260" i="11"/>
  <c r="AG260" i="11" s="1"/>
  <c r="AH260" i="11" s="1"/>
  <c r="W270" i="11"/>
  <c r="AA270" i="11" s="1"/>
  <c r="AJ201" i="11"/>
  <c r="AH201" i="11"/>
  <c r="W263" i="11"/>
  <c r="AA263" i="11" s="1"/>
  <c r="AH194" i="11"/>
  <c r="AJ194" i="11"/>
  <c r="O169" i="11"/>
  <c r="C30" i="6" s="1"/>
  <c r="E30" i="6" s="1"/>
  <c r="N30" i="6" s="1"/>
  <c r="J296" i="11"/>
  <c r="N296" i="11" s="1"/>
  <c r="R227" i="11"/>
  <c r="AJ196" i="11"/>
  <c r="W265" i="11"/>
  <c r="AA265" i="11" s="1"/>
  <c r="AH196" i="11"/>
  <c r="O171" i="11"/>
  <c r="C32" i="6" s="1"/>
  <c r="E32" i="6" s="1"/>
  <c r="Q171" i="11"/>
  <c r="D240" i="11"/>
  <c r="H240" i="11" s="1"/>
  <c r="W323" i="11"/>
  <c r="AA323" i="11" s="1"/>
  <c r="AJ254" i="11"/>
  <c r="AH272" i="11"/>
  <c r="AJ272" i="11"/>
  <c r="AC226" i="11"/>
  <c r="AG226" i="11" s="1"/>
  <c r="AH226" i="11" s="1"/>
  <c r="AK157" i="11"/>
  <c r="Q177" i="11"/>
  <c r="O177" i="11"/>
  <c r="C38" i="6" s="1"/>
  <c r="E38" i="6" s="1"/>
  <c r="N38" i="6" s="1"/>
  <c r="D246" i="11"/>
  <c r="H246" i="11" s="1"/>
  <c r="W387" i="11"/>
  <c r="AA387" i="11" s="1"/>
  <c r="W456" i="11" s="1"/>
  <c r="AA456" i="11" s="1"/>
  <c r="AJ317" i="11"/>
  <c r="AH175" i="11"/>
  <c r="AJ175" i="11"/>
  <c r="W244" i="11"/>
  <c r="AA244" i="11" s="1"/>
  <c r="Q539" i="11"/>
  <c r="O539" i="11"/>
  <c r="J297" i="11"/>
  <c r="N297" i="11" s="1"/>
  <c r="R228" i="11"/>
  <c r="D256" i="11"/>
  <c r="H256" i="11" s="1"/>
  <c r="O187" i="11"/>
  <c r="C48" i="6" s="1"/>
  <c r="E48" i="6" s="1"/>
  <c r="Q187" i="11"/>
  <c r="J298" i="11"/>
  <c r="N298" i="11" s="1"/>
  <c r="R229" i="11"/>
  <c r="W326" i="11"/>
  <c r="AA326" i="11" s="1"/>
  <c r="AH257" i="11"/>
  <c r="AJ257" i="11"/>
  <c r="W293" i="11"/>
  <c r="AA293" i="11" s="1"/>
  <c r="AJ224" i="11"/>
  <c r="D245" i="11"/>
  <c r="H245" i="11" s="1"/>
  <c r="Q176" i="11"/>
  <c r="O176" i="11"/>
  <c r="C37" i="6" s="1"/>
  <c r="E37" i="6" s="1"/>
  <c r="AC250" i="11"/>
  <c r="AG250" i="11" s="1"/>
  <c r="AH250" i="11" s="1"/>
  <c r="AK181" i="11"/>
  <c r="AH181" i="11"/>
  <c r="AK175" i="11"/>
  <c r="AC244" i="11"/>
  <c r="AG244" i="11" s="1"/>
  <c r="Q197" i="11"/>
  <c r="D266" i="11"/>
  <c r="H266" i="11" s="1"/>
  <c r="O197" i="11"/>
  <c r="R247" i="11"/>
  <c r="J316" i="11"/>
  <c r="N316" i="11" s="1"/>
  <c r="AC256" i="11"/>
  <c r="AG256" i="11" s="1"/>
  <c r="AH256" i="11" s="1"/>
  <c r="AK187" i="11"/>
  <c r="D302" i="11"/>
  <c r="H302" i="11" s="1"/>
  <c r="Q233" i="11"/>
  <c r="D257" i="11"/>
  <c r="H257" i="11" s="1"/>
  <c r="Q188" i="11"/>
  <c r="O188" i="11"/>
  <c r="C49" i="6" s="1"/>
  <c r="E49" i="6" s="1"/>
  <c r="O242" i="11"/>
  <c r="C34" i="7" s="1"/>
  <c r="E34" i="7" s="1"/>
  <c r="D311" i="11"/>
  <c r="H311" i="11" s="1"/>
  <c r="Q242" i="11"/>
  <c r="J398" i="11"/>
  <c r="N398" i="11" s="1"/>
  <c r="R328" i="11"/>
  <c r="AJ198" i="11"/>
  <c r="W267" i="11"/>
  <c r="AA267" i="11" s="1"/>
  <c r="AH198" i="11"/>
  <c r="AK163" i="11"/>
  <c r="AC232" i="11"/>
  <c r="AG232" i="11" s="1"/>
  <c r="AH232" i="11" s="1"/>
  <c r="W299" i="11"/>
  <c r="AA299" i="11" s="1"/>
  <c r="AJ230" i="11"/>
  <c r="AH230" i="11"/>
  <c r="W311" i="11"/>
  <c r="AA311" i="11" s="1"/>
  <c r="AJ242" i="11"/>
  <c r="D228" i="11"/>
  <c r="H228" i="11" s="1"/>
  <c r="Q159" i="11"/>
  <c r="O159" i="11"/>
  <c r="C20" i="6" s="1"/>
  <c r="E20" i="6" s="1"/>
  <c r="N20" i="6" s="1"/>
  <c r="AH190" i="11"/>
  <c r="AJ190" i="11"/>
  <c r="W259" i="11"/>
  <c r="AA259" i="11" s="1"/>
  <c r="AH546" i="11"/>
  <c r="AJ546" i="11"/>
  <c r="Q202" i="11"/>
  <c r="O202" i="11"/>
  <c r="D271" i="11"/>
  <c r="H271" i="11" s="1"/>
  <c r="J394" i="11"/>
  <c r="N394" i="11" s="1"/>
  <c r="R324" i="11"/>
  <c r="W390" i="11"/>
  <c r="AA390" i="11" s="1"/>
  <c r="W459" i="11" s="1"/>
  <c r="AA459" i="11" s="1"/>
  <c r="AJ320" i="11"/>
  <c r="R232" i="11"/>
  <c r="J301" i="11"/>
  <c r="N301" i="11" s="1"/>
  <c r="W329" i="11"/>
  <c r="AA329" i="11" s="1"/>
  <c r="W330" i="11"/>
  <c r="AA330" i="11" s="1"/>
  <c r="AJ260" i="11"/>
  <c r="J330" i="11"/>
  <c r="N330" i="11" s="1"/>
  <c r="R330" i="11" s="1"/>
  <c r="J329" i="11"/>
  <c r="N329" i="11" s="1"/>
  <c r="R260" i="11"/>
  <c r="AK312" i="11"/>
  <c r="AC382" i="11"/>
  <c r="AG382" i="11" s="1"/>
  <c r="J233" i="11"/>
  <c r="N233" i="11" s="1"/>
  <c r="O233" i="11" s="1"/>
  <c r="C25" i="7" s="1"/>
  <c r="E25" i="7" s="1"/>
  <c r="N25" i="7" s="1"/>
  <c r="R164" i="11"/>
  <c r="Q160" i="11"/>
  <c r="D229" i="11"/>
  <c r="H229" i="11" s="1"/>
  <c r="O160" i="11"/>
  <c r="C21" i="6" s="1"/>
  <c r="O164" i="11"/>
  <c r="C25" i="6" s="1"/>
  <c r="E25" i="6" s="1"/>
  <c r="N25" i="6" s="1"/>
  <c r="W204" i="11"/>
  <c r="W207" i="11" s="1"/>
  <c r="AA154" i="11"/>
  <c r="J365" i="11"/>
  <c r="N365" i="11" s="1"/>
  <c r="R295" i="11"/>
  <c r="AC368" i="11"/>
  <c r="AG368" i="11" s="1"/>
  <c r="AK298" i="11"/>
  <c r="J318" i="11"/>
  <c r="N318" i="11" s="1"/>
  <c r="R249" i="11"/>
  <c r="J322" i="11"/>
  <c r="N322" i="11" s="1"/>
  <c r="R253" i="11"/>
  <c r="W325" i="11"/>
  <c r="AA325" i="11" s="1"/>
  <c r="AJ256" i="11"/>
  <c r="D244" i="11"/>
  <c r="H244" i="11" s="1"/>
  <c r="O175" i="11"/>
  <c r="C36" i="6" s="1"/>
  <c r="E36" i="6" s="1"/>
  <c r="Q175" i="11"/>
  <c r="J319" i="11"/>
  <c r="N319" i="11" s="1"/>
  <c r="R250" i="11"/>
  <c r="R300" i="11"/>
  <c r="J370" i="11"/>
  <c r="N370" i="11" s="1"/>
  <c r="AC314" i="11"/>
  <c r="AG314" i="11" s="1"/>
  <c r="AH314" i="11" s="1"/>
  <c r="AK245" i="11"/>
  <c r="W332" i="11"/>
  <c r="AA332" i="11" s="1"/>
  <c r="AH262" i="11"/>
  <c r="AJ262" i="11"/>
  <c r="AC324" i="11"/>
  <c r="AG324" i="11" s="1"/>
  <c r="AK255" i="11"/>
  <c r="W228" i="11"/>
  <c r="AA228" i="11" s="1"/>
  <c r="AJ159" i="11"/>
  <c r="AH159" i="11"/>
  <c r="AH178" i="11"/>
  <c r="AJ178" i="11"/>
  <c r="W247" i="11"/>
  <c r="AA247" i="11" s="1"/>
  <c r="AJ378" i="11"/>
  <c r="Q545" i="11"/>
  <c r="O545" i="11"/>
  <c r="AK240" i="11"/>
  <c r="AC309" i="11"/>
  <c r="AG309" i="11" s="1"/>
  <c r="AH309" i="11" s="1"/>
  <c r="R376" i="11"/>
  <c r="J445" i="11"/>
  <c r="N445" i="11" s="1"/>
  <c r="AC224" i="11"/>
  <c r="AG224" i="11" s="1"/>
  <c r="AH224" i="11" s="1"/>
  <c r="AK155" i="11"/>
  <c r="D318" i="11"/>
  <c r="H318" i="11" s="1"/>
  <c r="Q249" i="11"/>
  <c r="O249" i="11"/>
  <c r="C41" i="7" s="1"/>
  <c r="AH187" i="11"/>
  <c r="AJ540" i="11"/>
  <c r="AH540" i="11"/>
  <c r="O161" i="11"/>
  <c r="C22" i="6" s="1"/>
  <c r="E22" i="6" s="1"/>
  <c r="Q161" i="11"/>
  <c r="D230" i="11"/>
  <c r="H230" i="11" s="1"/>
  <c r="W298" i="11"/>
  <c r="AA298" i="11" s="1"/>
  <c r="AH229" i="11"/>
  <c r="AJ229" i="11"/>
  <c r="AH245" i="11"/>
  <c r="AC299" i="11"/>
  <c r="AG299" i="11" s="1"/>
  <c r="AK230" i="11"/>
  <c r="J309" i="11"/>
  <c r="N309" i="11" s="1"/>
  <c r="R240" i="11"/>
  <c r="J305" i="11"/>
  <c r="N305" i="11" s="1"/>
  <c r="R236" i="11"/>
  <c r="O183" i="11"/>
  <c r="C44" i="6" s="1"/>
  <c r="E44" i="6" s="1"/>
  <c r="D252" i="11"/>
  <c r="H252" i="11" s="1"/>
  <c r="Q183" i="11"/>
  <c r="J382" i="11"/>
  <c r="N382" i="11" s="1"/>
  <c r="R312" i="11"/>
  <c r="D337" i="11"/>
  <c r="H337" i="11" s="1"/>
  <c r="O267" i="11"/>
  <c r="Q267" i="11"/>
  <c r="W310" i="11"/>
  <c r="AA310" i="11" s="1"/>
  <c r="AJ241" i="11"/>
  <c r="W231" i="11"/>
  <c r="AA231" i="11" s="1"/>
  <c r="AJ162" i="11"/>
  <c r="AH162" i="11"/>
  <c r="AC397" i="11"/>
  <c r="AG397" i="11" s="1"/>
  <c r="AK327" i="11"/>
  <c r="J333" i="11"/>
  <c r="N333" i="11" s="1"/>
  <c r="R333" i="11" s="1"/>
  <c r="R263" i="11"/>
  <c r="AK172" i="11"/>
  <c r="AC241" i="11"/>
  <c r="AG241" i="11" s="1"/>
  <c r="AH241" i="11" s="1"/>
  <c r="W318" i="11"/>
  <c r="AA318" i="11" s="1"/>
  <c r="AJ249" i="11"/>
  <c r="AH249" i="11"/>
  <c r="J307" i="11"/>
  <c r="N307" i="11" s="1"/>
  <c r="R238" i="11"/>
  <c r="W237" i="11"/>
  <c r="AA237" i="11" s="1"/>
  <c r="AJ168" i="11"/>
  <c r="AH168" i="11"/>
  <c r="AH172" i="11"/>
  <c r="AK184" i="11"/>
  <c r="AC253" i="11"/>
  <c r="AG253" i="11" s="1"/>
  <c r="D293" i="11"/>
  <c r="H293" i="11" s="1"/>
  <c r="O224" i="11"/>
  <c r="C16" i="7" s="1"/>
  <c r="E16" i="7" s="1"/>
  <c r="Q224" i="11"/>
  <c r="AC254" i="11"/>
  <c r="AG254" i="11" s="1"/>
  <c r="AH254" i="11" s="1"/>
  <c r="AK185" i="11"/>
  <c r="AH166" i="11"/>
  <c r="AJ166" i="11"/>
  <c r="W235" i="11"/>
  <c r="AA235" i="11" s="1"/>
  <c r="Q190" i="11"/>
  <c r="O190" i="11"/>
  <c r="C51" i="6" s="1"/>
  <c r="E51" i="6" s="1"/>
  <c r="D259" i="11"/>
  <c r="H259" i="11" s="1"/>
  <c r="AC305" i="11"/>
  <c r="AG305" i="11" s="1"/>
  <c r="AK236" i="11"/>
  <c r="AC248" i="11"/>
  <c r="AG248" i="11" s="1"/>
  <c r="AK179" i="11"/>
  <c r="AH179" i="11"/>
  <c r="W296" i="11"/>
  <c r="AA296" i="11" s="1"/>
  <c r="AJ227" i="11"/>
  <c r="AH227" i="11"/>
  <c r="AK246" i="11"/>
  <c r="AC315" i="11"/>
  <c r="AG315" i="11" s="1"/>
  <c r="H135" i="11"/>
  <c r="H138" i="11" s="1"/>
  <c r="D154" i="11"/>
  <c r="Q85" i="11"/>
  <c r="Q135" i="11" s="1"/>
  <c r="R136" i="11" s="1"/>
  <c r="O85" i="11"/>
  <c r="C15" i="12" s="1"/>
  <c r="O254" i="11"/>
  <c r="C46" i="7" s="1"/>
  <c r="E46" i="7" s="1"/>
  <c r="D323" i="11"/>
  <c r="H323" i="11" s="1"/>
  <c r="Q254" i="11"/>
  <c r="D317" i="11"/>
  <c r="H317" i="11" s="1"/>
  <c r="O248" i="11"/>
  <c r="C40" i="7" s="1"/>
  <c r="E40" i="7" s="1"/>
  <c r="Q248" i="11"/>
  <c r="Q172" i="11"/>
  <c r="O172" i="11"/>
  <c r="C33" i="6" s="1"/>
  <c r="E33" i="6" s="1"/>
  <c r="D241" i="11"/>
  <c r="H241" i="11" s="1"/>
  <c r="AJ232" i="11"/>
  <c r="W301" i="11"/>
  <c r="AA301" i="11" s="1"/>
  <c r="Q166" i="11"/>
  <c r="O166" i="11"/>
  <c r="C27" i="6" s="1"/>
  <c r="E27" i="6" s="1"/>
  <c r="N27" i="6" s="1"/>
  <c r="D235" i="11"/>
  <c r="H235" i="11" s="1"/>
  <c r="AJ226" i="11"/>
  <c r="W295" i="11"/>
  <c r="AA295" i="11" s="1"/>
  <c r="J314" i="11"/>
  <c r="N314" i="11" s="1"/>
  <c r="R245" i="11"/>
  <c r="W364" i="11"/>
  <c r="AA364" i="11" s="1"/>
  <c r="W433" i="11" s="1"/>
  <c r="AA433" i="11" s="1"/>
  <c r="AJ294" i="11"/>
  <c r="AJ314" i="11"/>
  <c r="W384" i="11"/>
  <c r="AA384" i="11" s="1"/>
  <c r="W453" i="11" s="1"/>
  <c r="AA453" i="11" s="1"/>
  <c r="AJ269" i="11"/>
  <c r="AH269" i="11"/>
  <c r="W339" i="11"/>
  <c r="AA339" i="11" s="1"/>
  <c r="Q182" i="11"/>
  <c r="D251" i="11"/>
  <c r="H251" i="11" s="1"/>
  <c r="O182" i="11"/>
  <c r="C43" i="6" s="1"/>
  <c r="AC297" i="11"/>
  <c r="AG297" i="11" s="1"/>
  <c r="AK228" i="11"/>
  <c r="J299" i="11"/>
  <c r="N299" i="11" s="1"/>
  <c r="R230" i="11"/>
  <c r="Q543" i="11"/>
  <c r="O543" i="11"/>
  <c r="J323" i="11"/>
  <c r="N323" i="11" s="1"/>
  <c r="R254" i="11"/>
  <c r="D332" i="11"/>
  <c r="H332" i="11" s="1"/>
  <c r="Q262" i="11"/>
  <c r="O262" i="11"/>
  <c r="O331" i="11"/>
  <c r="J334" i="11"/>
  <c r="N334" i="11" s="1"/>
  <c r="R334" i="11" s="1"/>
  <c r="R264" i="11"/>
  <c r="AJ186" i="11"/>
  <c r="W255" i="11"/>
  <c r="AA255" i="11" s="1"/>
  <c r="AH186" i="11"/>
  <c r="AJ331" i="11"/>
  <c r="AH331" i="11"/>
  <c r="O540" i="11"/>
  <c r="Q540" i="11"/>
  <c r="J317" i="11"/>
  <c r="N317" i="11" s="1"/>
  <c r="R248" i="11"/>
  <c r="AK237" i="11"/>
  <c r="AC306" i="11"/>
  <c r="AG306" i="11" s="1"/>
  <c r="D303" i="11"/>
  <c r="H303" i="11" s="1"/>
  <c r="Q234" i="11"/>
  <c r="O234" i="11"/>
  <c r="C26" i="7" s="1"/>
  <c r="E26" i="7" s="1"/>
  <c r="N26" i="7" s="1"/>
  <c r="J313" i="11"/>
  <c r="N313" i="11" s="1"/>
  <c r="R244" i="11"/>
  <c r="AH157" i="11"/>
  <c r="W264" i="11"/>
  <c r="AA264" i="11" s="1"/>
  <c r="AJ195" i="11"/>
  <c r="AH195" i="11"/>
  <c r="R303" i="11"/>
  <c r="J373" i="11"/>
  <c r="N373" i="11" s="1"/>
  <c r="D269" i="11"/>
  <c r="H269" i="11" s="1"/>
  <c r="Q200" i="11"/>
  <c r="O200" i="11"/>
  <c r="AC304" i="11"/>
  <c r="AG304" i="11" s="1"/>
  <c r="AK235" i="11"/>
  <c r="J311" i="11"/>
  <c r="N311" i="11" s="1"/>
  <c r="R242" i="11"/>
  <c r="Q184" i="11"/>
  <c r="O184" i="11"/>
  <c r="C45" i="6" s="1"/>
  <c r="E45" i="6" s="1"/>
  <c r="D253" i="11"/>
  <c r="H253" i="11" s="1"/>
  <c r="D250" i="11"/>
  <c r="H250" i="11" s="1"/>
  <c r="O181" i="11"/>
  <c r="C42" i="6" s="1"/>
  <c r="E42" i="6" s="1"/>
  <c r="Q181" i="11"/>
  <c r="AJ541" i="11"/>
  <c r="AH541" i="11"/>
  <c r="R224" i="11"/>
  <c r="J293" i="11"/>
  <c r="N293" i="11" s="1"/>
  <c r="W234" i="11"/>
  <c r="AA234" i="11" s="1"/>
  <c r="AJ165" i="11"/>
  <c r="AH165" i="11"/>
  <c r="W379" i="11"/>
  <c r="AA379" i="11" s="1"/>
  <c r="W448" i="11" s="1"/>
  <c r="AA448" i="11" s="1"/>
  <c r="AJ309" i="11"/>
  <c r="O227" i="11"/>
  <c r="C19" i="7" s="1"/>
  <c r="E19" i="7" s="1"/>
  <c r="D296" i="11"/>
  <c r="H296" i="11" s="1"/>
  <c r="Q227" i="11"/>
  <c r="Q194" i="11"/>
  <c r="D263" i="11"/>
  <c r="H263" i="11" s="1"/>
  <c r="O194" i="11"/>
  <c r="AK190" i="11"/>
  <c r="AC259" i="11"/>
  <c r="AG259" i="11" s="1"/>
  <c r="AK165" i="11"/>
  <c r="AC234" i="11"/>
  <c r="AG234" i="11" s="1"/>
  <c r="D305" i="11"/>
  <c r="H305" i="11" s="1"/>
  <c r="O236" i="11"/>
  <c r="C28" i="7" s="1"/>
  <c r="E28" i="7" s="1"/>
  <c r="Q236" i="11"/>
  <c r="AH547" i="11"/>
  <c r="AJ547" i="11"/>
  <c r="D327" i="11"/>
  <c r="H327" i="11" s="1"/>
  <c r="Q258" i="11"/>
  <c r="O258" i="11"/>
  <c r="C50" i="7" s="1"/>
  <c r="E50" i="7" s="1"/>
  <c r="AG135" i="11"/>
  <c r="AG138" i="11" s="1"/>
  <c r="AC154" i="11"/>
  <c r="AK85" i="11"/>
  <c r="AK135" i="11" s="1"/>
  <c r="W305" i="11"/>
  <c r="AA305" i="11" s="1"/>
  <c r="AH236" i="11"/>
  <c r="AJ236" i="11"/>
  <c r="Q170" i="11"/>
  <c r="D239" i="11"/>
  <c r="H239" i="11" s="1"/>
  <c r="O170" i="11"/>
  <c r="C31" i="6" s="1"/>
  <c r="E31" i="6" s="1"/>
  <c r="AK247" i="11"/>
  <c r="AC316" i="11"/>
  <c r="AG316" i="11" s="1"/>
  <c r="AC296" i="11"/>
  <c r="AG296" i="11" s="1"/>
  <c r="AK227" i="11"/>
  <c r="J294" i="11"/>
  <c r="N294" i="11" s="1"/>
  <c r="R225" i="11"/>
  <c r="AC251" i="11"/>
  <c r="AG251" i="11" s="1"/>
  <c r="AK182" i="11"/>
  <c r="AH182" i="11"/>
  <c r="J321" i="11"/>
  <c r="N321" i="11" s="1"/>
  <c r="R252" i="11"/>
  <c r="J304" i="11"/>
  <c r="N304" i="11" s="1"/>
  <c r="R235" i="11"/>
  <c r="Q196" i="11"/>
  <c r="D265" i="11"/>
  <c r="H265" i="11" s="1"/>
  <c r="O196" i="11"/>
  <c r="AH268" i="11"/>
  <c r="W338" i="11"/>
  <c r="AA338" i="11" s="1"/>
  <c r="AJ268" i="11"/>
  <c r="AC239" i="11"/>
  <c r="AG239" i="11" s="1"/>
  <c r="AK170" i="11"/>
  <c r="AH170" i="11"/>
  <c r="D330" i="11"/>
  <c r="H330" i="11" s="1"/>
  <c r="D329" i="11"/>
  <c r="H329" i="11" s="1"/>
  <c r="Q260" i="11"/>
  <c r="O260" i="11"/>
  <c r="C52" i="7" s="1"/>
  <c r="E52" i="7" s="1"/>
  <c r="D232" i="11"/>
  <c r="H232" i="11" s="1"/>
  <c r="Q163" i="11"/>
  <c r="O163" i="11"/>
  <c r="C24" i="6" s="1"/>
  <c r="E24" i="6" s="1"/>
  <c r="AK183" i="11"/>
  <c r="AC252" i="11"/>
  <c r="AG252" i="11" s="1"/>
  <c r="AH183" i="11"/>
  <c r="Q178" i="11"/>
  <c r="O178" i="11"/>
  <c r="C39" i="6" s="1"/>
  <c r="E39" i="6" s="1"/>
  <c r="D247" i="11"/>
  <c r="H247" i="11" s="1"/>
  <c r="AC318" i="11"/>
  <c r="AG318" i="11" s="1"/>
  <c r="AK249" i="11"/>
  <c r="D324" i="11"/>
  <c r="H324" i="11" s="1"/>
  <c r="O255" i="11"/>
  <c r="C47" i="7" s="1"/>
  <c r="E47" i="7" s="1"/>
  <c r="Q255" i="11"/>
  <c r="J308" i="11"/>
  <c r="N308" i="11" s="1"/>
  <c r="R239" i="11"/>
  <c r="R390" i="11"/>
  <c r="J459" i="11"/>
  <c r="N459" i="11" s="1"/>
  <c r="O199" i="11"/>
  <c r="Q199" i="11"/>
  <c r="D268" i="11"/>
  <c r="H268" i="11" s="1"/>
  <c r="O231" i="11"/>
  <c r="C23" i="7" s="1"/>
  <c r="E23" i="7" s="1"/>
  <c r="N23" i="7" s="1"/>
  <c r="D300" i="11"/>
  <c r="H300" i="11" s="1"/>
  <c r="Q231" i="11"/>
  <c r="W302" i="11"/>
  <c r="AA302" i="11" s="1"/>
  <c r="AJ233" i="11"/>
  <c r="AH233" i="11"/>
  <c r="W327" i="11"/>
  <c r="AA327" i="11" s="1"/>
  <c r="AH258" i="11"/>
  <c r="AJ258" i="11"/>
  <c r="J325" i="11"/>
  <c r="N325" i="11" s="1"/>
  <c r="R256" i="11"/>
  <c r="D225" i="11"/>
  <c r="H225" i="11" s="1"/>
  <c r="Q156" i="11"/>
  <c r="O156" i="11"/>
  <c r="C17" i="6" s="1"/>
  <c r="E17" i="6" s="1"/>
  <c r="D306" i="11"/>
  <c r="H306" i="11" s="1"/>
  <c r="Q237" i="11"/>
  <c r="O237" i="11"/>
  <c r="C29" i="7" s="1"/>
  <c r="E29" i="7" s="1"/>
  <c r="N29" i="7" s="1"/>
  <c r="AJ321" i="11"/>
  <c r="W391" i="11"/>
  <c r="AA391" i="11" s="1"/>
  <c r="W460" i="11" s="1"/>
  <c r="AA460" i="11" s="1"/>
  <c r="AH85" i="11"/>
  <c r="AH135" i="11" s="1"/>
  <c r="AH138" i="11" s="1"/>
  <c r="AK137" i="11" s="1"/>
  <c r="W322" i="11"/>
  <c r="AA322" i="11" s="1"/>
  <c r="AJ253" i="11"/>
  <c r="O243" i="11"/>
  <c r="C35" i="7" s="1"/>
  <c r="E35" i="7" s="1"/>
  <c r="Q243" i="11"/>
  <c r="D312" i="11"/>
  <c r="H312" i="11" s="1"/>
  <c r="W271" i="11"/>
  <c r="AA271" i="11" s="1"/>
  <c r="AH202" i="11"/>
  <c r="AJ202" i="11"/>
  <c r="AC302" i="11"/>
  <c r="AG302" i="11" s="1"/>
  <c r="AK233" i="11"/>
  <c r="AC238" i="11"/>
  <c r="AG238" i="11" s="1"/>
  <c r="AH238" i="11" s="1"/>
  <c r="AK169" i="11"/>
  <c r="W307" i="11"/>
  <c r="AA307" i="11" s="1"/>
  <c r="AJ238" i="11"/>
  <c r="D264" i="11"/>
  <c r="H264" i="11" s="1"/>
  <c r="O195" i="11"/>
  <c r="Q195" i="11"/>
  <c r="AJ135" i="11"/>
  <c r="R246" i="11"/>
  <c r="J315" i="11"/>
  <c r="N315" i="11" s="1"/>
  <c r="AC326" i="11"/>
  <c r="AG326" i="11" s="1"/>
  <c r="AK257" i="11"/>
  <c r="D226" i="11"/>
  <c r="H226" i="11" s="1"/>
  <c r="Q157" i="11"/>
  <c r="O157" i="11"/>
  <c r="C18" i="6" s="1"/>
  <c r="E18" i="6" s="1"/>
  <c r="AH539" i="11"/>
  <c r="AJ539" i="11"/>
  <c r="D340" i="11"/>
  <c r="H340" i="11" s="1"/>
  <c r="Q270" i="11"/>
  <c r="O270" i="11"/>
  <c r="AJ174" i="11"/>
  <c r="W243" i="11"/>
  <c r="AA243" i="11" s="1"/>
  <c r="AH174" i="11"/>
  <c r="AK162" i="11"/>
  <c r="AC231" i="11"/>
  <c r="AG231" i="11" s="1"/>
  <c r="J397" i="11"/>
  <c r="N397" i="11" s="1"/>
  <c r="R327" i="11"/>
  <c r="AC242" i="11"/>
  <c r="AG242" i="11" s="1"/>
  <c r="AH242" i="11" s="1"/>
  <c r="AK173" i="11"/>
  <c r="J326" i="11"/>
  <c r="N326" i="11" s="1"/>
  <c r="R257" i="11"/>
  <c r="AC294" i="11"/>
  <c r="AG294" i="11" s="1"/>
  <c r="AH294" i="11" s="1"/>
  <c r="AK225" i="11"/>
  <c r="AJ250" i="11"/>
  <c r="W319" i="11"/>
  <c r="AA319" i="11" s="1"/>
  <c r="J310" i="11"/>
  <c r="N310" i="11" s="1"/>
  <c r="R241" i="11"/>
  <c r="N154" i="11"/>
  <c r="J204" i="11"/>
  <c r="J207" i="11" s="1"/>
  <c r="R53" i="10"/>
  <c r="I53" i="10"/>
  <c r="G53" i="10"/>
  <c r="F53" i="10"/>
  <c r="D53" i="10"/>
  <c r="P52" i="10"/>
  <c r="O52" i="10"/>
  <c r="N52" i="10"/>
  <c r="M52" i="10"/>
  <c r="K52" i="10"/>
  <c r="H52" i="10"/>
  <c r="P51" i="10"/>
  <c r="O51" i="10"/>
  <c r="N51" i="10"/>
  <c r="M51" i="10"/>
  <c r="K51" i="10"/>
  <c r="H51" i="10"/>
  <c r="P50" i="10"/>
  <c r="O50" i="10"/>
  <c r="N50" i="10"/>
  <c r="M50" i="10"/>
  <c r="K50" i="10"/>
  <c r="H50" i="10"/>
  <c r="P49" i="10"/>
  <c r="O49" i="10"/>
  <c r="N49" i="10"/>
  <c r="M49" i="10"/>
  <c r="K49" i="10"/>
  <c r="H49" i="10"/>
  <c r="P48" i="10"/>
  <c r="O48" i="10"/>
  <c r="N48" i="10"/>
  <c r="M48" i="10"/>
  <c r="K48" i="10"/>
  <c r="H48" i="10"/>
  <c r="P47" i="10"/>
  <c r="O47" i="10"/>
  <c r="N47" i="10"/>
  <c r="M47" i="10"/>
  <c r="K47" i="10"/>
  <c r="H47" i="10"/>
  <c r="P46" i="10"/>
  <c r="O46" i="10"/>
  <c r="N46" i="10"/>
  <c r="M46" i="10"/>
  <c r="K46" i="10"/>
  <c r="H46" i="10"/>
  <c r="P45" i="10"/>
  <c r="O45" i="10"/>
  <c r="N45" i="10"/>
  <c r="M45" i="10"/>
  <c r="K45" i="10"/>
  <c r="H45" i="10"/>
  <c r="P44" i="10"/>
  <c r="O44" i="10"/>
  <c r="N44" i="10"/>
  <c r="M44" i="10"/>
  <c r="K44" i="10"/>
  <c r="H44" i="10"/>
  <c r="P43" i="10"/>
  <c r="O43" i="10"/>
  <c r="N43" i="10"/>
  <c r="M43" i="10"/>
  <c r="K43" i="10"/>
  <c r="H43" i="10"/>
  <c r="P42" i="10"/>
  <c r="O42" i="10"/>
  <c r="N42" i="10"/>
  <c r="M42" i="10"/>
  <c r="K42" i="10"/>
  <c r="H42" i="10"/>
  <c r="P41" i="10"/>
  <c r="O41" i="10"/>
  <c r="N41" i="10"/>
  <c r="M41" i="10"/>
  <c r="K41" i="10"/>
  <c r="H41" i="10"/>
  <c r="P40" i="10"/>
  <c r="O40" i="10"/>
  <c r="N40" i="10"/>
  <c r="M40" i="10"/>
  <c r="K40" i="10"/>
  <c r="H40" i="10"/>
  <c r="P39" i="10"/>
  <c r="M39" i="10"/>
  <c r="K39" i="10"/>
  <c r="H39" i="10"/>
  <c r="O39" i="10" s="1"/>
  <c r="P38" i="10"/>
  <c r="N38" i="10"/>
  <c r="M38" i="10"/>
  <c r="K38" i="10"/>
  <c r="H38" i="10"/>
  <c r="O38" i="10" s="1"/>
  <c r="P37" i="10"/>
  <c r="O37" i="10"/>
  <c r="N37" i="10"/>
  <c r="M37" i="10"/>
  <c r="K37" i="10"/>
  <c r="H37" i="10"/>
  <c r="P36" i="10"/>
  <c r="O36" i="10"/>
  <c r="N36" i="10"/>
  <c r="M36" i="10"/>
  <c r="K36" i="10"/>
  <c r="H36" i="10"/>
  <c r="P35" i="10"/>
  <c r="M35" i="10"/>
  <c r="K35" i="10"/>
  <c r="H35" i="10"/>
  <c r="O35" i="10" s="1"/>
  <c r="P34" i="10"/>
  <c r="O34" i="10"/>
  <c r="N34" i="10"/>
  <c r="M34" i="10"/>
  <c r="K34" i="10"/>
  <c r="H34" i="10"/>
  <c r="P33" i="10"/>
  <c r="O33" i="10"/>
  <c r="N33" i="10"/>
  <c r="M33" i="10"/>
  <c r="K33" i="10"/>
  <c r="H33" i="10"/>
  <c r="P32" i="10"/>
  <c r="O32" i="10"/>
  <c r="N32" i="10"/>
  <c r="M32" i="10"/>
  <c r="K32" i="10"/>
  <c r="H32" i="10"/>
  <c r="P31" i="10"/>
  <c r="O31" i="10"/>
  <c r="N31" i="10"/>
  <c r="M31" i="10"/>
  <c r="K31" i="10"/>
  <c r="H31" i="10"/>
  <c r="P30" i="10"/>
  <c r="M30" i="10"/>
  <c r="K30" i="10"/>
  <c r="H30" i="10"/>
  <c r="O30" i="10" s="1"/>
  <c r="P29" i="10"/>
  <c r="M29" i="10"/>
  <c r="K29" i="10"/>
  <c r="H29" i="10"/>
  <c r="O29" i="10" s="1"/>
  <c r="P28" i="10"/>
  <c r="O28" i="10"/>
  <c r="N28" i="10"/>
  <c r="M28" i="10"/>
  <c r="K28" i="10"/>
  <c r="H28" i="10"/>
  <c r="P27" i="10"/>
  <c r="M27" i="10"/>
  <c r="K27" i="10"/>
  <c r="H27" i="10"/>
  <c r="O27" i="10" s="1"/>
  <c r="P26" i="10"/>
  <c r="M26" i="10"/>
  <c r="K26" i="10"/>
  <c r="H26" i="10"/>
  <c r="O26" i="10" s="1"/>
  <c r="P25" i="10"/>
  <c r="M25" i="10"/>
  <c r="K25" i="10"/>
  <c r="H25" i="10"/>
  <c r="O25" i="10" s="1"/>
  <c r="P24" i="10"/>
  <c r="O24" i="10"/>
  <c r="N24" i="10"/>
  <c r="M24" i="10"/>
  <c r="K24" i="10"/>
  <c r="H24" i="10"/>
  <c r="P23" i="10"/>
  <c r="M23" i="10"/>
  <c r="K23" i="10"/>
  <c r="H23" i="10"/>
  <c r="O23" i="10" s="1"/>
  <c r="P22" i="10"/>
  <c r="O22" i="10"/>
  <c r="N22" i="10"/>
  <c r="M22" i="10"/>
  <c r="K22" i="10"/>
  <c r="H22" i="10"/>
  <c r="P21" i="10"/>
  <c r="O21" i="10"/>
  <c r="N21" i="10"/>
  <c r="M21" i="10"/>
  <c r="K21" i="10"/>
  <c r="H21" i="10"/>
  <c r="P20" i="10"/>
  <c r="M20" i="10"/>
  <c r="K20" i="10"/>
  <c r="H20" i="10"/>
  <c r="O20" i="10" s="1"/>
  <c r="P19" i="10"/>
  <c r="O19" i="10"/>
  <c r="N19" i="10"/>
  <c r="M19" i="10"/>
  <c r="K19" i="10"/>
  <c r="H19" i="10"/>
  <c r="P18" i="10"/>
  <c r="M18" i="10"/>
  <c r="K18" i="10"/>
  <c r="H18" i="10"/>
  <c r="O18" i="10" s="1"/>
  <c r="P17" i="10"/>
  <c r="O17" i="10"/>
  <c r="N17" i="10"/>
  <c r="M17" i="10"/>
  <c r="K17" i="10"/>
  <c r="H17" i="10"/>
  <c r="P16" i="10"/>
  <c r="O16" i="10"/>
  <c r="N16" i="10"/>
  <c r="M16" i="10"/>
  <c r="K16" i="10"/>
  <c r="H16" i="10"/>
  <c r="P15" i="10"/>
  <c r="M15" i="10"/>
  <c r="K15" i="10"/>
  <c r="H15" i="10"/>
  <c r="O15" i="10" s="1"/>
  <c r="R53" i="9"/>
  <c r="I53" i="9"/>
  <c r="G53" i="9"/>
  <c r="F53" i="9"/>
  <c r="D53" i="9"/>
  <c r="P52" i="9"/>
  <c r="O52" i="9"/>
  <c r="N52" i="9"/>
  <c r="M52" i="9"/>
  <c r="K52" i="9"/>
  <c r="H52" i="9"/>
  <c r="P51" i="9"/>
  <c r="O51" i="9"/>
  <c r="N51" i="9"/>
  <c r="M51" i="9"/>
  <c r="K51" i="9"/>
  <c r="H51" i="9"/>
  <c r="P50" i="9"/>
  <c r="O50" i="9"/>
  <c r="N50" i="9"/>
  <c r="M50" i="9"/>
  <c r="K50" i="9"/>
  <c r="H50" i="9"/>
  <c r="P49" i="9"/>
  <c r="O49" i="9"/>
  <c r="N49" i="9"/>
  <c r="M49" i="9"/>
  <c r="K49" i="9"/>
  <c r="H49" i="9"/>
  <c r="P48" i="9"/>
  <c r="O48" i="9"/>
  <c r="N48" i="9"/>
  <c r="M48" i="9"/>
  <c r="K48" i="9"/>
  <c r="H48" i="9"/>
  <c r="P47" i="9"/>
  <c r="O47" i="9"/>
  <c r="N47" i="9"/>
  <c r="M47" i="9"/>
  <c r="K47" i="9"/>
  <c r="H47" i="9"/>
  <c r="P46" i="9"/>
  <c r="O46" i="9"/>
  <c r="N46" i="9"/>
  <c r="M46" i="9"/>
  <c r="K46" i="9"/>
  <c r="H46" i="9"/>
  <c r="P45" i="9"/>
  <c r="O45" i="9"/>
  <c r="N45" i="9"/>
  <c r="M45" i="9"/>
  <c r="K45" i="9"/>
  <c r="H45" i="9"/>
  <c r="P44" i="9"/>
  <c r="O44" i="9"/>
  <c r="N44" i="9"/>
  <c r="M44" i="9"/>
  <c r="K44" i="9"/>
  <c r="H44" i="9"/>
  <c r="P43" i="9"/>
  <c r="O43" i="9"/>
  <c r="N43" i="9"/>
  <c r="M43" i="9"/>
  <c r="K43" i="9"/>
  <c r="H43" i="9"/>
  <c r="P42" i="9"/>
  <c r="O42" i="9"/>
  <c r="N42" i="9"/>
  <c r="M42" i="9"/>
  <c r="K42" i="9"/>
  <c r="H42" i="9"/>
  <c r="P41" i="9"/>
  <c r="M41" i="9"/>
  <c r="K41" i="9"/>
  <c r="H41" i="9"/>
  <c r="O41" i="9" s="1"/>
  <c r="P40" i="9"/>
  <c r="O40" i="9"/>
  <c r="N40" i="9"/>
  <c r="M40" i="9"/>
  <c r="K40" i="9"/>
  <c r="H40" i="9"/>
  <c r="P39" i="9"/>
  <c r="M39" i="9"/>
  <c r="K39" i="9"/>
  <c r="H39" i="9"/>
  <c r="O39" i="9" s="1"/>
  <c r="P38" i="9"/>
  <c r="M38" i="9"/>
  <c r="K38" i="9"/>
  <c r="H38" i="9"/>
  <c r="O38" i="9" s="1"/>
  <c r="P37" i="9"/>
  <c r="O37" i="9"/>
  <c r="N37" i="9"/>
  <c r="M37" i="9"/>
  <c r="K37" i="9"/>
  <c r="H37" i="9"/>
  <c r="P36" i="9"/>
  <c r="M36" i="9"/>
  <c r="K36" i="9"/>
  <c r="H36" i="9"/>
  <c r="O36" i="9" s="1"/>
  <c r="P35" i="9"/>
  <c r="O35" i="9"/>
  <c r="N35" i="9"/>
  <c r="M35" i="9"/>
  <c r="K35" i="9"/>
  <c r="H35" i="9"/>
  <c r="P34" i="9"/>
  <c r="M34" i="9"/>
  <c r="K34" i="9"/>
  <c r="H34" i="9"/>
  <c r="O34" i="9" s="1"/>
  <c r="P33" i="9"/>
  <c r="O33" i="9"/>
  <c r="N33" i="9"/>
  <c r="M33" i="9"/>
  <c r="K33" i="9"/>
  <c r="H33" i="9"/>
  <c r="P32" i="9"/>
  <c r="O32" i="9"/>
  <c r="N32" i="9"/>
  <c r="M32" i="9"/>
  <c r="K32" i="9"/>
  <c r="H32" i="9"/>
  <c r="P31" i="9"/>
  <c r="O31" i="9"/>
  <c r="N31" i="9"/>
  <c r="M31" i="9"/>
  <c r="K31" i="9"/>
  <c r="H31" i="9"/>
  <c r="P30" i="9"/>
  <c r="M30" i="9"/>
  <c r="K30" i="9"/>
  <c r="H30" i="9"/>
  <c r="O30" i="9" s="1"/>
  <c r="P29" i="9"/>
  <c r="M29" i="9"/>
  <c r="K29" i="9"/>
  <c r="H29" i="9"/>
  <c r="O29" i="9" s="1"/>
  <c r="P28" i="9"/>
  <c r="O28" i="9"/>
  <c r="N28" i="9"/>
  <c r="M28" i="9"/>
  <c r="K28" i="9"/>
  <c r="H28" i="9"/>
  <c r="P27" i="9"/>
  <c r="M27" i="9"/>
  <c r="K27" i="9"/>
  <c r="H27" i="9"/>
  <c r="O27" i="9" s="1"/>
  <c r="P26" i="9"/>
  <c r="M26" i="9"/>
  <c r="K26" i="9"/>
  <c r="H26" i="9"/>
  <c r="O26" i="9" s="1"/>
  <c r="P25" i="9"/>
  <c r="M25" i="9"/>
  <c r="K25" i="9"/>
  <c r="H25" i="9"/>
  <c r="O25" i="9" s="1"/>
  <c r="P24" i="9"/>
  <c r="O24" i="9"/>
  <c r="N24" i="9"/>
  <c r="M24" i="9"/>
  <c r="K24" i="9"/>
  <c r="H24" i="9"/>
  <c r="P23" i="9"/>
  <c r="M23" i="9"/>
  <c r="K23" i="9"/>
  <c r="H23" i="9"/>
  <c r="O23" i="9" s="1"/>
  <c r="P22" i="9"/>
  <c r="O22" i="9"/>
  <c r="N22" i="9"/>
  <c r="M22" i="9"/>
  <c r="K22" i="9"/>
  <c r="H22" i="9"/>
  <c r="P21" i="9"/>
  <c r="M21" i="9"/>
  <c r="K21" i="9"/>
  <c r="H21" i="9"/>
  <c r="O21" i="9" s="1"/>
  <c r="P20" i="9"/>
  <c r="M20" i="9"/>
  <c r="K20" i="9"/>
  <c r="H20" i="9"/>
  <c r="O20" i="9" s="1"/>
  <c r="P19" i="9"/>
  <c r="O19" i="9"/>
  <c r="N19" i="9"/>
  <c r="M19" i="9"/>
  <c r="K19" i="9"/>
  <c r="H19" i="9"/>
  <c r="P18" i="9"/>
  <c r="M18" i="9"/>
  <c r="K18" i="9"/>
  <c r="H18" i="9"/>
  <c r="O18" i="9" s="1"/>
  <c r="P17" i="9"/>
  <c r="O17" i="9"/>
  <c r="N17" i="9"/>
  <c r="M17" i="9"/>
  <c r="K17" i="9"/>
  <c r="H17" i="9"/>
  <c r="P16" i="9"/>
  <c r="O16" i="9"/>
  <c r="N16" i="9"/>
  <c r="M16" i="9"/>
  <c r="K16" i="9"/>
  <c r="H16" i="9"/>
  <c r="P15" i="9"/>
  <c r="M15" i="9"/>
  <c r="K15" i="9"/>
  <c r="H15" i="9"/>
  <c r="O15" i="9" s="1"/>
  <c r="R53" i="8"/>
  <c r="I53" i="8"/>
  <c r="G53" i="8"/>
  <c r="F53" i="8"/>
  <c r="D53" i="8"/>
  <c r="P52" i="8"/>
  <c r="O52" i="8"/>
  <c r="N52" i="8"/>
  <c r="M52" i="8"/>
  <c r="K52" i="8"/>
  <c r="H52" i="8"/>
  <c r="P51" i="8"/>
  <c r="O51" i="8"/>
  <c r="N51" i="8"/>
  <c r="M51" i="8"/>
  <c r="K51" i="8"/>
  <c r="H51" i="8"/>
  <c r="P50" i="8"/>
  <c r="O50" i="8"/>
  <c r="N50" i="8"/>
  <c r="M50" i="8"/>
  <c r="K50" i="8"/>
  <c r="H50" i="8"/>
  <c r="P49" i="8"/>
  <c r="O49" i="8"/>
  <c r="N49" i="8"/>
  <c r="M49" i="8"/>
  <c r="K49" i="8"/>
  <c r="H49" i="8"/>
  <c r="P48" i="8"/>
  <c r="O48" i="8"/>
  <c r="N48" i="8"/>
  <c r="M48" i="8"/>
  <c r="K48" i="8"/>
  <c r="H48" i="8"/>
  <c r="P47" i="8"/>
  <c r="O47" i="8"/>
  <c r="N47" i="8"/>
  <c r="M47" i="8"/>
  <c r="K47" i="8"/>
  <c r="H47" i="8"/>
  <c r="P46" i="8"/>
  <c r="O46" i="8"/>
  <c r="N46" i="8"/>
  <c r="M46" i="8"/>
  <c r="K46" i="8"/>
  <c r="H46" i="8"/>
  <c r="P45" i="8"/>
  <c r="O45" i="8"/>
  <c r="N45" i="8"/>
  <c r="M45" i="8"/>
  <c r="K45" i="8"/>
  <c r="H45" i="8"/>
  <c r="P44" i="8"/>
  <c r="O44" i="8"/>
  <c r="N44" i="8"/>
  <c r="M44" i="8"/>
  <c r="K44" i="8"/>
  <c r="H44" i="8"/>
  <c r="P43" i="8"/>
  <c r="O43" i="8"/>
  <c r="N43" i="8"/>
  <c r="M43" i="8"/>
  <c r="K43" i="8"/>
  <c r="H43" i="8"/>
  <c r="P42" i="8"/>
  <c r="O42" i="8"/>
  <c r="N42" i="8"/>
  <c r="M42" i="8"/>
  <c r="K42" i="8"/>
  <c r="H42" i="8"/>
  <c r="P41" i="8"/>
  <c r="O41" i="8"/>
  <c r="N41" i="8"/>
  <c r="M41" i="8"/>
  <c r="K41" i="8"/>
  <c r="H41" i="8"/>
  <c r="P40" i="8"/>
  <c r="O40" i="8"/>
  <c r="N40" i="8"/>
  <c r="M40" i="8"/>
  <c r="K40" i="8"/>
  <c r="H40" i="8"/>
  <c r="P39" i="8"/>
  <c r="O39" i="8"/>
  <c r="N39" i="8"/>
  <c r="M39" i="8"/>
  <c r="K39" i="8"/>
  <c r="H39" i="8"/>
  <c r="P38" i="8"/>
  <c r="M38" i="8"/>
  <c r="K38" i="8"/>
  <c r="H38" i="8"/>
  <c r="O38" i="8" s="1"/>
  <c r="P37" i="8"/>
  <c r="O37" i="8"/>
  <c r="N37" i="8"/>
  <c r="M37" i="8"/>
  <c r="K37" i="8"/>
  <c r="H37" i="8"/>
  <c r="P36" i="8"/>
  <c r="O36" i="8"/>
  <c r="N36" i="8"/>
  <c r="M36" i="8"/>
  <c r="K36" i="8"/>
  <c r="H36" i="8"/>
  <c r="P35" i="8"/>
  <c r="O35" i="8"/>
  <c r="N35" i="8"/>
  <c r="M35" i="8"/>
  <c r="K35" i="8"/>
  <c r="H35" i="8"/>
  <c r="P34" i="8"/>
  <c r="O34" i="8"/>
  <c r="N34" i="8"/>
  <c r="M34" i="8"/>
  <c r="K34" i="8"/>
  <c r="H34" i="8"/>
  <c r="P33" i="8"/>
  <c r="O33" i="8"/>
  <c r="N33" i="8"/>
  <c r="M33" i="8"/>
  <c r="K33" i="8"/>
  <c r="H33" i="8"/>
  <c r="P32" i="8"/>
  <c r="O32" i="8"/>
  <c r="N32" i="8"/>
  <c r="M32" i="8"/>
  <c r="K32" i="8"/>
  <c r="H32" i="8"/>
  <c r="P31" i="8"/>
  <c r="O31" i="8"/>
  <c r="N31" i="8"/>
  <c r="M31" i="8"/>
  <c r="K31" i="8"/>
  <c r="H31" i="8"/>
  <c r="P30" i="8"/>
  <c r="M30" i="8"/>
  <c r="K30" i="8"/>
  <c r="H30" i="8"/>
  <c r="O30" i="8" s="1"/>
  <c r="P29" i="8"/>
  <c r="M29" i="8"/>
  <c r="K29" i="8"/>
  <c r="H29" i="8"/>
  <c r="O29" i="8" s="1"/>
  <c r="P28" i="8"/>
  <c r="O28" i="8"/>
  <c r="N28" i="8"/>
  <c r="M28" i="8"/>
  <c r="K28" i="8"/>
  <c r="H28" i="8"/>
  <c r="P27" i="8"/>
  <c r="M27" i="8"/>
  <c r="K27" i="8"/>
  <c r="H27" i="8"/>
  <c r="O27" i="8" s="1"/>
  <c r="P26" i="8"/>
  <c r="M26" i="8"/>
  <c r="K26" i="8"/>
  <c r="H26" i="8"/>
  <c r="O26" i="8" s="1"/>
  <c r="P25" i="8"/>
  <c r="M25" i="8"/>
  <c r="K25" i="8"/>
  <c r="H25" i="8"/>
  <c r="O25" i="8" s="1"/>
  <c r="P24" i="8"/>
  <c r="O24" i="8"/>
  <c r="N24" i="8"/>
  <c r="M24" i="8"/>
  <c r="K24" i="8"/>
  <c r="H24" i="8"/>
  <c r="P23" i="8"/>
  <c r="M23" i="8"/>
  <c r="K23" i="8"/>
  <c r="H23" i="8"/>
  <c r="O23" i="8" s="1"/>
  <c r="P22" i="8"/>
  <c r="O22" i="8"/>
  <c r="N22" i="8"/>
  <c r="M22" i="8"/>
  <c r="K22" i="8"/>
  <c r="H22" i="8"/>
  <c r="P21" i="8"/>
  <c r="O21" i="8"/>
  <c r="N21" i="8"/>
  <c r="M21" i="8"/>
  <c r="K21" i="8"/>
  <c r="H21" i="8"/>
  <c r="P20" i="8"/>
  <c r="M20" i="8"/>
  <c r="K20" i="8"/>
  <c r="H20" i="8"/>
  <c r="O20" i="8" s="1"/>
  <c r="P19" i="8"/>
  <c r="O19" i="8"/>
  <c r="N19" i="8"/>
  <c r="M19" i="8"/>
  <c r="K19" i="8"/>
  <c r="H19" i="8"/>
  <c r="P18" i="8"/>
  <c r="O18" i="8"/>
  <c r="N18" i="8"/>
  <c r="M18" i="8"/>
  <c r="K18" i="8"/>
  <c r="H18" i="8"/>
  <c r="P17" i="8"/>
  <c r="O17" i="8"/>
  <c r="N17" i="8"/>
  <c r="M17" i="8"/>
  <c r="K17" i="8"/>
  <c r="H17" i="8"/>
  <c r="P16" i="8"/>
  <c r="O16" i="8"/>
  <c r="N16" i="8"/>
  <c r="M16" i="8"/>
  <c r="K16" i="8"/>
  <c r="H16" i="8"/>
  <c r="P15" i="8"/>
  <c r="M15" i="8"/>
  <c r="K15" i="8"/>
  <c r="H15" i="8"/>
  <c r="O15" i="8" s="1"/>
  <c r="R53" i="7"/>
  <c r="I53" i="7"/>
  <c r="G53" i="7"/>
  <c r="F53" i="7"/>
  <c r="D53" i="7"/>
  <c r="P52" i="7"/>
  <c r="O52" i="7"/>
  <c r="N52" i="7"/>
  <c r="M52" i="7"/>
  <c r="K52" i="7"/>
  <c r="H52" i="7"/>
  <c r="P51" i="7"/>
  <c r="O51" i="7"/>
  <c r="N51" i="7"/>
  <c r="M51" i="7"/>
  <c r="K51" i="7"/>
  <c r="H51" i="7"/>
  <c r="P50" i="7"/>
  <c r="O50" i="7"/>
  <c r="N50" i="7"/>
  <c r="M50" i="7"/>
  <c r="K50" i="7"/>
  <c r="H50" i="7"/>
  <c r="P49" i="7"/>
  <c r="O49" i="7"/>
  <c r="N49" i="7"/>
  <c r="M49" i="7"/>
  <c r="K49" i="7"/>
  <c r="H49" i="7"/>
  <c r="P48" i="7"/>
  <c r="O48" i="7"/>
  <c r="N48" i="7"/>
  <c r="M48" i="7"/>
  <c r="K48" i="7"/>
  <c r="H48" i="7"/>
  <c r="P47" i="7"/>
  <c r="O47" i="7"/>
  <c r="N47" i="7"/>
  <c r="M47" i="7"/>
  <c r="K47" i="7"/>
  <c r="H47" i="7"/>
  <c r="P46" i="7"/>
  <c r="O46" i="7"/>
  <c r="N46" i="7"/>
  <c r="M46" i="7"/>
  <c r="K46" i="7"/>
  <c r="H46" i="7"/>
  <c r="P45" i="7"/>
  <c r="O45" i="7"/>
  <c r="N45" i="7"/>
  <c r="M45" i="7"/>
  <c r="K45" i="7"/>
  <c r="H45" i="7"/>
  <c r="P44" i="7"/>
  <c r="O44" i="7"/>
  <c r="N44" i="7"/>
  <c r="M44" i="7"/>
  <c r="K44" i="7"/>
  <c r="H44" i="7"/>
  <c r="P43" i="7"/>
  <c r="O43" i="7"/>
  <c r="N43" i="7"/>
  <c r="M43" i="7"/>
  <c r="K43" i="7"/>
  <c r="H43" i="7"/>
  <c r="P42" i="7"/>
  <c r="O42" i="7"/>
  <c r="N42" i="7"/>
  <c r="M42" i="7"/>
  <c r="K42" i="7"/>
  <c r="H42" i="7"/>
  <c r="P41" i="7"/>
  <c r="O41" i="7"/>
  <c r="N41" i="7"/>
  <c r="M41" i="7"/>
  <c r="K41" i="7"/>
  <c r="H41" i="7"/>
  <c r="E41" i="7"/>
  <c r="P40" i="7"/>
  <c r="O40" i="7"/>
  <c r="N40" i="7"/>
  <c r="M40" i="7"/>
  <c r="K40" i="7"/>
  <c r="H40" i="7"/>
  <c r="P39" i="7"/>
  <c r="O39" i="7"/>
  <c r="N39" i="7"/>
  <c r="M39" i="7"/>
  <c r="K39" i="7"/>
  <c r="H39" i="7"/>
  <c r="P38" i="7"/>
  <c r="M38" i="7"/>
  <c r="K38" i="7"/>
  <c r="H38" i="7"/>
  <c r="O38" i="7" s="1"/>
  <c r="P37" i="7"/>
  <c r="O37" i="7"/>
  <c r="N37" i="7"/>
  <c r="M37" i="7"/>
  <c r="K37" i="7"/>
  <c r="H37" i="7"/>
  <c r="P36" i="7"/>
  <c r="O36" i="7"/>
  <c r="N36" i="7"/>
  <c r="M36" i="7"/>
  <c r="K36" i="7"/>
  <c r="H36" i="7"/>
  <c r="P35" i="7"/>
  <c r="O35" i="7"/>
  <c r="N35" i="7"/>
  <c r="M35" i="7"/>
  <c r="K35" i="7"/>
  <c r="H35" i="7"/>
  <c r="P34" i="7"/>
  <c r="O34" i="7"/>
  <c r="N34" i="7"/>
  <c r="M34" i="7"/>
  <c r="K34" i="7"/>
  <c r="H34" i="7"/>
  <c r="P33" i="7"/>
  <c r="O33" i="7"/>
  <c r="N33" i="7"/>
  <c r="M33" i="7"/>
  <c r="K33" i="7"/>
  <c r="H33" i="7"/>
  <c r="P32" i="7"/>
  <c r="O32" i="7"/>
  <c r="N32" i="7"/>
  <c r="M32" i="7"/>
  <c r="K32" i="7"/>
  <c r="H32" i="7"/>
  <c r="P31" i="7"/>
  <c r="O31" i="7"/>
  <c r="N31" i="7"/>
  <c r="M31" i="7"/>
  <c r="K31" i="7"/>
  <c r="H31" i="7"/>
  <c r="P30" i="7"/>
  <c r="M30" i="7"/>
  <c r="K30" i="7"/>
  <c r="H30" i="7"/>
  <c r="O30" i="7" s="1"/>
  <c r="P29" i="7"/>
  <c r="M29" i="7"/>
  <c r="K29" i="7"/>
  <c r="H29" i="7"/>
  <c r="O29" i="7" s="1"/>
  <c r="P28" i="7"/>
  <c r="O28" i="7"/>
  <c r="N28" i="7"/>
  <c r="M28" i="7"/>
  <c r="K28" i="7"/>
  <c r="H28" i="7"/>
  <c r="P27" i="7"/>
  <c r="M27" i="7"/>
  <c r="K27" i="7"/>
  <c r="H27" i="7"/>
  <c r="O27" i="7" s="1"/>
  <c r="P26" i="7"/>
  <c r="M26" i="7"/>
  <c r="K26" i="7"/>
  <c r="H26" i="7"/>
  <c r="O26" i="7" s="1"/>
  <c r="P25" i="7"/>
  <c r="M25" i="7"/>
  <c r="K25" i="7"/>
  <c r="H25" i="7"/>
  <c r="O25" i="7" s="1"/>
  <c r="P24" i="7"/>
  <c r="O24" i="7"/>
  <c r="N24" i="7"/>
  <c r="M24" i="7"/>
  <c r="K24" i="7"/>
  <c r="H24" i="7"/>
  <c r="P23" i="7"/>
  <c r="M23" i="7"/>
  <c r="K23" i="7"/>
  <c r="H23" i="7"/>
  <c r="O23" i="7" s="1"/>
  <c r="P22" i="7"/>
  <c r="O22" i="7"/>
  <c r="N22" i="7"/>
  <c r="M22" i="7"/>
  <c r="K22" i="7"/>
  <c r="H22" i="7"/>
  <c r="P21" i="7"/>
  <c r="O21" i="7"/>
  <c r="N21" i="7"/>
  <c r="M21" i="7"/>
  <c r="K21" i="7"/>
  <c r="H21" i="7"/>
  <c r="P20" i="7"/>
  <c r="M20" i="7"/>
  <c r="K20" i="7"/>
  <c r="H20" i="7"/>
  <c r="O20" i="7" s="1"/>
  <c r="P19" i="7"/>
  <c r="O19" i="7"/>
  <c r="N19" i="7"/>
  <c r="M19" i="7"/>
  <c r="K19" i="7"/>
  <c r="H19" i="7"/>
  <c r="P18" i="7"/>
  <c r="O18" i="7"/>
  <c r="N18" i="7"/>
  <c r="M18" i="7"/>
  <c r="K18" i="7"/>
  <c r="H18" i="7"/>
  <c r="P17" i="7"/>
  <c r="O17" i="7"/>
  <c r="N17" i="7"/>
  <c r="M17" i="7"/>
  <c r="K17" i="7"/>
  <c r="H17" i="7"/>
  <c r="P16" i="7"/>
  <c r="O16" i="7"/>
  <c r="N16" i="7"/>
  <c r="M16" i="7"/>
  <c r="K16" i="7"/>
  <c r="H16" i="7"/>
  <c r="P15" i="7"/>
  <c r="M15" i="7"/>
  <c r="K15" i="7"/>
  <c r="H15" i="7"/>
  <c r="O15" i="7" s="1"/>
  <c r="R53" i="6"/>
  <c r="I53" i="6"/>
  <c r="G53" i="6"/>
  <c r="F53" i="6"/>
  <c r="D53" i="6"/>
  <c r="P52" i="6"/>
  <c r="O52" i="6"/>
  <c r="N52" i="6"/>
  <c r="M52" i="6"/>
  <c r="K52" i="6"/>
  <c r="H52" i="6"/>
  <c r="E52" i="6"/>
  <c r="P51" i="6"/>
  <c r="O51" i="6"/>
  <c r="N51" i="6"/>
  <c r="M51" i="6"/>
  <c r="K51" i="6"/>
  <c r="H51" i="6"/>
  <c r="P50" i="6"/>
  <c r="O50" i="6"/>
  <c r="N50" i="6"/>
  <c r="M50" i="6"/>
  <c r="K50" i="6"/>
  <c r="H50" i="6"/>
  <c r="E50" i="6"/>
  <c r="P49" i="6"/>
  <c r="O49" i="6"/>
  <c r="N49" i="6"/>
  <c r="M49" i="6"/>
  <c r="K49" i="6"/>
  <c r="H49" i="6"/>
  <c r="P48" i="6"/>
  <c r="O48" i="6"/>
  <c r="N48" i="6"/>
  <c r="M48" i="6"/>
  <c r="K48" i="6"/>
  <c r="H48" i="6"/>
  <c r="P47" i="6"/>
  <c r="O47" i="6"/>
  <c r="N47" i="6"/>
  <c r="M47" i="6"/>
  <c r="K47" i="6"/>
  <c r="H47" i="6"/>
  <c r="E47" i="6"/>
  <c r="P46" i="6"/>
  <c r="O46" i="6"/>
  <c r="N46" i="6"/>
  <c r="M46" i="6"/>
  <c r="K46" i="6"/>
  <c r="H46" i="6"/>
  <c r="E46" i="6"/>
  <c r="P45" i="6"/>
  <c r="O45" i="6"/>
  <c r="N45" i="6"/>
  <c r="M45" i="6"/>
  <c r="K45" i="6"/>
  <c r="H45" i="6"/>
  <c r="P44" i="6"/>
  <c r="O44" i="6"/>
  <c r="N44" i="6"/>
  <c r="M44" i="6"/>
  <c r="K44" i="6"/>
  <c r="H44" i="6"/>
  <c r="P43" i="6"/>
  <c r="O43" i="6"/>
  <c r="N43" i="6"/>
  <c r="M43" i="6"/>
  <c r="K43" i="6"/>
  <c r="H43" i="6"/>
  <c r="E43" i="6"/>
  <c r="P42" i="6"/>
  <c r="O42" i="6"/>
  <c r="N42" i="6"/>
  <c r="M42" i="6"/>
  <c r="K42" i="6"/>
  <c r="H42" i="6"/>
  <c r="P41" i="6"/>
  <c r="O41" i="6"/>
  <c r="N41" i="6"/>
  <c r="M41" i="6"/>
  <c r="K41" i="6"/>
  <c r="H41" i="6"/>
  <c r="E41" i="6"/>
  <c r="P40" i="6"/>
  <c r="O40" i="6"/>
  <c r="N40" i="6"/>
  <c r="M40" i="6"/>
  <c r="K40" i="6"/>
  <c r="H40" i="6"/>
  <c r="E40" i="6"/>
  <c r="P39" i="6"/>
  <c r="O39" i="6"/>
  <c r="N39" i="6"/>
  <c r="M39" i="6"/>
  <c r="K39" i="6"/>
  <c r="H39" i="6"/>
  <c r="P38" i="6"/>
  <c r="M38" i="6"/>
  <c r="K38" i="6"/>
  <c r="H38" i="6"/>
  <c r="O38" i="6" s="1"/>
  <c r="P37" i="6"/>
  <c r="O37" i="6"/>
  <c r="N37" i="6"/>
  <c r="M37" i="6"/>
  <c r="K37" i="6"/>
  <c r="H37" i="6"/>
  <c r="P36" i="6"/>
  <c r="O36" i="6"/>
  <c r="N36" i="6"/>
  <c r="M36" i="6"/>
  <c r="K36" i="6"/>
  <c r="H36" i="6"/>
  <c r="P35" i="6"/>
  <c r="O35" i="6"/>
  <c r="N35" i="6"/>
  <c r="M35" i="6"/>
  <c r="K35" i="6"/>
  <c r="H35" i="6"/>
  <c r="E35" i="6"/>
  <c r="P34" i="6"/>
  <c r="O34" i="6"/>
  <c r="N34" i="6"/>
  <c r="M34" i="6"/>
  <c r="K34" i="6"/>
  <c r="H34" i="6"/>
  <c r="E34" i="6"/>
  <c r="P33" i="6"/>
  <c r="O33" i="6"/>
  <c r="N33" i="6"/>
  <c r="M33" i="6"/>
  <c r="K33" i="6"/>
  <c r="H33" i="6"/>
  <c r="P32" i="6"/>
  <c r="O32" i="6"/>
  <c r="N32" i="6"/>
  <c r="M32" i="6"/>
  <c r="K32" i="6"/>
  <c r="H32" i="6"/>
  <c r="P31" i="6"/>
  <c r="O31" i="6"/>
  <c r="N31" i="6"/>
  <c r="M31" i="6"/>
  <c r="K31" i="6"/>
  <c r="H31" i="6"/>
  <c r="P30" i="6"/>
  <c r="M30" i="6"/>
  <c r="K30" i="6"/>
  <c r="H30" i="6"/>
  <c r="O30" i="6" s="1"/>
  <c r="P29" i="6"/>
  <c r="M29" i="6"/>
  <c r="K29" i="6"/>
  <c r="H29" i="6"/>
  <c r="O29" i="6" s="1"/>
  <c r="E29" i="6"/>
  <c r="N29" i="6" s="1"/>
  <c r="P28" i="6"/>
  <c r="O28" i="6"/>
  <c r="N28" i="6"/>
  <c r="M28" i="6"/>
  <c r="K28" i="6"/>
  <c r="H28" i="6"/>
  <c r="E28" i="6"/>
  <c r="P27" i="6"/>
  <c r="M27" i="6"/>
  <c r="K27" i="6"/>
  <c r="H27" i="6"/>
  <c r="O27" i="6" s="1"/>
  <c r="P26" i="6"/>
  <c r="M26" i="6"/>
  <c r="K26" i="6"/>
  <c r="H26" i="6"/>
  <c r="O26" i="6" s="1"/>
  <c r="E26" i="6"/>
  <c r="N26" i="6" s="1"/>
  <c r="P25" i="6"/>
  <c r="M25" i="6"/>
  <c r="K25" i="6"/>
  <c r="H25" i="6"/>
  <c r="O25" i="6" s="1"/>
  <c r="P24" i="6"/>
  <c r="O24" i="6"/>
  <c r="N24" i="6"/>
  <c r="M24" i="6"/>
  <c r="K24" i="6"/>
  <c r="H24" i="6"/>
  <c r="P23" i="6"/>
  <c r="M23" i="6"/>
  <c r="K23" i="6"/>
  <c r="H23" i="6"/>
  <c r="O23" i="6" s="1"/>
  <c r="E23" i="6"/>
  <c r="N23" i="6" s="1"/>
  <c r="P22" i="6"/>
  <c r="O22" i="6"/>
  <c r="N22" i="6"/>
  <c r="M22" i="6"/>
  <c r="K22" i="6"/>
  <c r="H22" i="6"/>
  <c r="P21" i="6"/>
  <c r="O21" i="6"/>
  <c r="N21" i="6"/>
  <c r="M21" i="6"/>
  <c r="K21" i="6"/>
  <c r="H21" i="6"/>
  <c r="E21" i="6"/>
  <c r="P20" i="6"/>
  <c r="M20" i="6"/>
  <c r="K20" i="6"/>
  <c r="H20" i="6"/>
  <c r="O20" i="6" s="1"/>
  <c r="P19" i="6"/>
  <c r="O19" i="6"/>
  <c r="N19" i="6"/>
  <c r="M19" i="6"/>
  <c r="K19" i="6"/>
  <c r="H19" i="6"/>
  <c r="E19" i="6"/>
  <c r="P18" i="6"/>
  <c r="O18" i="6"/>
  <c r="N18" i="6"/>
  <c r="M18" i="6"/>
  <c r="K18" i="6"/>
  <c r="H18" i="6"/>
  <c r="P17" i="6"/>
  <c r="O17" i="6"/>
  <c r="N17" i="6"/>
  <c r="M17" i="6"/>
  <c r="K17" i="6"/>
  <c r="H17" i="6"/>
  <c r="P16" i="6"/>
  <c r="O16" i="6"/>
  <c r="N16" i="6"/>
  <c r="M16" i="6"/>
  <c r="K16" i="6"/>
  <c r="H16" i="6"/>
  <c r="E16" i="6"/>
  <c r="P15" i="6"/>
  <c r="M15" i="6"/>
  <c r="K15" i="6"/>
  <c r="H15" i="6"/>
  <c r="O15" i="6" s="1"/>
  <c r="R53" i="4"/>
  <c r="I53" i="4"/>
  <c r="G53" i="4"/>
  <c r="F53" i="4"/>
  <c r="D53" i="4"/>
  <c r="P52" i="4"/>
  <c r="O52" i="4"/>
  <c r="N52" i="4"/>
  <c r="M52" i="4"/>
  <c r="K52" i="4"/>
  <c r="H52" i="4"/>
  <c r="P51" i="4"/>
  <c r="O51" i="4"/>
  <c r="N51" i="4"/>
  <c r="M51" i="4"/>
  <c r="K51" i="4"/>
  <c r="H51" i="4"/>
  <c r="P50" i="4"/>
  <c r="O50" i="4"/>
  <c r="N50" i="4"/>
  <c r="M50" i="4"/>
  <c r="K50" i="4"/>
  <c r="H50" i="4"/>
  <c r="E50" i="4"/>
  <c r="P49" i="4"/>
  <c r="O49" i="4"/>
  <c r="N49" i="4"/>
  <c r="M49" i="4"/>
  <c r="K49" i="4"/>
  <c r="H49" i="4"/>
  <c r="P48" i="4"/>
  <c r="O48" i="4"/>
  <c r="N48" i="4"/>
  <c r="M48" i="4"/>
  <c r="K48" i="4"/>
  <c r="H48" i="4"/>
  <c r="P47" i="4"/>
  <c r="O47" i="4"/>
  <c r="N47" i="4"/>
  <c r="M47" i="4"/>
  <c r="K47" i="4"/>
  <c r="H47" i="4"/>
  <c r="E47" i="4"/>
  <c r="P46" i="4"/>
  <c r="O46" i="4"/>
  <c r="N46" i="4"/>
  <c r="M46" i="4"/>
  <c r="K46" i="4"/>
  <c r="H46" i="4"/>
  <c r="E46" i="4"/>
  <c r="P45" i="4"/>
  <c r="O45" i="4"/>
  <c r="N45" i="4"/>
  <c r="M45" i="4"/>
  <c r="K45" i="4"/>
  <c r="H45" i="4"/>
  <c r="P44" i="4"/>
  <c r="O44" i="4"/>
  <c r="N44" i="4"/>
  <c r="M44" i="4"/>
  <c r="K44" i="4"/>
  <c r="H44" i="4"/>
  <c r="P43" i="4"/>
  <c r="O43" i="4"/>
  <c r="N43" i="4"/>
  <c r="M43" i="4"/>
  <c r="K43" i="4"/>
  <c r="H43" i="4"/>
  <c r="P42" i="4"/>
  <c r="O42" i="4"/>
  <c r="N42" i="4"/>
  <c r="M42" i="4"/>
  <c r="K42" i="4"/>
  <c r="H42" i="4"/>
  <c r="P41" i="4"/>
  <c r="O41" i="4"/>
  <c r="N41" i="4"/>
  <c r="M41" i="4"/>
  <c r="K41" i="4"/>
  <c r="H41" i="4"/>
  <c r="E41" i="4"/>
  <c r="P40" i="4"/>
  <c r="O40" i="4"/>
  <c r="N40" i="4"/>
  <c r="M40" i="4"/>
  <c r="K40" i="4"/>
  <c r="H40" i="4"/>
  <c r="E40" i="4"/>
  <c r="P39" i="4"/>
  <c r="O39" i="4"/>
  <c r="N39" i="4"/>
  <c r="M39" i="4"/>
  <c r="K39" i="4"/>
  <c r="H39" i="4"/>
  <c r="P38" i="4"/>
  <c r="M38" i="4"/>
  <c r="K38" i="4"/>
  <c r="H38" i="4"/>
  <c r="O38" i="4" s="1"/>
  <c r="P37" i="4"/>
  <c r="O37" i="4"/>
  <c r="N37" i="4"/>
  <c r="M37" i="4"/>
  <c r="K37" i="4"/>
  <c r="H37" i="4"/>
  <c r="P36" i="4"/>
  <c r="O36" i="4"/>
  <c r="N36" i="4"/>
  <c r="M36" i="4"/>
  <c r="K36" i="4"/>
  <c r="H36" i="4"/>
  <c r="P35" i="4"/>
  <c r="O35" i="4"/>
  <c r="N35" i="4"/>
  <c r="M35" i="4"/>
  <c r="K35" i="4"/>
  <c r="H35" i="4"/>
  <c r="E35" i="4"/>
  <c r="P34" i="4"/>
  <c r="O34" i="4"/>
  <c r="N34" i="4"/>
  <c r="M34" i="4"/>
  <c r="K34" i="4"/>
  <c r="H34" i="4"/>
  <c r="E34" i="4"/>
  <c r="P33" i="4"/>
  <c r="O33" i="4"/>
  <c r="N33" i="4"/>
  <c r="M33" i="4"/>
  <c r="K33" i="4"/>
  <c r="H33" i="4"/>
  <c r="P32" i="4"/>
  <c r="O32" i="4"/>
  <c r="N32" i="4"/>
  <c r="M32" i="4"/>
  <c r="K32" i="4"/>
  <c r="H32" i="4"/>
  <c r="P31" i="4"/>
  <c r="O31" i="4"/>
  <c r="N31" i="4"/>
  <c r="M31" i="4"/>
  <c r="K31" i="4"/>
  <c r="H31" i="4"/>
  <c r="P30" i="4"/>
  <c r="M30" i="4"/>
  <c r="K30" i="4"/>
  <c r="H30" i="4"/>
  <c r="O30" i="4" s="1"/>
  <c r="E30" i="4"/>
  <c r="N30" i="4" s="1"/>
  <c r="P29" i="4"/>
  <c r="M29" i="4"/>
  <c r="K29" i="4"/>
  <c r="H29" i="4"/>
  <c r="O29" i="4" s="1"/>
  <c r="E29" i="4"/>
  <c r="N29" i="4" s="1"/>
  <c r="P28" i="4"/>
  <c r="O28" i="4"/>
  <c r="N28" i="4"/>
  <c r="M28" i="4"/>
  <c r="K28" i="4"/>
  <c r="H28" i="4"/>
  <c r="E28" i="4"/>
  <c r="P27" i="4"/>
  <c r="M27" i="4"/>
  <c r="K27" i="4"/>
  <c r="H27" i="4"/>
  <c r="O27" i="4" s="1"/>
  <c r="P26" i="4"/>
  <c r="M26" i="4"/>
  <c r="K26" i="4"/>
  <c r="H26" i="4"/>
  <c r="O26" i="4" s="1"/>
  <c r="E26" i="4"/>
  <c r="N26" i="4" s="1"/>
  <c r="P25" i="4"/>
  <c r="M25" i="4"/>
  <c r="K25" i="4"/>
  <c r="H25" i="4"/>
  <c r="O25" i="4" s="1"/>
  <c r="E25" i="4"/>
  <c r="N25" i="4" s="1"/>
  <c r="P24" i="4"/>
  <c r="O24" i="4"/>
  <c r="N24" i="4"/>
  <c r="M24" i="4"/>
  <c r="K24" i="4"/>
  <c r="H24" i="4"/>
  <c r="P23" i="4"/>
  <c r="M23" i="4"/>
  <c r="K23" i="4"/>
  <c r="H23" i="4"/>
  <c r="O23" i="4" s="1"/>
  <c r="E23" i="4"/>
  <c r="N23" i="4" s="1"/>
  <c r="P22" i="4"/>
  <c r="O22" i="4"/>
  <c r="N22" i="4"/>
  <c r="M22" i="4"/>
  <c r="K22" i="4"/>
  <c r="H22" i="4"/>
  <c r="P21" i="4"/>
  <c r="O21" i="4"/>
  <c r="N21" i="4"/>
  <c r="M21" i="4"/>
  <c r="K21" i="4"/>
  <c r="H21" i="4"/>
  <c r="E21" i="4"/>
  <c r="P20" i="4"/>
  <c r="M20" i="4"/>
  <c r="K20" i="4"/>
  <c r="H20" i="4"/>
  <c r="O20" i="4" s="1"/>
  <c r="P19" i="4"/>
  <c r="O19" i="4"/>
  <c r="N19" i="4"/>
  <c r="M19" i="4"/>
  <c r="K19" i="4"/>
  <c r="H19" i="4"/>
  <c r="E19" i="4"/>
  <c r="P18" i="4"/>
  <c r="O18" i="4"/>
  <c r="N18" i="4"/>
  <c r="M18" i="4"/>
  <c r="K18" i="4"/>
  <c r="H18" i="4"/>
  <c r="P17" i="4"/>
  <c r="O17" i="4"/>
  <c r="N17" i="4"/>
  <c r="M17" i="4"/>
  <c r="K17" i="4"/>
  <c r="H17" i="4"/>
  <c r="P16" i="4"/>
  <c r="O16" i="4"/>
  <c r="N16" i="4"/>
  <c r="M16" i="4"/>
  <c r="K16" i="4"/>
  <c r="H16" i="4"/>
  <c r="E16" i="4"/>
  <c r="P15" i="4"/>
  <c r="M15" i="4"/>
  <c r="K15" i="4"/>
  <c r="H15" i="4"/>
  <c r="O15" i="4" s="1"/>
  <c r="R53" i="3"/>
  <c r="I53" i="3"/>
  <c r="G53" i="3"/>
  <c r="F53" i="3"/>
  <c r="D53" i="3"/>
  <c r="C53" i="3"/>
  <c r="P52" i="3"/>
  <c r="O52" i="3"/>
  <c r="N52" i="3"/>
  <c r="M52" i="3"/>
  <c r="K52" i="3"/>
  <c r="H52" i="3"/>
  <c r="E52" i="3"/>
  <c r="P51" i="3"/>
  <c r="O51" i="3"/>
  <c r="N51" i="3"/>
  <c r="M51" i="3"/>
  <c r="K51" i="3"/>
  <c r="H51" i="3"/>
  <c r="E51" i="3"/>
  <c r="P50" i="3"/>
  <c r="O50" i="3"/>
  <c r="N50" i="3"/>
  <c r="M50" i="3"/>
  <c r="K50" i="3"/>
  <c r="H50" i="3"/>
  <c r="E50" i="3"/>
  <c r="P49" i="3"/>
  <c r="O49" i="3"/>
  <c r="N49" i="3"/>
  <c r="M49" i="3"/>
  <c r="K49" i="3"/>
  <c r="H49" i="3"/>
  <c r="E49" i="3"/>
  <c r="P48" i="3"/>
  <c r="O48" i="3"/>
  <c r="N48" i="3"/>
  <c r="M48" i="3"/>
  <c r="K48" i="3"/>
  <c r="H48" i="3"/>
  <c r="E48" i="3"/>
  <c r="P47" i="3"/>
  <c r="O47" i="3"/>
  <c r="N47" i="3"/>
  <c r="M47" i="3"/>
  <c r="K47" i="3"/>
  <c r="H47" i="3"/>
  <c r="E47" i="3"/>
  <c r="P46" i="3"/>
  <c r="O46" i="3"/>
  <c r="N46" i="3"/>
  <c r="M46" i="3"/>
  <c r="K46" i="3"/>
  <c r="H46" i="3"/>
  <c r="E46" i="3"/>
  <c r="P45" i="3"/>
  <c r="O45" i="3"/>
  <c r="N45" i="3"/>
  <c r="M45" i="3"/>
  <c r="K45" i="3"/>
  <c r="H45" i="3"/>
  <c r="E45" i="3"/>
  <c r="P44" i="3"/>
  <c r="O44" i="3"/>
  <c r="N44" i="3"/>
  <c r="M44" i="3"/>
  <c r="K44" i="3"/>
  <c r="H44" i="3"/>
  <c r="E44" i="3"/>
  <c r="P43" i="3"/>
  <c r="O43" i="3"/>
  <c r="N43" i="3"/>
  <c r="M43" i="3"/>
  <c r="K43" i="3"/>
  <c r="H43" i="3"/>
  <c r="E43" i="3"/>
  <c r="P42" i="3"/>
  <c r="O42" i="3"/>
  <c r="N42" i="3"/>
  <c r="M42" i="3"/>
  <c r="K42" i="3"/>
  <c r="H42" i="3"/>
  <c r="E42" i="3"/>
  <c r="P41" i="3"/>
  <c r="O41" i="3"/>
  <c r="N41" i="3"/>
  <c r="M41" i="3"/>
  <c r="K41" i="3"/>
  <c r="H41" i="3"/>
  <c r="E41" i="3"/>
  <c r="P40" i="3"/>
  <c r="O40" i="3"/>
  <c r="N40" i="3"/>
  <c r="M40" i="3"/>
  <c r="K40" i="3"/>
  <c r="H40" i="3"/>
  <c r="E40" i="3"/>
  <c r="P39" i="3"/>
  <c r="O39" i="3"/>
  <c r="N39" i="3"/>
  <c r="M39" i="3"/>
  <c r="K39" i="3"/>
  <c r="H39" i="3"/>
  <c r="E39" i="3"/>
  <c r="P38" i="3"/>
  <c r="O38" i="3"/>
  <c r="N38" i="3"/>
  <c r="M38" i="3"/>
  <c r="K38" i="3"/>
  <c r="H38" i="3"/>
  <c r="E38" i="3"/>
  <c r="P37" i="3"/>
  <c r="O37" i="3"/>
  <c r="N37" i="3"/>
  <c r="M37" i="3"/>
  <c r="K37" i="3"/>
  <c r="H37" i="3"/>
  <c r="E37" i="3"/>
  <c r="P36" i="3"/>
  <c r="O36" i="3"/>
  <c r="N36" i="3"/>
  <c r="M36" i="3"/>
  <c r="K36" i="3"/>
  <c r="H36" i="3"/>
  <c r="E36" i="3"/>
  <c r="P35" i="3"/>
  <c r="O35" i="3"/>
  <c r="N35" i="3"/>
  <c r="M35" i="3"/>
  <c r="K35" i="3"/>
  <c r="H35" i="3"/>
  <c r="E35" i="3"/>
  <c r="P34" i="3"/>
  <c r="O34" i="3"/>
  <c r="N34" i="3"/>
  <c r="M34" i="3"/>
  <c r="K34" i="3"/>
  <c r="H34" i="3"/>
  <c r="E34" i="3"/>
  <c r="P33" i="3"/>
  <c r="O33" i="3"/>
  <c r="N33" i="3"/>
  <c r="M33" i="3"/>
  <c r="K33" i="3"/>
  <c r="H33" i="3"/>
  <c r="E33" i="3"/>
  <c r="P32" i="3"/>
  <c r="O32" i="3"/>
  <c r="N32" i="3"/>
  <c r="M32" i="3"/>
  <c r="K32" i="3"/>
  <c r="H32" i="3"/>
  <c r="E32" i="3"/>
  <c r="P31" i="3"/>
  <c r="O31" i="3"/>
  <c r="N31" i="3"/>
  <c r="M31" i="3"/>
  <c r="K31" i="3"/>
  <c r="H31" i="3"/>
  <c r="E31" i="3"/>
  <c r="P30" i="3"/>
  <c r="M30" i="3"/>
  <c r="K30" i="3"/>
  <c r="H30" i="3"/>
  <c r="O30" i="3" s="1"/>
  <c r="E30" i="3"/>
  <c r="N30" i="3" s="1"/>
  <c r="P29" i="3"/>
  <c r="M29" i="3"/>
  <c r="K29" i="3"/>
  <c r="H29" i="3"/>
  <c r="O29" i="3" s="1"/>
  <c r="E29" i="3"/>
  <c r="N29" i="3" s="1"/>
  <c r="P28" i="3"/>
  <c r="O28" i="3"/>
  <c r="N28" i="3"/>
  <c r="M28" i="3"/>
  <c r="K28" i="3"/>
  <c r="H28" i="3"/>
  <c r="E28" i="3"/>
  <c r="P27" i="3"/>
  <c r="M27" i="3"/>
  <c r="K27" i="3"/>
  <c r="H27" i="3"/>
  <c r="O27" i="3" s="1"/>
  <c r="E27" i="3"/>
  <c r="N27" i="3" s="1"/>
  <c r="P26" i="3"/>
  <c r="M26" i="3"/>
  <c r="K26" i="3"/>
  <c r="H26" i="3"/>
  <c r="O26" i="3" s="1"/>
  <c r="E26" i="3"/>
  <c r="N26" i="3" s="1"/>
  <c r="P25" i="3"/>
  <c r="M25" i="3"/>
  <c r="K25" i="3"/>
  <c r="H25" i="3"/>
  <c r="O25" i="3" s="1"/>
  <c r="E25" i="3"/>
  <c r="N25" i="3" s="1"/>
  <c r="P24" i="3"/>
  <c r="O24" i="3"/>
  <c r="N24" i="3"/>
  <c r="M24" i="3"/>
  <c r="K24" i="3"/>
  <c r="H24" i="3"/>
  <c r="E24" i="3"/>
  <c r="P23" i="3"/>
  <c r="M23" i="3"/>
  <c r="K23" i="3"/>
  <c r="H23" i="3"/>
  <c r="O23" i="3" s="1"/>
  <c r="E23" i="3"/>
  <c r="N23" i="3" s="1"/>
  <c r="P22" i="3"/>
  <c r="O22" i="3"/>
  <c r="N22" i="3"/>
  <c r="M22" i="3"/>
  <c r="K22" i="3"/>
  <c r="H22" i="3"/>
  <c r="E22" i="3"/>
  <c r="P21" i="3"/>
  <c r="O21" i="3"/>
  <c r="N21" i="3"/>
  <c r="M21" i="3"/>
  <c r="K21" i="3"/>
  <c r="H21" i="3"/>
  <c r="E21" i="3"/>
  <c r="P20" i="3"/>
  <c r="M20" i="3"/>
  <c r="K20" i="3"/>
  <c r="H20" i="3"/>
  <c r="O20" i="3" s="1"/>
  <c r="E20" i="3"/>
  <c r="N20" i="3" s="1"/>
  <c r="P19" i="3"/>
  <c r="O19" i="3"/>
  <c r="N19" i="3"/>
  <c r="M19" i="3"/>
  <c r="K19" i="3"/>
  <c r="H19" i="3"/>
  <c r="E19" i="3"/>
  <c r="P18" i="3"/>
  <c r="O18" i="3"/>
  <c r="N18" i="3"/>
  <c r="M18" i="3"/>
  <c r="K18" i="3"/>
  <c r="H18" i="3"/>
  <c r="E18" i="3"/>
  <c r="P17" i="3"/>
  <c r="O17" i="3"/>
  <c r="N17" i="3"/>
  <c r="M17" i="3"/>
  <c r="K17" i="3"/>
  <c r="H17" i="3"/>
  <c r="E17" i="3"/>
  <c r="P16" i="3"/>
  <c r="O16" i="3"/>
  <c r="N16" i="3"/>
  <c r="M16" i="3"/>
  <c r="K16" i="3"/>
  <c r="H16" i="3"/>
  <c r="E16" i="3"/>
  <c r="P15" i="3"/>
  <c r="M15" i="3"/>
  <c r="K15" i="3"/>
  <c r="H15" i="3"/>
  <c r="O15" i="3" s="1"/>
  <c r="E15" i="3"/>
  <c r="N15" i="3" s="1"/>
  <c r="R53" i="1"/>
  <c r="I53" i="1"/>
  <c r="G53" i="1"/>
  <c r="F53" i="1"/>
  <c r="D53" i="1"/>
  <c r="C53" i="1"/>
  <c r="P52" i="1"/>
  <c r="O52" i="1"/>
  <c r="N52" i="1"/>
  <c r="M52" i="1"/>
  <c r="K52" i="1"/>
  <c r="H52" i="1"/>
  <c r="E52" i="1"/>
  <c r="P51" i="1"/>
  <c r="O51" i="1"/>
  <c r="N51" i="1"/>
  <c r="M51" i="1"/>
  <c r="K51" i="1"/>
  <c r="H51" i="1"/>
  <c r="E51" i="1"/>
  <c r="P50" i="1"/>
  <c r="O50" i="1"/>
  <c r="N50" i="1"/>
  <c r="M50" i="1"/>
  <c r="K50" i="1"/>
  <c r="H50" i="1"/>
  <c r="E50" i="1"/>
  <c r="P49" i="1"/>
  <c r="O49" i="1"/>
  <c r="N49" i="1"/>
  <c r="M49" i="1"/>
  <c r="K49" i="1"/>
  <c r="H49" i="1"/>
  <c r="E49" i="1"/>
  <c r="P48" i="1"/>
  <c r="O48" i="1"/>
  <c r="N48" i="1"/>
  <c r="M48" i="1"/>
  <c r="K48" i="1"/>
  <c r="H48" i="1"/>
  <c r="E48" i="1"/>
  <c r="P47" i="1"/>
  <c r="O47" i="1"/>
  <c r="N47" i="1"/>
  <c r="M47" i="1"/>
  <c r="K47" i="1"/>
  <c r="H47" i="1"/>
  <c r="E47" i="1"/>
  <c r="P46" i="1"/>
  <c r="O46" i="1"/>
  <c r="N46" i="1"/>
  <c r="M46" i="1"/>
  <c r="K46" i="1"/>
  <c r="H46" i="1"/>
  <c r="E46" i="1"/>
  <c r="P45" i="1"/>
  <c r="O45" i="1"/>
  <c r="N45" i="1"/>
  <c r="M45" i="1"/>
  <c r="K45" i="1"/>
  <c r="H45" i="1"/>
  <c r="E45" i="1"/>
  <c r="P44" i="1"/>
  <c r="O44" i="1"/>
  <c r="N44" i="1"/>
  <c r="M44" i="1"/>
  <c r="K44" i="1"/>
  <c r="H44" i="1"/>
  <c r="E44" i="1"/>
  <c r="P43" i="1"/>
  <c r="O43" i="1"/>
  <c r="N43" i="1"/>
  <c r="M43" i="1"/>
  <c r="K43" i="1"/>
  <c r="H43" i="1"/>
  <c r="E43" i="1"/>
  <c r="P42" i="1"/>
  <c r="O42" i="1"/>
  <c r="N42" i="1"/>
  <c r="M42" i="1"/>
  <c r="K42" i="1"/>
  <c r="H42" i="1"/>
  <c r="E42" i="1"/>
  <c r="P41" i="1"/>
  <c r="O41" i="1"/>
  <c r="N41" i="1"/>
  <c r="M41" i="1"/>
  <c r="K41" i="1"/>
  <c r="H41" i="1"/>
  <c r="E41" i="1"/>
  <c r="P40" i="1"/>
  <c r="O40" i="1"/>
  <c r="N40" i="1"/>
  <c r="M40" i="1"/>
  <c r="K40" i="1"/>
  <c r="H40" i="1"/>
  <c r="E40" i="1"/>
  <c r="P39" i="1"/>
  <c r="O39" i="1"/>
  <c r="N39" i="1"/>
  <c r="M39" i="1"/>
  <c r="K39" i="1"/>
  <c r="H39" i="1"/>
  <c r="E39" i="1"/>
  <c r="P38" i="1"/>
  <c r="M38" i="1"/>
  <c r="K38" i="1"/>
  <c r="H38" i="1"/>
  <c r="O38" i="1" s="1"/>
  <c r="E38" i="1"/>
  <c r="N38" i="1" s="1"/>
  <c r="P37" i="1"/>
  <c r="O37" i="1"/>
  <c r="N37" i="1"/>
  <c r="M37" i="1"/>
  <c r="K37" i="1"/>
  <c r="H37" i="1"/>
  <c r="E37" i="1"/>
  <c r="P36" i="1"/>
  <c r="O36" i="1"/>
  <c r="N36" i="1"/>
  <c r="M36" i="1"/>
  <c r="K36" i="1"/>
  <c r="H36" i="1"/>
  <c r="E36" i="1"/>
  <c r="P35" i="1"/>
  <c r="O35" i="1"/>
  <c r="N35" i="1"/>
  <c r="M35" i="1"/>
  <c r="K35" i="1"/>
  <c r="H35" i="1"/>
  <c r="E35" i="1"/>
  <c r="P34" i="1"/>
  <c r="O34" i="1"/>
  <c r="N34" i="1"/>
  <c r="M34" i="1"/>
  <c r="K34" i="1"/>
  <c r="H34" i="1"/>
  <c r="E34" i="1"/>
  <c r="P33" i="1"/>
  <c r="O33" i="1"/>
  <c r="N33" i="1"/>
  <c r="M33" i="1"/>
  <c r="K33" i="1"/>
  <c r="H33" i="1"/>
  <c r="E33" i="1"/>
  <c r="P32" i="1"/>
  <c r="O32" i="1"/>
  <c r="N32" i="1"/>
  <c r="M32" i="1"/>
  <c r="K32" i="1"/>
  <c r="H32" i="1"/>
  <c r="E32" i="1"/>
  <c r="P31" i="1"/>
  <c r="O31" i="1"/>
  <c r="N31" i="1"/>
  <c r="M31" i="1"/>
  <c r="K31" i="1"/>
  <c r="H31" i="1"/>
  <c r="E31" i="1"/>
  <c r="P30" i="1"/>
  <c r="M30" i="1"/>
  <c r="K30" i="1"/>
  <c r="H30" i="1"/>
  <c r="O30" i="1" s="1"/>
  <c r="E30" i="1"/>
  <c r="N30" i="1" s="1"/>
  <c r="P29" i="1"/>
  <c r="M29" i="1"/>
  <c r="K29" i="1"/>
  <c r="H29" i="1"/>
  <c r="O29" i="1" s="1"/>
  <c r="E29" i="1"/>
  <c r="N29" i="1" s="1"/>
  <c r="P28" i="1"/>
  <c r="O28" i="1"/>
  <c r="N28" i="1"/>
  <c r="M28" i="1"/>
  <c r="K28" i="1"/>
  <c r="H28" i="1"/>
  <c r="E28" i="1"/>
  <c r="P27" i="1"/>
  <c r="M27" i="1"/>
  <c r="K27" i="1"/>
  <c r="H27" i="1"/>
  <c r="O27" i="1" s="1"/>
  <c r="E27" i="1"/>
  <c r="N27" i="1" s="1"/>
  <c r="P26" i="1"/>
  <c r="M26" i="1"/>
  <c r="K26" i="1"/>
  <c r="H26" i="1"/>
  <c r="O26" i="1" s="1"/>
  <c r="E26" i="1"/>
  <c r="N26" i="1" s="1"/>
  <c r="P25" i="1"/>
  <c r="M25" i="1"/>
  <c r="K25" i="1"/>
  <c r="H25" i="1"/>
  <c r="O25" i="1" s="1"/>
  <c r="E25" i="1"/>
  <c r="N25" i="1" s="1"/>
  <c r="P24" i="1"/>
  <c r="O24" i="1"/>
  <c r="N24" i="1"/>
  <c r="M24" i="1"/>
  <c r="K24" i="1"/>
  <c r="H24" i="1"/>
  <c r="E24" i="1"/>
  <c r="P23" i="1"/>
  <c r="M23" i="1"/>
  <c r="K23" i="1"/>
  <c r="H23" i="1"/>
  <c r="O23" i="1" s="1"/>
  <c r="E23" i="1"/>
  <c r="N23" i="1" s="1"/>
  <c r="P22" i="1"/>
  <c r="O22" i="1"/>
  <c r="N22" i="1"/>
  <c r="M22" i="1"/>
  <c r="K22" i="1"/>
  <c r="H22" i="1"/>
  <c r="E22" i="1"/>
  <c r="P21" i="1"/>
  <c r="O21" i="1"/>
  <c r="N21" i="1"/>
  <c r="M21" i="1"/>
  <c r="K21" i="1"/>
  <c r="H21" i="1"/>
  <c r="E21" i="1"/>
  <c r="P20" i="1"/>
  <c r="M20" i="1"/>
  <c r="K20" i="1"/>
  <c r="H20" i="1"/>
  <c r="O20" i="1" s="1"/>
  <c r="E20" i="1"/>
  <c r="N20" i="1" s="1"/>
  <c r="P19" i="1"/>
  <c r="O19" i="1"/>
  <c r="N19" i="1"/>
  <c r="M19" i="1"/>
  <c r="K19" i="1"/>
  <c r="H19" i="1"/>
  <c r="E19" i="1"/>
  <c r="P18" i="1"/>
  <c r="O18" i="1"/>
  <c r="N18" i="1"/>
  <c r="M18" i="1"/>
  <c r="K18" i="1"/>
  <c r="H18" i="1"/>
  <c r="E18" i="1"/>
  <c r="P17" i="1"/>
  <c r="O17" i="1"/>
  <c r="N17" i="1"/>
  <c r="M17" i="1"/>
  <c r="K17" i="1"/>
  <c r="H17" i="1"/>
  <c r="E17" i="1"/>
  <c r="P16" i="1"/>
  <c r="O16" i="1"/>
  <c r="N16" i="1"/>
  <c r="M16" i="1"/>
  <c r="K16" i="1"/>
  <c r="H16" i="1"/>
  <c r="E16" i="1"/>
  <c r="M15" i="1"/>
  <c r="K15" i="1"/>
  <c r="H15" i="1"/>
  <c r="O15" i="1" s="1"/>
  <c r="E15" i="1"/>
  <c r="N15" i="1" s="1"/>
  <c r="Q542" i="11" l="1"/>
  <c r="C53" i="12"/>
  <c r="E15" i="12"/>
  <c r="Q47" i="3"/>
  <c r="S47" i="3" s="1"/>
  <c r="O547" i="11"/>
  <c r="Q547" i="11"/>
  <c r="Q47" i="8"/>
  <c r="S47" i="8" s="1"/>
  <c r="Q44" i="1"/>
  <c r="S44" i="1" s="1"/>
  <c r="Q31" i="1"/>
  <c r="S31" i="1" s="1"/>
  <c r="Q50" i="4"/>
  <c r="S50" i="4" s="1"/>
  <c r="Q46" i="9"/>
  <c r="S46" i="9" s="1"/>
  <c r="Q40" i="10"/>
  <c r="S40" i="10" s="1"/>
  <c r="Q27" i="1"/>
  <c r="Q48" i="1"/>
  <c r="S48" i="1" s="1"/>
  <c r="Q44" i="3"/>
  <c r="S44" i="3" s="1"/>
  <c r="Q22" i="7"/>
  <c r="S22" i="7" s="1"/>
  <c r="Q24" i="7"/>
  <c r="S24" i="7" s="1"/>
  <c r="Q42" i="8"/>
  <c r="S42" i="8" s="1"/>
  <c r="Q51" i="3"/>
  <c r="S51" i="3" s="1"/>
  <c r="Q30" i="6"/>
  <c r="S30" i="6" s="1"/>
  <c r="Q52" i="6"/>
  <c r="S52" i="6" s="1"/>
  <c r="Q42" i="9"/>
  <c r="S42" i="9" s="1"/>
  <c r="Q47" i="1"/>
  <c r="S47" i="1" s="1"/>
  <c r="Q30" i="4"/>
  <c r="S30" i="4" s="1"/>
  <c r="Q40" i="4"/>
  <c r="S40" i="4" s="1"/>
  <c r="Q26" i="6"/>
  <c r="S26" i="6" s="1"/>
  <c r="Q40" i="7"/>
  <c r="S40" i="7" s="1"/>
  <c r="Q52" i="7"/>
  <c r="S52" i="7" s="1"/>
  <c r="Q44" i="10"/>
  <c r="S44" i="10" s="1"/>
  <c r="O135" i="11"/>
  <c r="O138" i="11" s="1"/>
  <c r="R137" i="11" s="1"/>
  <c r="C15" i="4"/>
  <c r="Q44" i="6"/>
  <c r="S44" i="6" s="1"/>
  <c r="Q51" i="10"/>
  <c r="S51" i="10" s="1"/>
  <c r="Q47" i="10"/>
  <c r="S47" i="10" s="1"/>
  <c r="Q45" i="1"/>
  <c r="S45" i="1" s="1"/>
  <c r="Q51" i="1"/>
  <c r="S51" i="1" s="1"/>
  <c r="Q47" i="4"/>
  <c r="S47" i="4" s="1"/>
  <c r="Q43" i="4"/>
  <c r="S43" i="4" s="1"/>
  <c r="Q19" i="1"/>
  <c r="S19" i="1" s="1"/>
  <c r="Q21" i="1"/>
  <c r="S21" i="1" s="1"/>
  <c r="Q34" i="1"/>
  <c r="S34" i="1" s="1"/>
  <c r="Q35" i="1"/>
  <c r="S35" i="1" s="1"/>
  <c r="Q39" i="3"/>
  <c r="S39" i="3" s="1"/>
  <c r="Q43" i="3"/>
  <c r="S43" i="3" s="1"/>
  <c r="Q46" i="3"/>
  <c r="S46" i="3" s="1"/>
  <c r="Q26" i="4"/>
  <c r="S26" i="4" s="1"/>
  <c r="Q35" i="4"/>
  <c r="S35" i="4" s="1"/>
  <c r="Q39" i="4"/>
  <c r="S39" i="4" s="1"/>
  <c r="Q42" i="4"/>
  <c r="S42" i="4" s="1"/>
  <c r="Q47" i="6"/>
  <c r="S47" i="6" s="1"/>
  <c r="Q51" i="6"/>
  <c r="S51" i="6" s="1"/>
  <c r="Q29" i="7"/>
  <c r="S29" i="7" s="1"/>
  <c r="Q34" i="7"/>
  <c r="S34" i="7" s="1"/>
  <c r="Q45" i="7"/>
  <c r="S45" i="7" s="1"/>
  <c r="Q49" i="7"/>
  <c r="S49" i="7" s="1"/>
  <c r="Q22" i="8"/>
  <c r="S22" i="8" s="1"/>
  <c r="Q44" i="8"/>
  <c r="S44" i="8" s="1"/>
  <c r="Q51" i="8"/>
  <c r="S51" i="8" s="1"/>
  <c r="Q49" i="9"/>
  <c r="S49" i="9" s="1"/>
  <c r="Q43" i="10"/>
  <c r="S43" i="10" s="1"/>
  <c r="Q48" i="10"/>
  <c r="S48" i="10" s="1"/>
  <c r="W333" i="11"/>
  <c r="AA333" i="11" s="1"/>
  <c r="AJ263" i="11"/>
  <c r="AH263" i="11"/>
  <c r="AC330" i="11"/>
  <c r="AG330" i="11" s="1"/>
  <c r="AK330" i="11" s="1"/>
  <c r="AC329" i="11"/>
  <c r="AG329" i="11" s="1"/>
  <c r="AK260" i="11"/>
  <c r="Q39" i="8"/>
  <c r="S39" i="8" s="1"/>
  <c r="Q43" i="8"/>
  <c r="S43" i="8" s="1"/>
  <c r="Q48" i="8"/>
  <c r="S48" i="8" s="1"/>
  <c r="Q35" i="9"/>
  <c r="S35" i="9" s="1"/>
  <c r="Q47" i="9"/>
  <c r="S47" i="9" s="1"/>
  <c r="Q51" i="9"/>
  <c r="S51" i="9" s="1"/>
  <c r="Q24" i="1"/>
  <c r="S24" i="1" s="1"/>
  <c r="Q45" i="3"/>
  <c r="S45" i="3" s="1"/>
  <c r="O53" i="4"/>
  <c r="Q41" i="4"/>
  <c r="S41" i="4" s="1"/>
  <c r="Q51" i="4"/>
  <c r="S51" i="4" s="1"/>
  <c r="Q41" i="6"/>
  <c r="S41" i="6" s="1"/>
  <c r="Q45" i="6"/>
  <c r="S45" i="6" s="1"/>
  <c r="Q21" i="8"/>
  <c r="S21" i="8" s="1"/>
  <c r="Q238" i="11"/>
  <c r="D307" i="11"/>
  <c r="H307" i="11" s="1"/>
  <c r="AH266" i="11"/>
  <c r="AJ266" i="11"/>
  <c r="W336" i="11"/>
  <c r="AA336" i="11" s="1"/>
  <c r="W315" i="11"/>
  <c r="AA315" i="11" s="1"/>
  <c r="AH315" i="11" s="1"/>
  <c r="AJ246" i="11"/>
  <c r="Q39" i="1"/>
  <c r="S39" i="1" s="1"/>
  <c r="Q43" i="1"/>
  <c r="S43" i="1" s="1"/>
  <c r="Q46" i="1"/>
  <c r="S46" i="1" s="1"/>
  <c r="Q48" i="3"/>
  <c r="S48" i="3" s="1"/>
  <c r="Q19" i="4"/>
  <c r="S19" i="4" s="1"/>
  <c r="Q44" i="4"/>
  <c r="S44" i="4" s="1"/>
  <c r="Q39" i="6"/>
  <c r="S39" i="6" s="1"/>
  <c r="Q43" i="6"/>
  <c r="S43" i="6" s="1"/>
  <c r="Q50" i="7"/>
  <c r="S50" i="7" s="1"/>
  <c r="O53" i="8"/>
  <c r="Q43" i="9"/>
  <c r="S43" i="9" s="1"/>
  <c r="H53" i="10"/>
  <c r="W340" i="11"/>
  <c r="AA340" i="11" s="1"/>
  <c r="AH270" i="11"/>
  <c r="AJ270" i="11"/>
  <c r="O238" i="11"/>
  <c r="C30" i="7" s="1"/>
  <c r="E30" i="7" s="1"/>
  <c r="N30" i="7" s="1"/>
  <c r="Q30" i="7" s="1"/>
  <c r="S30" i="7" s="1"/>
  <c r="J396" i="11"/>
  <c r="N396" i="11" s="1"/>
  <c r="R326" i="11"/>
  <c r="D376" i="11"/>
  <c r="H376" i="11" s="1"/>
  <c r="O306" i="11"/>
  <c r="C29" i="8" s="1"/>
  <c r="E29" i="8" s="1"/>
  <c r="N29" i="8" s="1"/>
  <c r="Q29" i="8" s="1"/>
  <c r="S29" i="8" s="1"/>
  <c r="Q306" i="11"/>
  <c r="AC311" i="11"/>
  <c r="AG311" i="11" s="1"/>
  <c r="AH311" i="11" s="1"/>
  <c r="AK242" i="11"/>
  <c r="Q300" i="11"/>
  <c r="D370" i="11"/>
  <c r="H370" i="11" s="1"/>
  <c r="O300" i="11"/>
  <c r="C23" i="8" s="1"/>
  <c r="E23" i="8" s="1"/>
  <c r="N23" i="8" s="1"/>
  <c r="Q23" i="8" s="1"/>
  <c r="S23" i="8" s="1"/>
  <c r="D333" i="11"/>
  <c r="H333" i="11" s="1"/>
  <c r="Q263" i="11"/>
  <c r="O263" i="11"/>
  <c r="AC374" i="11"/>
  <c r="AG374" i="11" s="1"/>
  <c r="AK304" i="11"/>
  <c r="W324" i="11"/>
  <c r="AA324" i="11" s="1"/>
  <c r="AH255" i="11"/>
  <c r="AJ255" i="11"/>
  <c r="D363" i="11"/>
  <c r="H363" i="11" s="1"/>
  <c r="Q293" i="11"/>
  <c r="O293" i="11"/>
  <c r="C16" i="8" s="1"/>
  <c r="E16" i="8" s="1"/>
  <c r="AK241" i="11"/>
  <c r="AC310" i="11"/>
  <c r="AG310" i="11" s="1"/>
  <c r="W380" i="11"/>
  <c r="AA380" i="11" s="1"/>
  <c r="W449" i="11" s="1"/>
  <c r="AA449" i="11" s="1"/>
  <c r="AJ310" i="11"/>
  <c r="J434" i="11"/>
  <c r="N434" i="11" s="1"/>
  <c r="R365" i="11"/>
  <c r="AC451" i="11"/>
  <c r="AG451" i="11" s="1"/>
  <c r="AK382" i="11"/>
  <c r="W328" i="11"/>
  <c r="AA328" i="11" s="1"/>
  <c r="AH259" i="11"/>
  <c r="AJ259" i="11"/>
  <c r="AJ244" i="11"/>
  <c r="AH244" i="11"/>
  <c r="W313" i="11"/>
  <c r="AA313" i="11" s="1"/>
  <c r="D399" i="11"/>
  <c r="H399" i="11" s="1"/>
  <c r="O329" i="11"/>
  <c r="C52" i="8" s="1"/>
  <c r="E52" i="8" s="1"/>
  <c r="Q329" i="11"/>
  <c r="AC322" i="11"/>
  <c r="AG322" i="11" s="1"/>
  <c r="AH322" i="11" s="1"/>
  <c r="AK253" i="11"/>
  <c r="AK324" i="11"/>
  <c r="AC394" i="11"/>
  <c r="AG394" i="11" s="1"/>
  <c r="D313" i="11"/>
  <c r="H313" i="11" s="1"/>
  <c r="Q244" i="11"/>
  <c r="O244" i="11"/>
  <c r="C36" i="7" s="1"/>
  <c r="E36" i="7" s="1"/>
  <c r="W223" i="11"/>
  <c r="AA204" i="11"/>
  <c r="AA207" i="11" s="1"/>
  <c r="AJ154" i="11"/>
  <c r="AJ204" i="11" s="1"/>
  <c r="W369" i="11"/>
  <c r="AA369" i="11" s="1"/>
  <c r="W438" i="11" s="1"/>
  <c r="AA438" i="11" s="1"/>
  <c r="AJ299" i="11"/>
  <c r="AH299" i="11"/>
  <c r="AC313" i="11"/>
  <c r="AG313" i="11" s="1"/>
  <c r="AK244" i="11"/>
  <c r="R154" i="11"/>
  <c r="R204" i="11" s="1"/>
  <c r="J223" i="11"/>
  <c r="N204" i="11"/>
  <c r="N207" i="11" s="1"/>
  <c r="N209" i="11" s="1"/>
  <c r="D294" i="11"/>
  <c r="H294" i="11" s="1"/>
  <c r="O225" i="11"/>
  <c r="C17" i="7" s="1"/>
  <c r="E17" i="7" s="1"/>
  <c r="Q225" i="11"/>
  <c r="AK318" i="11"/>
  <c r="AC388" i="11"/>
  <c r="AG388" i="11" s="1"/>
  <c r="J374" i="11"/>
  <c r="N374" i="11" s="1"/>
  <c r="R304" i="11"/>
  <c r="D397" i="11"/>
  <c r="H397" i="11" s="1"/>
  <c r="Q327" i="11"/>
  <c r="O327" i="11"/>
  <c r="C50" i="8" s="1"/>
  <c r="E50" i="8" s="1"/>
  <c r="J369" i="11"/>
  <c r="N369" i="11" s="1"/>
  <c r="R299" i="11"/>
  <c r="W371" i="11"/>
  <c r="AA371" i="11" s="1"/>
  <c r="W440" i="11" s="1"/>
  <c r="AA440" i="11" s="1"/>
  <c r="AJ301" i="11"/>
  <c r="AK305" i="11"/>
  <c r="AC375" i="11"/>
  <c r="AG375" i="11" s="1"/>
  <c r="J375" i="11"/>
  <c r="N375" i="11" s="1"/>
  <c r="R305" i="11"/>
  <c r="J466" i="11"/>
  <c r="N466" i="11" s="1"/>
  <c r="R397" i="11"/>
  <c r="W377" i="11"/>
  <c r="AA377" i="11" s="1"/>
  <c r="W446" i="11" s="1"/>
  <c r="AA446" i="11" s="1"/>
  <c r="AJ307" i="11"/>
  <c r="AH253" i="11"/>
  <c r="D338" i="11"/>
  <c r="H338" i="11" s="1"/>
  <c r="O268" i="11"/>
  <c r="Q268" i="11"/>
  <c r="D316" i="11"/>
  <c r="H316" i="11" s="1"/>
  <c r="Q247" i="11"/>
  <c r="O247" i="11"/>
  <c r="C39" i="7" s="1"/>
  <c r="E39" i="7" s="1"/>
  <c r="Q330" i="11"/>
  <c r="O330" i="11"/>
  <c r="D308" i="11"/>
  <c r="H308" i="11" s="1"/>
  <c r="O239" i="11"/>
  <c r="C31" i="7" s="1"/>
  <c r="E31" i="7" s="1"/>
  <c r="Q239" i="11"/>
  <c r="D373" i="11"/>
  <c r="H373" i="11" s="1"/>
  <c r="Q303" i="11"/>
  <c r="O303" i="11"/>
  <c r="C26" i="8" s="1"/>
  <c r="E26" i="8" s="1"/>
  <c r="N26" i="8" s="1"/>
  <c r="Q26" i="8" s="1"/>
  <c r="S26" i="8" s="1"/>
  <c r="AJ364" i="11"/>
  <c r="D204" i="11"/>
  <c r="D207" i="11" s="1"/>
  <c r="H154" i="11"/>
  <c r="D328" i="11"/>
  <c r="H328" i="11" s="1"/>
  <c r="Q259" i="11"/>
  <c r="O259" i="11"/>
  <c r="C51" i="7" s="1"/>
  <c r="E51" i="7" s="1"/>
  <c r="AC301" i="11"/>
  <c r="AG301" i="11" s="1"/>
  <c r="AH301" i="11" s="1"/>
  <c r="AK232" i="11"/>
  <c r="D326" i="11"/>
  <c r="H326" i="11" s="1"/>
  <c r="O257" i="11"/>
  <c r="C49" i="7" s="1"/>
  <c r="E49" i="7" s="1"/>
  <c r="Q257" i="11"/>
  <c r="AJ326" i="11"/>
  <c r="W396" i="11"/>
  <c r="AA396" i="11" s="1"/>
  <c r="W465" i="11" s="1"/>
  <c r="AA465" i="11" s="1"/>
  <c r="AH326" i="11"/>
  <c r="J380" i="11"/>
  <c r="N380" i="11" s="1"/>
  <c r="R310" i="11"/>
  <c r="AK231" i="11"/>
  <c r="AC300" i="11"/>
  <c r="AG300" i="11" s="1"/>
  <c r="D295" i="11"/>
  <c r="H295" i="11" s="1"/>
  <c r="Q226" i="11"/>
  <c r="O226" i="11"/>
  <c r="C18" i="7" s="1"/>
  <c r="E18" i="7" s="1"/>
  <c r="AJ322" i="11"/>
  <c r="W392" i="11"/>
  <c r="AA392" i="11" s="1"/>
  <c r="W461" i="11" s="1"/>
  <c r="AA461" i="11" s="1"/>
  <c r="J391" i="11"/>
  <c r="N391" i="11" s="1"/>
  <c r="R321" i="11"/>
  <c r="D366" i="11"/>
  <c r="H366" i="11" s="1"/>
  <c r="O296" i="11"/>
  <c r="C19" i="8" s="1"/>
  <c r="E19" i="8" s="1"/>
  <c r="Q296" i="11"/>
  <c r="Q269" i="11"/>
  <c r="D339" i="11"/>
  <c r="H339" i="11" s="1"/>
  <c r="O269" i="11"/>
  <c r="AK306" i="11"/>
  <c r="AC376" i="11"/>
  <c r="AG376" i="11" s="1"/>
  <c r="AC367" i="11"/>
  <c r="AG367" i="11" s="1"/>
  <c r="AK297" i="11"/>
  <c r="Q241" i="11"/>
  <c r="D310" i="11"/>
  <c r="H310" i="11" s="1"/>
  <c r="O241" i="11"/>
  <c r="C33" i="7" s="1"/>
  <c r="E33" i="7" s="1"/>
  <c r="J379" i="11"/>
  <c r="N379" i="11" s="1"/>
  <c r="R309" i="11"/>
  <c r="R329" i="11"/>
  <c r="J399" i="11"/>
  <c r="N399" i="11" s="1"/>
  <c r="W393" i="11"/>
  <c r="AA393" i="11" s="1"/>
  <c r="W462" i="11" s="1"/>
  <c r="AA462" i="11" s="1"/>
  <c r="AJ323" i="11"/>
  <c r="R373" i="11"/>
  <c r="J442" i="11"/>
  <c r="N442" i="11" s="1"/>
  <c r="AJ325" i="11"/>
  <c r="W395" i="11"/>
  <c r="AA395" i="11" s="1"/>
  <c r="W464" i="11" s="1"/>
  <c r="AA464" i="11" s="1"/>
  <c r="AJ390" i="11"/>
  <c r="D309" i="11"/>
  <c r="H309" i="11" s="1"/>
  <c r="Q240" i="11"/>
  <c r="O240" i="11"/>
  <c r="C32" i="7" s="1"/>
  <c r="E32" i="7" s="1"/>
  <c r="AC396" i="11"/>
  <c r="AG396" i="11" s="1"/>
  <c r="AK326" i="11"/>
  <c r="J528" i="11"/>
  <c r="N528" i="11" s="1"/>
  <c r="R528" i="11" s="1"/>
  <c r="R459" i="11"/>
  <c r="AC308" i="11"/>
  <c r="AG308" i="11" s="1"/>
  <c r="AK239" i="11"/>
  <c r="AH239" i="11"/>
  <c r="D320" i="11"/>
  <c r="H320" i="11" s="1"/>
  <c r="O251" i="11"/>
  <c r="C43" i="7" s="1"/>
  <c r="E43" i="7" s="1"/>
  <c r="Q251" i="11"/>
  <c r="J384" i="11"/>
  <c r="N384" i="11" s="1"/>
  <c r="R314" i="11"/>
  <c r="AH235" i="11"/>
  <c r="W304" i="11"/>
  <c r="AA304" i="11" s="1"/>
  <c r="AJ235" i="11"/>
  <c r="AC369" i="11"/>
  <c r="AG369" i="11" s="1"/>
  <c r="AK299" i="11"/>
  <c r="AJ447" i="11"/>
  <c r="W516" i="11"/>
  <c r="AA516" i="11" s="1"/>
  <c r="D297" i="11"/>
  <c r="H297" i="11" s="1"/>
  <c r="Q228" i="11"/>
  <c r="O228" i="11"/>
  <c r="C20" i="7" s="1"/>
  <c r="E20" i="7" s="1"/>
  <c r="N20" i="7" s="1"/>
  <c r="Q20" i="7" s="1"/>
  <c r="S20" i="7" s="1"/>
  <c r="W337" i="11"/>
  <c r="AA337" i="11" s="1"/>
  <c r="AH267" i="11"/>
  <c r="AJ267" i="11"/>
  <c r="D372" i="11"/>
  <c r="H372" i="11" s="1"/>
  <c r="Q302" i="11"/>
  <c r="AK250" i="11"/>
  <c r="AC319" i="11"/>
  <c r="AG319" i="11" s="1"/>
  <c r="AH319" i="11" s="1"/>
  <c r="AJ387" i="11"/>
  <c r="AC307" i="11"/>
  <c r="AG307" i="11" s="1"/>
  <c r="AH307" i="11" s="1"/>
  <c r="AK238" i="11"/>
  <c r="R325" i="11"/>
  <c r="J395" i="11"/>
  <c r="N395" i="11" s="1"/>
  <c r="O337" i="11"/>
  <c r="Q337" i="11"/>
  <c r="AJ332" i="11"/>
  <c r="AH332" i="11"/>
  <c r="J368" i="11"/>
  <c r="N368" i="11" s="1"/>
  <c r="R298" i="11"/>
  <c r="D319" i="11"/>
  <c r="H319" i="11" s="1"/>
  <c r="Q250" i="11"/>
  <c r="O250" i="11"/>
  <c r="C42" i="7" s="1"/>
  <c r="E42" i="7" s="1"/>
  <c r="W312" i="11"/>
  <c r="AA312" i="11" s="1"/>
  <c r="AH243" i="11"/>
  <c r="AJ243" i="11"/>
  <c r="J385" i="11"/>
  <c r="N385" i="11" s="1"/>
  <c r="R315" i="11"/>
  <c r="AC372" i="11"/>
  <c r="AG372" i="11" s="1"/>
  <c r="AK302" i="11"/>
  <c r="AJ391" i="11"/>
  <c r="AC321" i="11"/>
  <c r="AG321" i="11" s="1"/>
  <c r="AK252" i="11"/>
  <c r="AH252" i="11"/>
  <c r="AC320" i="11"/>
  <c r="AG320" i="11" s="1"/>
  <c r="AK251" i="11"/>
  <c r="AH251" i="11"/>
  <c r="W375" i="11"/>
  <c r="AA375" i="11" s="1"/>
  <c r="W444" i="11" s="1"/>
  <c r="AA444" i="11" s="1"/>
  <c r="AH305" i="11"/>
  <c r="AJ305" i="11"/>
  <c r="D375" i="11"/>
  <c r="H375" i="11" s="1"/>
  <c r="Q305" i="11"/>
  <c r="O305" i="11"/>
  <c r="C28" i="8" s="1"/>
  <c r="E28" i="8" s="1"/>
  <c r="Q253" i="11"/>
  <c r="D322" i="11"/>
  <c r="H322" i="11" s="1"/>
  <c r="O253" i="11"/>
  <c r="C45" i="7" s="1"/>
  <c r="E45" i="7" s="1"/>
  <c r="J387" i="11"/>
  <c r="N387" i="11" s="1"/>
  <c r="R317" i="11"/>
  <c r="W365" i="11"/>
  <c r="AA365" i="11" s="1"/>
  <c r="W434" i="11" s="1"/>
  <c r="AA434" i="11" s="1"/>
  <c r="AJ295" i="11"/>
  <c r="W306" i="11"/>
  <c r="AA306" i="11" s="1"/>
  <c r="AJ237" i="11"/>
  <c r="AH237" i="11"/>
  <c r="D388" i="11"/>
  <c r="H388" i="11" s="1"/>
  <c r="Q318" i="11"/>
  <c r="O318" i="11"/>
  <c r="C41" i="8" s="1"/>
  <c r="E41" i="8" s="1"/>
  <c r="W316" i="11"/>
  <c r="AA316" i="11" s="1"/>
  <c r="AH247" i="11"/>
  <c r="AJ247" i="11"/>
  <c r="AC384" i="11"/>
  <c r="AG384" i="11" s="1"/>
  <c r="AH384" i="11" s="1"/>
  <c r="AK314" i="11"/>
  <c r="J392" i="11"/>
  <c r="N392" i="11" s="1"/>
  <c r="R322" i="11"/>
  <c r="J463" i="11"/>
  <c r="N463" i="11" s="1"/>
  <c r="R394" i="11"/>
  <c r="D315" i="11"/>
  <c r="H315" i="11" s="1"/>
  <c r="O246" i="11"/>
  <c r="C38" i="7" s="1"/>
  <c r="E38" i="7" s="1"/>
  <c r="N38" i="7" s="1"/>
  <c r="Q38" i="7" s="1"/>
  <c r="S38" i="7" s="1"/>
  <c r="Q246" i="11"/>
  <c r="AC385" i="11"/>
  <c r="AG385" i="11" s="1"/>
  <c r="AK315" i="11"/>
  <c r="AH338" i="11"/>
  <c r="AJ338" i="11"/>
  <c r="AK234" i="11"/>
  <c r="AC303" i="11"/>
  <c r="AG303" i="11" s="1"/>
  <c r="O332" i="11"/>
  <c r="Q332" i="11"/>
  <c r="AC466" i="11"/>
  <c r="AG466" i="11" s="1"/>
  <c r="AK397" i="11"/>
  <c r="J439" i="11"/>
  <c r="N439" i="11" s="1"/>
  <c r="R370" i="11"/>
  <c r="AJ330" i="11"/>
  <c r="D341" i="11"/>
  <c r="H341" i="11" s="1"/>
  <c r="Q271" i="11"/>
  <c r="O271" i="11"/>
  <c r="AC325" i="11"/>
  <c r="AG325" i="11" s="1"/>
  <c r="AH325" i="11" s="1"/>
  <c r="AK256" i="11"/>
  <c r="Q256" i="11"/>
  <c r="D325" i="11"/>
  <c r="H325" i="11" s="1"/>
  <c r="O256" i="11"/>
  <c r="C48" i="7" s="1"/>
  <c r="E48" i="7" s="1"/>
  <c r="AH327" i="11"/>
  <c r="W397" i="11"/>
  <c r="AA397" i="11" s="1"/>
  <c r="W466" i="11" s="1"/>
  <c r="AA466" i="11" s="1"/>
  <c r="AJ327" i="11"/>
  <c r="AJ379" i="11"/>
  <c r="AH339" i="11"/>
  <c r="AJ339" i="11"/>
  <c r="AC364" i="11"/>
  <c r="AG364" i="11" s="1"/>
  <c r="AH364" i="11" s="1"/>
  <c r="AK294" i="11"/>
  <c r="AK136" i="11"/>
  <c r="J378" i="11"/>
  <c r="N378" i="11" s="1"/>
  <c r="R308" i="11"/>
  <c r="J364" i="11"/>
  <c r="N364" i="11" s="1"/>
  <c r="R294" i="11"/>
  <c r="AG154" i="11"/>
  <c r="AH154" i="11" s="1"/>
  <c r="AH204" i="11" s="1"/>
  <c r="AH207" i="11" s="1"/>
  <c r="AK206" i="11" s="1"/>
  <c r="AC204" i="11"/>
  <c r="AC207" i="11" s="1"/>
  <c r="AJ264" i="11"/>
  <c r="W334" i="11"/>
  <c r="AA334" i="11" s="1"/>
  <c r="AH264" i="11"/>
  <c r="D387" i="11"/>
  <c r="H387" i="11" s="1"/>
  <c r="Q317" i="11"/>
  <c r="O317" i="11"/>
  <c r="C40" i="8" s="1"/>
  <c r="E40" i="8" s="1"/>
  <c r="W366" i="11"/>
  <c r="AA366" i="11" s="1"/>
  <c r="W435" i="11" s="1"/>
  <c r="AA435" i="11" s="1"/>
  <c r="AH296" i="11"/>
  <c r="AJ296" i="11"/>
  <c r="J377" i="11"/>
  <c r="N377" i="11" s="1"/>
  <c r="R307" i="11"/>
  <c r="J451" i="11"/>
  <c r="N451" i="11" s="1"/>
  <c r="R382" i="11"/>
  <c r="AK224" i="11"/>
  <c r="AC293" i="11"/>
  <c r="AG293" i="11" s="1"/>
  <c r="AH293" i="11" s="1"/>
  <c r="J388" i="11"/>
  <c r="N388" i="11" s="1"/>
  <c r="R318" i="11"/>
  <c r="D298" i="11"/>
  <c r="H298" i="11" s="1"/>
  <c r="Q229" i="11"/>
  <c r="O229" i="11"/>
  <c r="C21" i="7" s="1"/>
  <c r="E21" i="7" s="1"/>
  <c r="W399" i="11"/>
  <c r="AA399" i="11" s="1"/>
  <c r="W468" i="11" s="1"/>
  <c r="AA468" i="11" s="1"/>
  <c r="AJ329" i="11"/>
  <c r="AH329" i="11"/>
  <c r="AJ311" i="11"/>
  <c r="W381" i="11"/>
  <c r="AA381" i="11" s="1"/>
  <c r="W450" i="11" s="1"/>
  <c r="AA450" i="11" s="1"/>
  <c r="J467" i="11"/>
  <c r="N467" i="11" s="1"/>
  <c r="R398" i="11"/>
  <c r="J386" i="11"/>
  <c r="N386" i="11" s="1"/>
  <c r="R316" i="11"/>
  <c r="D314" i="11"/>
  <c r="H314" i="11" s="1"/>
  <c r="Q245" i="11"/>
  <c r="O245" i="11"/>
  <c r="C37" i="7" s="1"/>
  <c r="E37" i="7" s="1"/>
  <c r="W335" i="11"/>
  <c r="AA335" i="11" s="1"/>
  <c r="AJ265" i="11"/>
  <c r="AH265" i="11"/>
  <c r="W389" i="11"/>
  <c r="AA389" i="11" s="1"/>
  <c r="W458" i="11" s="1"/>
  <c r="AA458" i="11" s="1"/>
  <c r="AJ319" i="11"/>
  <c r="W341" i="11"/>
  <c r="AA341" i="11" s="1"/>
  <c r="AJ271" i="11"/>
  <c r="AH271" i="11"/>
  <c r="AC328" i="11"/>
  <c r="AG328" i="11" s="1"/>
  <c r="AK259" i="11"/>
  <c r="J393" i="11"/>
  <c r="N393" i="11" s="1"/>
  <c r="R323" i="11"/>
  <c r="D304" i="11"/>
  <c r="H304" i="11" s="1"/>
  <c r="Q235" i="11"/>
  <c r="O235" i="11"/>
  <c r="C27" i="7" s="1"/>
  <c r="E27" i="7" s="1"/>
  <c r="N27" i="7" s="1"/>
  <c r="Q27" i="7" s="1"/>
  <c r="S27" i="7" s="1"/>
  <c r="AC323" i="11"/>
  <c r="AG323" i="11" s="1"/>
  <c r="AK254" i="11"/>
  <c r="W368" i="11"/>
  <c r="AA368" i="11" s="1"/>
  <c r="W437" i="11" s="1"/>
  <c r="AA437" i="11" s="1"/>
  <c r="AJ298" i="11"/>
  <c r="AH298" i="11"/>
  <c r="R445" i="11"/>
  <c r="J514" i="11"/>
  <c r="N514" i="11" s="1"/>
  <c r="R514" i="11" s="1"/>
  <c r="J371" i="11"/>
  <c r="N371" i="11" s="1"/>
  <c r="R301" i="11"/>
  <c r="J367" i="11"/>
  <c r="N367" i="11" s="1"/>
  <c r="R297" i="11"/>
  <c r="Q340" i="11"/>
  <c r="O340" i="11"/>
  <c r="AJ302" i="11"/>
  <c r="AH302" i="11"/>
  <c r="W372" i="11"/>
  <c r="AA372" i="11" s="1"/>
  <c r="W441" i="11" s="1"/>
  <c r="AA441" i="11" s="1"/>
  <c r="D301" i="11"/>
  <c r="H301" i="11" s="1"/>
  <c r="Q232" i="11"/>
  <c r="O232" i="11"/>
  <c r="C24" i="7" s="1"/>
  <c r="E24" i="7" s="1"/>
  <c r="D335" i="11"/>
  <c r="H335" i="11" s="1"/>
  <c r="Q265" i="11"/>
  <c r="O265" i="11"/>
  <c r="AC366" i="11"/>
  <c r="AG366" i="11" s="1"/>
  <c r="AK296" i="11"/>
  <c r="W303" i="11"/>
  <c r="AA303" i="11" s="1"/>
  <c r="AJ234" i="11"/>
  <c r="AH234" i="11"/>
  <c r="J381" i="11"/>
  <c r="N381" i="11" s="1"/>
  <c r="R311" i="11"/>
  <c r="O323" i="11"/>
  <c r="C46" i="8" s="1"/>
  <c r="E46" i="8" s="1"/>
  <c r="D393" i="11"/>
  <c r="H393" i="11" s="1"/>
  <c r="Q323" i="11"/>
  <c r="AH231" i="11"/>
  <c r="W300" i="11"/>
  <c r="AA300" i="11" s="1"/>
  <c r="AJ231" i="11"/>
  <c r="D321" i="11"/>
  <c r="H321" i="11" s="1"/>
  <c r="Q252" i="11"/>
  <c r="O252" i="11"/>
  <c r="C44" i="7" s="1"/>
  <c r="E44" i="7" s="1"/>
  <c r="O230" i="11"/>
  <c r="C22" i="7" s="1"/>
  <c r="E22" i="7" s="1"/>
  <c r="Q230" i="11"/>
  <c r="D299" i="11"/>
  <c r="H299" i="11" s="1"/>
  <c r="J389" i="11"/>
  <c r="N389" i="11" s="1"/>
  <c r="R319" i="11"/>
  <c r="AC437" i="11"/>
  <c r="AG437" i="11" s="1"/>
  <c r="AK368" i="11"/>
  <c r="D381" i="11"/>
  <c r="H381" i="11" s="1"/>
  <c r="Q311" i="11"/>
  <c r="O311" i="11"/>
  <c r="C34" i="8" s="1"/>
  <c r="E34" i="8" s="1"/>
  <c r="AC295" i="11"/>
  <c r="AG295" i="11" s="1"/>
  <c r="AH295" i="11" s="1"/>
  <c r="AK226" i="11"/>
  <c r="D382" i="11"/>
  <c r="H382" i="11" s="1"/>
  <c r="Q312" i="11"/>
  <c r="O312" i="11"/>
  <c r="C35" i="8" s="1"/>
  <c r="E35" i="8" s="1"/>
  <c r="D334" i="11"/>
  <c r="H334" i="11" s="1"/>
  <c r="O264" i="11"/>
  <c r="Q264" i="11"/>
  <c r="D394" i="11"/>
  <c r="H394" i="11" s="1"/>
  <c r="Q324" i="11"/>
  <c r="O324" i="11"/>
  <c r="C47" i="8" s="1"/>
  <c r="E47" i="8" s="1"/>
  <c r="AC386" i="11"/>
  <c r="AG386" i="11" s="1"/>
  <c r="AK316" i="11"/>
  <c r="J363" i="11"/>
  <c r="N363" i="11" s="1"/>
  <c r="R293" i="11"/>
  <c r="J383" i="11"/>
  <c r="N383" i="11" s="1"/>
  <c r="R313" i="11"/>
  <c r="AJ384" i="11"/>
  <c r="AC317" i="11"/>
  <c r="AG317" i="11" s="1"/>
  <c r="AK248" i="11"/>
  <c r="AH248" i="11"/>
  <c r="W388" i="11"/>
  <c r="AA388" i="11" s="1"/>
  <c r="W457" i="11" s="1"/>
  <c r="AA457" i="11" s="1"/>
  <c r="AH318" i="11"/>
  <c r="AJ318" i="11"/>
  <c r="AC379" i="11"/>
  <c r="AG379" i="11" s="1"/>
  <c r="AH379" i="11" s="1"/>
  <c r="AK309" i="11"/>
  <c r="W297" i="11"/>
  <c r="AA297" i="11" s="1"/>
  <c r="AH228" i="11"/>
  <c r="AJ228" i="11"/>
  <c r="J302" i="11"/>
  <c r="N302" i="11" s="1"/>
  <c r="O302" i="11" s="1"/>
  <c r="C25" i="8" s="1"/>
  <c r="E25" i="8" s="1"/>
  <c r="N25" i="8" s="1"/>
  <c r="Q25" i="8" s="1"/>
  <c r="S25" i="8" s="1"/>
  <c r="R233" i="11"/>
  <c r="D336" i="11"/>
  <c r="H336" i="11" s="1"/>
  <c r="Q266" i="11"/>
  <c r="O266" i="11"/>
  <c r="W363" i="11"/>
  <c r="AA363" i="11" s="1"/>
  <c r="W432" i="11" s="1"/>
  <c r="AA432" i="11" s="1"/>
  <c r="AJ293" i="11"/>
  <c r="J366" i="11"/>
  <c r="N366" i="11" s="1"/>
  <c r="R296" i="11"/>
  <c r="Q33" i="1"/>
  <c r="S33" i="1" s="1"/>
  <c r="Q40" i="1"/>
  <c r="S40" i="1" s="1"/>
  <c r="Q50" i="1"/>
  <c r="S50" i="1" s="1"/>
  <c r="Q23" i="3"/>
  <c r="S23" i="3" s="1"/>
  <c r="Q40" i="3"/>
  <c r="S40" i="3" s="1"/>
  <c r="Q50" i="3"/>
  <c r="S50" i="3" s="1"/>
  <c r="Q18" i="4"/>
  <c r="S18" i="4" s="1"/>
  <c r="Q36" i="4"/>
  <c r="S36" i="4" s="1"/>
  <c r="Q46" i="4"/>
  <c r="S46" i="4" s="1"/>
  <c r="H53" i="6"/>
  <c r="Q31" i="6"/>
  <c r="S31" i="6" s="1"/>
  <c r="Q48" i="6"/>
  <c r="S48" i="6" s="1"/>
  <c r="Q39" i="7"/>
  <c r="S39" i="7" s="1"/>
  <c r="Q51" i="7"/>
  <c r="S51" i="7" s="1"/>
  <c r="Q45" i="9"/>
  <c r="S45" i="9" s="1"/>
  <c r="Q50" i="10"/>
  <c r="S50" i="10" s="1"/>
  <c r="Q42" i="1"/>
  <c r="S42" i="1" s="1"/>
  <c r="Q42" i="3"/>
  <c r="S42" i="3" s="1"/>
  <c r="H53" i="4"/>
  <c r="Q31" i="4"/>
  <c r="S31" i="4" s="1"/>
  <c r="Q40" i="6"/>
  <c r="S40" i="6" s="1"/>
  <c r="Q50" i="6"/>
  <c r="S50" i="6" s="1"/>
  <c r="Q18" i="7"/>
  <c r="S18" i="7" s="1"/>
  <c r="Q41" i="7"/>
  <c r="S41" i="7" s="1"/>
  <c r="Q46" i="7"/>
  <c r="S46" i="7" s="1"/>
  <c r="Q49" i="8"/>
  <c r="S49" i="8" s="1"/>
  <c r="Q52" i="9"/>
  <c r="S52" i="9" s="1"/>
  <c r="Q32" i="1"/>
  <c r="S32" i="1" s="1"/>
  <c r="Q52" i="1"/>
  <c r="S52" i="1" s="1"/>
  <c r="Q48" i="4"/>
  <c r="S48" i="4" s="1"/>
  <c r="Q35" i="6"/>
  <c r="S35" i="6" s="1"/>
  <c r="H53" i="7"/>
  <c r="Q48" i="7"/>
  <c r="S48" i="7" s="1"/>
  <c r="Q46" i="8"/>
  <c r="S46" i="8" s="1"/>
  <c r="Q19" i="9"/>
  <c r="S19" i="9" s="1"/>
  <c r="Q42" i="10"/>
  <c r="S42" i="10" s="1"/>
  <c r="Q52" i="10"/>
  <c r="S52" i="10" s="1"/>
  <c r="Q16" i="1"/>
  <c r="S16" i="1" s="1"/>
  <c r="Q52" i="3"/>
  <c r="S52" i="3" s="1"/>
  <c r="Q22" i="4"/>
  <c r="S22" i="4" s="1"/>
  <c r="Q37" i="1"/>
  <c r="S37" i="1" s="1"/>
  <c r="Q42" i="6"/>
  <c r="S42" i="6" s="1"/>
  <c r="Q43" i="7"/>
  <c r="S43" i="7" s="1"/>
  <c r="Q36" i="8"/>
  <c r="S36" i="8" s="1"/>
  <c r="Q41" i="8"/>
  <c r="S41" i="8" s="1"/>
  <c r="Q44" i="9"/>
  <c r="S44" i="9" s="1"/>
  <c r="Q49" i="3"/>
  <c r="S49" i="3" s="1"/>
  <c r="Q45" i="4"/>
  <c r="S45" i="4" s="1"/>
  <c r="O53" i="7"/>
  <c r="H53" i="8"/>
  <c r="Q49" i="10"/>
  <c r="S49" i="10" s="1"/>
  <c r="Q46" i="10"/>
  <c r="S46" i="10" s="1"/>
  <c r="Q36" i="1"/>
  <c r="S36" i="1" s="1"/>
  <c r="Q41" i="1"/>
  <c r="S41" i="1" s="1"/>
  <c r="Q31" i="3"/>
  <c r="S31" i="3" s="1"/>
  <c r="Q41" i="3"/>
  <c r="S41" i="3" s="1"/>
  <c r="Q32" i="4"/>
  <c r="S32" i="4" s="1"/>
  <c r="Q37" i="4"/>
  <c r="S37" i="4" s="1"/>
  <c r="Q52" i="4"/>
  <c r="S52" i="4" s="1"/>
  <c r="Q49" i="6"/>
  <c r="S49" i="6" s="1"/>
  <c r="Q35" i="7"/>
  <c r="S35" i="7" s="1"/>
  <c r="Q47" i="7"/>
  <c r="S47" i="7" s="1"/>
  <c r="Q40" i="8"/>
  <c r="S40" i="8" s="1"/>
  <c r="Q50" i="8"/>
  <c r="S50" i="8" s="1"/>
  <c r="Q49" i="1"/>
  <c r="S49" i="1" s="1"/>
  <c r="H53" i="1"/>
  <c r="Q46" i="6"/>
  <c r="S46" i="6" s="1"/>
  <c r="Q19" i="7"/>
  <c r="S19" i="7" s="1"/>
  <c r="Q45" i="8"/>
  <c r="S45" i="8" s="1"/>
  <c r="Q48" i="9"/>
  <c r="S48" i="9" s="1"/>
  <c r="Q41" i="10"/>
  <c r="S41" i="10" s="1"/>
  <c r="H53" i="9"/>
  <c r="Q49" i="4"/>
  <c r="S49" i="4" s="1"/>
  <c r="Q42" i="7"/>
  <c r="S42" i="7" s="1"/>
  <c r="Q44" i="7"/>
  <c r="S44" i="7" s="1"/>
  <c r="Q52" i="8"/>
  <c r="S52" i="8" s="1"/>
  <c r="Q40" i="9"/>
  <c r="S40" i="9" s="1"/>
  <c r="Q50" i="9"/>
  <c r="S50" i="9" s="1"/>
  <c r="Q45" i="10"/>
  <c r="S45" i="10" s="1"/>
  <c r="O53" i="10"/>
  <c r="Q36" i="10"/>
  <c r="S36" i="10" s="1"/>
  <c r="O53" i="9"/>
  <c r="N15" i="8"/>
  <c r="Q27" i="3"/>
  <c r="S27" i="3" s="1"/>
  <c r="Q19" i="3"/>
  <c r="S19" i="3" s="1"/>
  <c r="Q17" i="3"/>
  <c r="S17" i="3" s="1"/>
  <c r="Q29" i="3"/>
  <c r="S29" i="3" s="1"/>
  <c r="Q35" i="3"/>
  <c r="S35" i="3" s="1"/>
  <c r="P53" i="3"/>
  <c r="Q20" i="3"/>
  <c r="S20" i="3" s="1"/>
  <c r="Q24" i="3"/>
  <c r="S24" i="3" s="1"/>
  <c r="Q28" i="3"/>
  <c r="S28" i="3" s="1"/>
  <c r="Q32" i="3"/>
  <c r="S32" i="3" s="1"/>
  <c r="Q36" i="3"/>
  <c r="S36" i="3" s="1"/>
  <c r="H53" i="3"/>
  <c r="Q18" i="3"/>
  <c r="S18" i="3" s="1"/>
  <c r="Q22" i="3"/>
  <c r="S22" i="3" s="1"/>
  <c r="Q26" i="3"/>
  <c r="S26" i="3" s="1"/>
  <c r="Q30" i="3"/>
  <c r="S30" i="3" s="1"/>
  <c r="O53" i="3"/>
  <c r="Q34" i="3"/>
  <c r="S34" i="3" s="1"/>
  <c r="Q38" i="3"/>
  <c r="S38" i="3" s="1"/>
  <c r="Q16" i="3"/>
  <c r="S16" i="3" s="1"/>
  <c r="Q21" i="3"/>
  <c r="S21" i="3" s="1"/>
  <c r="Q37" i="3"/>
  <c r="S37" i="3" s="1"/>
  <c r="Q25" i="3"/>
  <c r="S25" i="3" s="1"/>
  <c r="Q33" i="3"/>
  <c r="S33" i="3" s="1"/>
  <c r="E53" i="3"/>
  <c r="N53" i="3"/>
  <c r="Q15" i="3"/>
  <c r="S15" i="3" s="1"/>
  <c r="Q29" i="6"/>
  <c r="S29" i="6" s="1"/>
  <c r="Q23" i="6"/>
  <c r="S23" i="6" s="1"/>
  <c r="Q19" i="10"/>
  <c r="S19" i="10" s="1"/>
  <c r="Q31" i="10"/>
  <c r="S31" i="10" s="1"/>
  <c r="Q21" i="10"/>
  <c r="S21" i="10" s="1"/>
  <c r="Q37" i="10"/>
  <c r="S37" i="10" s="1"/>
  <c r="Q37" i="9"/>
  <c r="S37" i="9" s="1"/>
  <c r="Q31" i="9"/>
  <c r="S31" i="9" s="1"/>
  <c r="Q19" i="8"/>
  <c r="S19" i="8" s="1"/>
  <c r="Q31" i="8"/>
  <c r="S31" i="8" s="1"/>
  <c r="Q35" i="8"/>
  <c r="S35" i="8" s="1"/>
  <c r="Q26" i="7"/>
  <c r="S26" i="7" s="1"/>
  <c r="P53" i="10"/>
  <c r="Q24" i="10"/>
  <c r="S24" i="10" s="1"/>
  <c r="Q34" i="10"/>
  <c r="S34" i="10" s="1"/>
  <c r="Q22" i="10"/>
  <c r="S22" i="10" s="1"/>
  <c r="Q28" i="10"/>
  <c r="S28" i="10" s="1"/>
  <c r="Q38" i="10"/>
  <c r="S38" i="10" s="1"/>
  <c r="Q16" i="10"/>
  <c r="S16" i="10" s="1"/>
  <c r="Q17" i="10"/>
  <c r="S17" i="10" s="1"/>
  <c r="Q32" i="10"/>
  <c r="S32" i="10" s="1"/>
  <c r="Q33" i="10"/>
  <c r="S33" i="10" s="1"/>
  <c r="Q16" i="9"/>
  <c r="S16" i="9" s="1"/>
  <c r="Q17" i="9"/>
  <c r="S17" i="9" s="1"/>
  <c r="Q32" i="9"/>
  <c r="S32" i="9" s="1"/>
  <c r="Q33" i="9"/>
  <c r="S33" i="9" s="1"/>
  <c r="P53" i="9"/>
  <c r="Q24" i="9"/>
  <c r="S24" i="9" s="1"/>
  <c r="Q22" i="9"/>
  <c r="S22" i="9" s="1"/>
  <c r="Q28" i="9"/>
  <c r="S28" i="9" s="1"/>
  <c r="P53" i="8"/>
  <c r="Q18" i="8"/>
  <c r="S18" i="8" s="1"/>
  <c r="Q24" i="8"/>
  <c r="S24" i="8" s="1"/>
  <c r="Q34" i="8"/>
  <c r="S34" i="8" s="1"/>
  <c r="Q28" i="8"/>
  <c r="S28" i="8" s="1"/>
  <c r="Q16" i="8"/>
  <c r="S16" i="8" s="1"/>
  <c r="Q17" i="8"/>
  <c r="S17" i="8" s="1"/>
  <c r="Q32" i="8"/>
  <c r="S32" i="8" s="1"/>
  <c r="Q33" i="8"/>
  <c r="S33" i="8" s="1"/>
  <c r="Q37" i="8"/>
  <c r="S37" i="8" s="1"/>
  <c r="Q25" i="7"/>
  <c r="S25" i="7" s="1"/>
  <c r="Q31" i="7"/>
  <c r="S31" i="7" s="1"/>
  <c r="Q36" i="7"/>
  <c r="S36" i="7" s="1"/>
  <c r="P53" i="7"/>
  <c r="Q17" i="7"/>
  <c r="S17" i="7" s="1"/>
  <c r="Q23" i="7"/>
  <c r="S23" i="7" s="1"/>
  <c r="Q28" i="7"/>
  <c r="S28" i="7" s="1"/>
  <c r="Q33" i="7"/>
  <c r="S33" i="7" s="1"/>
  <c r="Q16" i="7"/>
  <c r="S16" i="7" s="1"/>
  <c r="Q21" i="7"/>
  <c r="S21" i="7" s="1"/>
  <c r="Q32" i="7"/>
  <c r="S32" i="7" s="1"/>
  <c r="Q37" i="7"/>
  <c r="S37" i="7" s="1"/>
  <c r="Q16" i="6"/>
  <c r="S16" i="6" s="1"/>
  <c r="Q20" i="6"/>
  <c r="S20" i="6" s="1"/>
  <c r="Q21" i="6"/>
  <c r="S21" i="6" s="1"/>
  <c r="Q34" i="6"/>
  <c r="S34" i="6" s="1"/>
  <c r="Q38" i="6"/>
  <c r="S38" i="6" s="1"/>
  <c r="O53" i="6"/>
  <c r="Q19" i="6"/>
  <c r="S19" i="6" s="1"/>
  <c r="Q24" i="6"/>
  <c r="S24" i="6" s="1"/>
  <c r="Q28" i="6"/>
  <c r="S28" i="6" s="1"/>
  <c r="P53" i="6"/>
  <c r="Q18" i="6"/>
  <c r="S18" i="6" s="1"/>
  <c r="Q22" i="6"/>
  <c r="S22" i="6" s="1"/>
  <c r="Q27" i="6"/>
  <c r="S27" i="6" s="1"/>
  <c r="Q32" i="6"/>
  <c r="S32" i="6" s="1"/>
  <c r="Q36" i="6"/>
  <c r="S36" i="6" s="1"/>
  <c r="Q37" i="6"/>
  <c r="S37" i="6" s="1"/>
  <c r="Q25" i="6"/>
  <c r="S25" i="6" s="1"/>
  <c r="Q17" i="6"/>
  <c r="S17" i="6" s="1"/>
  <c r="Q33" i="6"/>
  <c r="S33" i="6" s="1"/>
  <c r="Q27" i="4"/>
  <c r="S27" i="4" s="1"/>
  <c r="Q23" i="4"/>
  <c r="S23" i="4" s="1"/>
  <c r="P53" i="4"/>
  <c r="Q34" i="4"/>
  <c r="S34" i="4" s="1"/>
  <c r="Q38" i="4"/>
  <c r="S38" i="4" s="1"/>
  <c r="Q16" i="4"/>
  <c r="S16" i="4" s="1"/>
  <c r="Q20" i="4"/>
  <c r="S20" i="4" s="1"/>
  <c r="Q21" i="4"/>
  <c r="S21" i="4" s="1"/>
  <c r="Q24" i="4"/>
  <c r="S24" i="4" s="1"/>
  <c r="Q28" i="4"/>
  <c r="S28" i="4" s="1"/>
  <c r="Q17" i="4"/>
  <c r="S17" i="4" s="1"/>
  <c r="Q33" i="4"/>
  <c r="S33" i="4" s="1"/>
  <c r="Q29" i="4"/>
  <c r="S29" i="4" s="1"/>
  <c r="Q25" i="4"/>
  <c r="S25" i="4" s="1"/>
  <c r="Q38" i="1"/>
  <c r="S38" i="1" s="1"/>
  <c r="O53" i="1"/>
  <c r="Q17" i="1"/>
  <c r="S17" i="1" s="1"/>
  <c r="Q28" i="1"/>
  <c r="S28" i="1" s="1"/>
  <c r="Q20" i="1"/>
  <c r="S20" i="1" s="1"/>
  <c r="P53" i="1"/>
  <c r="Q18" i="1"/>
  <c r="S18" i="1" s="1"/>
  <c r="Q23" i="1"/>
  <c r="S23" i="1" s="1"/>
  <c r="S27" i="1"/>
  <c r="Q22" i="1"/>
  <c r="S22" i="1" s="1"/>
  <c r="Q26" i="1"/>
  <c r="S26" i="1" s="1"/>
  <c r="Q30" i="1"/>
  <c r="S30" i="1" s="1"/>
  <c r="Q29" i="1"/>
  <c r="S29" i="1" s="1"/>
  <c r="Q25" i="1"/>
  <c r="S25" i="1" s="1"/>
  <c r="E53" i="1"/>
  <c r="N53" i="1"/>
  <c r="Q15" i="1"/>
  <c r="N15" i="12" l="1"/>
  <c r="E53" i="12"/>
  <c r="AH330" i="11"/>
  <c r="C53" i="4"/>
  <c r="E15" i="4"/>
  <c r="Q15" i="8"/>
  <c r="S15" i="8" s="1"/>
  <c r="W385" i="11"/>
  <c r="AA385" i="11" s="1"/>
  <c r="AJ315" i="11"/>
  <c r="O307" i="11"/>
  <c r="C30" i="8" s="1"/>
  <c r="E30" i="8" s="1"/>
  <c r="N30" i="8" s="1"/>
  <c r="Q30" i="8" s="1"/>
  <c r="S30" i="8" s="1"/>
  <c r="Q307" i="11"/>
  <c r="D377" i="11"/>
  <c r="H377" i="11" s="1"/>
  <c r="O377" i="11" s="1"/>
  <c r="C30" i="9" s="1"/>
  <c r="E30" i="9" s="1"/>
  <c r="N30" i="9" s="1"/>
  <c r="Q30" i="9" s="1"/>
  <c r="S30" i="9" s="1"/>
  <c r="AJ340" i="11"/>
  <c r="AH340" i="11"/>
  <c r="AJ336" i="11"/>
  <c r="AH336" i="11"/>
  <c r="AC399" i="11"/>
  <c r="AG399" i="11" s="1"/>
  <c r="AH399" i="11" s="1"/>
  <c r="AK329" i="11"/>
  <c r="AJ333" i="11"/>
  <c r="AH333" i="11"/>
  <c r="J458" i="11"/>
  <c r="N458" i="11" s="1"/>
  <c r="R389" i="11"/>
  <c r="R366" i="11"/>
  <c r="J435" i="11"/>
  <c r="N435" i="11" s="1"/>
  <c r="AH372" i="11"/>
  <c r="AJ372" i="11"/>
  <c r="R386" i="11"/>
  <c r="J455" i="11"/>
  <c r="N455" i="11" s="1"/>
  <c r="J532" i="11"/>
  <c r="N532" i="11" s="1"/>
  <c r="R532" i="11" s="1"/>
  <c r="R463" i="11"/>
  <c r="W529" i="11"/>
  <c r="AA529" i="11" s="1"/>
  <c r="AJ460" i="11"/>
  <c r="D367" i="11"/>
  <c r="H367" i="11" s="1"/>
  <c r="Q297" i="11"/>
  <c r="O297" i="11"/>
  <c r="C20" i="8" s="1"/>
  <c r="E20" i="8" s="1"/>
  <c r="N20" i="8" s="1"/>
  <c r="Q20" i="8" s="1"/>
  <c r="S20" i="8" s="1"/>
  <c r="D396" i="11"/>
  <c r="H396" i="11" s="1"/>
  <c r="O326" i="11"/>
  <c r="C49" i="8" s="1"/>
  <c r="E49" i="8" s="1"/>
  <c r="Q326" i="11"/>
  <c r="O338" i="11"/>
  <c r="Q338" i="11"/>
  <c r="J503" i="11"/>
  <c r="N503" i="11" s="1"/>
  <c r="R503" i="11" s="1"/>
  <c r="R434" i="11"/>
  <c r="AJ363" i="11"/>
  <c r="AC365" i="11"/>
  <c r="AG365" i="11" s="1"/>
  <c r="AH365" i="11" s="1"/>
  <c r="AK295" i="11"/>
  <c r="W373" i="11"/>
  <c r="AA373" i="11" s="1"/>
  <c r="W442" i="11" s="1"/>
  <c r="AA442" i="11" s="1"/>
  <c r="AH303" i="11"/>
  <c r="AJ303" i="11"/>
  <c r="AK323" i="11"/>
  <c r="AC393" i="11"/>
  <c r="AG393" i="11" s="1"/>
  <c r="AH393" i="11" s="1"/>
  <c r="AJ389" i="11"/>
  <c r="AJ334" i="11"/>
  <c r="AH334" i="11"/>
  <c r="AH306" i="11"/>
  <c r="W376" i="11"/>
  <c r="AA376" i="11" s="1"/>
  <c r="W445" i="11" s="1"/>
  <c r="AA445" i="11" s="1"/>
  <c r="AJ306" i="11"/>
  <c r="AC370" i="11"/>
  <c r="AG370" i="11" s="1"/>
  <c r="AK300" i="11"/>
  <c r="J438" i="11"/>
  <c r="N438" i="11" s="1"/>
  <c r="R369" i="11"/>
  <c r="J273" i="11"/>
  <c r="J276" i="11" s="1"/>
  <c r="N223" i="11"/>
  <c r="AJ380" i="11"/>
  <c r="AJ381" i="11"/>
  <c r="D378" i="11"/>
  <c r="H378" i="11" s="1"/>
  <c r="O308" i="11"/>
  <c r="C31" i="8" s="1"/>
  <c r="E31" i="8" s="1"/>
  <c r="Q308" i="11"/>
  <c r="D391" i="11"/>
  <c r="H391" i="11" s="1"/>
  <c r="Q321" i="11"/>
  <c r="O321" i="11"/>
  <c r="C44" i="8" s="1"/>
  <c r="E44" i="8" s="1"/>
  <c r="W528" i="11"/>
  <c r="AA528" i="11" s="1"/>
  <c r="AJ459" i="11"/>
  <c r="Q313" i="11"/>
  <c r="D383" i="11"/>
  <c r="H383" i="11" s="1"/>
  <c r="O313" i="11"/>
  <c r="C36" i="8" s="1"/>
  <c r="E36" i="8" s="1"/>
  <c r="R379" i="11"/>
  <c r="J448" i="11"/>
  <c r="N448" i="11" s="1"/>
  <c r="W398" i="11"/>
  <c r="AA398" i="11" s="1"/>
  <c r="W467" i="11" s="1"/>
  <c r="AA467" i="11" s="1"/>
  <c r="AJ328" i="11"/>
  <c r="AH328" i="11"/>
  <c r="Q336" i="11"/>
  <c r="O336" i="11"/>
  <c r="D450" i="11"/>
  <c r="H450" i="11" s="1"/>
  <c r="Q381" i="11"/>
  <c r="O381" i="11"/>
  <c r="C34" i="9" s="1"/>
  <c r="E34" i="9" s="1"/>
  <c r="N34" i="9" s="1"/>
  <c r="Q34" i="9" s="1"/>
  <c r="S34" i="9" s="1"/>
  <c r="W370" i="11"/>
  <c r="AA370" i="11" s="1"/>
  <c r="W439" i="11" s="1"/>
  <c r="AA439" i="11" s="1"/>
  <c r="AH300" i="11"/>
  <c r="AJ300" i="11"/>
  <c r="J436" i="11"/>
  <c r="N436" i="11" s="1"/>
  <c r="R367" i="11"/>
  <c r="Q304" i="11"/>
  <c r="D374" i="11"/>
  <c r="H374" i="11" s="1"/>
  <c r="O304" i="11"/>
  <c r="C27" i="8" s="1"/>
  <c r="E27" i="8" s="1"/>
  <c r="N27" i="8" s="1"/>
  <c r="Q27" i="8" s="1"/>
  <c r="S27" i="8" s="1"/>
  <c r="AG204" i="11"/>
  <c r="AG207" i="11" s="1"/>
  <c r="AC223" i="11"/>
  <c r="AK154" i="11"/>
  <c r="AK204" i="11" s="1"/>
  <c r="AK205" i="11" s="1"/>
  <c r="AJ365" i="11"/>
  <c r="R385" i="11"/>
  <c r="J454" i="11"/>
  <c r="N454" i="11" s="1"/>
  <c r="D441" i="11"/>
  <c r="H441" i="11" s="1"/>
  <c r="Q372" i="11"/>
  <c r="D435" i="11"/>
  <c r="H435" i="11" s="1"/>
  <c r="O366" i="11"/>
  <c r="C19" i="9" s="1"/>
  <c r="E19" i="9" s="1"/>
  <c r="Q366" i="11"/>
  <c r="J449" i="11"/>
  <c r="N449" i="11" s="1"/>
  <c r="R380" i="11"/>
  <c r="D223" i="11"/>
  <c r="H204" i="11"/>
  <c r="H207" i="11" s="1"/>
  <c r="Q154" i="11"/>
  <c r="Q204" i="11" s="1"/>
  <c r="R205" i="11" s="1"/>
  <c r="O154" i="11"/>
  <c r="J535" i="11"/>
  <c r="N535" i="11" s="1"/>
  <c r="R535" i="11" s="1"/>
  <c r="R466" i="11"/>
  <c r="D466" i="11"/>
  <c r="H466" i="11" s="1"/>
  <c r="Q397" i="11"/>
  <c r="O397" i="11"/>
  <c r="C50" i="9" s="1"/>
  <c r="E50" i="9" s="1"/>
  <c r="AK313" i="11"/>
  <c r="AC383" i="11"/>
  <c r="AG383" i="11" s="1"/>
  <c r="O370" i="11"/>
  <c r="C23" i="9" s="1"/>
  <c r="E23" i="9" s="1"/>
  <c r="N23" i="9" s="1"/>
  <c r="Q23" i="9" s="1"/>
  <c r="S23" i="9" s="1"/>
  <c r="D439" i="11"/>
  <c r="H439" i="11" s="1"/>
  <c r="Q370" i="11"/>
  <c r="D390" i="11"/>
  <c r="H390" i="11" s="1"/>
  <c r="Q320" i="11"/>
  <c r="O320" i="11"/>
  <c r="C43" i="8" s="1"/>
  <c r="E43" i="8" s="1"/>
  <c r="AK310" i="11"/>
  <c r="AC380" i="11"/>
  <c r="AG380" i="11" s="1"/>
  <c r="J520" i="11"/>
  <c r="N520" i="11" s="1"/>
  <c r="R520" i="11" s="1"/>
  <c r="R451" i="11"/>
  <c r="D398" i="11"/>
  <c r="H398" i="11" s="1"/>
  <c r="O328" i="11"/>
  <c r="C51" i="8" s="1"/>
  <c r="E51" i="8" s="1"/>
  <c r="Q328" i="11"/>
  <c r="AC387" i="11"/>
  <c r="AG387" i="11" s="1"/>
  <c r="AK317" i="11"/>
  <c r="AH317" i="11"/>
  <c r="D463" i="11"/>
  <c r="H463" i="11" s="1"/>
  <c r="O394" i="11"/>
  <c r="C47" i="9" s="1"/>
  <c r="E47" i="9" s="1"/>
  <c r="Q394" i="11"/>
  <c r="AH335" i="11"/>
  <c r="AJ335" i="11"/>
  <c r="R377" i="11"/>
  <c r="J446" i="11"/>
  <c r="N446" i="11" s="1"/>
  <c r="AC454" i="11"/>
  <c r="AG454" i="11" s="1"/>
  <c r="AK385" i="11"/>
  <c r="W386" i="11"/>
  <c r="AA386" i="11" s="1"/>
  <c r="W455" i="11" s="1"/>
  <c r="AA455" i="11" s="1"/>
  <c r="AH316" i="11"/>
  <c r="AJ316" i="11"/>
  <c r="J464" i="11"/>
  <c r="N464" i="11" s="1"/>
  <c r="R395" i="11"/>
  <c r="AC378" i="11"/>
  <c r="AG378" i="11" s="1"/>
  <c r="AK308" i="11"/>
  <c r="AH308" i="11"/>
  <c r="AJ395" i="11"/>
  <c r="Q310" i="11"/>
  <c r="O310" i="11"/>
  <c r="C33" i="8" s="1"/>
  <c r="E33" i="8" s="1"/>
  <c r="D380" i="11"/>
  <c r="H380" i="11" s="1"/>
  <c r="W517" i="11"/>
  <c r="AA517" i="11" s="1"/>
  <c r="AJ448" i="11"/>
  <c r="AJ377" i="11"/>
  <c r="AC435" i="11"/>
  <c r="AG435" i="11" s="1"/>
  <c r="AK366" i="11"/>
  <c r="O341" i="11"/>
  <c r="Q341" i="11"/>
  <c r="AH375" i="11"/>
  <c r="AJ375" i="11"/>
  <c r="J372" i="11"/>
  <c r="N372" i="11" s="1"/>
  <c r="O372" i="11" s="1"/>
  <c r="C25" i="9" s="1"/>
  <c r="E25" i="9" s="1"/>
  <c r="N25" i="9" s="1"/>
  <c r="Q25" i="9" s="1"/>
  <c r="S25" i="9" s="1"/>
  <c r="R302" i="11"/>
  <c r="AC506" i="11"/>
  <c r="AG506" i="11" s="1"/>
  <c r="AK506" i="11" s="1"/>
  <c r="AK437" i="11"/>
  <c r="Q335" i="11"/>
  <c r="O335" i="11"/>
  <c r="J440" i="11"/>
  <c r="N440" i="11" s="1"/>
  <c r="R371" i="11"/>
  <c r="J462" i="11"/>
  <c r="N462" i="11" s="1"/>
  <c r="R393" i="11"/>
  <c r="AJ399" i="11"/>
  <c r="R364" i="11"/>
  <c r="J433" i="11"/>
  <c r="N433" i="11" s="1"/>
  <c r="AH397" i="11"/>
  <c r="AJ397" i="11"/>
  <c r="J456" i="11"/>
  <c r="N456" i="11" s="1"/>
  <c r="R387" i="11"/>
  <c r="AC390" i="11"/>
  <c r="AG390" i="11" s="1"/>
  <c r="AK320" i="11"/>
  <c r="AH320" i="11"/>
  <c r="AC438" i="11"/>
  <c r="AG438" i="11" s="1"/>
  <c r="AK369" i="11"/>
  <c r="J460" i="11"/>
  <c r="N460" i="11" s="1"/>
  <c r="R391" i="11"/>
  <c r="AJ396" i="11"/>
  <c r="AH396" i="11"/>
  <c r="W502" i="11"/>
  <c r="AA502" i="11" s="1"/>
  <c r="AJ433" i="11"/>
  <c r="J444" i="11"/>
  <c r="N444" i="11" s="1"/>
  <c r="R375" i="11"/>
  <c r="R374" i="11"/>
  <c r="J443" i="11"/>
  <c r="N443" i="11" s="1"/>
  <c r="AC392" i="11"/>
  <c r="AG392" i="11" s="1"/>
  <c r="AK322" i="11"/>
  <c r="D432" i="11"/>
  <c r="H432" i="11" s="1"/>
  <c r="Q363" i="11"/>
  <c r="O363" i="11"/>
  <c r="C16" i="9" s="1"/>
  <c r="E16" i="9" s="1"/>
  <c r="Q333" i="11"/>
  <c r="O333" i="11"/>
  <c r="AJ516" i="11"/>
  <c r="AC463" i="11"/>
  <c r="AG463" i="11" s="1"/>
  <c r="AK394" i="11"/>
  <c r="AJ453" i="11"/>
  <c r="W522" i="11"/>
  <c r="AA522" i="11" s="1"/>
  <c r="D462" i="11"/>
  <c r="H462" i="11" s="1"/>
  <c r="O393" i="11"/>
  <c r="C46" i="9" s="1"/>
  <c r="E46" i="9" s="1"/>
  <c r="Q393" i="11"/>
  <c r="J508" i="11"/>
  <c r="N508" i="11" s="1"/>
  <c r="R508" i="11" s="1"/>
  <c r="R439" i="11"/>
  <c r="W382" i="11"/>
  <c r="AA382" i="11" s="1"/>
  <c r="W451" i="11" s="1"/>
  <c r="AA451" i="11" s="1"/>
  <c r="AJ312" i="11"/>
  <c r="AH312" i="11"/>
  <c r="AH337" i="11"/>
  <c r="AJ337" i="11"/>
  <c r="R442" i="11"/>
  <c r="J511" i="11"/>
  <c r="N511" i="11" s="1"/>
  <c r="R511" i="11" s="1"/>
  <c r="D386" i="11"/>
  <c r="H386" i="11" s="1"/>
  <c r="Q316" i="11"/>
  <c r="O316" i="11"/>
  <c r="C39" i="8" s="1"/>
  <c r="E39" i="8" s="1"/>
  <c r="AC444" i="11"/>
  <c r="AG444" i="11" s="1"/>
  <c r="AK375" i="11"/>
  <c r="AC457" i="11"/>
  <c r="AG457" i="11" s="1"/>
  <c r="AK388" i="11"/>
  <c r="AJ369" i="11"/>
  <c r="AH369" i="11"/>
  <c r="AC381" i="11"/>
  <c r="AG381" i="11" s="1"/>
  <c r="AH381" i="11" s="1"/>
  <c r="AK311" i="11"/>
  <c r="AH366" i="11"/>
  <c r="AJ366" i="11"/>
  <c r="J447" i="11"/>
  <c r="N447" i="11" s="1"/>
  <c r="R378" i="11"/>
  <c r="O315" i="11"/>
  <c r="C38" i="8" s="1"/>
  <c r="E38" i="8" s="1"/>
  <c r="N38" i="8" s="1"/>
  <c r="Q38" i="8" s="1"/>
  <c r="S38" i="8" s="1"/>
  <c r="D385" i="11"/>
  <c r="H385" i="11" s="1"/>
  <c r="Q315" i="11"/>
  <c r="O388" i="11"/>
  <c r="C41" i="9" s="1"/>
  <c r="E41" i="9" s="1"/>
  <c r="N41" i="9" s="1"/>
  <c r="Q41" i="9" s="1"/>
  <c r="S41" i="9" s="1"/>
  <c r="Q388" i="11"/>
  <c r="D457" i="11"/>
  <c r="H457" i="11" s="1"/>
  <c r="D392" i="11"/>
  <c r="H392" i="11" s="1"/>
  <c r="Q322" i="11"/>
  <c r="O322" i="11"/>
  <c r="C45" i="8" s="1"/>
  <c r="E45" i="8" s="1"/>
  <c r="AC377" i="11"/>
  <c r="AG377" i="11" s="1"/>
  <c r="AH377" i="11" s="1"/>
  <c r="AK307" i="11"/>
  <c r="AH304" i="11"/>
  <c r="W374" i="11"/>
  <c r="AA374" i="11" s="1"/>
  <c r="W443" i="11" s="1"/>
  <c r="AA443" i="11" s="1"/>
  <c r="AJ304" i="11"/>
  <c r="AK367" i="11"/>
  <c r="AC436" i="11"/>
  <c r="AG436" i="11" s="1"/>
  <c r="AJ392" i="11"/>
  <c r="AK451" i="11"/>
  <c r="AC520" i="11"/>
  <c r="AG520" i="11" s="1"/>
  <c r="AK520" i="11" s="1"/>
  <c r="W367" i="11"/>
  <c r="AA367" i="11" s="1"/>
  <c r="W436" i="11" s="1"/>
  <c r="AA436" i="11" s="1"/>
  <c r="AJ297" i="11"/>
  <c r="AH297" i="11"/>
  <c r="D369" i="11"/>
  <c r="H369" i="11" s="1"/>
  <c r="Q299" i="11"/>
  <c r="O299" i="11"/>
  <c r="C22" i="8" s="1"/>
  <c r="E22" i="8" s="1"/>
  <c r="O301" i="11"/>
  <c r="C24" i="8" s="1"/>
  <c r="E24" i="8" s="1"/>
  <c r="D371" i="11"/>
  <c r="H371" i="11" s="1"/>
  <c r="Q301" i="11"/>
  <c r="D368" i="11"/>
  <c r="H368" i="11" s="1"/>
  <c r="O298" i="11"/>
  <c r="C21" i="8" s="1"/>
  <c r="E21" i="8" s="1"/>
  <c r="Q298" i="11"/>
  <c r="D395" i="11"/>
  <c r="H395" i="11" s="1"/>
  <c r="Q325" i="11"/>
  <c r="O325" i="11"/>
  <c r="C48" i="8" s="1"/>
  <c r="E48" i="8" s="1"/>
  <c r="AK466" i="11"/>
  <c r="AC535" i="11"/>
  <c r="AG535" i="11" s="1"/>
  <c r="AK535" i="11" s="1"/>
  <c r="AC391" i="11"/>
  <c r="AG391" i="11" s="1"/>
  <c r="AK321" i="11"/>
  <c r="AH321" i="11"/>
  <c r="AC465" i="11"/>
  <c r="AG465" i="11" s="1"/>
  <c r="AK396" i="11"/>
  <c r="AH323" i="11"/>
  <c r="AC445" i="11"/>
  <c r="AG445" i="11" s="1"/>
  <c r="AK376" i="11"/>
  <c r="D468" i="11"/>
  <c r="H468" i="11" s="1"/>
  <c r="O399" i="11"/>
  <c r="C52" i="9" s="1"/>
  <c r="E52" i="9" s="1"/>
  <c r="Q399" i="11"/>
  <c r="W394" i="11"/>
  <c r="AA394" i="11" s="1"/>
  <c r="W463" i="11" s="1"/>
  <c r="AA463" i="11" s="1"/>
  <c r="AJ324" i="11"/>
  <c r="AH324" i="11"/>
  <c r="AC455" i="11"/>
  <c r="AG455" i="11" s="1"/>
  <c r="AK386" i="11"/>
  <c r="AC441" i="11"/>
  <c r="AG441" i="11" s="1"/>
  <c r="AK372" i="11"/>
  <c r="Q334" i="11"/>
  <c r="O334" i="11"/>
  <c r="AC398" i="11"/>
  <c r="AG398" i="11" s="1"/>
  <c r="AK328" i="11"/>
  <c r="J452" i="11"/>
  <c r="N452" i="11" s="1"/>
  <c r="R383" i="11"/>
  <c r="J450" i="11"/>
  <c r="N450" i="11" s="1"/>
  <c r="R381" i="11"/>
  <c r="AH313" i="11"/>
  <c r="W383" i="11"/>
  <c r="AA383" i="11" s="1"/>
  <c r="W452" i="11" s="1"/>
  <c r="AA452" i="11" s="1"/>
  <c r="AJ313" i="11"/>
  <c r="D445" i="11"/>
  <c r="H445" i="11" s="1"/>
  <c r="Q376" i="11"/>
  <c r="O376" i="11"/>
  <c r="C29" i="9" s="1"/>
  <c r="E29" i="9" s="1"/>
  <c r="N29" i="9" s="1"/>
  <c r="Q29" i="9" s="1"/>
  <c r="S29" i="9" s="1"/>
  <c r="AC448" i="11"/>
  <c r="AK379" i="11"/>
  <c r="O382" i="11"/>
  <c r="C35" i="9" s="1"/>
  <c r="E35" i="9" s="1"/>
  <c r="Q382" i="11"/>
  <c r="D451" i="11"/>
  <c r="H451" i="11" s="1"/>
  <c r="AJ368" i="11"/>
  <c r="AH368" i="11"/>
  <c r="AJ341" i="11"/>
  <c r="AH341" i="11"/>
  <c r="J457" i="11"/>
  <c r="N457" i="11" s="1"/>
  <c r="R388" i="11"/>
  <c r="D456" i="11"/>
  <c r="H456" i="11" s="1"/>
  <c r="Q387" i="11"/>
  <c r="O387" i="11"/>
  <c r="C40" i="9" s="1"/>
  <c r="E40" i="9" s="1"/>
  <c r="AK364" i="11"/>
  <c r="AC433" i="11"/>
  <c r="W525" i="11"/>
  <c r="AA525" i="11" s="1"/>
  <c r="AJ456" i="11"/>
  <c r="R384" i="11"/>
  <c r="J453" i="11"/>
  <c r="N453" i="11" s="1"/>
  <c r="AJ393" i="11"/>
  <c r="O373" i="11"/>
  <c r="C26" i="9" s="1"/>
  <c r="E26" i="9" s="1"/>
  <c r="N26" i="9" s="1"/>
  <c r="Q26" i="9" s="1"/>
  <c r="S26" i="9" s="1"/>
  <c r="Q373" i="11"/>
  <c r="D442" i="11"/>
  <c r="H442" i="11" s="1"/>
  <c r="AJ371" i="11"/>
  <c r="D364" i="11"/>
  <c r="H364" i="11" s="1"/>
  <c r="Q294" i="11"/>
  <c r="O294" i="11"/>
  <c r="C17" i="8" s="1"/>
  <c r="E17" i="8" s="1"/>
  <c r="AA223" i="11"/>
  <c r="W273" i="11"/>
  <c r="W276" i="11" s="1"/>
  <c r="AC443" i="11"/>
  <c r="AG443" i="11" s="1"/>
  <c r="AK374" i="11"/>
  <c r="AJ388" i="11"/>
  <c r="AH388" i="11"/>
  <c r="AK384" i="11"/>
  <c r="AC453" i="11"/>
  <c r="AG453" i="11" s="1"/>
  <c r="D384" i="11"/>
  <c r="H384" i="11" s="1"/>
  <c r="O314" i="11"/>
  <c r="C37" i="8" s="1"/>
  <c r="E37" i="8" s="1"/>
  <c r="Q314" i="11"/>
  <c r="Q319" i="11"/>
  <c r="O319" i="11"/>
  <c r="C42" i="8" s="1"/>
  <c r="E42" i="8" s="1"/>
  <c r="D389" i="11"/>
  <c r="H389" i="11" s="1"/>
  <c r="R363" i="11"/>
  <c r="J432" i="11"/>
  <c r="N432" i="11" s="1"/>
  <c r="R467" i="11"/>
  <c r="J536" i="11"/>
  <c r="N536" i="11" s="1"/>
  <c r="R536" i="11" s="1"/>
  <c r="AC363" i="11"/>
  <c r="AG363" i="11" s="1"/>
  <c r="AH363" i="11" s="1"/>
  <c r="AK293" i="11"/>
  <c r="AC395" i="11"/>
  <c r="AG395" i="11" s="1"/>
  <c r="AH395" i="11" s="1"/>
  <c r="AK325" i="11"/>
  <c r="AC373" i="11"/>
  <c r="AG373" i="11" s="1"/>
  <c r="AK303" i="11"/>
  <c r="R392" i="11"/>
  <c r="J461" i="11"/>
  <c r="N461" i="11" s="1"/>
  <c r="O375" i="11"/>
  <c r="C28" i="9" s="1"/>
  <c r="E28" i="9" s="1"/>
  <c r="D444" i="11"/>
  <c r="H444" i="11" s="1"/>
  <c r="Q375" i="11"/>
  <c r="J437" i="11"/>
  <c r="N437" i="11" s="1"/>
  <c r="R368" i="11"/>
  <c r="AC389" i="11"/>
  <c r="AG389" i="11" s="1"/>
  <c r="AH389" i="11" s="1"/>
  <c r="AK319" i="11"/>
  <c r="O309" i="11"/>
  <c r="C32" i="8" s="1"/>
  <c r="E32" i="8" s="1"/>
  <c r="Q309" i="11"/>
  <c r="D379" i="11"/>
  <c r="H379" i="11" s="1"/>
  <c r="J468" i="11"/>
  <c r="N468" i="11" s="1"/>
  <c r="R399" i="11"/>
  <c r="Q339" i="11"/>
  <c r="O339" i="11"/>
  <c r="O295" i="11"/>
  <c r="C18" i="8" s="1"/>
  <c r="E18" i="8" s="1"/>
  <c r="D365" i="11"/>
  <c r="H365" i="11" s="1"/>
  <c r="Q295" i="11"/>
  <c r="AK301" i="11"/>
  <c r="AC371" i="11"/>
  <c r="AG371" i="11" s="1"/>
  <c r="AH371" i="11" s="1"/>
  <c r="AH310" i="11"/>
  <c r="J465" i="11"/>
  <c r="N465" i="11" s="1"/>
  <c r="R396" i="11"/>
  <c r="S53" i="3"/>
  <c r="Q53" i="3"/>
  <c r="Q53" i="1"/>
  <c r="S15" i="1"/>
  <c r="S53" i="1" s="1"/>
  <c r="Q15" i="12" l="1"/>
  <c r="N53" i="12"/>
  <c r="W536" i="11"/>
  <c r="AA536" i="11" s="1"/>
  <c r="AJ536" i="11" s="1"/>
  <c r="AJ467" i="11"/>
  <c r="AH385" i="11"/>
  <c r="W454" i="11"/>
  <c r="AA454" i="11" s="1"/>
  <c r="AG448" i="11"/>
  <c r="AH448" i="11" s="1"/>
  <c r="AG433" i="11"/>
  <c r="AH433" i="11" s="1"/>
  <c r="S53" i="8"/>
  <c r="O204" i="11"/>
  <c r="O207" i="11" s="1"/>
  <c r="R206" i="11" s="1"/>
  <c r="C15" i="6"/>
  <c r="Q53" i="8"/>
  <c r="N15" i="4"/>
  <c r="E53" i="4"/>
  <c r="N53" i="8"/>
  <c r="AK399" i="11"/>
  <c r="AC468" i="11"/>
  <c r="D446" i="11"/>
  <c r="Q377" i="11"/>
  <c r="AJ385" i="11"/>
  <c r="W526" i="11"/>
  <c r="AA526" i="11" s="1"/>
  <c r="AH457" i="11"/>
  <c r="AJ457" i="11"/>
  <c r="J519" i="11"/>
  <c r="N519" i="11" s="1"/>
  <c r="R519" i="11" s="1"/>
  <c r="R450" i="11"/>
  <c r="O374" i="11"/>
  <c r="C27" i="9" s="1"/>
  <c r="E27" i="9" s="1"/>
  <c r="N27" i="9" s="1"/>
  <c r="Q27" i="9" s="1"/>
  <c r="S27" i="9" s="1"/>
  <c r="D443" i="11"/>
  <c r="H443" i="11" s="1"/>
  <c r="Q374" i="11"/>
  <c r="AJ438" i="11"/>
  <c r="W507" i="11"/>
  <c r="AA507" i="11" s="1"/>
  <c r="AH438" i="11"/>
  <c r="AC532" i="11"/>
  <c r="AG532" i="11" s="1"/>
  <c r="AK532" i="11" s="1"/>
  <c r="AK463" i="11"/>
  <c r="AK392" i="11"/>
  <c r="AC461" i="11"/>
  <c r="AG461" i="11" s="1"/>
  <c r="D460" i="11"/>
  <c r="H460" i="11" s="1"/>
  <c r="O391" i="11"/>
  <c r="C44" i="9" s="1"/>
  <c r="E44" i="9" s="1"/>
  <c r="Q391" i="11"/>
  <c r="W501" i="11"/>
  <c r="AA501" i="11" s="1"/>
  <c r="AJ432" i="11"/>
  <c r="J527" i="11"/>
  <c r="N527" i="11" s="1"/>
  <c r="R527" i="11" s="1"/>
  <c r="R458" i="11"/>
  <c r="J537" i="11"/>
  <c r="N537" i="11" s="1"/>
  <c r="R537" i="11" s="1"/>
  <c r="R468" i="11"/>
  <c r="R461" i="11"/>
  <c r="J530" i="11"/>
  <c r="N530" i="11" s="1"/>
  <c r="R530" i="11" s="1"/>
  <c r="D458" i="11"/>
  <c r="H458" i="11" s="1"/>
  <c r="Q389" i="11"/>
  <c r="O389" i="11"/>
  <c r="C42" i="9" s="1"/>
  <c r="E42" i="9" s="1"/>
  <c r="AC512" i="11"/>
  <c r="AG512" i="11" s="1"/>
  <c r="AK512" i="11" s="1"/>
  <c r="AK443" i="11"/>
  <c r="D525" i="11"/>
  <c r="H525" i="11" s="1"/>
  <c r="Q456" i="11"/>
  <c r="O456" i="11"/>
  <c r="C40" i="10" s="1"/>
  <c r="E40" i="10" s="1"/>
  <c r="R452" i="11"/>
  <c r="J521" i="11"/>
  <c r="N521" i="11" s="1"/>
  <c r="R521" i="11" s="1"/>
  <c r="D438" i="11"/>
  <c r="H438" i="11" s="1"/>
  <c r="Q369" i="11"/>
  <c r="O369" i="11"/>
  <c r="C22" i="9" s="1"/>
  <c r="E22" i="9" s="1"/>
  <c r="D454" i="11"/>
  <c r="H454" i="11" s="1"/>
  <c r="O385" i="11"/>
  <c r="C38" i="9" s="1"/>
  <c r="E38" i="9" s="1"/>
  <c r="N38" i="9" s="1"/>
  <c r="Q38" i="9" s="1"/>
  <c r="S38" i="9" s="1"/>
  <c r="Q385" i="11"/>
  <c r="R443" i="11"/>
  <c r="J512" i="11"/>
  <c r="N512" i="11" s="1"/>
  <c r="R512" i="11" s="1"/>
  <c r="R372" i="11"/>
  <c r="J441" i="11"/>
  <c r="D510" i="11"/>
  <c r="H510" i="11" s="1"/>
  <c r="Q441" i="11"/>
  <c r="AH398" i="11"/>
  <c r="AJ398" i="11"/>
  <c r="J507" i="11"/>
  <c r="N507" i="11" s="1"/>
  <c r="R507" i="11" s="1"/>
  <c r="R438" i="11"/>
  <c r="AJ458" i="11"/>
  <c r="W527" i="11"/>
  <c r="AA527" i="11" s="1"/>
  <c r="AJ529" i="11"/>
  <c r="W515" i="11"/>
  <c r="AA515" i="11" s="1"/>
  <c r="AJ446" i="11"/>
  <c r="AC449" i="11"/>
  <c r="AK380" i="11"/>
  <c r="AJ382" i="11"/>
  <c r="AH382" i="11"/>
  <c r="W513" i="11"/>
  <c r="AA513" i="11" s="1"/>
  <c r="AJ444" i="11"/>
  <c r="AH444" i="11"/>
  <c r="R436" i="11"/>
  <c r="J505" i="11"/>
  <c r="N505" i="11" s="1"/>
  <c r="R505" i="11" s="1"/>
  <c r="J534" i="11"/>
  <c r="N534" i="11" s="1"/>
  <c r="R534" i="11" s="1"/>
  <c r="R465" i="11"/>
  <c r="W292" i="11"/>
  <c r="AJ223" i="11"/>
  <c r="AJ273" i="11" s="1"/>
  <c r="AA273" i="11"/>
  <c r="AA276" i="11" s="1"/>
  <c r="AC467" i="11"/>
  <c r="AG467" i="11" s="1"/>
  <c r="AK398" i="11"/>
  <c r="D537" i="11"/>
  <c r="H537" i="11" s="1"/>
  <c r="O468" i="11"/>
  <c r="C52" i="10" s="1"/>
  <c r="E52" i="10" s="1"/>
  <c r="Q468" i="11"/>
  <c r="AJ468" i="11"/>
  <c r="W537" i="11"/>
  <c r="AA537" i="11" s="1"/>
  <c r="D459" i="11"/>
  <c r="H459" i="11" s="1"/>
  <c r="O390" i="11"/>
  <c r="C43" i="9" s="1"/>
  <c r="E43" i="9" s="1"/>
  <c r="Q390" i="11"/>
  <c r="O378" i="11"/>
  <c r="C31" i="9" s="1"/>
  <c r="E31" i="9" s="1"/>
  <c r="D447" i="11"/>
  <c r="H447" i="11" s="1"/>
  <c r="Q378" i="11"/>
  <c r="AC439" i="11"/>
  <c r="AG439" i="11" s="1"/>
  <c r="AK370" i="11"/>
  <c r="AC462" i="11"/>
  <c r="AK393" i="11"/>
  <c r="J501" i="11"/>
  <c r="N501" i="11" s="1"/>
  <c r="R501" i="11" s="1"/>
  <c r="R432" i="11"/>
  <c r="AC505" i="11"/>
  <c r="AG505" i="11" s="1"/>
  <c r="AK505" i="11" s="1"/>
  <c r="AK436" i="11"/>
  <c r="D535" i="11"/>
  <c r="H535" i="11" s="1"/>
  <c r="Q466" i="11"/>
  <c r="O466" i="11"/>
  <c r="C50" i="10" s="1"/>
  <c r="E50" i="10" s="1"/>
  <c r="O379" i="11"/>
  <c r="C32" i="9" s="1"/>
  <c r="E32" i="9" s="1"/>
  <c r="D448" i="11"/>
  <c r="H448" i="11" s="1"/>
  <c r="Q379" i="11"/>
  <c r="AJ462" i="11"/>
  <c r="W531" i="11"/>
  <c r="AA531" i="11" s="1"/>
  <c r="AH374" i="11"/>
  <c r="AJ374" i="11"/>
  <c r="AC526" i="11"/>
  <c r="AG526" i="11" s="1"/>
  <c r="AK526" i="11" s="1"/>
  <c r="AK457" i="11"/>
  <c r="AC507" i="11"/>
  <c r="AG507" i="11" s="1"/>
  <c r="AK507" i="11" s="1"/>
  <c r="AK438" i="11"/>
  <c r="AJ517" i="11"/>
  <c r="R464" i="11"/>
  <c r="J533" i="11"/>
  <c r="N533" i="11" s="1"/>
  <c r="R533" i="11" s="1"/>
  <c r="D532" i="11"/>
  <c r="H532" i="11" s="1"/>
  <c r="O463" i="11"/>
  <c r="C47" i="10" s="1"/>
  <c r="E47" i="10" s="1"/>
  <c r="Q463" i="11"/>
  <c r="J523" i="11"/>
  <c r="N523" i="11" s="1"/>
  <c r="R523" i="11" s="1"/>
  <c r="R454" i="11"/>
  <c r="R448" i="11"/>
  <c r="J517" i="11"/>
  <c r="N517" i="11" s="1"/>
  <c r="R517" i="11" s="1"/>
  <c r="J526" i="11"/>
  <c r="N526" i="11" s="1"/>
  <c r="R526" i="11" s="1"/>
  <c r="R457" i="11"/>
  <c r="AC442" i="11"/>
  <c r="AG442" i="11" s="1"/>
  <c r="AK373" i="11"/>
  <c r="J522" i="11"/>
  <c r="N522" i="11" s="1"/>
  <c r="R522" i="11" s="1"/>
  <c r="R453" i="11"/>
  <c r="D514" i="11"/>
  <c r="H514" i="11" s="1"/>
  <c r="Q445" i="11"/>
  <c r="O445" i="11"/>
  <c r="C29" i="10" s="1"/>
  <c r="E29" i="10" s="1"/>
  <c r="N29" i="10" s="1"/>
  <c r="Q29" i="10" s="1"/>
  <c r="S29" i="10" s="1"/>
  <c r="D464" i="11"/>
  <c r="H464" i="11" s="1"/>
  <c r="Q395" i="11"/>
  <c r="O395" i="11"/>
  <c r="C48" i="9" s="1"/>
  <c r="E48" i="9" s="1"/>
  <c r="AJ367" i="11"/>
  <c r="AH367" i="11"/>
  <c r="J516" i="11"/>
  <c r="N516" i="11" s="1"/>
  <c r="R516" i="11" s="1"/>
  <c r="R447" i="11"/>
  <c r="AC513" i="11"/>
  <c r="AG513" i="11" s="1"/>
  <c r="AK513" i="11" s="1"/>
  <c r="AK444" i="11"/>
  <c r="J513" i="11"/>
  <c r="N513" i="11" s="1"/>
  <c r="R513" i="11" s="1"/>
  <c r="R444" i="11"/>
  <c r="D449" i="11"/>
  <c r="H449" i="11" s="1"/>
  <c r="O380" i="11"/>
  <c r="C33" i="9" s="1"/>
  <c r="E33" i="9" s="1"/>
  <c r="Q380" i="11"/>
  <c r="W503" i="11"/>
  <c r="AA503" i="11" s="1"/>
  <c r="AJ434" i="11"/>
  <c r="W519" i="11"/>
  <c r="AA519" i="11" s="1"/>
  <c r="AJ450" i="11"/>
  <c r="R455" i="11"/>
  <c r="J524" i="11"/>
  <c r="N524" i="11" s="1"/>
  <c r="R524" i="11" s="1"/>
  <c r="AK390" i="11"/>
  <c r="AC459" i="11"/>
  <c r="AG459" i="11" s="1"/>
  <c r="AH390" i="11"/>
  <c r="AC514" i="11"/>
  <c r="AG514" i="11" s="1"/>
  <c r="AK514" i="11" s="1"/>
  <c r="AK445" i="11"/>
  <c r="D273" i="11"/>
  <c r="D276" i="11" s="1"/>
  <c r="H223" i="11"/>
  <c r="AH383" i="11"/>
  <c r="AJ383" i="11"/>
  <c r="J531" i="11"/>
  <c r="N531" i="11" s="1"/>
  <c r="R531" i="11" s="1"/>
  <c r="R462" i="11"/>
  <c r="AC456" i="11"/>
  <c r="AG456" i="11" s="1"/>
  <c r="AK387" i="11"/>
  <c r="AH387" i="11"/>
  <c r="AJ370" i="11"/>
  <c r="AH370" i="11"/>
  <c r="D453" i="11"/>
  <c r="H453" i="11" s="1"/>
  <c r="O384" i="11"/>
  <c r="C37" i="9" s="1"/>
  <c r="E37" i="9" s="1"/>
  <c r="Q384" i="11"/>
  <c r="AC458" i="11"/>
  <c r="AK389" i="11"/>
  <c r="AC522" i="11"/>
  <c r="AG522" i="11" s="1"/>
  <c r="AK522" i="11" s="1"/>
  <c r="AK453" i="11"/>
  <c r="AC510" i="11"/>
  <c r="AG510" i="11" s="1"/>
  <c r="AK510" i="11" s="1"/>
  <c r="AK441" i="11"/>
  <c r="D437" i="11"/>
  <c r="H437" i="11" s="1"/>
  <c r="Q368" i="11"/>
  <c r="O368" i="11"/>
  <c r="C21" i="9" s="1"/>
  <c r="E21" i="9" s="1"/>
  <c r="N21" i="9" s="1"/>
  <c r="Q21" i="9" s="1"/>
  <c r="S21" i="9" s="1"/>
  <c r="W504" i="11"/>
  <c r="AA504" i="11" s="1"/>
  <c r="AH435" i="11"/>
  <c r="AJ435" i="11"/>
  <c r="D455" i="11"/>
  <c r="H455" i="11" s="1"/>
  <c r="O386" i="11"/>
  <c r="C39" i="9" s="1"/>
  <c r="E39" i="9" s="1"/>
  <c r="N39" i="9" s="1"/>
  <c r="Q39" i="9" s="1"/>
  <c r="S39" i="9" s="1"/>
  <c r="Q386" i="11"/>
  <c r="D531" i="11"/>
  <c r="H531" i="11" s="1"/>
  <c r="Q462" i="11"/>
  <c r="O462" i="11"/>
  <c r="C46" i="10" s="1"/>
  <c r="E46" i="10" s="1"/>
  <c r="D501" i="11"/>
  <c r="H501" i="11" s="1"/>
  <c r="O432" i="11"/>
  <c r="C16" i="10" s="1"/>
  <c r="E16" i="10" s="1"/>
  <c r="Q432" i="11"/>
  <c r="AJ502" i="11"/>
  <c r="J525" i="11"/>
  <c r="N525" i="11" s="1"/>
  <c r="R525" i="11" s="1"/>
  <c r="R456" i="11"/>
  <c r="R440" i="11"/>
  <c r="J509" i="11"/>
  <c r="N509" i="11" s="1"/>
  <c r="R509" i="11" s="1"/>
  <c r="AC523" i="11"/>
  <c r="AG523" i="11" s="1"/>
  <c r="AK523" i="11" s="1"/>
  <c r="AK454" i="11"/>
  <c r="AC452" i="11"/>
  <c r="AG452" i="11" s="1"/>
  <c r="AK383" i="11"/>
  <c r="J518" i="11"/>
  <c r="N518" i="11" s="1"/>
  <c r="R518" i="11" s="1"/>
  <c r="R449" i="11"/>
  <c r="AJ373" i="11"/>
  <c r="AH373" i="11"/>
  <c r="D465" i="11"/>
  <c r="H465" i="11" s="1"/>
  <c r="Q396" i="11"/>
  <c r="O396" i="11"/>
  <c r="C49" i="9" s="1"/>
  <c r="E49" i="9" s="1"/>
  <c r="D508" i="11"/>
  <c r="H508" i="11" s="1"/>
  <c r="O439" i="11"/>
  <c r="C23" i="10" s="1"/>
  <c r="E23" i="10" s="1"/>
  <c r="N23" i="10" s="1"/>
  <c r="Q23" i="10" s="1"/>
  <c r="S23" i="10" s="1"/>
  <c r="Q439" i="11"/>
  <c r="Q383" i="11"/>
  <c r="D452" i="11"/>
  <c r="H452" i="11" s="1"/>
  <c r="O383" i="11"/>
  <c r="C36" i="9" s="1"/>
  <c r="E36" i="9" s="1"/>
  <c r="N36" i="9" s="1"/>
  <c r="Q36" i="9" s="1"/>
  <c r="S36" i="9" s="1"/>
  <c r="AC464" i="11"/>
  <c r="AK395" i="11"/>
  <c r="Q365" i="11"/>
  <c r="O365" i="11"/>
  <c r="C18" i="9" s="1"/>
  <c r="E18" i="9" s="1"/>
  <c r="N18" i="9" s="1"/>
  <c r="D434" i="11"/>
  <c r="H434" i="11" s="1"/>
  <c r="AK363" i="11"/>
  <c r="AC432" i="11"/>
  <c r="AG432" i="11" s="1"/>
  <c r="AH437" i="11"/>
  <c r="W506" i="11"/>
  <c r="AA506" i="11" s="1"/>
  <c r="AJ437" i="11"/>
  <c r="D461" i="11"/>
  <c r="H461" i="11" s="1"/>
  <c r="O392" i="11"/>
  <c r="C45" i="9" s="1"/>
  <c r="E45" i="9" s="1"/>
  <c r="Q392" i="11"/>
  <c r="AJ522" i="11"/>
  <c r="AC504" i="11"/>
  <c r="AG504" i="11" s="1"/>
  <c r="AK504" i="11" s="1"/>
  <c r="AK435" i="11"/>
  <c r="J515" i="11"/>
  <c r="N515" i="11" s="1"/>
  <c r="R515" i="11" s="1"/>
  <c r="R446" i="11"/>
  <c r="AC273" i="11"/>
  <c r="AC276" i="11" s="1"/>
  <c r="AG223" i="11"/>
  <c r="AJ528" i="11"/>
  <c r="AH380" i="11"/>
  <c r="AC502" i="11"/>
  <c r="AG502" i="11" s="1"/>
  <c r="AK502" i="11" s="1"/>
  <c r="AK433" i="11"/>
  <c r="AC524" i="11"/>
  <c r="AG524" i="11" s="1"/>
  <c r="AK524" i="11" s="1"/>
  <c r="AK455" i="11"/>
  <c r="O371" i="11"/>
  <c r="C24" i="9" s="1"/>
  <c r="E24" i="9" s="1"/>
  <c r="D440" i="11"/>
  <c r="H440" i="11" s="1"/>
  <c r="Q371" i="11"/>
  <c r="D526" i="11"/>
  <c r="H526" i="11" s="1"/>
  <c r="Q457" i="11"/>
  <c r="O457" i="11"/>
  <c r="C41" i="10" s="1"/>
  <c r="E41" i="10" s="1"/>
  <c r="AC450" i="11"/>
  <c r="AG450" i="11" s="1"/>
  <c r="AK381" i="11"/>
  <c r="W518" i="11"/>
  <c r="AA518" i="11" s="1"/>
  <c r="AJ449" i="11"/>
  <c r="AC434" i="11"/>
  <c r="AK365" i="11"/>
  <c r="J504" i="11"/>
  <c r="N504" i="11" s="1"/>
  <c r="R504" i="11" s="1"/>
  <c r="R435" i="11"/>
  <c r="AC440" i="11"/>
  <c r="AK371" i="11"/>
  <c r="AC446" i="11"/>
  <c r="AK377" i="11"/>
  <c r="AH386" i="11"/>
  <c r="AJ386" i="11"/>
  <c r="D433" i="11"/>
  <c r="H433" i="11" s="1"/>
  <c r="Q364" i="11"/>
  <c r="O364" i="11"/>
  <c r="C17" i="9" s="1"/>
  <c r="E17" i="9" s="1"/>
  <c r="AJ525" i="11"/>
  <c r="AC534" i="11"/>
  <c r="AG534" i="11" s="1"/>
  <c r="AK534" i="11" s="1"/>
  <c r="AK465" i="11"/>
  <c r="AH392" i="11"/>
  <c r="W533" i="11"/>
  <c r="AA533" i="11" s="1"/>
  <c r="AJ464" i="11"/>
  <c r="D467" i="11"/>
  <c r="H467" i="11" s="1"/>
  <c r="Q398" i="11"/>
  <c r="O398" i="11"/>
  <c r="C51" i="9" s="1"/>
  <c r="E51" i="9" s="1"/>
  <c r="Q450" i="11"/>
  <c r="O450" i="11"/>
  <c r="C34" i="10" s="1"/>
  <c r="E34" i="10" s="1"/>
  <c r="D519" i="11"/>
  <c r="H519" i="11" s="1"/>
  <c r="AH376" i="11"/>
  <c r="AJ376" i="11"/>
  <c r="AH441" i="11"/>
  <c r="W510" i="11"/>
  <c r="AA510" i="11" s="1"/>
  <c r="AJ441" i="11"/>
  <c r="J506" i="11"/>
  <c r="N506" i="11" s="1"/>
  <c r="R506" i="11" s="1"/>
  <c r="R437" i="11"/>
  <c r="W509" i="11"/>
  <c r="AA509" i="11" s="1"/>
  <c r="AJ440" i="11"/>
  <c r="D520" i="11"/>
  <c r="H520" i="11" s="1"/>
  <c r="O451" i="11"/>
  <c r="C35" i="10" s="1"/>
  <c r="E35" i="10" s="1"/>
  <c r="N35" i="10" s="1"/>
  <c r="Q35" i="10" s="1"/>
  <c r="S35" i="10" s="1"/>
  <c r="Q451" i="11"/>
  <c r="D511" i="11"/>
  <c r="H511" i="11" s="1"/>
  <c r="Q442" i="11"/>
  <c r="O442" i="11"/>
  <c r="C26" i="10" s="1"/>
  <c r="E26" i="10" s="1"/>
  <c r="N26" i="10" s="1"/>
  <c r="Q26" i="10" s="1"/>
  <c r="S26" i="10" s="1"/>
  <c r="W530" i="11"/>
  <c r="AA530" i="11" s="1"/>
  <c r="AJ461" i="11"/>
  <c r="AH453" i="11"/>
  <c r="AJ465" i="11"/>
  <c r="W534" i="11"/>
  <c r="AA534" i="11" s="1"/>
  <c r="AH465" i="11"/>
  <c r="W535" i="11"/>
  <c r="AA535" i="11" s="1"/>
  <c r="AJ466" i="11"/>
  <c r="AH466" i="11"/>
  <c r="Q435" i="11"/>
  <c r="D504" i="11"/>
  <c r="H504" i="11" s="1"/>
  <c r="O435" i="11"/>
  <c r="C19" i="10" s="1"/>
  <c r="E19" i="10" s="1"/>
  <c r="N273" i="11"/>
  <c r="N276" i="11" s="1"/>
  <c r="N278" i="11" s="1"/>
  <c r="R223" i="11"/>
  <c r="R273" i="11" s="1"/>
  <c r="J292" i="11"/>
  <c r="D436" i="11"/>
  <c r="H436" i="11" s="1"/>
  <c r="O367" i="11"/>
  <c r="C20" i="9" s="1"/>
  <c r="E20" i="9" s="1"/>
  <c r="N20" i="9" s="1"/>
  <c r="Q20" i="9" s="1"/>
  <c r="S20" i="9" s="1"/>
  <c r="Q367" i="11"/>
  <c r="AC460" i="11"/>
  <c r="AG460" i="11" s="1"/>
  <c r="AK391" i="11"/>
  <c r="AH391" i="11"/>
  <c r="D513" i="11"/>
  <c r="H513" i="11" s="1"/>
  <c r="O444" i="11"/>
  <c r="C28" i="10" s="1"/>
  <c r="E28" i="10" s="1"/>
  <c r="Q444" i="11"/>
  <c r="J502" i="11"/>
  <c r="N502" i="11" s="1"/>
  <c r="R502" i="11" s="1"/>
  <c r="R433" i="11"/>
  <c r="AH394" i="11"/>
  <c r="AJ394" i="11"/>
  <c r="R460" i="11"/>
  <c r="J529" i="11"/>
  <c r="N529" i="11" s="1"/>
  <c r="R529" i="11" s="1"/>
  <c r="AC447" i="11"/>
  <c r="AG447" i="11" s="1"/>
  <c r="AK378" i="11"/>
  <c r="AH378" i="11"/>
  <c r="Q53" i="12" l="1"/>
  <c r="S15" i="12"/>
  <c r="S53" i="12" s="1"/>
  <c r="AG446" i="11"/>
  <c r="AH446" i="11" s="1"/>
  <c r="AG449" i="11"/>
  <c r="AH449" i="11" s="1"/>
  <c r="N441" i="11"/>
  <c r="O441" i="11" s="1"/>
  <c r="C25" i="10" s="1"/>
  <c r="E25" i="10" s="1"/>
  <c r="N25" i="10" s="1"/>
  <c r="Q25" i="10" s="1"/>
  <c r="S25" i="10" s="1"/>
  <c r="AK448" i="11"/>
  <c r="AG458" i="11"/>
  <c r="AH458" i="11" s="1"/>
  <c r="AC517" i="11"/>
  <c r="AG517" i="11" s="1"/>
  <c r="AK517" i="11" s="1"/>
  <c r="AG440" i="11"/>
  <c r="AH440" i="11" s="1"/>
  <c r="H446" i="11"/>
  <c r="O446" i="11" s="1"/>
  <c r="C30" i="10" s="1"/>
  <c r="E30" i="10" s="1"/>
  <c r="N30" i="10" s="1"/>
  <c r="Q30" i="10" s="1"/>
  <c r="S30" i="10" s="1"/>
  <c r="AG434" i="11"/>
  <c r="AH434" i="11" s="1"/>
  <c r="AG464" i="11"/>
  <c r="AH464" i="11" s="1"/>
  <c r="AG468" i="11"/>
  <c r="AC537" i="11" s="1"/>
  <c r="AG537" i="11" s="1"/>
  <c r="AK537" i="11" s="1"/>
  <c r="AG462" i="11"/>
  <c r="AH462" i="11" s="1"/>
  <c r="AH522" i="11"/>
  <c r="E15" i="6"/>
  <c r="C53" i="6"/>
  <c r="N53" i="4"/>
  <c r="Q15" i="4"/>
  <c r="Q18" i="9"/>
  <c r="AH502" i="11"/>
  <c r="AJ454" i="11"/>
  <c r="AH454" i="11"/>
  <c r="W523" i="11"/>
  <c r="AA523" i="11" s="1"/>
  <c r="AJ523" i="11" s="1"/>
  <c r="AH510" i="11"/>
  <c r="AJ510" i="11"/>
  <c r="AK460" i="11"/>
  <c r="AC529" i="11"/>
  <c r="AG529" i="11" s="1"/>
  <c r="AH460" i="11"/>
  <c r="AJ535" i="11"/>
  <c r="AH535" i="11"/>
  <c r="W514" i="11"/>
  <c r="AA514" i="11" s="1"/>
  <c r="AJ445" i="11"/>
  <c r="AH445" i="11"/>
  <c r="AC519" i="11"/>
  <c r="AG519" i="11" s="1"/>
  <c r="AK519" i="11" s="1"/>
  <c r="AK450" i="11"/>
  <c r="D530" i="11"/>
  <c r="H530" i="11" s="1"/>
  <c r="O461" i="11"/>
  <c r="C45" i="10" s="1"/>
  <c r="E45" i="10" s="1"/>
  <c r="Q461" i="11"/>
  <c r="D521" i="11"/>
  <c r="H521" i="11" s="1"/>
  <c r="Q452" i="11"/>
  <c r="O452" i="11"/>
  <c r="C36" i="10" s="1"/>
  <c r="E36" i="10" s="1"/>
  <c r="W508" i="11"/>
  <c r="AA508" i="11" s="1"/>
  <c r="AJ439" i="11"/>
  <c r="AH439" i="11"/>
  <c r="H273" i="11"/>
  <c r="H276" i="11" s="1"/>
  <c r="D292" i="11"/>
  <c r="O223" i="11"/>
  <c r="Q223" i="11"/>
  <c r="Q273" i="11" s="1"/>
  <c r="R274" i="11" s="1"/>
  <c r="AK442" i="11"/>
  <c r="AC511" i="11"/>
  <c r="AG511" i="11" s="1"/>
  <c r="AK511" i="11" s="1"/>
  <c r="AJ537" i="11"/>
  <c r="AK461" i="11"/>
  <c r="AC530" i="11"/>
  <c r="AG530" i="11" s="1"/>
  <c r="AK530" i="11" s="1"/>
  <c r="O501" i="11"/>
  <c r="Q501" i="11"/>
  <c r="O437" i="11"/>
  <c r="C21" i="10" s="1"/>
  <c r="E21" i="10" s="1"/>
  <c r="D506" i="11"/>
  <c r="H506" i="11" s="1"/>
  <c r="Q437" i="11"/>
  <c r="AJ503" i="11"/>
  <c r="W505" i="11"/>
  <c r="AA505" i="11" s="1"/>
  <c r="AJ436" i="11"/>
  <c r="AH436" i="11"/>
  <c r="D517" i="11"/>
  <c r="H517" i="11" s="1"/>
  <c r="Q448" i="11"/>
  <c r="O448" i="11"/>
  <c r="C32" i="10" s="1"/>
  <c r="E32" i="10" s="1"/>
  <c r="AC508" i="11"/>
  <c r="AG508" i="11" s="1"/>
  <c r="AK508" i="11" s="1"/>
  <c r="AK439" i="11"/>
  <c r="Q537" i="11"/>
  <c r="O537" i="11"/>
  <c r="AJ527" i="11"/>
  <c r="Q526" i="11"/>
  <c r="O526" i="11"/>
  <c r="AJ534" i="11"/>
  <c r="AH534" i="11"/>
  <c r="O520" i="11"/>
  <c r="Q520" i="11"/>
  <c r="O519" i="11"/>
  <c r="Q519" i="11"/>
  <c r="AG273" i="11"/>
  <c r="AG276" i="11" s="1"/>
  <c r="AC292" i="11"/>
  <c r="AK223" i="11"/>
  <c r="AK273" i="11" s="1"/>
  <c r="AK274" i="11" s="1"/>
  <c r="AH506" i="11"/>
  <c r="AJ506" i="11"/>
  <c r="AC521" i="11"/>
  <c r="AG521" i="11" s="1"/>
  <c r="AK521" i="11" s="1"/>
  <c r="AK452" i="11"/>
  <c r="AJ513" i="11"/>
  <c r="AH513" i="11"/>
  <c r="AH507" i="11"/>
  <c r="AJ507" i="11"/>
  <c r="D505" i="11"/>
  <c r="H505" i="11" s="1"/>
  <c r="O436" i="11"/>
  <c r="C20" i="10" s="1"/>
  <c r="E20" i="10" s="1"/>
  <c r="N20" i="10" s="1"/>
  <c r="Q20" i="10" s="1"/>
  <c r="S20" i="10" s="1"/>
  <c r="Q436" i="11"/>
  <c r="O447" i="11"/>
  <c r="C31" i="10" s="1"/>
  <c r="E31" i="10" s="1"/>
  <c r="D516" i="11"/>
  <c r="H516" i="11" s="1"/>
  <c r="Q447" i="11"/>
  <c r="AK467" i="11"/>
  <c r="AC536" i="11"/>
  <c r="AG536" i="11" s="1"/>
  <c r="AH467" i="11"/>
  <c r="O525" i="11"/>
  <c r="Q525" i="11"/>
  <c r="AC501" i="11"/>
  <c r="AG501" i="11" s="1"/>
  <c r="AK501" i="11" s="1"/>
  <c r="AK432" i="11"/>
  <c r="AC525" i="11"/>
  <c r="AG525" i="11" s="1"/>
  <c r="AK456" i="11"/>
  <c r="AH456" i="11"/>
  <c r="AJ509" i="11"/>
  <c r="D509" i="11"/>
  <c r="H509" i="11" s="1"/>
  <c r="O440" i="11"/>
  <c r="C24" i="10" s="1"/>
  <c r="E24" i="10" s="1"/>
  <c r="Q440" i="11"/>
  <c r="AC528" i="11"/>
  <c r="AG528" i="11" s="1"/>
  <c r="AK459" i="11"/>
  <c r="AH459" i="11"/>
  <c r="Q449" i="11"/>
  <c r="D518" i="11"/>
  <c r="H518" i="11" s="1"/>
  <c r="O449" i="11"/>
  <c r="C33" i="10" s="1"/>
  <c r="E33" i="10" s="1"/>
  <c r="D533" i="11"/>
  <c r="H533" i="11" s="1"/>
  <c r="O464" i="11"/>
  <c r="C48" i="10" s="1"/>
  <c r="E48" i="10" s="1"/>
  <c r="Q464" i="11"/>
  <c r="O535" i="11"/>
  <c r="Q535" i="11"/>
  <c r="W520" i="11"/>
  <c r="AA520" i="11" s="1"/>
  <c r="AH451" i="11"/>
  <c r="AJ451" i="11"/>
  <c r="D523" i="11"/>
  <c r="H523" i="11" s="1"/>
  <c r="Q454" i="11"/>
  <c r="O454" i="11"/>
  <c r="C38" i="10" s="1"/>
  <c r="E38" i="10" s="1"/>
  <c r="AJ501" i="11"/>
  <c r="Q443" i="11"/>
  <c r="D512" i="11"/>
  <c r="H512" i="11" s="1"/>
  <c r="O443" i="11"/>
  <c r="C27" i="10" s="1"/>
  <c r="E27" i="10" s="1"/>
  <c r="N27" i="10" s="1"/>
  <c r="Q27" i="10" s="1"/>
  <c r="S27" i="10" s="1"/>
  <c r="W532" i="11"/>
  <c r="AA532" i="11" s="1"/>
  <c r="AH463" i="11"/>
  <c r="AJ463" i="11"/>
  <c r="Q508" i="11"/>
  <c r="O508" i="11"/>
  <c r="AH432" i="11"/>
  <c r="D502" i="11"/>
  <c r="H502" i="11" s="1"/>
  <c r="Q433" i="11"/>
  <c r="O433" i="11"/>
  <c r="C17" i="10" s="1"/>
  <c r="E17" i="10" s="1"/>
  <c r="Q434" i="11"/>
  <c r="O434" i="11"/>
  <c r="C18" i="10" s="1"/>
  <c r="E18" i="10" s="1"/>
  <c r="N18" i="10" s="1"/>
  <c r="Q18" i="10" s="1"/>
  <c r="S18" i="10" s="1"/>
  <c r="D503" i="11"/>
  <c r="H503" i="11" s="1"/>
  <c r="AH223" i="11"/>
  <c r="AH273" i="11" s="1"/>
  <c r="AH276" i="11" s="1"/>
  <c r="AK275" i="11" s="1"/>
  <c r="J342" i="11"/>
  <c r="J345" i="11" s="1"/>
  <c r="N292" i="11"/>
  <c r="O531" i="11"/>
  <c r="Q531" i="11"/>
  <c r="AJ530" i="11"/>
  <c r="O467" i="11"/>
  <c r="C51" i="10" s="1"/>
  <c r="E51" i="10" s="1"/>
  <c r="D536" i="11"/>
  <c r="H536" i="11" s="1"/>
  <c r="Q467" i="11"/>
  <c r="D534" i="11"/>
  <c r="H534" i="11" s="1"/>
  <c r="Q465" i="11"/>
  <c r="O465" i="11"/>
  <c r="C49" i="10" s="1"/>
  <c r="E49" i="10" s="1"/>
  <c r="O455" i="11"/>
  <c r="C39" i="10" s="1"/>
  <c r="E39" i="10" s="1"/>
  <c r="N39" i="10" s="1"/>
  <c r="Q39" i="10" s="1"/>
  <c r="S39" i="10" s="1"/>
  <c r="D524" i="11"/>
  <c r="H524" i="11" s="1"/>
  <c r="Q455" i="11"/>
  <c r="Q459" i="11"/>
  <c r="D528" i="11"/>
  <c r="H528" i="11" s="1"/>
  <c r="O459" i="11"/>
  <c r="C43" i="10" s="1"/>
  <c r="E43" i="10" s="1"/>
  <c r="W342" i="11"/>
  <c r="W345" i="11" s="1"/>
  <c r="AA292" i="11"/>
  <c r="AC518" i="11"/>
  <c r="AG518" i="11" s="1"/>
  <c r="AK518" i="11" s="1"/>
  <c r="AK449" i="11"/>
  <c r="Q504" i="11"/>
  <c r="O504" i="11"/>
  <c r="AH461" i="11"/>
  <c r="AJ518" i="11"/>
  <c r="W521" i="11"/>
  <c r="AA521" i="11" s="1"/>
  <c r="AJ452" i="11"/>
  <c r="AH452" i="11"/>
  <c r="O514" i="11"/>
  <c r="Q514" i="11"/>
  <c r="AH443" i="11"/>
  <c r="W512" i="11"/>
  <c r="AA512" i="11" s="1"/>
  <c r="AJ443" i="11"/>
  <c r="D507" i="11"/>
  <c r="H507" i="11" s="1"/>
  <c r="O438" i="11"/>
  <c r="C22" i="10" s="1"/>
  <c r="E22" i="10" s="1"/>
  <c r="Q438" i="11"/>
  <c r="O458" i="11"/>
  <c r="C42" i="10" s="1"/>
  <c r="E42" i="10" s="1"/>
  <c r="D527" i="11"/>
  <c r="H527" i="11" s="1"/>
  <c r="Q458" i="11"/>
  <c r="D529" i="11"/>
  <c r="H529" i="11" s="1"/>
  <c r="O460" i="11"/>
  <c r="C44" i="10" s="1"/>
  <c r="E44" i="10" s="1"/>
  <c r="Q460" i="11"/>
  <c r="W524" i="11"/>
  <c r="AA524" i="11" s="1"/>
  <c r="AJ455" i="11"/>
  <c r="AH455" i="11"/>
  <c r="Q532" i="11"/>
  <c r="O532" i="11"/>
  <c r="AJ515" i="11"/>
  <c r="AJ533" i="11"/>
  <c r="AJ442" i="11"/>
  <c r="W511" i="11"/>
  <c r="AA511" i="11" s="1"/>
  <c r="AH442" i="11"/>
  <c r="AJ504" i="11"/>
  <c r="AH504" i="11"/>
  <c r="D522" i="11"/>
  <c r="H522" i="11" s="1"/>
  <c r="Q453" i="11"/>
  <c r="O453" i="11"/>
  <c r="C37" i="10" s="1"/>
  <c r="E37" i="10" s="1"/>
  <c r="AH450" i="11"/>
  <c r="Q510" i="11"/>
  <c r="Q513" i="11"/>
  <c r="O513" i="11"/>
  <c r="AJ531" i="11"/>
  <c r="AK447" i="11"/>
  <c r="AC516" i="11"/>
  <c r="AG516" i="11" s="1"/>
  <c r="AH447" i="11"/>
  <c r="O511" i="11"/>
  <c r="Q511" i="11"/>
  <c r="AK446" i="11"/>
  <c r="AC515" i="11"/>
  <c r="AG515" i="11" s="1"/>
  <c r="AK515" i="11" s="1"/>
  <c r="AJ519" i="11"/>
  <c r="AC531" i="11"/>
  <c r="AG531" i="11" s="1"/>
  <c r="AK531" i="11" s="1"/>
  <c r="AK462" i="11"/>
  <c r="AJ526" i="11"/>
  <c r="AH526" i="11"/>
  <c r="AC509" i="11" l="1"/>
  <c r="AG509" i="11" s="1"/>
  <c r="AK509" i="11" s="1"/>
  <c r="AK464" i="11"/>
  <c r="AK440" i="11"/>
  <c r="AC533" i="11"/>
  <c r="AG533" i="11" s="1"/>
  <c r="AK533" i="11" s="1"/>
  <c r="AK434" i="11"/>
  <c r="AC503" i="11"/>
  <c r="AG503" i="11" s="1"/>
  <c r="AK503" i="11" s="1"/>
  <c r="AK468" i="11"/>
  <c r="AC527" i="11"/>
  <c r="AG527" i="11" s="1"/>
  <c r="AK527" i="11" s="1"/>
  <c r="D515" i="11"/>
  <c r="H515" i="11" s="1"/>
  <c r="Q515" i="11" s="1"/>
  <c r="AK458" i="11"/>
  <c r="R441" i="11"/>
  <c r="J510" i="11"/>
  <c r="N510" i="11" s="1"/>
  <c r="R510" i="11" s="1"/>
  <c r="Q446" i="11"/>
  <c r="AH517" i="11"/>
  <c r="AH468" i="11"/>
  <c r="AH519" i="11"/>
  <c r="AH523" i="11"/>
  <c r="E53" i="6"/>
  <c r="N15" i="6"/>
  <c r="AH537" i="11"/>
  <c r="S18" i="9"/>
  <c r="O273" i="11"/>
  <c r="O276" i="11" s="1"/>
  <c r="R275" i="11" s="1"/>
  <c r="C15" i="7"/>
  <c r="S15" i="4"/>
  <c r="S53" i="4" s="1"/>
  <c r="Q53" i="4"/>
  <c r="AH530" i="11"/>
  <c r="AH531" i="11"/>
  <c r="O507" i="11"/>
  <c r="Q507" i="11"/>
  <c r="O524" i="11"/>
  <c r="Q524" i="11"/>
  <c r="J362" i="11"/>
  <c r="N342" i="11"/>
  <c r="N345" i="11" s="1"/>
  <c r="N347" i="11" s="1"/>
  <c r="R292" i="11"/>
  <c r="R342" i="11" s="1"/>
  <c r="Q505" i="11"/>
  <c r="O505" i="11"/>
  <c r="AJ520" i="11"/>
  <c r="AH520" i="11"/>
  <c r="AK528" i="11"/>
  <c r="AH528" i="11"/>
  <c r="H292" i="11"/>
  <c r="D342" i="11"/>
  <c r="D345" i="11" s="1"/>
  <c r="AH512" i="11"/>
  <c r="AJ512" i="11"/>
  <c r="AJ532" i="11"/>
  <c r="AH532" i="11"/>
  <c r="AJ511" i="11"/>
  <c r="AH511" i="11"/>
  <c r="AH524" i="11"/>
  <c r="AJ524" i="11"/>
  <c r="Q503" i="11"/>
  <c r="O503" i="11"/>
  <c r="W362" i="11"/>
  <c r="AJ292" i="11"/>
  <c r="AJ342" i="11" s="1"/>
  <c r="AA342" i="11"/>
  <c r="AA345" i="11" s="1"/>
  <c r="O534" i="11"/>
  <c r="Q534" i="11"/>
  <c r="O512" i="11"/>
  <c r="Q512" i="11"/>
  <c r="Q509" i="11"/>
  <c r="O509" i="11"/>
  <c r="O517" i="11"/>
  <c r="Q517" i="11"/>
  <c r="AJ514" i="11"/>
  <c r="AH514" i="11"/>
  <c r="AK536" i="11"/>
  <c r="AH536" i="11"/>
  <c r="AJ508" i="11"/>
  <c r="AH508" i="11"/>
  <c r="O529" i="11"/>
  <c r="Q529" i="11"/>
  <c r="O536" i="11"/>
  <c r="Q536" i="11"/>
  <c r="AH501" i="11"/>
  <c r="AH533" i="11"/>
  <c r="Q528" i="11"/>
  <c r="O528" i="11"/>
  <c r="Q533" i="11"/>
  <c r="O533" i="11"/>
  <c r="AJ505" i="11"/>
  <c r="AH505" i="11"/>
  <c r="Q527" i="11"/>
  <c r="O527" i="11"/>
  <c r="AJ521" i="11"/>
  <c r="AH521" i="11"/>
  <c r="Q502" i="11"/>
  <c r="O502" i="11"/>
  <c r="AH509" i="11"/>
  <c r="Q516" i="11"/>
  <c r="O516" i="11"/>
  <c r="AH527" i="11"/>
  <c r="AH503" i="11"/>
  <c r="Q521" i="11"/>
  <c r="O521" i="11"/>
  <c r="AK529" i="11"/>
  <c r="AH529" i="11"/>
  <c r="O518" i="11"/>
  <c r="Q518" i="11"/>
  <c r="AH515" i="11"/>
  <c r="AH518" i="11"/>
  <c r="O523" i="11"/>
  <c r="Q523" i="11"/>
  <c r="AC342" i="11"/>
  <c r="AC345" i="11" s="1"/>
  <c r="AG292" i="11"/>
  <c r="AH292" i="11" s="1"/>
  <c r="AH342" i="11" s="1"/>
  <c r="AH345" i="11" s="1"/>
  <c r="AK344" i="11" s="1"/>
  <c r="AK516" i="11"/>
  <c r="AH516" i="11"/>
  <c r="O522" i="11"/>
  <c r="Q522" i="11"/>
  <c r="AK525" i="11"/>
  <c r="AH525" i="11"/>
  <c r="O506" i="11"/>
  <c r="Q506" i="11"/>
  <c r="O530" i="11"/>
  <c r="Q530" i="11"/>
  <c r="O515" i="11" l="1"/>
  <c r="O510" i="11"/>
  <c r="C53" i="7"/>
  <c r="E15" i="7"/>
  <c r="Q15" i="6"/>
  <c r="N53" i="6"/>
  <c r="J411" i="11"/>
  <c r="J414" i="11" s="1"/>
  <c r="N362" i="11"/>
  <c r="AG342" i="11"/>
  <c r="AG345" i="11" s="1"/>
  <c r="AK292" i="11"/>
  <c r="AK342" i="11" s="1"/>
  <c r="AK343" i="11" s="1"/>
  <c r="AC362" i="11"/>
  <c r="W411" i="11"/>
  <c r="W414" i="11" s="1"/>
  <c r="AA362" i="11"/>
  <c r="W431" i="11" s="1"/>
  <c r="D362" i="11"/>
  <c r="H342" i="11"/>
  <c r="H345" i="11" s="1"/>
  <c r="O292" i="11"/>
  <c r="Q292" i="11"/>
  <c r="Q342" i="11" s="1"/>
  <c r="R343" i="11" s="1"/>
  <c r="AA431" i="11" l="1"/>
  <c r="AA480" i="11" s="1"/>
  <c r="W480" i="11"/>
  <c r="S15" i="6"/>
  <c r="S53" i="6" s="1"/>
  <c r="Q53" i="6"/>
  <c r="O342" i="11"/>
  <c r="O345" i="11" s="1"/>
  <c r="R344" i="11" s="1"/>
  <c r="C15" i="8"/>
  <c r="E53" i="7"/>
  <c r="N15" i="7"/>
  <c r="D411" i="11"/>
  <c r="D414" i="11" s="1"/>
  <c r="H362" i="11"/>
  <c r="AJ362" i="11"/>
  <c r="AJ411" i="11" s="1"/>
  <c r="AA411" i="11"/>
  <c r="AA414" i="11" s="1"/>
  <c r="AC411" i="11"/>
  <c r="AC414" i="11" s="1"/>
  <c r="AG362" i="11"/>
  <c r="N411" i="11"/>
  <c r="N414" i="11" s="1"/>
  <c r="N416" i="11" s="1"/>
  <c r="R362" i="11"/>
  <c r="R411" i="11" s="1"/>
  <c r="J431" i="11"/>
  <c r="N431" i="11" s="1"/>
  <c r="N53" i="7" l="1"/>
  <c r="Q15" i="7"/>
  <c r="C53" i="8"/>
  <c r="E15" i="8"/>
  <c r="E53" i="8" s="1"/>
  <c r="J480" i="11"/>
  <c r="J483" i="11" s="1"/>
  <c r="AC431" i="11"/>
  <c r="AG431" i="11" s="1"/>
  <c r="AK362" i="11"/>
  <c r="AK411" i="11" s="1"/>
  <c r="AK412" i="11" s="1"/>
  <c r="AG411" i="11"/>
  <c r="AG414" i="11" s="1"/>
  <c r="AH362" i="11"/>
  <c r="AH411" i="11" s="1"/>
  <c r="AH414" i="11" s="1"/>
  <c r="AK413" i="11" s="1"/>
  <c r="W483" i="11"/>
  <c r="D431" i="11"/>
  <c r="H431" i="11" s="1"/>
  <c r="Q362" i="11"/>
  <c r="Q411" i="11" s="1"/>
  <c r="R412" i="11" s="1"/>
  <c r="H411" i="11"/>
  <c r="H414" i="11" s="1"/>
  <c r="O362" i="11"/>
  <c r="O411" i="11" l="1"/>
  <c r="O414" i="11" s="1"/>
  <c r="R413" i="11" s="1"/>
  <c r="C15" i="9"/>
  <c r="Q53" i="7"/>
  <c r="S15" i="7"/>
  <c r="S53" i="7" s="1"/>
  <c r="D480" i="11"/>
  <c r="D483" i="11" s="1"/>
  <c r="AA483" i="11"/>
  <c r="W500" i="11"/>
  <c r="AJ431" i="11"/>
  <c r="AJ480" i="11" s="1"/>
  <c r="AC480" i="11"/>
  <c r="AC483" i="11" s="1"/>
  <c r="J500" i="11"/>
  <c r="N480" i="11"/>
  <c r="N483" i="11" s="1"/>
  <c r="R431" i="11"/>
  <c r="R480" i="11" s="1"/>
  <c r="E15" i="9" l="1"/>
  <c r="C53" i="9"/>
  <c r="N500" i="11"/>
  <c r="J548" i="11"/>
  <c r="J551" i="11" s="1"/>
  <c r="AG480" i="11"/>
  <c r="AG483" i="11" s="1"/>
  <c r="AC500" i="11"/>
  <c r="AK431" i="11"/>
  <c r="AK480" i="11" s="1"/>
  <c r="AK481" i="11" s="1"/>
  <c r="AH431" i="11"/>
  <c r="AH480" i="11" s="1"/>
  <c r="AH483" i="11" s="1"/>
  <c r="AK482" i="11" s="1"/>
  <c r="W548" i="11"/>
  <c r="W551" i="11" s="1"/>
  <c r="AA500" i="11"/>
  <c r="H480" i="11"/>
  <c r="H483" i="11" s="1"/>
  <c r="D500" i="11"/>
  <c r="Q431" i="11"/>
  <c r="Q480" i="11" s="1"/>
  <c r="R481" i="11" s="1"/>
  <c r="O431" i="11"/>
  <c r="E53" i="9" l="1"/>
  <c r="N15" i="9"/>
  <c r="O480" i="11"/>
  <c r="C15" i="10"/>
  <c r="D548" i="11"/>
  <c r="D551" i="11" s="1"/>
  <c r="H500" i="11"/>
  <c r="AA548" i="11"/>
  <c r="AA551" i="11" s="1"/>
  <c r="AJ500" i="11"/>
  <c r="AJ548" i="11" s="1"/>
  <c r="AG500" i="11"/>
  <c r="AC548" i="11"/>
  <c r="AC551" i="11" s="1"/>
  <c r="N548" i="11"/>
  <c r="N551" i="11" s="1"/>
  <c r="R500" i="11"/>
  <c r="R548" i="11" s="1"/>
  <c r="Q15" i="9" l="1"/>
  <c r="N53" i="9"/>
  <c r="O483" i="11"/>
  <c r="R482" i="11" s="1"/>
  <c r="C53" i="10"/>
  <c r="E15" i="10"/>
  <c r="AG548" i="11"/>
  <c r="AG551" i="11" s="1"/>
  <c r="AK500" i="11"/>
  <c r="AK548" i="11" s="1"/>
  <c r="AK549" i="11" s="1"/>
  <c r="AH500" i="11"/>
  <c r="AH548" i="11" s="1"/>
  <c r="AH551" i="11" s="1"/>
  <c r="AK550" i="11" s="1"/>
  <c r="O500" i="11"/>
  <c r="O548" i="11" s="1"/>
  <c r="O551" i="11" s="1"/>
  <c r="Q500" i="11"/>
  <c r="Q548" i="11" s="1"/>
  <c r="R549" i="11" s="1"/>
  <c r="H548" i="11"/>
  <c r="H551" i="11" s="1"/>
  <c r="S15" i="9" l="1"/>
  <c r="S53" i="9" s="1"/>
  <c r="Q53" i="9"/>
  <c r="R550" i="11"/>
  <c r="E53" i="10"/>
  <c r="N15" i="10"/>
  <c r="N53" i="10" l="1"/>
  <c r="Q15" i="10"/>
  <c r="S15" i="10" l="1"/>
  <c r="S53" i="10" s="1"/>
  <c r="Q5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Cecchetto, Tiffany L</author>
  </authors>
  <commentList>
    <comment ref="N154" authorId="0" shapeId="0" xr:uid="{00000000-0006-0000-0000-000001000000}">
      <text>
        <r>
          <rPr>
            <b/>
            <sz val="9"/>
            <color indexed="81"/>
            <rFont val="Tahoma"/>
            <family val="2"/>
          </rPr>
          <t>Cecchetto, Tiffany L:</t>
        </r>
        <r>
          <rPr>
            <sz val="9"/>
            <color indexed="81"/>
            <rFont val="Tahoma"/>
            <family val="2"/>
          </rPr>
          <t xml:space="preserve">
Remember under IFRS this is now required to be classified as intangibles so when reconciling to the FS, you need to separate this as it is in a different caption on the FS</t>
        </r>
      </text>
    </comment>
    <comment ref="N208" authorId="0" shapeId="0" xr:uid="{00000000-0006-0000-0000-000002000000}">
      <text>
        <r>
          <rPr>
            <b/>
            <sz val="9"/>
            <color indexed="81"/>
            <rFont val="Tahoma"/>
            <family val="2"/>
          </rPr>
          <t>Cecchetto, Tiffany L:</t>
        </r>
        <r>
          <rPr>
            <sz val="9"/>
            <color indexed="81"/>
            <rFont val="Tahoma"/>
            <family val="2"/>
          </rPr>
          <t xml:space="preserve">
Difference relates to the opening IFRS deemed cost exemption that was taken - therefore this number needs to tie to the 1st IFRS FS which were issued in 2015</t>
        </r>
      </text>
    </comment>
    <comment ref="N277" authorId="0" shapeId="0" xr:uid="{00000000-0006-0000-0000-000003000000}">
      <text>
        <r>
          <rPr>
            <b/>
            <sz val="9"/>
            <color indexed="81"/>
            <rFont val="Tahoma"/>
            <family val="2"/>
          </rPr>
          <t>Cecchetto, Tiffany L:</t>
        </r>
        <r>
          <rPr>
            <sz val="9"/>
            <color indexed="81"/>
            <rFont val="Tahoma"/>
            <family val="2"/>
          </rPr>
          <t xml:space="preserve">
See comment above re: the restatement upon transition to IFRS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Cecchetto, Tiffany L</author>
  </authors>
  <commentList>
    <comment ref="I13" authorId="0" shapeId="0" xr:uid="{00000000-0006-0000-0900-000001000000}">
      <text>
        <r>
          <rPr>
            <b/>
            <sz val="9"/>
            <color indexed="81"/>
            <rFont val="Tahoma"/>
            <family val="2"/>
          </rPr>
          <t>Cecchetto, Tiffany L:</t>
        </r>
        <r>
          <rPr>
            <sz val="9"/>
            <color indexed="81"/>
            <rFont val="Tahoma"/>
            <family val="2"/>
          </rPr>
          <t xml:space="preserve">
This includes the transfers frm ESC (the NBV of the transfers)</t>
        </r>
      </text>
    </comment>
  </commentList>
</comments>
</file>

<file path=xl/sharedStrings.xml><?xml version="1.0" encoding="utf-8"?>
<sst xmlns="http://schemas.openxmlformats.org/spreadsheetml/2006/main" count="2446" uniqueCount="192">
  <si>
    <t>Appendix 2-C</t>
  </si>
  <si>
    <t>CGAAP</t>
  </si>
  <si>
    <t>Depreciation and Amortization Expense</t>
  </si>
  <si>
    <t>Revised CGAAP</t>
  </si>
  <si>
    <t>MIFRS</t>
  </si>
  <si>
    <t>This appendix is to be completed in conjunction with the accounting instructions in Appendix 2-B</t>
  </si>
  <si>
    <t>Scenario that applies</t>
  </si>
  <si>
    <t>Applicable Years and Accounting Standard</t>
  </si>
  <si>
    <t>Year Reflected in Schedule Below</t>
  </si>
  <si>
    <t>Accounting Standard Reflected in Schedule Below</t>
  </si>
  <si>
    <t>Rebasing for the first time with depreciation policy changes made in 2012.</t>
  </si>
  <si>
    <t>This appendix must be duplicated and completed for the years 2012 to 2018. The appendix for 2012 is to be completed under CGAAP (prior to changes in depreciation policies). The appendix for 2012 to 2014 must be completed under Revised CGAAP (after changes in depreciation policies). The appendix for 2014 to 2018 is to be completed under MIFRS (2014 if changes to MIFRS are material).</t>
  </si>
  <si>
    <t>Rebasing for the first time with depreciation policy changes made in 2013.</t>
  </si>
  <si>
    <t>This appendix must be duplicated and completed for the years 2013 to 2018. The appendix for 2013 is to be completed under CGAAP (prior to changes in depreciation policies). The appendix for 2013 to 2014 must be completed under Revised CGAAP (after changes in depreciation policies). The appendix for 2014 to 2018 is to be completed under MIFRS (2014 if changes to MIFRS are material).</t>
  </si>
  <si>
    <t>Already rebased with depreciation policy changes in a prior rate application</t>
  </si>
  <si>
    <t>This appendix must be completed for 2014 to 2018. The appendix for 2014 is to be completed under Revised CGAAP (after changes in depreciation policies). The appendix for 2014 to 2018 is to be completed under MIFRS (2014 if changes to MIFRS are material).</t>
  </si>
  <si>
    <t>Book Values</t>
  </si>
  <si>
    <t>Service Lives</t>
  </si>
  <si>
    <t>Depreciation Expense</t>
  </si>
  <si>
    <t>Account</t>
  </si>
  <si>
    <t>Description</t>
  </si>
  <si>
    <r>
      <t>Opening Net  Book Value of Existing Assets as at Date of Policy Change (Jan. 1)</t>
    </r>
    <r>
      <rPr>
        <b/>
        <vertAlign val="superscript"/>
        <sz val="10"/>
        <rFont val="Arial"/>
        <family val="2"/>
      </rPr>
      <t xml:space="preserve"> 1</t>
    </r>
  </si>
  <si>
    <r>
      <t xml:space="preserve">Less Fully Depreciated </t>
    </r>
    <r>
      <rPr>
        <b/>
        <vertAlign val="superscript"/>
        <sz val="10"/>
        <rFont val="Arial"/>
        <family val="2"/>
      </rPr>
      <t>7</t>
    </r>
  </si>
  <si>
    <t xml:space="preserve">Net Amount of Existing Assets Before Policy Change to be Depreciated </t>
  </si>
  <si>
    <r>
      <t xml:space="preserve">Opening Gross Book Value of Assets Acquired After Policy Change </t>
    </r>
    <r>
      <rPr>
        <b/>
        <vertAlign val="superscript"/>
        <sz val="10"/>
        <rFont val="Arial"/>
        <family val="2"/>
      </rPr>
      <t>2</t>
    </r>
  </si>
  <si>
    <r>
      <t xml:space="preserve">Less Fully Depreciated </t>
    </r>
    <r>
      <rPr>
        <b/>
        <vertAlign val="superscript"/>
        <sz val="10"/>
        <rFont val="Arial"/>
        <family val="2"/>
      </rPr>
      <t>8</t>
    </r>
  </si>
  <si>
    <t xml:space="preserve">Net Amount of Assets Acquired After Policy Change to be Depreciated </t>
  </si>
  <si>
    <t>Current Year Additions</t>
  </si>
  <si>
    <r>
      <t xml:space="preserve">Average Remaining Life of Assets Existing Before Policy Change </t>
    </r>
    <r>
      <rPr>
        <b/>
        <vertAlign val="superscript"/>
        <sz val="10"/>
        <rFont val="Arial"/>
        <family val="2"/>
      </rPr>
      <t>3</t>
    </r>
  </si>
  <si>
    <t>Depreciation Rate Assets Acquired After Policy Change</t>
  </si>
  <si>
    <r>
      <t xml:space="preserve">Life of Assets Acquired After Policy Change </t>
    </r>
    <r>
      <rPr>
        <b/>
        <vertAlign val="superscript"/>
        <sz val="10"/>
        <rFont val="Arial"/>
        <family val="2"/>
      </rPr>
      <t>4</t>
    </r>
  </si>
  <si>
    <t>Depreciation Rate on New Additions</t>
  </si>
  <si>
    <t>Depreciation Expense on Assets Existing Before Policy Change</t>
  </si>
  <si>
    <t>Depreciation Expense on Assets Acquired After Policy Change</t>
  </si>
  <si>
    <r>
      <t xml:space="preserve">Depreciation Expense on Current Year Additions </t>
    </r>
    <r>
      <rPr>
        <b/>
        <vertAlign val="superscript"/>
        <sz val="10"/>
        <rFont val="Arial"/>
        <family val="2"/>
      </rPr>
      <t>5</t>
    </r>
  </si>
  <si>
    <t xml:space="preserve">Total Current Year Depreciation Expense </t>
  </si>
  <si>
    <t xml:space="preserve">Depreciation Expense per Appendix 2-BA Fixed Assets, Column J 
 </t>
  </si>
  <si>
    <r>
      <t xml:space="preserve">Variance </t>
    </r>
    <r>
      <rPr>
        <b/>
        <vertAlign val="superscript"/>
        <sz val="10"/>
        <rFont val="Arial"/>
        <family val="2"/>
      </rPr>
      <t>6</t>
    </r>
  </si>
  <si>
    <t>a</t>
  </si>
  <si>
    <t>b</t>
  </si>
  <si>
    <t>c = a-b</t>
  </si>
  <si>
    <t>d</t>
  </si>
  <si>
    <t>e</t>
  </si>
  <si>
    <t>f = d- e</t>
  </si>
  <si>
    <t>g</t>
  </si>
  <si>
    <t>h</t>
  </si>
  <si>
    <t>i = 1/h</t>
  </si>
  <si>
    <t>j</t>
  </si>
  <si>
    <t>k = 1/j</t>
  </si>
  <si>
    <t>l = c/h</t>
  </si>
  <si>
    <t>m = f/j</t>
  </si>
  <si>
    <t>n = g*0.5/j</t>
  </si>
  <si>
    <t>o = l+m+n</t>
  </si>
  <si>
    <t>p</t>
  </si>
  <si>
    <t>q = p-o</t>
  </si>
  <si>
    <t>Computer Software (Formally known as Account 1925)</t>
  </si>
  <si>
    <t>Land Rights (Formally known as Account 1906)</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</si>
  <si>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</si>
  <si>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</si>
  <si>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</si>
  <si>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</si>
  <si>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</si>
  <si>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</si>
  <si>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</si>
  <si>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</si>
  <si>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</si>
  <si>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</si>
  <si>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</si>
  <si>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</si>
  <si>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</si>
  <si>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</si>
  <si>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</si>
  <si>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</si>
  <si>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</si>
  <si>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</si>
  <si>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</si>
  <si>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</si>
  <si>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</si>
  <si>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</si>
  <si>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</si>
  <si>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</si>
  <si>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</si>
  <si>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</si>
  <si>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</si>
  <si>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</si>
  <si>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</si>
  <si>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</si>
  <si>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</si>
  <si>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</si>
  <si>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</si>
  <si>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</si>
  <si>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Total</t>
  </si>
  <si>
    <t>General:</t>
  </si>
  <si>
    <t>Applicants are to complete this appendix to show the reasonability of the depreciation expense that is included in rate base via. Accumulated depreciation and the revenue requirement.</t>
  </si>
  <si>
    <t>Applicants must provide a breakdown of depreciation and amortization expense in the above format for all relevant accounts.  Balances presented in the table should exclude asset retirement obligations (AROs) and the related depreciation and accretion expense. These should be disclosed separately consistent with the Notes of historical Audited Financial Statements.</t>
  </si>
  <si>
    <t>Notes:</t>
  </si>
  <si>
    <t>This is the net book value of assets that existed as at the date of the utility's change in depreciation policies (i.e. as at Jan. 1, 2012 or Jan. 1, 2013).  These assets are to be depreciated at the average remaining service life. This amount will not change in years subsequent to the date of the utility's change in depreciation policies.  This column is expected to be used until the assets that existed as at the date of the utility's change in depreciation policies are fully depreciated.</t>
  </si>
  <si>
    <t>This is the opening gross book value of assets that have been acquired after the date of the utilities change in depreciation policies (i.e. additions starting in 2012/2013 for those who changed policies Jan. 1, 2012/2013). These assets are to be depreciated at the revised service life. The amount is expected to be equal to the gross book value of the prior year plus the prior year's additions.</t>
  </si>
  <si>
    <t>A recalculation should be performed to determine the average remaining life of opening balance of assets (i.e. excluding current year's additions) under the change in policies under CGAAP.  For example, Asset A had a useful life of 20 years under CGAAP without the change in policies.  On January 1 of the year of policy changes, Asset A was 3 years depreciated. As a result, Asset A would have a remaining service life of 17 years (20 years less 3 years) as at January 1 of the year of policy changes.  Due to making the change in policies under CGAAP, management re-assessed the asset useful lives and concluded that the revised useful life of Asset A is now 30 years. Therefore, the average remaining useful life of the opening balance of Asset A is determined to be 27 years (30 years less 3 years) under the revised CGAAP as at January 1 of the year of policy changes.</t>
  </si>
  <si>
    <t>The useful life used should be consistent with the OEB's regulatory accounting policies as set out in the  Accounting Procedures Handbook for Electricity Distributors, effective Jan. 1, 2012 and also with the Report of the Board, Transition to International Financial Reporting Standards, EB-2008-0408, and the Kinectrics Report.</t>
  </si>
  <si>
    <t>Board policy of the "half-year" rule - the applicant must ensure that additions in the year attract a half-year depreciation expense in the first year.  Deviations from this standard practice must be supported in the application.</t>
  </si>
  <si>
    <t>The applicant must provide an explanation of material variances in evidence.</t>
  </si>
  <si>
    <t>This should include assets in column a (excel column C) that become fully depreciated since the date of the policy change.  The amount input in b (excel column D) should equal the net book value of the asset as at the date of depreciation policy change</t>
  </si>
  <si>
    <t>This should include assets in column d (excel column f) that have become fully depreciated.  The amount input in e (excel column G) should equal the gross book value of the asset</t>
  </si>
  <si>
    <t>General Instructions to MIFRS Appendices</t>
  </si>
  <si>
    <t>Types of Schedules to File</t>
  </si>
  <si>
    <t>The purpose of this tab is to provide general instructions.  The specific instructions to each appendix are listed in footnotes of each appendix.</t>
  </si>
  <si>
    <t xml:space="preserve">The typical applicant is expected to have made capitalization and depreciation policy changes under CGAAP as permitted by the Board on January 1, 2012 or mandated by the Board by January 1, 2013, and adopted IFRS for reporting purposes on January 1, 2015 (transition date January 1, 2014).  Some distributors filing for 2018 rates have rebased with these accounting changes reflected in a prior rebasing application.  If that is the case, information relating to pre-accounting policy changes is not generally required.  The information to be provided by applicants will depend on when the accounting policy changes were made and when they last rebased.  In general, applicants should provide the following information in the appendices: </t>
  </si>
  <si>
    <t>Reflecting Accounting Policy Changes in Current Application</t>
  </si>
  <si>
    <r>
      <t>Reflected Accounting Policy Changes in Prior Application</t>
    </r>
    <r>
      <rPr>
        <b/>
        <vertAlign val="superscript"/>
        <sz val="10"/>
        <rFont val="Arial"/>
        <family val="2"/>
      </rPr>
      <t>3</t>
    </r>
  </si>
  <si>
    <t>Accounting Policy Changes in 2012 and Adopted IFRS in 2015</t>
  </si>
  <si>
    <t>Accounting Policy Changes in 2013 and Adopted IFRS in 2015</t>
  </si>
  <si>
    <t>Adopted IFRS in 2015</t>
  </si>
  <si>
    <t>Information to be filed in 2018 CoS Application</t>
  </si>
  <si>
    <t>Test</t>
  </si>
  <si>
    <t>Bridge</t>
  </si>
  <si>
    <t>Historical</t>
  </si>
  <si>
    <r>
      <t xml:space="preserve"> MIFRS and Revised CGAAP</t>
    </r>
    <r>
      <rPr>
        <vertAlign val="superscript"/>
        <sz val="11"/>
        <color indexed="17"/>
        <rFont val="Calibri"/>
        <family val="2"/>
      </rPr>
      <t>1</t>
    </r>
  </si>
  <si>
    <r>
      <t>CGAAP and Revised CGAAP</t>
    </r>
    <r>
      <rPr>
        <vertAlign val="superscript"/>
        <sz val="11"/>
        <color indexed="17"/>
        <rFont val="Calibri"/>
        <family val="2"/>
      </rPr>
      <t>2</t>
    </r>
  </si>
  <si>
    <t>N/A</t>
  </si>
  <si>
    <t>1)  For the transition year (2014), the applicant may file two appendices, one under Revised CGAAP and one under MIFRS, depending on the materiality of impacts.  See the specific instructions under each appendix below for further details.</t>
  </si>
  <si>
    <t>2) For applicants that are reflecting accounting policy changes for the first time in a rebasing application, the applicant must file two appendices in the year that the applicant implemented changes to its capitalization and depreciation policies (2012 or 2013), one before and one after the policy changes.</t>
  </si>
  <si>
    <t>3) Applicants should provide CGAAP and Revised CGAAP schedules (i.e. as indicated in the first two columns of the above table) to support balances in Account 1576 if the account has yet to be disposed of.</t>
  </si>
  <si>
    <t xml:space="preserve">Appendix 2-BA - Fixed Asset Schedule </t>
  </si>
  <si>
    <t>Applicants are to provide Appendix 2-BA in accordance with the years and corresponding accounting standards noted in the above table to provide a year over year continuity in fixed assets.</t>
  </si>
  <si>
    <t>For the transition year (2014), the applicant should file two appendices, one under Revised CGAAP and one under MIFRS if the change between Revised CGAAP and MIFRS is material.  If the change from the accounting standards is not material, the applicant may choose to only provide one appendix under MIFRS.  However, the applicant must also indicate the fixed asset net book value balance under Revised CGAAP, the total dollar value of the change and explain why it is not material.</t>
  </si>
  <si>
    <t>The applicant must establish the continuity of historic cost for gross assets and accumulated depreciation by asset class by ensuring that the opening balance in the year agrees to the closing balance in the prior year.</t>
  </si>
  <si>
    <t xml:space="preserve">Appendix 2-Cx - Depreciation and Amortization </t>
  </si>
  <si>
    <t xml:space="preserve">Applicants are to provide Appendix 2-C in accordance with the years and corresponding accounting standards listed in the above table.  </t>
  </si>
  <si>
    <t>Appendix 2-C is to be used under all three of the scenarios presented in the table above. In the appendix, the applicant will need to indicate which scenario applies. The appendix is to be duplicated for each year and accounting standard required under the scenario.</t>
  </si>
  <si>
    <t>Depreciation accounting policy changes were mandated by the Board by January 1, 2013. In general, no further changes to an applicant's depreciation policy (i.e.  assets' service lives) are expected after the Board mandated changes by January 1, 2013.    If the applicant has made any changes to its depreciation policy subsequent to the Board mandated changes, for the year of the change, applicants must complete Appendix 2-C before and after the change. Applicants must also  explain the nature of the change, the reason for the change, quantify the impact of the change, and quantify the depreciation expense before and after the change.</t>
  </si>
  <si>
    <t>Appendix 2-E - Account 1575, IFRS-CGAAP Transitional PP&amp;E Amounts (2-EA), Account 1576, Accounting Changes Under CGAAP (2-EB, 2-EC)</t>
  </si>
  <si>
    <t>1) For an applicant that has a balance in Account 1576 to dispose:</t>
  </si>
  <si>
    <r>
      <t>·</t>
    </r>
    <r>
      <rPr>
        <sz val="10"/>
        <rFont val="Times New Roman"/>
        <family val="1"/>
      </rPr>
      <t>       </t>
    </r>
  </si>
  <si>
    <t xml:space="preserve">If an applicant changed capitalization and depreciation policies effective January 1, 2012, the applicant must complete Appendix 2-EB </t>
  </si>
  <si>
    <t>If an applicant changed capitalization and depreciation policies effective January 1, 2013, the applicant must complete Appendix 2-EC</t>
  </si>
  <si>
    <t>2) For an applicant that has a balance in Account 1575 to dispose:</t>
  </si>
  <si>
    <t>The applicant must complete 2-EA</t>
  </si>
  <si>
    <t xml:space="preserve"> If the applicant did not make any further PP&amp;E accounting policy changes beyond the capitalization and depreciation policy changes as mandated by the Board by January 1, 2013 (i.e. no further changes made on transition to IFRS), the applicant must indicate this and does not need to complete Appendix 2-EA.</t>
  </si>
  <si>
    <t>Appendix 2-Y - Summary of Impacts to Revenue Requirement from Transition to MIFRS</t>
  </si>
  <si>
    <t xml:space="preserve">An applicant must provide a summary of the dollar impacts of MIFRS to each component of the revenue requirement (e.g. rate base, operating costs, etc.), including the overall impact on the proposed revenue requirement.  Accordingly,  the applicant must identify financial differences and resulting revenue requirement impacts arising from the adoption of  MIFRS as compared to CGAAP.  If the applicant is reflecting the changes in capitalization and depreciation policies for the first time in a rebasing application, then a comparison between MIFRS and CGAAP before the change in accounting policies should be completed.  If the applicant changed capitalization and depreciation policies and  reflected these changes in a prior rebasing application, then a comparison between MIFRS and CGAAP after the change in accounting policies should be completed.  </t>
  </si>
  <si>
    <t xml:space="preserve">Year </t>
  </si>
  <si>
    <t>Former CGAAP - without changes to the policies</t>
  </si>
  <si>
    <t>Cost</t>
  </si>
  <si>
    <t>Accumulated Depreciation</t>
  </si>
  <si>
    <t>CCA Class</t>
  </si>
  <si>
    <t>OEB</t>
  </si>
  <si>
    <t>Opening Balance</t>
  </si>
  <si>
    <t>Additions</t>
  </si>
  <si>
    <t>Disposals</t>
  </si>
  <si>
    <t>Closing Balance</t>
  </si>
  <si>
    <t>Net Book Value</t>
  </si>
  <si>
    <t>AVG Gross Bal</t>
  </si>
  <si>
    <t>AVG AccDep</t>
  </si>
  <si>
    <t>CEC</t>
  </si>
  <si>
    <t>Land Rights (Formally known as Account 1906 and 1806)</t>
  </si>
  <si>
    <t>etc.</t>
  </si>
  <si>
    <t>Sub-Total</t>
  </si>
  <si>
    <t>Total PP&amp;E</t>
  </si>
  <si>
    <t>Depreciation Expense adj. from gain or loss on the retirement of assets (pool of like assets)</t>
  </si>
  <si>
    <t>From RRR (2105)</t>
  </si>
  <si>
    <t xml:space="preserve"> </t>
  </si>
  <si>
    <t>From RRR (5705)</t>
  </si>
  <si>
    <t>Transportation</t>
  </si>
  <si>
    <t>Tools, Shop</t>
  </si>
  <si>
    <t>Meas/Testing</t>
  </si>
  <si>
    <t>Communication</t>
  </si>
  <si>
    <t>Net Depreciation</t>
  </si>
  <si>
    <t>CGAAP - with changes to policies</t>
  </si>
  <si>
    <t>IFRS</t>
  </si>
  <si>
    <t>Tranfer of Assets</t>
  </si>
  <si>
    <t>Additions Transfer of Assets</t>
  </si>
  <si>
    <r>
      <t xml:space="preserve">Less Socialized Renewable Energy Generation Investments </t>
    </r>
    <r>
      <rPr>
        <b/>
        <sz val="9"/>
        <rFont val="Calibri"/>
        <family val="2"/>
        <scheme val="minor"/>
      </rPr>
      <t>(input as negative)Less Socialized Renewable Energy Generation Investments (input as negative)</t>
    </r>
  </si>
  <si>
    <r>
      <t xml:space="preserve">Less Other Non Rate-Regulated Utility Assets </t>
    </r>
    <r>
      <rPr>
        <b/>
        <i/>
        <sz val="9"/>
        <rFont val="Calibri"/>
        <family val="2"/>
        <scheme val="minor"/>
      </rPr>
      <t>(input as negative)Less Other Non Rate-Regulated Utility Assets (input as negative)</t>
    </r>
  </si>
  <si>
    <t>Less Socialized Renewable Energy Generation Investments (input as negative)Less Socialized Renewable Energy Generation Investments (input as negative)</t>
  </si>
  <si>
    <t>Less Other Non Rate-Regulated Utility Assets (input as negative)Less Other Non Rate-Regulated Utility Assets (input as negative)</t>
  </si>
  <si>
    <r>
      <rPr>
        <b/>
        <sz val="9"/>
        <rFont val="Calibri"/>
        <family val="2"/>
        <scheme val="minor"/>
      </rPr>
      <t>Less:</t>
    </r>
    <r>
      <rPr>
        <sz val="9"/>
        <color theme="1"/>
        <rFont val="Calibri"/>
        <family val="2"/>
        <scheme val="minor"/>
      </rPr>
      <t xml:space="preserve"> </t>
    </r>
    <r>
      <rPr>
        <i/>
        <sz val="9"/>
        <rFont val="Calibri"/>
        <family val="2"/>
        <scheme val="minor"/>
      </rPr>
      <t>Fully Allocated Depreciation</t>
    </r>
  </si>
  <si>
    <r>
      <t>Less:</t>
    </r>
    <r>
      <rPr>
        <sz val="9"/>
        <color theme="1"/>
        <rFont val="Calibri"/>
        <family val="2"/>
        <scheme val="minor"/>
      </rPr>
      <t xml:space="preserve"> </t>
    </r>
    <r>
      <rPr>
        <i/>
        <sz val="9"/>
        <rFont val="Calibri"/>
        <family val="2"/>
        <scheme val="minor"/>
      </rPr>
      <t>Fully Allocated Depreciation</t>
    </r>
  </si>
  <si>
    <t>Disposals/Correction</t>
  </si>
  <si>
    <t>Disposals /Correction</t>
  </si>
  <si>
    <t>Transfer of Assets</t>
  </si>
  <si>
    <t>2013 CGAAP</t>
  </si>
  <si>
    <t>2013 RevCGAAP</t>
  </si>
  <si>
    <t>2014 RevCGAAP</t>
  </si>
  <si>
    <t>2014 MIFRS</t>
  </si>
  <si>
    <t>2019 MIFRS</t>
  </si>
  <si>
    <t>2018 MIFRS</t>
  </si>
  <si>
    <t>2017 MIFRS</t>
  </si>
  <si>
    <t>2016 MIFRS</t>
  </si>
  <si>
    <t>2015 MIFRS</t>
  </si>
  <si>
    <r>
      <t xml:space="preserve">Fixed Asset Continuity Schedule - </t>
    </r>
    <r>
      <rPr>
        <b/>
        <sz val="16"/>
        <color rgb="FFFF0000"/>
        <rFont val="Calibri"/>
        <family val="2"/>
        <scheme val="minor"/>
      </rPr>
      <t>CGAAP/NewGAAP/MIFRS</t>
    </r>
  </si>
  <si>
    <r>
      <t xml:space="preserve">Fixed Asset Continuity Schedule - </t>
    </r>
    <r>
      <rPr>
        <b/>
        <sz val="16"/>
        <color rgb="FFFF0000"/>
        <rFont val="Calibri"/>
        <family val="2"/>
        <scheme val="minor"/>
      </rPr>
      <t>CGAAP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</si>
</sst>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_ ;\-0\ "/>
    <numFmt numFmtId="165" formatCode="&quot;$&quot;#,##0"/>
    <numFmt numFmtId="166" formatCode="_-&quot;$&quot;* #,##0_-;\-&quot;$&quot;* #,##0_-;_-&quot;$&quot;* &quot;-&quot;??_-;_-@_-"/>
    <numFmt numFmtId="167" formatCode="_-\$* #,##0_-;&quot;-$&quot;* #,##0_-;_-\$* \-??_-;_-@_-"/>
    <numFmt numFmtId="168" formatCode="_-\$* #,##0.00_-;&quot;-$&quot;* #,##0.00_-;_-\$* \-??_-;_-@_-"/>
  </numFmts>
  <fonts count="36" x14ac:knownFonts="1">
    <font>
      <sz val="11"/>
      <color theme="1"/>
      <name val="Calibri"/>
      <family val="2"/>
      <scheme val="minor"/>
    </font>
    <font>
      <sz val="11"/>
      <color theme="1"/>
      <name val="Calibri"/>
      <family val="2"/>
      <scheme val="minor"/>
    </font>
    <font>
      <sz val="11"/>
      <color rgb="FF006100"/>
      <name val="Calibri"/>
      <family val="2"/>
      <scheme val="minor"/>
    </font>
    <font>
      <sz val="10"/>
      <name val="Arial"/>
      <family val="2"/>
    </font>
    <font>
      <b/>
      <sz val="10"/>
      <name val="Arial"/>
      <family val="2"/>
    </font>
    <font>
      <b/>
      <sz val="14"/>
      <name val="Arial"/>
      <family val="2"/>
    </font>
    <font>
      <b/>
      <sz val="12"/>
      <name val="Arial"/>
      <family val="2"/>
    </font>
    <font>
      <sz val="11"/>
      <name val="Arial"/>
      <family val="2"/>
    </font>
    <font>
      <b/>
      <vertAlign val="superscript"/>
      <sz val="10"/>
      <name val="Arial"/>
      <family val="2"/>
    </font>
    <font>
      <sz val="12"/>
      <name val="Arial"/>
      <family val="2"/>
    </font>
    <font>
      <vertAlign val="superscript"/>
      <sz val="11"/>
      <color indexed="17"/>
      <name val="Calibri"/>
      <family val="2"/>
    </font>
    <font>
      <sz val="10"/>
      <name val="Symbol"/>
      <family val="1"/>
      <charset val="2"/>
    </font>
    <font>
      <b/>
      <u/>
      <sz val="10"/>
      <name val="Arial"/>
      <family val="2"/>
    </font>
    <font>
      <sz val="10"/>
      <color rgb="FFFF0000"/>
      <name val="Arial"/>
      <family val="2"/>
    </font>
    <font>
      <sz val="10"/>
      <name val="Times New Roman"/>
      <family val="1"/>
    </font>
    <font>
      <sz val="10"/>
      <name val="Arial"/>
      <family val="2"/>
      <charset val="1"/>
    </font>
    <font>
      <sz val="10"/>
      <name val="Mangal"/>
      <family val="2"/>
    </font>
    <font>
      <b/>
      <sz val="9"/>
      <color indexed="81"/>
      <name val="Tahoma"/>
      <family val="2"/>
    </font>
    <font>
      <sz val="9"/>
      <color indexed="81"/>
      <name val="Tahoma"/>
      <family val="2"/>
    </font>
    <font>
      <b/>
      <sz val="9"/>
      <name val="Calibri"/>
      <family val="2"/>
      <scheme val="minor"/>
    </font>
    <font>
      <b/>
      <i/>
      <sz val="9"/>
      <name val="Calibri"/>
      <family val="2"/>
      <scheme val="minor"/>
    </font>
    <font>
      <b/>
      <i/>
      <sz val="9"/>
      <color theme="0" tint="-0.14999847407452621"/>
      <name val="Calibri"/>
      <family val="2"/>
      <scheme val="minor"/>
    </font>
    <font>
      <sz val="9"/>
      <name val="Calibri"/>
      <family val="2"/>
      <scheme val="minor"/>
    </font>
    <font>
      <sz val="9"/>
      <color indexed="23"/>
      <name val="Calibri"/>
      <family val="2"/>
      <scheme val="minor"/>
    </font>
    <font>
      <sz val="9"/>
      <color theme="1"/>
      <name val="Calibri"/>
      <family val="2"/>
      <scheme val="minor"/>
    </font>
    <font>
      <sz val="9"/>
      <color rgb="FFFF0000"/>
      <name val="Calibri"/>
      <family val="2"/>
      <scheme val="minor"/>
    </font>
    <font>
      <i/>
      <sz val="9"/>
      <name val="Calibri"/>
      <family val="2"/>
      <scheme val="minor"/>
    </font>
    <font>
      <sz val="9"/>
      <color theme="0" tint="-0.249977111117893"/>
      <name val="Calibri"/>
      <family val="2"/>
      <scheme val="minor"/>
    </font>
    <font>
      <b/>
      <sz val="9"/>
      <color theme="1"/>
      <name val="Calibri"/>
      <family val="2"/>
      <scheme val="minor"/>
    </font>
    <font>
      <b/>
      <sz val="9"/>
      <color indexed="23"/>
      <name val="Calibri"/>
      <family val="2"/>
      <scheme val="minor"/>
    </font>
    <font>
      <sz val="9"/>
      <name val="Arial"/>
      <family val="2"/>
    </font>
    <font>
      <sz val="8"/>
      <name val="Arial"/>
      <family val="2"/>
    </font>
    <font>
      <b/>
      <sz val="20"/>
      <name val="Arial"/>
      <family val="2"/>
    </font>
    <font>
      <b/>
      <sz val="16"/>
      <name val="Calibri"/>
      <family val="2"/>
      <scheme val="minor"/>
    </font>
    <font>
      <sz val="16"/>
      <name val="Calibri"/>
      <family val="2"/>
      <scheme val="minor"/>
    </font>
    <font>
      <b/>
      <sz val="16"/>
      <color rgb="FFFF0000"/>
      <name val="Calibri"/>
      <family val="2"/>
      <scheme val="minor"/>
    </font>
  </fonts>
  <fills count="14">
    <fill>
      <patternFill patternType="none"/>
    </fill>
    <fill>
      <patternFill patternType="gray125"/>
    </fill>
    <fill>
      <patternFill patternType="solid">
        <fgColor rgb="FFC6EFCE"/>
      </patternFill>
    </fill>
    <fill>
      <patternFill patternType="solid">
        <fgColor theme="8" tint="0.79998168889431442"/>
        <bgColor indexed="64"/>
      </patternFill>
    </fill>
    <fill>
      <patternFill patternType="solid">
        <fgColor indexed="9"/>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8" tint="0.79998168889431442"/>
        <bgColor indexed="58"/>
      </patternFill>
    </fill>
    <fill>
      <patternFill patternType="solid">
        <fgColor indexed="9"/>
        <bgColor indexed="32"/>
      </patternFill>
    </fill>
    <fill>
      <patternFill patternType="solid">
        <fgColor theme="9" tint="0.79998168889431442"/>
        <bgColor indexed="64"/>
      </patternFill>
    </fill>
    <fill>
      <patternFill patternType="solid">
        <fgColor theme="9" tint="0.79998168889431442"/>
        <bgColor indexed="58"/>
      </patternFill>
    </fill>
    <fill>
      <patternFill patternType="solid">
        <fgColor theme="0"/>
        <bgColor indexed="58"/>
      </patternFill>
    </fill>
    <fill>
      <patternFill patternType="solid">
        <fgColor rgb="FFFFFF00"/>
        <bgColor indexed="32"/>
      </patternFill>
    </fill>
  </fills>
  <borders count="5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bottom style="thin">
        <color theme="0"/>
      </bottom>
      <diagonal/>
    </border>
    <border>
      <left/>
      <right/>
      <top style="thin">
        <color indexed="64"/>
      </top>
      <bottom style="thin">
        <color indexed="64"/>
      </bottom>
      <diagonal/>
    </border>
  </borders>
  <cellStyleXfs count="13">
    <xf numFmtId="0" fontId="0" fillId="0" borderId="0"/>
    <xf numFmtId="0" fontId="2" fillId="2" borderId="0" applyNumberFormat="0" applyBorder="0" applyAlignment="0" applyProtection="0"/>
    <xf numFmtId="0" fontId="3"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0" fontId="3" fillId="0" borderId="0"/>
    <xf numFmtId="44" fontId="3" fillId="0" borderId="0" applyFont="0" applyFill="0" applyBorder="0" applyAlignment="0" applyProtection="0"/>
    <xf numFmtId="0" fontId="15" fillId="0" borderId="0"/>
    <xf numFmtId="168" fontId="16" fillId="0" borderId="0" applyFill="0" applyBorder="0" applyAlignment="0" applyProtection="0"/>
  </cellStyleXfs>
  <cellXfs count="222">
    <xf numFmtId="0" fontId="0" fillId="0" borderId="0" xfId="0"/>
    <xf numFmtId="0" fontId="3" fillId="0" borderId="0" xfId="2" applyProtection="1">
      <protection locked="0"/>
    </xf>
    <xf numFmtId="0" fontId="4" fillId="0" borderId="0" xfId="2" applyFont="1" applyProtection="1">
      <protection locked="0"/>
    </xf>
    <xf numFmtId="0" fontId="6" fillId="0" borderId="0" xfId="2" applyFont="1" applyAlignment="1" applyProtection="1">
      <alignment horizontal="left"/>
      <protection locked="0"/>
    </xf>
    <xf numFmtId="0" fontId="5" fillId="0" borderId="0" xfId="2" applyFont="1" applyAlignment="1" applyProtection="1">
      <alignment horizontal="center"/>
      <protection locked="0"/>
    </xf>
    <xf numFmtId="0" fontId="4" fillId="0" borderId="1" xfId="2" applyFont="1" applyBorder="1" applyAlignment="1" applyProtection="1">
      <alignment horizontal="center" vertical="center" wrapText="1"/>
      <protection locked="0"/>
    </xf>
    <xf numFmtId="0" fontId="4" fillId="0" borderId="3" xfId="2" applyFont="1" applyBorder="1" applyAlignment="1" applyProtection="1">
      <alignment horizontal="center" vertical="center" wrapText="1"/>
      <protection locked="0"/>
    </xf>
    <xf numFmtId="0" fontId="7" fillId="3" borderId="3" xfId="3" applyFont="1" applyFill="1" applyBorder="1" applyAlignment="1" applyProtection="1">
      <alignment horizontal="center" vertical="center"/>
      <protection locked="0"/>
    </xf>
    <xf numFmtId="0" fontId="3" fillId="3" borderId="3" xfId="2" applyFill="1" applyBorder="1" applyAlignment="1" applyProtection="1">
      <alignment horizontal="center" vertical="center"/>
      <protection locked="0"/>
    </xf>
    <xf numFmtId="0" fontId="3" fillId="0" borderId="0" xfId="2" applyAlignment="1" applyProtection="1">
      <alignment horizontal="center" vertical="center"/>
      <protection locked="0"/>
    </xf>
    <xf numFmtId="0" fontId="3" fillId="0" borderId="0" xfId="2" applyAlignment="1" applyProtection="1">
      <alignment horizontal="left" vertical="center" wrapText="1"/>
      <protection locked="0"/>
    </xf>
    <xf numFmtId="164" fontId="3" fillId="0" borderId="0" xfId="4" applyNumberFormat="1" applyFont="1" applyAlignment="1" applyProtection="1">
      <alignment horizontal="center" vertical="center"/>
      <protection locked="0"/>
    </xf>
    <xf numFmtId="0" fontId="4" fillId="0" borderId="0" xfId="2" applyFont="1" applyAlignment="1" applyProtection="1">
      <alignment horizontal="center" vertical="center" wrapText="1"/>
      <protection locked="0"/>
    </xf>
    <xf numFmtId="0" fontId="4" fillId="4" borderId="9" xfId="2" applyFont="1" applyFill="1" applyBorder="1" applyAlignment="1" applyProtection="1">
      <alignment horizontal="center" vertical="center" wrapText="1"/>
      <protection locked="0"/>
    </xf>
    <xf numFmtId="165" fontId="4" fillId="4" borderId="10" xfId="2" applyNumberFormat="1" applyFont="1" applyFill="1" applyBorder="1" applyAlignment="1" applyProtection="1">
      <alignment horizontal="center" vertical="center" wrapText="1"/>
      <protection locked="0"/>
    </xf>
    <xf numFmtId="0" fontId="4" fillId="4" borderId="11" xfId="2" applyFont="1" applyFill="1" applyBorder="1" applyAlignment="1" applyProtection="1">
      <alignment horizontal="center" vertical="center" wrapText="1"/>
      <protection locked="0"/>
    </xf>
    <xf numFmtId="0" fontId="4" fillId="4" borderId="12" xfId="2" applyFont="1" applyFill="1" applyBorder="1" applyAlignment="1" applyProtection="1">
      <alignment horizontal="center" vertical="center" wrapText="1"/>
      <protection locked="0"/>
    </xf>
    <xf numFmtId="0" fontId="4" fillId="4" borderId="10" xfId="2" applyFont="1" applyFill="1" applyBorder="1" applyAlignment="1" applyProtection="1">
      <alignment horizontal="center" vertical="center" wrapText="1"/>
      <protection locked="0"/>
    </xf>
    <xf numFmtId="0" fontId="4" fillId="4" borderId="13" xfId="2" applyFont="1" applyFill="1" applyBorder="1" applyAlignment="1" applyProtection="1">
      <alignment horizontal="center" vertical="center" wrapText="1"/>
      <protection locked="0"/>
    </xf>
    <xf numFmtId="0" fontId="4" fillId="4" borderId="14" xfId="2" applyFont="1" applyFill="1" applyBorder="1" applyAlignment="1" applyProtection="1">
      <alignment horizontal="center" vertical="center" wrapText="1"/>
      <protection locked="0"/>
    </xf>
    <xf numFmtId="0" fontId="4" fillId="4" borderId="15" xfId="2" applyFont="1" applyFill="1" applyBorder="1" applyAlignment="1" applyProtection="1">
      <alignment horizontal="center" vertical="center" wrapText="1"/>
      <protection locked="0"/>
    </xf>
    <xf numFmtId="0" fontId="4" fillId="4" borderId="16" xfId="2" quotePrefix="1" applyFont="1" applyFill="1" applyBorder="1" applyAlignment="1" applyProtection="1">
      <alignment horizontal="center"/>
      <protection locked="0"/>
    </xf>
    <xf numFmtId="0" fontId="4" fillId="4" borderId="18" xfId="2" quotePrefix="1" applyFont="1" applyFill="1" applyBorder="1" applyAlignment="1" applyProtection="1">
      <alignment horizontal="center"/>
      <protection locked="0"/>
    </xf>
    <xf numFmtId="0" fontId="4" fillId="4" borderId="19" xfId="2" quotePrefix="1" applyFont="1" applyFill="1" applyBorder="1" applyAlignment="1" applyProtection="1">
      <alignment horizontal="center"/>
      <protection locked="0"/>
    </xf>
    <xf numFmtId="0" fontId="4" fillId="4" borderId="20" xfId="2" quotePrefix="1" applyFont="1" applyFill="1" applyBorder="1" applyAlignment="1" applyProtection="1">
      <alignment horizontal="center"/>
      <protection locked="0"/>
    </xf>
    <xf numFmtId="0" fontId="4" fillId="4" borderId="16" xfId="2" applyFont="1" applyFill="1" applyBorder="1" applyAlignment="1" applyProtection="1">
      <alignment horizontal="center" wrapText="1"/>
      <protection locked="0"/>
    </xf>
    <xf numFmtId="0" fontId="4" fillId="4" borderId="17" xfId="2" quotePrefix="1" applyFont="1" applyFill="1" applyBorder="1" applyAlignment="1" applyProtection="1">
      <alignment horizontal="center"/>
      <protection locked="0"/>
    </xf>
    <xf numFmtId="0" fontId="4" fillId="4" borderId="21" xfId="2" applyFont="1" applyFill="1" applyBorder="1" applyAlignment="1" applyProtection="1">
      <alignment horizontal="center"/>
      <protection locked="0"/>
    </xf>
    <xf numFmtId="0" fontId="4" fillId="4" borderId="3" xfId="2" quotePrefix="1" applyFont="1" applyFill="1" applyBorder="1" applyAlignment="1" applyProtection="1">
      <alignment horizontal="center"/>
      <protection locked="0"/>
    </xf>
    <xf numFmtId="0" fontId="4" fillId="4" borderId="22" xfId="2" applyFont="1" applyFill="1" applyBorder="1" applyAlignment="1" applyProtection="1">
      <alignment horizontal="center"/>
      <protection locked="0"/>
    </xf>
    <xf numFmtId="0" fontId="4" fillId="4" borderId="23" xfId="2" applyFont="1" applyFill="1" applyBorder="1" applyAlignment="1" applyProtection="1">
      <alignment horizontal="center"/>
      <protection locked="0"/>
    </xf>
    <xf numFmtId="0" fontId="3" fillId="0" borderId="10" xfId="2" applyBorder="1" applyAlignment="1" applyProtection="1">
      <alignment horizontal="center" vertical="center"/>
      <protection locked="0"/>
    </xf>
    <xf numFmtId="0" fontId="3" fillId="0" borderId="13" xfId="2" applyBorder="1" applyAlignment="1" applyProtection="1">
      <alignment vertical="center" wrapText="1"/>
      <protection locked="0"/>
    </xf>
    <xf numFmtId="43" fontId="7" fillId="5" borderId="21" xfId="5" applyFont="1" applyFill="1" applyBorder="1" applyProtection="1">
      <protection locked="0"/>
    </xf>
    <xf numFmtId="10" fontId="7" fillId="0" borderId="10" xfId="6" applyNumberFormat="1" applyFont="1" applyBorder="1" applyProtection="1">
      <protection locked="0"/>
    </xf>
    <xf numFmtId="43" fontId="7" fillId="5" borderId="3" xfId="5" applyFont="1" applyFill="1" applyBorder="1" applyProtection="1">
      <protection locked="0"/>
    </xf>
    <xf numFmtId="10" fontId="7" fillId="0" borderId="13" xfId="6" applyNumberFormat="1" applyFont="1" applyBorder="1" applyProtection="1">
      <protection locked="0"/>
    </xf>
    <xf numFmtId="0" fontId="3" fillId="0" borderId="3" xfId="2" applyBorder="1" applyAlignment="1" applyProtection="1">
      <alignment horizontal="center" vertical="center"/>
      <protection locked="0"/>
    </xf>
    <xf numFmtId="0" fontId="3" fillId="0" borderId="1" xfId="2" applyBorder="1" applyAlignment="1" applyProtection="1">
      <alignment vertical="center" wrapText="1"/>
      <protection locked="0"/>
    </xf>
    <xf numFmtId="10" fontId="7" fillId="0" borderId="1" xfId="6" applyNumberFormat="1" applyFont="1" applyBorder="1" applyProtection="1">
      <protection locked="0"/>
    </xf>
    <xf numFmtId="0" fontId="3" fillId="0" borderId="1" xfId="2" applyBorder="1" applyAlignment="1" applyProtection="1">
      <alignment vertical="center"/>
      <protection locked="0"/>
    </xf>
    <xf numFmtId="0" fontId="3" fillId="0" borderId="1" xfId="2" applyBorder="1" applyAlignment="1" applyProtection="1">
      <alignment horizontal="left" vertical="center"/>
      <protection locked="0"/>
    </xf>
    <xf numFmtId="43" fontId="7" fillId="5" borderId="25" xfId="5" applyFont="1" applyFill="1" applyBorder="1" applyProtection="1">
      <protection locked="0"/>
    </xf>
    <xf numFmtId="43" fontId="7" fillId="5" borderId="26" xfId="5" applyFont="1" applyFill="1" applyBorder="1" applyProtection="1">
      <protection locked="0"/>
    </xf>
    <xf numFmtId="10" fontId="7" fillId="0" borderId="28" xfId="6" applyNumberFormat="1" applyFont="1" applyBorder="1" applyProtection="1">
      <protection locked="0"/>
    </xf>
    <xf numFmtId="0" fontId="3" fillId="0" borderId="16" xfId="2" applyBorder="1" applyAlignment="1" applyProtection="1">
      <alignment horizontal="center"/>
      <protection locked="0"/>
    </xf>
    <xf numFmtId="0" fontId="4" fillId="0" borderId="17" xfId="2" applyFont="1" applyBorder="1" applyProtection="1">
      <protection locked="0"/>
    </xf>
    <xf numFmtId="166" fontId="4" fillId="0" borderId="30" xfId="2" applyNumberFormat="1" applyFont="1" applyBorder="1" applyProtection="1">
      <protection locked="0"/>
    </xf>
    <xf numFmtId="166" fontId="4" fillId="0" borderId="32" xfId="2" applyNumberFormat="1" applyFont="1" applyBorder="1" applyProtection="1">
      <protection locked="0"/>
    </xf>
    <xf numFmtId="43" fontId="7" fillId="0" borderId="33" xfId="5" applyFont="1" applyBorder="1" applyProtection="1">
      <protection locked="0"/>
    </xf>
    <xf numFmtId="10" fontId="7" fillId="0" borderId="34" xfId="6" applyNumberFormat="1" applyFont="1" applyBorder="1" applyProtection="1">
      <protection locked="0"/>
    </xf>
    <xf numFmtId="0" fontId="3" fillId="0" borderId="0" xfId="2" applyAlignment="1" applyProtection="1">
      <alignment horizontal="center"/>
      <protection locked="0"/>
    </xf>
    <xf numFmtId="166" fontId="4" fillId="0" borderId="0" xfId="2" applyNumberFormat="1" applyFont="1" applyProtection="1">
      <protection locked="0"/>
    </xf>
    <xf numFmtId="43" fontId="7" fillId="0" borderId="0" xfId="5" applyFont="1" applyProtection="1">
      <protection locked="0"/>
    </xf>
    <xf numFmtId="10" fontId="7" fillId="0" borderId="0" xfId="6" applyNumberFormat="1" applyFont="1" applyProtection="1">
      <protection locked="0"/>
    </xf>
    <xf numFmtId="0" fontId="4" fillId="0" borderId="0" xfId="2" applyFont="1" applyAlignment="1" applyProtection="1">
      <alignment vertical="top" wrapText="1"/>
      <protection locked="0"/>
    </xf>
    <xf numFmtId="0" fontId="3" fillId="0" borderId="0" xfId="2" applyAlignment="1" applyProtection="1">
      <alignment vertical="top"/>
      <protection locked="0"/>
    </xf>
    <xf numFmtId="0" fontId="3" fillId="0" borderId="0" xfId="2" applyAlignment="1" applyProtection="1">
      <alignment horizontal="center" vertical="top"/>
      <protection locked="0"/>
    </xf>
    <xf numFmtId="0" fontId="3" fillId="0" borderId="0" xfId="2" applyAlignment="1" applyProtection="1">
      <alignment horizontal="left" vertical="top" wrapText="1"/>
      <protection locked="0"/>
    </xf>
    <xf numFmtId="0" fontId="3" fillId="0" borderId="0" xfId="2" applyAlignment="1" applyProtection="1">
      <alignment horizontal="left" wrapText="1"/>
      <protection locked="0"/>
    </xf>
    <xf numFmtId="0" fontId="4" fillId="6" borderId="36" xfId="2" applyFont="1" applyFill="1" applyBorder="1" applyAlignment="1" applyProtection="1">
      <alignment horizontal="center" wrapText="1"/>
      <protection locked="0"/>
    </xf>
    <xf numFmtId="0" fontId="3" fillId="0" borderId="0" xfId="2" applyAlignment="1" applyProtection="1">
      <alignment horizontal="left" vertical="center" indent="2"/>
      <protection locked="0"/>
    </xf>
    <xf numFmtId="0" fontId="4" fillId="6" borderId="36" xfId="2" applyFont="1" applyFill="1" applyBorder="1" applyAlignment="1" applyProtection="1">
      <alignment wrapText="1"/>
      <protection locked="0"/>
    </xf>
    <xf numFmtId="0" fontId="9" fillId="0" borderId="0" xfId="2" applyFont="1" applyProtection="1">
      <protection locked="0"/>
    </xf>
    <xf numFmtId="0" fontId="4" fillId="6" borderId="37" xfId="2" applyFont="1" applyFill="1" applyBorder="1" applyProtection="1">
      <protection locked="0"/>
    </xf>
    <xf numFmtId="0" fontId="4" fillId="6" borderId="38" xfId="2" applyFont="1" applyFill="1" applyBorder="1" applyProtection="1">
      <protection locked="0"/>
    </xf>
    <xf numFmtId="0" fontId="3" fillId="0" borderId="36" xfId="2" applyBorder="1" applyAlignment="1" applyProtection="1">
      <alignment horizontal="center"/>
      <protection locked="0"/>
    </xf>
    <xf numFmtId="0" fontId="3" fillId="0" borderId="14" xfId="2" applyBorder="1" applyAlignment="1" applyProtection="1">
      <alignment horizontal="center"/>
      <protection locked="0"/>
    </xf>
    <xf numFmtId="0" fontId="4" fillId="6" borderId="0" xfId="2" applyFont="1" applyFill="1" applyProtection="1">
      <protection locked="0"/>
    </xf>
    <xf numFmtId="0" fontId="4" fillId="6" borderId="39" xfId="2" applyFont="1" applyFill="1" applyBorder="1" applyProtection="1">
      <protection locked="0"/>
    </xf>
    <xf numFmtId="0" fontId="3" fillId="0" borderId="12" xfId="2" applyBorder="1" applyAlignment="1" applyProtection="1">
      <alignment horizontal="center"/>
      <protection locked="0"/>
    </xf>
    <xf numFmtId="0" fontId="3" fillId="0" borderId="40" xfId="2" applyBorder="1" applyAlignment="1" applyProtection="1">
      <alignment horizontal="center"/>
      <protection locked="0"/>
    </xf>
    <xf numFmtId="0" fontId="7" fillId="0" borderId="24" xfId="1" applyFont="1" applyFill="1" applyBorder="1" applyAlignment="1" applyProtection="1">
      <alignment horizontal="center"/>
      <protection locked="0"/>
    </xf>
    <xf numFmtId="0" fontId="2" fillId="2" borderId="24" xfId="1" applyBorder="1" applyAlignment="1" applyProtection="1">
      <alignment horizontal="center"/>
      <protection locked="0"/>
    </xf>
    <xf numFmtId="0" fontId="3" fillId="0" borderId="24" xfId="2" applyBorder="1" applyAlignment="1" applyProtection="1">
      <alignment horizontal="center"/>
      <protection locked="0"/>
    </xf>
    <xf numFmtId="0" fontId="3" fillId="0" borderId="41" xfId="2" applyBorder="1" applyAlignment="1" applyProtection="1">
      <alignment horizontal="center"/>
      <protection locked="0"/>
    </xf>
    <xf numFmtId="0" fontId="2" fillId="2" borderId="42" xfId="1" applyBorder="1" applyAlignment="1" applyProtection="1">
      <alignment horizontal="center"/>
      <protection locked="0"/>
    </xf>
    <xf numFmtId="0" fontId="3" fillId="0" borderId="43" xfId="2" applyBorder="1" applyAlignment="1" applyProtection="1">
      <alignment horizontal="center"/>
      <protection locked="0"/>
    </xf>
    <xf numFmtId="0" fontId="3" fillId="0" borderId="0" xfId="2" applyAlignment="1" applyProtection="1">
      <alignment vertical="center" wrapText="1"/>
      <protection locked="0"/>
    </xf>
    <xf numFmtId="0" fontId="11" fillId="0" borderId="0" xfId="2" applyFont="1" applyAlignment="1" applyProtection="1">
      <alignment horizontal="left" vertical="center" wrapText="1"/>
      <protection locked="0"/>
    </xf>
    <xf numFmtId="0" fontId="12" fillId="0" borderId="0" xfId="2" applyFont="1" applyAlignment="1" applyProtection="1">
      <alignment horizontal="left"/>
      <protection locked="0"/>
    </xf>
    <xf numFmtId="0" fontId="3" fillId="0" borderId="0" xfId="2" applyAlignment="1" applyProtection="1">
      <alignment horizontal="left"/>
      <protection locked="0"/>
    </xf>
    <xf numFmtId="0" fontId="13" fillId="0" borderId="0" xfId="2" applyFont="1" applyProtection="1">
      <protection locked="0"/>
    </xf>
    <xf numFmtId="0" fontId="12" fillId="0" borderId="0" xfId="2" applyFont="1" applyProtection="1">
      <protection locked="0"/>
    </xf>
    <xf numFmtId="0" fontId="11" fillId="0" borderId="0" xfId="2" applyFont="1" applyAlignment="1" applyProtection="1">
      <alignment horizontal="left" vertical="center" indent="4"/>
      <protection locked="0"/>
    </xf>
    <xf numFmtId="0" fontId="15" fillId="0" borderId="44" xfId="2" applyFont="1" applyBorder="1" applyAlignment="1">
      <alignment vertical="center" wrapText="1"/>
    </xf>
    <xf numFmtId="0" fontId="21" fillId="0" borderId="0" xfId="0" applyFont="1"/>
    <xf numFmtId="0" fontId="22" fillId="0" borderId="0" xfId="2" applyFont="1" applyAlignment="1">
      <alignment horizontal="center"/>
    </xf>
    <xf numFmtId="0" fontId="22" fillId="0" borderId="0" xfId="2" applyFont="1"/>
    <xf numFmtId="0" fontId="19" fillId="0" borderId="0" xfId="2" applyFont="1"/>
    <xf numFmtId="0" fontId="22" fillId="0" borderId="0" xfId="2" applyFont="1" applyAlignment="1">
      <alignment horizontal="center" vertical="top"/>
    </xf>
    <xf numFmtId="0" fontId="22" fillId="9" borderId="45" xfId="2" applyFont="1" applyFill="1" applyBorder="1"/>
    <xf numFmtId="0" fontId="22" fillId="9" borderId="46" xfId="2" applyFont="1" applyFill="1" applyBorder="1"/>
    <xf numFmtId="0" fontId="19" fillId="9" borderId="46" xfId="2" applyFont="1" applyFill="1" applyBorder="1"/>
    <xf numFmtId="0" fontId="19" fillId="9" borderId="47" xfId="2" applyFont="1" applyFill="1" applyBorder="1"/>
    <xf numFmtId="0" fontId="19" fillId="9" borderId="44" xfId="2" applyFont="1" applyFill="1" applyBorder="1" applyAlignment="1">
      <alignment horizontal="center" wrapText="1"/>
    </xf>
    <xf numFmtId="0" fontId="19" fillId="9" borderId="44" xfId="2" applyFont="1" applyFill="1" applyBorder="1" applyAlignment="1">
      <alignment horizontal="center"/>
    </xf>
    <xf numFmtId="0" fontId="19" fillId="9" borderId="44" xfId="2" applyFont="1" applyFill="1" applyBorder="1"/>
    <xf numFmtId="0" fontId="22" fillId="9" borderId="48" xfId="2" applyFont="1" applyFill="1" applyBorder="1"/>
    <xf numFmtId="0" fontId="19" fillId="9" borderId="49" xfId="2" applyFont="1" applyFill="1" applyBorder="1" applyAlignment="1">
      <alignment horizontal="center" wrapText="1"/>
    </xf>
    <xf numFmtId="0" fontId="19" fillId="9" borderId="50" xfId="2" applyFont="1" applyFill="1" applyBorder="1" applyAlignment="1">
      <alignment horizontal="center"/>
    </xf>
    <xf numFmtId="0" fontId="19" fillId="9" borderId="50" xfId="2" applyFont="1" applyFill="1" applyBorder="1" applyAlignment="1">
      <alignment horizontal="center" wrapText="1"/>
    </xf>
    <xf numFmtId="0" fontId="23" fillId="0" borderId="44" xfId="2" applyFont="1" applyBorder="1" applyAlignment="1">
      <alignment horizontal="center"/>
    </xf>
    <xf numFmtId="0" fontId="22" fillId="0" borderId="44" xfId="2" applyFont="1" applyBorder="1" applyAlignment="1">
      <alignment horizontal="center" vertical="center"/>
    </xf>
    <xf numFmtId="0" fontId="22" fillId="0" borderId="44" xfId="2" applyFont="1" applyBorder="1" applyAlignment="1">
      <alignment vertical="center" wrapText="1"/>
    </xf>
    <xf numFmtId="166" fontId="24" fillId="10" borderId="3" xfId="7" applyNumberFormat="1" applyFont="1" applyFill="1" applyBorder="1"/>
    <xf numFmtId="167" fontId="22" fillId="0" borderId="44" xfId="8" applyNumberFormat="1" applyFont="1" applyBorder="1"/>
    <xf numFmtId="0" fontId="22" fillId="0" borderId="48" xfId="2" applyFont="1" applyBorder="1"/>
    <xf numFmtId="166" fontId="24" fillId="10" borderId="3" xfId="10" applyNumberFormat="1" applyFont="1" applyFill="1" applyBorder="1"/>
    <xf numFmtId="167" fontId="22" fillId="0" borderId="44" xfId="2" applyNumberFormat="1" applyFont="1" applyBorder="1"/>
    <xf numFmtId="167" fontId="23" fillId="0" borderId="44" xfId="2" applyNumberFormat="1" applyFont="1" applyBorder="1" applyAlignment="1">
      <alignment horizontal="center"/>
    </xf>
    <xf numFmtId="167" fontId="22" fillId="0" borderId="0" xfId="2" applyNumberFormat="1" applyFont="1"/>
    <xf numFmtId="0" fontId="22" fillId="0" borderId="44" xfId="2" applyFont="1" applyBorder="1" applyAlignment="1">
      <alignment horizontal="left" vertical="center"/>
    </xf>
    <xf numFmtId="0" fontId="22" fillId="0" borderId="44" xfId="2" applyFont="1" applyBorder="1" applyAlignment="1">
      <alignment horizontal="center"/>
    </xf>
    <xf numFmtId="0" fontId="22" fillId="10" borderId="44" xfId="2" applyFont="1" applyFill="1" applyBorder="1"/>
    <xf numFmtId="0" fontId="22" fillId="0" borderId="44" xfId="2" applyFont="1" applyBorder="1"/>
    <xf numFmtId="0" fontId="22" fillId="11" borderId="44" xfId="2" applyFont="1" applyFill="1" applyBorder="1"/>
    <xf numFmtId="0" fontId="19" fillId="0" borderId="44" xfId="2" applyFont="1" applyBorder="1"/>
    <xf numFmtId="167" fontId="19" fillId="0" borderId="44" xfId="2" applyNumberFormat="1" applyFont="1" applyBorder="1"/>
    <xf numFmtId="167" fontId="19" fillId="11" borderId="44" xfId="2" applyNumberFormat="1" applyFont="1" applyFill="1" applyBorder="1"/>
    <xf numFmtId="167" fontId="23" fillId="0" borderId="44" xfId="2" applyNumberFormat="1" applyFont="1" applyBorder="1"/>
    <xf numFmtId="0" fontId="19" fillId="0" borderId="44" xfId="2" applyFont="1" applyBorder="1" applyAlignment="1">
      <alignment vertical="center" wrapText="1"/>
    </xf>
    <xf numFmtId="0" fontId="20" fillId="0" borderId="44" xfId="2" applyFont="1" applyBorder="1" applyAlignment="1">
      <alignment vertical="top" wrapText="1"/>
    </xf>
    <xf numFmtId="0" fontId="22" fillId="0" borderId="44" xfId="11" applyFont="1" applyBorder="1" applyAlignment="1">
      <alignment horizontal="center"/>
    </xf>
    <xf numFmtId="0" fontId="19" fillId="0" borderId="51" xfId="11" applyFont="1" applyBorder="1" applyAlignment="1">
      <alignment horizontal="left"/>
    </xf>
    <xf numFmtId="0" fontId="22" fillId="11" borderId="44" xfId="11" applyFont="1" applyFill="1" applyBorder="1"/>
    <xf numFmtId="0" fontId="22" fillId="0" borderId="0" xfId="11" applyFont="1"/>
    <xf numFmtId="167" fontId="25" fillId="0" borderId="0" xfId="12" applyNumberFormat="1" applyFont="1"/>
    <xf numFmtId="167" fontId="25" fillId="0" borderId="0" xfId="11" applyNumberFormat="1" applyFont="1"/>
    <xf numFmtId="0" fontId="25" fillId="0" borderId="0" xfId="11" applyFont="1"/>
    <xf numFmtId="0" fontId="22" fillId="0" borderId="45" xfId="11" applyFont="1" applyBorder="1" applyAlignment="1">
      <alignment horizontal="center"/>
    </xf>
    <xf numFmtId="0" fontId="19" fillId="0" borderId="0" xfId="11" applyFont="1" applyAlignment="1">
      <alignment horizontal="left"/>
    </xf>
    <xf numFmtId="167" fontId="19" fillId="0" borderId="47" xfId="11" applyNumberFormat="1" applyFont="1" applyBorder="1"/>
    <xf numFmtId="167" fontId="22" fillId="0" borderId="0" xfId="12" applyNumberFormat="1" applyFont="1"/>
    <xf numFmtId="167" fontId="22" fillId="0" borderId="0" xfId="11" applyNumberFormat="1" applyFont="1"/>
    <xf numFmtId="167" fontId="25" fillId="0" borderId="0" xfId="2" applyNumberFormat="1" applyFont="1"/>
    <xf numFmtId="0" fontId="22" fillId="0" borderId="0" xfId="9" applyFont="1" applyAlignment="1">
      <alignment horizontal="center"/>
    </xf>
    <xf numFmtId="0" fontId="22" fillId="0" borderId="0" xfId="9" applyFont="1"/>
    <xf numFmtId="0" fontId="22" fillId="0" borderId="3" xfId="9" applyFont="1" applyBorder="1" applyAlignment="1">
      <alignment horizontal="center"/>
    </xf>
    <xf numFmtId="0" fontId="22" fillId="0" borderId="3" xfId="9" applyFont="1" applyBorder="1"/>
    <xf numFmtId="166" fontId="24" fillId="10" borderId="52" xfId="7" applyNumberFormat="1" applyFont="1" applyFill="1" applyBorder="1"/>
    <xf numFmtId="0" fontId="22" fillId="0" borderId="0" xfId="9" applyFont="1" applyAlignment="1">
      <alignment vertical="center" wrapText="1"/>
    </xf>
    <xf numFmtId="0" fontId="19" fillId="0" borderId="0" xfId="9" applyFont="1"/>
    <xf numFmtId="166" fontId="24" fillId="0" borderId="53" xfId="7" applyNumberFormat="1" applyFont="1" applyBorder="1"/>
    <xf numFmtId="166" fontId="24" fillId="0" borderId="0" xfId="7" applyNumberFormat="1" applyFont="1"/>
    <xf numFmtId="167" fontId="27" fillId="0" borderId="0" xfId="2" applyNumberFormat="1" applyFont="1"/>
    <xf numFmtId="167" fontId="19" fillId="0" borderId="44" xfId="8" applyNumberFormat="1" applyFont="1" applyBorder="1"/>
    <xf numFmtId="0" fontId="19" fillId="11" borderId="44" xfId="2" applyFont="1" applyFill="1" applyBorder="1"/>
    <xf numFmtId="167" fontId="19" fillId="12" borderId="44" xfId="2" applyNumberFormat="1" applyFont="1" applyFill="1" applyBorder="1"/>
    <xf numFmtId="166" fontId="28" fillId="0" borderId="3" xfId="10" applyNumberFormat="1" applyFont="1" applyBorder="1"/>
    <xf numFmtId="167" fontId="29" fillId="0" borderId="44" xfId="2" applyNumberFormat="1" applyFont="1" applyBorder="1" applyAlignment="1">
      <alignment horizontal="center"/>
    </xf>
    <xf numFmtId="166" fontId="24" fillId="10" borderId="0" xfId="10" applyNumberFormat="1" applyFont="1" applyFill="1"/>
    <xf numFmtId="0" fontId="19" fillId="13" borderId="49" xfId="2" applyFont="1" applyFill="1" applyBorder="1" applyAlignment="1">
      <alignment horizontal="center" wrapText="1"/>
    </xf>
    <xf numFmtId="0" fontId="19" fillId="13" borderId="50" xfId="2" applyFont="1" applyFill="1" applyBorder="1" applyAlignment="1">
      <alignment horizontal="center"/>
    </xf>
    <xf numFmtId="165" fontId="7" fillId="5" borderId="21" xfId="4" applyNumberFormat="1" applyFont="1" applyFill="1" applyBorder="1" applyProtection="1">
      <protection locked="0"/>
    </xf>
    <xf numFmtId="165" fontId="7" fillId="5" borderId="3" xfId="4" applyNumberFormat="1" applyFont="1" applyFill="1" applyBorder="1" applyProtection="1">
      <protection locked="0"/>
    </xf>
    <xf numFmtId="165" fontId="7" fillId="0" borderId="22" xfId="4" applyNumberFormat="1" applyFont="1" applyBorder="1" applyProtection="1">
      <protection locked="0"/>
    </xf>
    <xf numFmtId="165" fontId="7" fillId="5" borderId="24" xfId="4" applyNumberFormat="1" applyFont="1" applyFill="1" applyBorder="1" applyProtection="1">
      <protection locked="0"/>
    </xf>
    <xf numFmtId="165" fontId="7" fillId="5" borderId="26" xfId="4" applyNumberFormat="1" applyFont="1" applyFill="1" applyBorder="1" applyProtection="1">
      <protection locked="0"/>
    </xf>
    <xf numFmtId="165" fontId="7" fillId="5" borderId="25" xfId="4" applyNumberFormat="1" applyFont="1" applyFill="1" applyBorder="1" applyProtection="1">
      <protection locked="0"/>
    </xf>
    <xf numFmtId="165" fontId="7" fillId="5" borderId="27" xfId="4" applyNumberFormat="1" applyFont="1" applyFill="1" applyBorder="1" applyProtection="1">
      <protection locked="0"/>
    </xf>
    <xf numFmtId="165" fontId="4" fillId="0" borderId="30" xfId="2" applyNumberFormat="1" applyFont="1" applyBorder="1" applyProtection="1">
      <protection locked="0"/>
    </xf>
    <xf numFmtId="165" fontId="4" fillId="0" borderId="31" xfId="2" applyNumberFormat="1" applyFont="1" applyBorder="1" applyProtection="1">
      <protection locked="0"/>
    </xf>
    <xf numFmtId="165" fontId="4" fillId="0" borderId="9" xfId="2" applyNumberFormat="1" applyFont="1" applyBorder="1" applyProtection="1">
      <protection locked="0"/>
    </xf>
    <xf numFmtId="165" fontId="4" fillId="0" borderId="10" xfId="2" applyNumberFormat="1" applyFont="1" applyBorder="1" applyProtection="1">
      <protection locked="0"/>
    </xf>
    <xf numFmtId="165" fontId="4" fillId="0" borderId="11" xfId="2" applyNumberFormat="1" applyFont="1" applyBorder="1" applyProtection="1">
      <protection locked="0"/>
    </xf>
    <xf numFmtId="165" fontId="7" fillId="5" borderId="2" xfId="4" applyNumberFormat="1" applyFont="1" applyFill="1" applyBorder="1" applyProtection="1">
      <protection locked="0"/>
    </xf>
    <xf numFmtId="165" fontId="4" fillId="0" borderId="3" xfId="2" applyNumberFormat="1" applyFont="1" applyBorder="1" applyProtection="1">
      <protection locked="0"/>
    </xf>
    <xf numFmtId="165" fontId="4" fillId="0" borderId="33" xfId="2" applyNumberFormat="1" applyFont="1" applyBorder="1" applyProtection="1">
      <protection locked="0"/>
    </xf>
    <xf numFmtId="165" fontId="4" fillId="0" borderId="35" xfId="2" applyNumberFormat="1" applyFont="1" applyBorder="1" applyProtection="1">
      <protection locked="0"/>
    </xf>
    <xf numFmtId="165" fontId="4" fillId="0" borderId="32" xfId="2" applyNumberFormat="1" applyFont="1" applyBorder="1" applyProtection="1">
      <protection locked="0"/>
    </xf>
    <xf numFmtId="165" fontId="7" fillId="5" borderId="29" xfId="4" applyNumberFormat="1" applyFont="1" applyFill="1" applyBorder="1" applyProtection="1">
      <protection locked="0"/>
    </xf>
    <xf numFmtId="0" fontId="31" fillId="0" borderId="0" xfId="2" applyFont="1" applyProtection="1">
      <protection locked="0"/>
    </xf>
    <xf numFmtId="0" fontId="30" fillId="0" borderId="3" xfId="2" applyFont="1" applyBorder="1" applyAlignment="1" applyProtection="1">
      <alignment horizontal="center" vertical="center"/>
      <protection locked="0"/>
    </xf>
    <xf numFmtId="0" fontId="30" fillId="0" borderId="1" xfId="2" applyFont="1" applyBorder="1" applyAlignment="1" applyProtection="1">
      <alignment vertical="center" wrapText="1"/>
      <protection locked="0"/>
    </xf>
    <xf numFmtId="165" fontId="30" fillId="5" borderId="21" xfId="4" applyNumberFormat="1" applyFont="1" applyFill="1" applyBorder="1" applyProtection="1">
      <protection locked="0"/>
    </xf>
    <xf numFmtId="165" fontId="30" fillId="5" borderId="3" xfId="4" applyNumberFormat="1" applyFont="1" applyFill="1" applyBorder="1" applyProtection="1">
      <protection locked="0"/>
    </xf>
    <xf numFmtId="165" fontId="30" fillId="0" borderId="22" xfId="4" applyNumberFormat="1" applyFont="1" applyBorder="1" applyProtection="1">
      <protection locked="0"/>
    </xf>
    <xf numFmtId="165" fontId="30" fillId="5" borderId="24" xfId="4" applyNumberFormat="1" applyFont="1" applyFill="1" applyBorder="1" applyProtection="1">
      <protection locked="0"/>
    </xf>
    <xf numFmtId="43" fontId="30" fillId="5" borderId="21" xfId="5" applyFont="1" applyFill="1" applyBorder="1" applyProtection="1">
      <protection locked="0"/>
    </xf>
    <xf numFmtId="10" fontId="30" fillId="0" borderId="10" xfId="6" applyNumberFormat="1" applyFont="1" applyBorder="1" applyProtection="1">
      <protection locked="0"/>
    </xf>
    <xf numFmtId="0" fontId="32" fillId="0" borderId="0" xfId="2" applyFont="1" applyAlignment="1" applyProtection="1">
      <alignment horizontal="center" vertical="center"/>
      <protection locked="0"/>
    </xf>
    <xf numFmtId="0" fontId="33" fillId="0" borderId="0" xfId="2" applyFont="1" applyAlignment="1">
      <alignment horizontal="right"/>
    </xf>
    <xf numFmtId="1" fontId="33" fillId="8" borderId="0" xfId="2" applyNumberFormat="1" applyFont="1" applyFill="1"/>
    <xf numFmtId="0" fontId="33" fillId="0" borderId="0" xfId="9" applyFont="1" applyAlignment="1">
      <alignment horizontal="left"/>
    </xf>
    <xf numFmtId="0" fontId="34" fillId="0" borderId="0" xfId="2" applyFont="1"/>
    <xf numFmtId="0" fontId="34" fillId="0" borderId="0" xfId="2" applyFont="1" applyAlignment="1">
      <alignment horizontal="center"/>
    </xf>
    <xf numFmtId="0" fontId="33" fillId="0" borderId="0" xfId="2" applyFont="1" applyAlignment="1">
      <alignment horizontal="center" vertical="top"/>
    </xf>
    <xf numFmtId="0" fontId="19" fillId="9" borderId="44" xfId="2" applyFont="1" applyFill="1" applyBorder="1" applyAlignment="1">
      <alignment horizontal="center"/>
    </xf>
    <xf numFmtId="0" fontId="19" fillId="0" borderId="51" xfId="11" applyFont="1" applyBorder="1" applyAlignment="1">
      <alignment horizontal="left"/>
    </xf>
    <xf numFmtId="0" fontId="19" fillId="0" borderId="3" xfId="11" applyFont="1" applyBorder="1" applyAlignment="1">
      <alignment horizontal="left"/>
    </xf>
    <xf numFmtId="0" fontId="19" fillId="9" borderId="45" xfId="2" applyFont="1" applyFill="1" applyBorder="1" applyAlignment="1">
      <alignment horizontal="center"/>
    </xf>
    <xf numFmtId="0" fontId="19" fillId="9" borderId="46" xfId="2" applyFont="1" applyFill="1" applyBorder="1" applyAlignment="1">
      <alignment horizontal="center"/>
    </xf>
    <xf numFmtId="0" fontId="19" fillId="9" borderId="47" xfId="2" applyFont="1" applyFill="1" applyBorder="1" applyAlignment="1">
      <alignment horizontal="center"/>
    </xf>
    <xf numFmtId="0" fontId="3" fillId="0" borderId="0" xfId="2" applyAlignment="1" applyProtection="1">
      <alignment horizontal="left" vertical="center" wrapText="1"/>
      <protection locked="0"/>
    </xf>
    <xf numFmtId="0" fontId="3" fillId="0" borderId="0" xfId="2" applyAlignment="1" applyProtection="1">
      <alignment horizontal="left" wrapText="1"/>
      <protection locked="0"/>
    </xf>
    <xf numFmtId="0" fontId="3" fillId="0" borderId="0" xfId="2" applyAlignment="1" applyProtection="1">
      <alignment horizontal="left" vertical="top" wrapText="1"/>
      <protection locked="0"/>
    </xf>
    <xf numFmtId="0" fontId="5" fillId="0" borderId="0" xfId="2" applyFont="1" applyAlignment="1" applyProtection="1">
      <alignment horizontal="center"/>
      <protection locked="0"/>
    </xf>
    <xf numFmtId="0" fontId="4" fillId="6" borderId="4" xfId="2" applyFont="1" applyFill="1" applyBorder="1" applyAlignment="1" applyProtection="1">
      <alignment horizontal="center" wrapText="1"/>
      <protection locked="0"/>
    </xf>
    <xf numFmtId="0" fontId="4" fillId="6" borderId="6" xfId="2" applyFont="1" applyFill="1" applyBorder="1" applyAlignment="1" applyProtection="1">
      <alignment horizontal="center" wrapText="1"/>
      <protection locked="0"/>
    </xf>
    <xf numFmtId="0" fontId="4" fillId="6" borderId="0" xfId="2" applyFont="1" applyFill="1" applyAlignment="1" applyProtection="1">
      <alignment horizontal="center" vertical="center" wrapText="1"/>
      <protection locked="0"/>
    </xf>
    <xf numFmtId="0" fontId="11" fillId="0" borderId="0" xfId="2" applyFont="1" applyAlignment="1" applyProtection="1">
      <alignment horizontal="left" vertical="center" wrapText="1"/>
      <protection locked="0"/>
    </xf>
    <xf numFmtId="0" fontId="3" fillId="0" borderId="0" xfId="2" applyAlignment="1" applyProtection="1">
      <alignment horizontal="left" vertical="center" wrapText="1" indent="2"/>
      <protection locked="0"/>
    </xf>
    <xf numFmtId="0" fontId="3" fillId="0" borderId="1" xfId="2" applyBorder="1" applyAlignment="1" applyProtection="1">
      <alignment horizontal="left" vertical="center" wrapText="1"/>
      <protection locked="0"/>
    </xf>
    <xf numFmtId="0" fontId="3" fillId="0" borderId="2" xfId="2" applyBorder="1" applyAlignment="1" applyProtection="1">
      <alignment horizontal="left" vertical="center" wrapText="1"/>
      <protection locked="0"/>
    </xf>
    <xf numFmtId="0" fontId="3" fillId="0" borderId="3" xfId="2" applyBorder="1" applyAlignment="1" applyProtection="1">
      <alignment horizontal="left" vertical="center" wrapText="1"/>
      <protection locked="0"/>
    </xf>
    <xf numFmtId="0" fontId="4" fillId="0" borderId="1" xfId="2" applyFont="1" applyBorder="1" applyAlignment="1" applyProtection="1">
      <alignment horizontal="center" vertical="center"/>
      <protection locked="0"/>
    </xf>
    <xf numFmtId="0" fontId="4" fillId="0" borderId="2" xfId="2" applyFont="1" applyBorder="1" applyAlignment="1" applyProtection="1">
      <alignment horizontal="center" vertical="center"/>
      <protection locked="0"/>
    </xf>
    <xf numFmtId="0" fontId="4" fillId="0" borderId="3" xfId="2" applyFont="1" applyBorder="1" applyAlignment="1" applyProtection="1">
      <alignment horizontal="left" vertical="center" wrapText="1"/>
      <protection locked="0"/>
    </xf>
    <xf numFmtId="0" fontId="3" fillId="7" borderId="1" xfId="2" applyFill="1" applyBorder="1" applyAlignment="1" applyProtection="1">
      <alignment horizontal="left" vertical="center" wrapText="1"/>
      <protection locked="0"/>
    </xf>
    <xf numFmtId="0" fontId="3" fillId="7" borderId="2" xfId="2" applyFill="1" applyBorder="1" applyAlignment="1" applyProtection="1">
      <alignment horizontal="left" vertical="center" wrapText="1"/>
      <protection locked="0"/>
    </xf>
    <xf numFmtId="0" fontId="3" fillId="7" borderId="3" xfId="2" applyFill="1" applyBorder="1" applyAlignment="1" applyProtection="1">
      <alignment horizontal="left" vertical="center" wrapText="1"/>
      <protection locked="0"/>
    </xf>
    <xf numFmtId="0" fontId="6" fillId="0" borderId="4" xfId="2" applyFont="1" applyBorder="1" applyAlignment="1" applyProtection="1">
      <alignment horizontal="center" vertical="center"/>
      <protection locked="0"/>
    </xf>
    <xf numFmtId="0" fontId="6" fillId="0" borderId="5" xfId="2" applyFont="1" applyBorder="1" applyAlignment="1" applyProtection="1">
      <alignment horizontal="center" vertical="center"/>
      <protection locked="0"/>
    </xf>
    <xf numFmtId="0" fontId="6" fillId="0" borderId="6" xfId="2" applyFont="1" applyBorder="1" applyAlignment="1" applyProtection="1">
      <alignment horizontal="center" vertical="center"/>
      <protection locked="0"/>
    </xf>
    <xf numFmtId="0" fontId="6" fillId="0" borderId="4" xfId="2" applyFont="1" applyBorder="1" applyAlignment="1" applyProtection="1">
      <alignment horizontal="center" wrapText="1"/>
      <protection locked="0"/>
    </xf>
    <xf numFmtId="0" fontId="6" fillId="0" borderId="5" xfId="2" applyFont="1" applyBorder="1" applyAlignment="1" applyProtection="1">
      <alignment horizontal="center" wrapText="1"/>
      <protection locked="0"/>
    </xf>
    <xf numFmtId="0" fontId="6" fillId="0" borderId="6" xfId="2" applyFont="1" applyBorder="1" applyAlignment="1" applyProtection="1">
      <alignment horizontal="center" wrapText="1"/>
      <protection locked="0"/>
    </xf>
    <xf numFmtId="0" fontId="4" fillId="4" borderId="7" xfId="2" applyFont="1" applyFill="1" applyBorder="1" applyAlignment="1" applyProtection="1">
      <alignment vertical="center"/>
      <protection locked="0"/>
    </xf>
    <xf numFmtId="0" fontId="4" fillId="4" borderId="16" xfId="2" applyFont="1" applyFill="1" applyBorder="1" applyAlignment="1" applyProtection="1">
      <alignment vertical="center"/>
      <protection locked="0"/>
    </xf>
    <xf numFmtId="0" fontId="4" fillId="4" borderId="8" xfId="2" applyFont="1" applyFill="1" applyBorder="1" applyAlignment="1" applyProtection="1">
      <alignment vertical="center"/>
      <protection locked="0"/>
    </xf>
    <xf numFmtId="0" fontId="4" fillId="4" borderId="17" xfId="2" applyFont="1" applyFill="1" applyBorder="1" applyAlignment="1" applyProtection="1">
      <alignment vertical="center"/>
      <protection locked="0"/>
    </xf>
  </cellXfs>
  <cellStyles count="13">
    <cellStyle name="Comma 5" xfId="5" xr:uid="{00000000-0005-0000-0000-000000000000}"/>
    <cellStyle name="Currency" xfId="8" builtinId="4"/>
    <cellStyle name="Currency 2 6 2" xfId="10" xr:uid="{00000000-0005-0000-0000-000002000000}"/>
    <cellStyle name="Currency 4" xfId="4" xr:uid="{00000000-0005-0000-0000-000003000000}"/>
    <cellStyle name="Currency 5" xfId="12" xr:uid="{00000000-0005-0000-0000-000004000000}"/>
    <cellStyle name="Currency 6" xfId="7" xr:uid="{00000000-0005-0000-0000-000005000000}"/>
    <cellStyle name="Good" xfId="1" builtinId="26"/>
    <cellStyle name="Normal" xfId="0" builtinId="0"/>
    <cellStyle name="Normal 2" xfId="2" xr:uid="{00000000-0005-0000-0000-000008000000}"/>
    <cellStyle name="Normal 2 2" xfId="11" xr:uid="{00000000-0005-0000-0000-000009000000}"/>
    <cellStyle name="Normal 2 2 3" xfId="9" xr:uid="{00000000-0005-0000-0000-00000A000000}"/>
    <cellStyle name="Normal 7" xfId="3" xr:uid="{00000000-0005-0000-0000-00000B000000}"/>
    <cellStyle name="Percent 5"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1695450</xdr:colOff>
      <xdr:row>2</xdr:row>
      <xdr:rowOff>86885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2638425" cy="418143"/>
        </a:xfrm>
        <a:prstGeom prst="rect">
          <a:avLst/>
        </a:prstGeom>
      </xdr:spPr>
    </xdr:pic>
    <xdr:clientData/>
  </xdr:twoCellAnchor>
  <xdr:twoCellAnchor>
    <xdr:from>
      <xdr:col>14</xdr:col>
      <xdr:colOff>23812</xdr:colOff>
      <xdr:row>138</xdr:row>
      <xdr:rowOff>95250</xdr:rowOff>
    </xdr:from>
    <xdr:to>
      <xdr:col>15</xdr:col>
      <xdr:colOff>202406</xdr:colOff>
      <xdr:row>138</xdr:row>
      <xdr:rowOff>95250</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bwMode="auto">
        <a:xfrm flipH="1">
          <a:off x="13587412" y="2942272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23812</xdr:colOff>
      <xdr:row>69</xdr:row>
      <xdr:rowOff>95250</xdr:rowOff>
    </xdr:from>
    <xdr:to>
      <xdr:col>15</xdr:col>
      <xdr:colOff>202406</xdr:colOff>
      <xdr:row>69</xdr:row>
      <xdr:rowOff>95250</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bwMode="auto">
        <a:xfrm flipH="1">
          <a:off x="13587412" y="1465897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23812</xdr:colOff>
      <xdr:row>207</xdr:row>
      <xdr:rowOff>95250</xdr:rowOff>
    </xdr:from>
    <xdr:to>
      <xdr:col>15</xdr:col>
      <xdr:colOff>202406</xdr:colOff>
      <xdr:row>207</xdr:row>
      <xdr:rowOff>95250</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bwMode="auto">
        <a:xfrm flipH="1">
          <a:off x="13587412" y="4437697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23812</xdr:colOff>
      <xdr:row>276</xdr:row>
      <xdr:rowOff>95250</xdr:rowOff>
    </xdr:from>
    <xdr:to>
      <xdr:col>15</xdr:col>
      <xdr:colOff>202406</xdr:colOff>
      <xdr:row>276</xdr:row>
      <xdr:rowOff>95250</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bwMode="auto">
        <a:xfrm flipH="1">
          <a:off x="13587412" y="5933122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23812</xdr:colOff>
      <xdr:row>345</xdr:row>
      <xdr:rowOff>95250</xdr:rowOff>
    </xdr:from>
    <xdr:to>
      <xdr:col>15</xdr:col>
      <xdr:colOff>202406</xdr:colOff>
      <xdr:row>345</xdr:row>
      <xdr:rowOff>95250</xdr:rowOff>
    </xdr:to>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bwMode="auto">
        <a:xfrm flipH="1">
          <a:off x="13587412" y="7428547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23812</xdr:colOff>
      <xdr:row>414</xdr:row>
      <xdr:rowOff>95250</xdr:rowOff>
    </xdr:from>
    <xdr:to>
      <xdr:col>15</xdr:col>
      <xdr:colOff>202406</xdr:colOff>
      <xdr:row>414</xdr:row>
      <xdr:rowOff>95250</xdr:rowOff>
    </xdr:to>
    <xdr:cxnSp macro="">
      <xdr:nvCxnSpPr>
        <xdr:cNvPr id="8" name="Straight Arrow Connector 7">
          <a:extLst>
            <a:ext uri="{FF2B5EF4-FFF2-40B4-BE49-F238E27FC236}">
              <a16:creationId xmlns:a16="http://schemas.microsoft.com/office/drawing/2014/main" id="{00000000-0008-0000-0000-000008000000}"/>
            </a:ext>
          </a:extLst>
        </xdr:cNvPr>
        <xdr:cNvCxnSpPr/>
      </xdr:nvCxnSpPr>
      <xdr:spPr bwMode="auto">
        <a:xfrm flipH="1">
          <a:off x="13587412" y="8880157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23812</xdr:colOff>
      <xdr:row>483</xdr:row>
      <xdr:rowOff>95250</xdr:rowOff>
    </xdr:from>
    <xdr:to>
      <xdr:col>15</xdr:col>
      <xdr:colOff>202406</xdr:colOff>
      <xdr:row>483</xdr:row>
      <xdr:rowOff>95250</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bwMode="auto">
        <a:xfrm flipH="1">
          <a:off x="13587412" y="103289100"/>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23812</xdr:colOff>
      <xdr:row>551</xdr:row>
      <xdr:rowOff>95250</xdr:rowOff>
    </xdr:from>
    <xdr:to>
      <xdr:col>15</xdr:col>
      <xdr:colOff>202406</xdr:colOff>
      <xdr:row>551</xdr:row>
      <xdr:rowOff>95250</xdr:rowOff>
    </xdr:to>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bwMode="auto">
        <a:xfrm flipH="1">
          <a:off x="13587412" y="116986050"/>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300790</xdr:colOff>
      <xdr:row>0</xdr:row>
      <xdr:rowOff>10026</xdr:rowOff>
    </xdr:from>
    <xdr:to>
      <xdr:col>18</xdr:col>
      <xdr:colOff>300790</xdr:colOff>
      <xdr:row>560</xdr:row>
      <xdr:rowOff>20052</xdr:rowOff>
    </xdr:to>
    <xdr:cxnSp macro="">
      <xdr:nvCxnSpPr>
        <xdr:cNvPr id="11" name="Straight Connector 10">
          <a:extLst>
            <a:ext uri="{FF2B5EF4-FFF2-40B4-BE49-F238E27FC236}">
              <a16:creationId xmlns:a16="http://schemas.microsoft.com/office/drawing/2014/main" id="{00000000-0008-0000-0000-00000B000000}"/>
            </a:ext>
          </a:extLst>
        </xdr:cNvPr>
        <xdr:cNvCxnSpPr/>
      </xdr:nvCxnSpPr>
      <xdr:spPr bwMode="auto">
        <a:xfrm>
          <a:off x="16969540" y="10026"/>
          <a:ext cx="0" cy="118796301"/>
        </a:xfrm>
        <a:prstGeom prst="line">
          <a:avLst/>
        </a:prstGeom>
        <a:ln>
          <a:headEnd type="none" w="med" len="med"/>
          <a:tailEnd type="none" w="med" len="med"/>
        </a:ln>
        <a:extLst/>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754578</xdr:colOff>
      <xdr:row>9</xdr:row>
      <xdr:rowOff>98961</xdr:rowOff>
    </xdr:from>
    <xdr:to>
      <xdr:col>21</xdr:col>
      <xdr:colOff>2300844</xdr:colOff>
      <xdr:row>9</xdr:row>
      <xdr:rowOff>123701</xdr:rowOff>
    </xdr:to>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bwMode="auto">
        <a:xfrm>
          <a:off x="11651178" y="1489611"/>
          <a:ext cx="8870991" cy="24740"/>
        </a:xfrm>
        <a:prstGeom prst="straightConnector1">
          <a:avLst/>
        </a:prstGeom>
        <a:ln>
          <a:headEnd type="triangle"/>
          <a:tailEnd type="triangle"/>
        </a:ln>
        <a:extLst/>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23812</xdr:colOff>
      <xdr:row>347</xdr:row>
      <xdr:rowOff>95250</xdr:rowOff>
    </xdr:from>
    <xdr:to>
      <xdr:col>12</xdr:col>
      <xdr:colOff>707572</xdr:colOff>
      <xdr:row>347</xdr:row>
      <xdr:rowOff>95250</xdr:rowOff>
    </xdr:to>
    <xdr:cxnSp macro="">
      <xdr:nvCxnSpPr>
        <xdr:cNvPr id="13" name="Straight Arrow Connector 12">
          <a:extLst>
            <a:ext uri="{FF2B5EF4-FFF2-40B4-BE49-F238E27FC236}">
              <a16:creationId xmlns:a16="http://schemas.microsoft.com/office/drawing/2014/main" id="{00000000-0008-0000-0000-00000D000000}"/>
            </a:ext>
          </a:extLst>
        </xdr:cNvPr>
        <xdr:cNvCxnSpPr/>
      </xdr:nvCxnSpPr>
      <xdr:spPr bwMode="auto">
        <a:xfrm flipH="1">
          <a:off x="11815762" y="74609325"/>
          <a:ext cx="683760"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23812</xdr:colOff>
      <xdr:row>71</xdr:row>
      <xdr:rowOff>95250</xdr:rowOff>
    </xdr:from>
    <xdr:to>
      <xdr:col>12</xdr:col>
      <xdr:colOff>707572</xdr:colOff>
      <xdr:row>71</xdr:row>
      <xdr:rowOff>95250</xdr:rowOff>
    </xdr:to>
    <xdr:cxnSp macro="">
      <xdr:nvCxnSpPr>
        <xdr:cNvPr id="14" name="Straight Arrow Connector 13">
          <a:extLst>
            <a:ext uri="{FF2B5EF4-FFF2-40B4-BE49-F238E27FC236}">
              <a16:creationId xmlns:a16="http://schemas.microsoft.com/office/drawing/2014/main" id="{00000000-0008-0000-0000-00000E000000}"/>
            </a:ext>
          </a:extLst>
        </xdr:cNvPr>
        <xdr:cNvCxnSpPr/>
      </xdr:nvCxnSpPr>
      <xdr:spPr bwMode="auto">
        <a:xfrm flipH="1">
          <a:off x="11815762" y="14982825"/>
          <a:ext cx="683760"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95252</xdr:colOff>
      <xdr:row>10</xdr:row>
      <xdr:rowOff>0</xdr:rowOff>
    </xdr:from>
    <xdr:to>
      <xdr:col>1</xdr:col>
      <xdr:colOff>295275</xdr:colOff>
      <xdr:row>17</xdr:row>
      <xdr:rowOff>0</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1057277" y="3133725"/>
          <a:ext cx="200023" cy="13430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inance\AppData\Local\Microsoft\Windows\INetCache\Content.Outlook\4DJWTX4A\CPUC%202019%20CoS%20Data%20Vault%202018083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Exhibit 2 -&gt;"/>
      <sheetName val="2.1. Rate Base Trend "/>
      <sheetName val="2.2 RateBase VarAnalysis"/>
      <sheetName val="2.3 Summary of Capital Projects"/>
      <sheetName val="2.5 DSP Input Tables"/>
      <sheetName val="FIXED ASSET CONTINUITY STMT -&gt;"/>
      <sheetName val="2.5 Service Life Comp"/>
      <sheetName val="2.6 Fixed Asset Cont Stmt"/>
      <sheetName val="2.7 Overhead"/>
      <sheetName val="Reconciliation Sheet"/>
      <sheetName val="2.6 Capex Vs RRR"/>
      <sheetName val="Balance of 1576"/>
      <sheetName val="DEPRECIATION EXPENSES -&gt;"/>
      <sheetName val="2.9 Depreciation Expenses"/>
      <sheetName val="2.10 DeprExp Bridge NewGAAP"/>
      <sheetName val="2.11 DeprExp Test NewGAAP"/>
      <sheetName val="2.12 Proposed REG Invest."/>
      <sheetName val="Exhibit 3 -&gt;"/>
      <sheetName val="OPERATING REVENUES -&gt;"/>
      <sheetName val="3.1 Other Oper Rev Detail"/>
      <sheetName val="3.1 Summary of Oper_Rev "/>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LOAD FORECAST -&gt;"/>
      <sheetName val="3.10 Load Forecast Inputs"/>
      <sheetName val="3.11 LoadForecast"/>
      <sheetName val="Exhibit 4 -&gt;"/>
      <sheetName val="OM&amp;A -&gt;"/>
      <sheetName val="4.1 OM&amp;A_Detailed_Analysis"/>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8.1 Loss Factors"/>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sheetData sheetId="1">
        <row r="23">
          <cell r="E23">
            <v>2018</v>
          </cell>
        </row>
        <row r="25">
          <cell r="E25">
            <v>2019</v>
          </cell>
        </row>
        <row r="27">
          <cell r="E27">
            <v>2012</v>
          </cell>
        </row>
      </sheetData>
      <sheetData sheetId="2"/>
      <sheetData sheetId="3"/>
      <sheetData sheetId="4"/>
      <sheetData sheetId="5"/>
      <sheetData sheetId="6">
        <row r="200">
          <cell r="J200">
            <v>-1478772.42</v>
          </cell>
          <cell r="M200">
            <v>-1550797.17</v>
          </cell>
          <cell r="P200">
            <v>-1623262.83</v>
          </cell>
          <cell r="S200">
            <v>-1674089.44</v>
          </cell>
          <cell r="V200">
            <v>-1726963.74</v>
          </cell>
          <cell r="Y200">
            <v>-1776077.48</v>
          </cell>
        </row>
        <row r="530">
          <cell r="J530">
            <v>113902.86</v>
          </cell>
          <cell r="M530">
            <v>72024.75</v>
          </cell>
          <cell r="P530">
            <v>72465.66</v>
          </cell>
          <cell r="S530">
            <v>50827</v>
          </cell>
          <cell r="V530">
            <v>52874.3</v>
          </cell>
          <cell r="Y530">
            <v>49113.74</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562"/>
  <sheetViews>
    <sheetView topLeftCell="S441" zoomScale="90" zoomScaleNormal="90" workbookViewId="0">
      <selection activeCell="AH431" sqref="AH431"/>
    </sheetView>
  </sheetViews>
  <sheetFormatPr defaultColWidth="9.140625" defaultRowHeight="12" x14ac:dyDescent="0.2"/>
  <cols>
    <col min="1" max="1" width="7.7109375" style="87" customWidth="1"/>
    <col min="2" max="2" width="6.42578125" style="87" customWidth="1"/>
    <col min="3" max="3" width="37.85546875" style="88" customWidth="1"/>
    <col min="4" max="5" width="14.42578125" style="88" customWidth="1"/>
    <col min="6" max="6" width="13" style="88" customWidth="1"/>
    <col min="7" max="7" width="15.7109375" style="88" bestFit="1" customWidth="1"/>
    <col min="8" max="8" width="14.140625" style="88" customWidth="1"/>
    <col min="9" max="9" width="1.7109375" style="88" customWidth="1"/>
    <col min="10" max="11" width="14.28515625" style="88" customWidth="1"/>
    <col min="12" max="12" width="13.42578125" style="88" customWidth="1"/>
    <col min="13" max="13" width="15.7109375" style="88" bestFit="1" customWidth="1"/>
    <col min="14" max="14" width="14.5703125" style="88" customWidth="1"/>
    <col min="15" max="15" width="14.140625" style="88" customWidth="1"/>
    <col min="16" max="16" width="4.140625" style="88" customWidth="1"/>
    <col min="17" max="18" width="14.140625" style="88" customWidth="1"/>
    <col min="19" max="19" width="9.140625" style="88"/>
    <col min="20" max="20" width="7.7109375" style="87" customWidth="1"/>
    <col min="21" max="21" width="6.42578125" style="87" customWidth="1"/>
    <col min="22" max="22" width="37.85546875" style="88" customWidth="1"/>
    <col min="23" max="23" width="14.42578125" style="88" customWidth="1"/>
    <col min="24" max="25" width="13" style="88" customWidth="1"/>
    <col min="26" max="26" width="12.140625" style="88" customWidth="1"/>
    <col min="27" max="27" width="14.140625" style="88" customWidth="1"/>
    <col min="28" max="28" width="1.7109375" style="88" customWidth="1"/>
    <col min="29" max="29" width="14.28515625" style="88" customWidth="1"/>
    <col min="30" max="30" width="13.42578125" style="88" customWidth="1"/>
    <col min="31" max="32" width="12" style="88" customWidth="1"/>
    <col min="33" max="33" width="14.5703125" style="88" customWidth="1"/>
    <col min="34" max="34" width="14.140625" style="88" customWidth="1"/>
    <col min="35" max="35" width="4.140625" style="88" customWidth="1"/>
    <col min="36" max="37" width="14.140625" style="88" customWidth="1"/>
    <col min="38" max="16384" width="9.140625" style="88"/>
  </cols>
  <sheetData>
    <row r="1" spans="1:37" x14ac:dyDescent="0.2">
      <c r="A1" s="86"/>
      <c r="N1" s="89"/>
      <c r="O1" s="90"/>
      <c r="T1" s="86"/>
      <c r="AG1" s="89"/>
      <c r="AH1" s="90"/>
    </row>
    <row r="2" spans="1:37" x14ac:dyDescent="0.2">
      <c r="N2" s="89"/>
      <c r="O2" s="90"/>
      <c r="AG2" s="89"/>
      <c r="AH2" s="90"/>
    </row>
    <row r="3" spans="1:37" x14ac:dyDescent="0.2">
      <c r="N3" s="89"/>
      <c r="O3" s="90"/>
      <c r="AG3" s="89"/>
      <c r="AH3" s="90"/>
    </row>
    <row r="4" spans="1:37" x14ac:dyDescent="0.2">
      <c r="N4" s="89"/>
      <c r="O4" s="90"/>
      <c r="AG4" s="89"/>
      <c r="AH4" s="90"/>
    </row>
    <row r="5" spans="1:37" x14ac:dyDescent="0.2">
      <c r="N5" s="89"/>
      <c r="O5" s="90"/>
      <c r="AG5" s="89"/>
      <c r="AH5" s="90"/>
    </row>
    <row r="6" spans="1:37" ht="9" customHeight="1" x14ac:dyDescent="0.2">
      <c r="N6" s="89"/>
      <c r="AG6" s="89"/>
    </row>
    <row r="7" spans="1:37" x14ac:dyDescent="0.2">
      <c r="N7" s="89"/>
      <c r="O7" s="90"/>
      <c r="AG7" s="89"/>
      <c r="AH7" s="90"/>
    </row>
    <row r="8" spans="1:37" x14ac:dyDescent="0.2">
      <c r="N8" s="89"/>
      <c r="O8" s="90"/>
      <c r="AG8" s="89"/>
      <c r="AH8" s="90"/>
    </row>
    <row r="9" spans="1:37" ht="11.25" customHeight="1" x14ac:dyDescent="0.2"/>
    <row r="10" spans="1:37" ht="21" x14ac:dyDescent="0.2">
      <c r="A10" s="187" t="s">
        <v>190</v>
      </c>
      <c r="B10" s="187"/>
      <c r="C10" s="187"/>
      <c r="D10" s="187"/>
      <c r="E10" s="187"/>
      <c r="F10" s="187"/>
      <c r="G10" s="187"/>
      <c r="H10" s="187"/>
      <c r="I10" s="187"/>
      <c r="J10" s="187"/>
      <c r="K10" s="187"/>
      <c r="L10" s="187"/>
      <c r="M10" s="187"/>
      <c r="N10" s="187"/>
      <c r="O10" s="187"/>
      <c r="T10" s="187" t="s">
        <v>191</v>
      </c>
      <c r="U10" s="187"/>
      <c r="V10" s="187"/>
      <c r="W10" s="187"/>
      <c r="X10" s="187"/>
      <c r="Y10" s="187"/>
      <c r="Z10" s="187"/>
      <c r="AA10" s="187"/>
      <c r="AB10" s="187"/>
      <c r="AC10" s="187"/>
      <c r="AD10" s="187"/>
      <c r="AE10" s="187"/>
      <c r="AF10" s="187"/>
      <c r="AG10" s="187"/>
      <c r="AH10" s="187"/>
    </row>
    <row r="12" spans="1:37" s="185" customFormat="1" ht="21" x14ac:dyDescent="0.35">
      <c r="A12" s="186"/>
      <c r="B12" s="186"/>
      <c r="F12" s="182" t="s">
        <v>141</v>
      </c>
      <c r="G12" s="183">
        <f>'[1]0.1 LDC Info'!$E$27</f>
        <v>2012</v>
      </c>
      <c r="H12" s="184" t="s">
        <v>142</v>
      </c>
      <c r="T12" s="186"/>
      <c r="U12" s="186"/>
      <c r="X12" s="182" t="s">
        <v>141</v>
      </c>
      <c r="Y12" s="182"/>
      <c r="Z12" s="183">
        <f>'[1]0.1 LDC Info'!$E$27</f>
        <v>2012</v>
      </c>
      <c r="AA12" s="184" t="s">
        <v>142</v>
      </c>
    </row>
    <row r="14" spans="1:37" x14ac:dyDescent="0.2">
      <c r="D14" s="188" t="s">
        <v>143</v>
      </c>
      <c r="E14" s="188"/>
      <c r="F14" s="188"/>
      <c r="G14" s="188"/>
      <c r="H14" s="188"/>
      <c r="J14" s="91"/>
      <c r="K14" s="92"/>
      <c r="L14" s="93" t="s">
        <v>144</v>
      </c>
      <c r="M14" s="93"/>
      <c r="N14" s="94"/>
      <c r="W14" s="188" t="s">
        <v>143</v>
      </c>
      <c r="X14" s="188"/>
      <c r="Y14" s="188"/>
      <c r="Z14" s="188"/>
      <c r="AA14" s="188"/>
      <c r="AC14" s="91"/>
      <c r="AD14" s="93" t="s">
        <v>144</v>
      </c>
      <c r="AE14" s="93"/>
      <c r="AF14" s="93"/>
      <c r="AG14" s="94"/>
    </row>
    <row r="15" spans="1:37" x14ac:dyDescent="0.2">
      <c r="A15" s="95" t="s">
        <v>145</v>
      </c>
      <c r="B15" s="96" t="s">
        <v>146</v>
      </c>
      <c r="C15" s="97" t="s">
        <v>20</v>
      </c>
      <c r="D15" s="95" t="s">
        <v>147</v>
      </c>
      <c r="E15" s="95"/>
      <c r="F15" s="96" t="s">
        <v>148</v>
      </c>
      <c r="G15" s="96" t="s">
        <v>149</v>
      </c>
      <c r="H15" s="95" t="s">
        <v>150</v>
      </c>
      <c r="I15" s="98"/>
      <c r="J15" s="99" t="s">
        <v>147</v>
      </c>
      <c r="K15" s="99"/>
      <c r="L15" s="100" t="s">
        <v>148</v>
      </c>
      <c r="M15" s="100" t="s">
        <v>149</v>
      </c>
      <c r="N15" s="101" t="s">
        <v>150</v>
      </c>
      <c r="O15" s="95" t="s">
        <v>151</v>
      </c>
      <c r="Q15" s="102" t="s">
        <v>152</v>
      </c>
      <c r="R15" s="102" t="s">
        <v>153</v>
      </c>
      <c r="T15" s="95" t="s">
        <v>145</v>
      </c>
      <c r="U15" s="96" t="s">
        <v>146</v>
      </c>
      <c r="V15" s="97" t="s">
        <v>20</v>
      </c>
      <c r="W15" s="95" t="s">
        <v>147</v>
      </c>
      <c r="X15" s="96" t="s">
        <v>148</v>
      </c>
      <c r="Y15" s="96"/>
      <c r="Z15" s="96" t="s">
        <v>149</v>
      </c>
      <c r="AA15" s="95" t="s">
        <v>150</v>
      </c>
      <c r="AB15" s="98"/>
      <c r="AC15" s="99" t="s">
        <v>147</v>
      </c>
      <c r="AD15" s="100" t="s">
        <v>148</v>
      </c>
      <c r="AE15" s="100" t="s">
        <v>149</v>
      </c>
      <c r="AF15" s="100"/>
      <c r="AG15" s="101" t="s">
        <v>150</v>
      </c>
      <c r="AH15" s="95" t="s">
        <v>151</v>
      </c>
      <c r="AJ15" s="102" t="s">
        <v>152</v>
      </c>
      <c r="AK15" s="102" t="s">
        <v>153</v>
      </c>
    </row>
    <row r="16" spans="1:37" ht="24" x14ac:dyDescent="0.2">
      <c r="A16" s="103">
        <v>12</v>
      </c>
      <c r="B16" s="103">
        <v>1611</v>
      </c>
      <c r="C16" s="104" t="s">
        <v>55</v>
      </c>
      <c r="D16" s="105">
        <v>11186</v>
      </c>
      <c r="E16" s="105"/>
      <c r="F16" s="105">
        <v>57476</v>
      </c>
      <c r="G16" s="105">
        <v>0</v>
      </c>
      <c r="H16" s="106">
        <f t="shared" ref="H16:H47" si="0">D16+F16+G16</f>
        <v>68662</v>
      </c>
      <c r="I16" s="107"/>
      <c r="J16" s="108">
        <v>10447</v>
      </c>
      <c r="K16" s="108"/>
      <c r="L16" s="108">
        <v>16212</v>
      </c>
      <c r="M16" s="108">
        <v>0</v>
      </c>
      <c r="N16" s="106">
        <f>J16+L16+M16</f>
        <v>26659</v>
      </c>
      <c r="O16" s="109">
        <f t="shared" ref="O16:O65" si="1">H16-N16</f>
        <v>42003</v>
      </c>
      <c r="Q16" s="110">
        <f t="shared" ref="Q16:Q47" si="2">AVERAGE(H16,D16)</f>
        <v>39924</v>
      </c>
      <c r="R16" s="110">
        <f t="shared" ref="R16:R65" si="3">AVERAGE(N16,J16)</f>
        <v>18553</v>
      </c>
      <c r="S16" s="111"/>
      <c r="T16" s="103">
        <v>12</v>
      </c>
      <c r="U16" s="103">
        <v>1611</v>
      </c>
      <c r="V16" s="104" t="s">
        <v>55</v>
      </c>
      <c r="W16" s="105">
        <v>11186</v>
      </c>
      <c r="X16" s="105">
        <v>57476</v>
      </c>
      <c r="Y16" s="105"/>
      <c r="Z16" s="105">
        <v>0</v>
      </c>
      <c r="AA16" s="106">
        <f t="shared" ref="AA16:AA65" si="4">W16+X16+Z16</f>
        <v>68662</v>
      </c>
      <c r="AB16" s="107"/>
      <c r="AC16" s="108">
        <v>10447</v>
      </c>
      <c r="AD16" s="108">
        <v>16212</v>
      </c>
      <c r="AE16" s="108">
        <v>0</v>
      </c>
      <c r="AF16" s="151"/>
      <c r="AG16" s="106">
        <f>AC16+AD16+AE16</f>
        <v>26659</v>
      </c>
      <c r="AH16" s="109">
        <f t="shared" ref="AH16:AH65" si="5">AA16-AG16</f>
        <v>42003</v>
      </c>
      <c r="AJ16" s="110">
        <f t="shared" ref="AJ16:AJ65" si="6">AVERAGE(AA16,W16)</f>
        <v>39924</v>
      </c>
      <c r="AK16" s="110">
        <f t="shared" ref="AK16:AK65" si="7">AVERAGE(AG16,AC16)</f>
        <v>18553</v>
      </c>
    </row>
    <row r="17" spans="1:37" ht="24" x14ac:dyDescent="0.2">
      <c r="A17" s="103" t="s">
        <v>154</v>
      </c>
      <c r="B17" s="103">
        <v>1612</v>
      </c>
      <c r="C17" s="104" t="s">
        <v>155</v>
      </c>
      <c r="D17" s="105">
        <v>0</v>
      </c>
      <c r="E17" s="105"/>
      <c r="F17" s="105">
        <v>0</v>
      </c>
      <c r="G17" s="105">
        <v>0</v>
      </c>
      <c r="H17" s="106">
        <f t="shared" si="0"/>
        <v>0</v>
      </c>
      <c r="I17" s="107"/>
      <c r="J17" s="108">
        <v>0</v>
      </c>
      <c r="K17" s="108"/>
      <c r="L17" s="108">
        <v>0</v>
      </c>
      <c r="M17" s="108">
        <v>0</v>
      </c>
      <c r="N17" s="106">
        <f>J17+L17+M17</f>
        <v>0</v>
      </c>
      <c r="O17" s="109">
        <f t="shared" si="1"/>
        <v>0</v>
      </c>
      <c r="Q17" s="110">
        <f t="shared" si="2"/>
        <v>0</v>
      </c>
      <c r="R17" s="110">
        <f t="shared" si="3"/>
        <v>0</v>
      </c>
      <c r="S17" s="111"/>
      <c r="T17" s="103" t="s">
        <v>154</v>
      </c>
      <c r="U17" s="103">
        <v>1612</v>
      </c>
      <c r="V17" s="104" t="s">
        <v>155</v>
      </c>
      <c r="W17" s="105">
        <v>0</v>
      </c>
      <c r="X17" s="105">
        <v>0</v>
      </c>
      <c r="Y17" s="105"/>
      <c r="Z17" s="105">
        <v>0</v>
      </c>
      <c r="AA17" s="106">
        <f t="shared" si="4"/>
        <v>0</v>
      </c>
      <c r="AB17" s="107"/>
      <c r="AC17" s="108">
        <v>0</v>
      </c>
      <c r="AD17" s="108">
        <v>0</v>
      </c>
      <c r="AE17" s="108">
        <v>0</v>
      </c>
      <c r="AF17" s="151"/>
      <c r="AG17" s="106">
        <f>AC17+AD17+AE17</f>
        <v>0</v>
      </c>
      <c r="AH17" s="109">
        <f t="shared" si="5"/>
        <v>0</v>
      </c>
      <c r="AJ17" s="110">
        <f t="shared" si="6"/>
        <v>0</v>
      </c>
      <c r="AK17" s="110">
        <f t="shared" si="7"/>
        <v>0</v>
      </c>
    </row>
    <row r="18" spans="1:37" x14ac:dyDescent="0.2">
      <c r="A18" s="103" t="s">
        <v>119</v>
      </c>
      <c r="B18" s="103">
        <v>1805</v>
      </c>
      <c r="C18" s="104" t="s">
        <v>57</v>
      </c>
      <c r="D18" s="105">
        <v>141</v>
      </c>
      <c r="E18" s="105"/>
      <c r="F18" s="105">
        <v>0</v>
      </c>
      <c r="G18" s="105">
        <v>0</v>
      </c>
      <c r="H18" s="106">
        <f t="shared" si="0"/>
        <v>141</v>
      </c>
      <c r="I18" s="107"/>
      <c r="J18" s="108">
        <v>0</v>
      </c>
      <c r="K18" s="108"/>
      <c r="L18" s="108">
        <v>0</v>
      </c>
      <c r="M18" s="108">
        <v>0</v>
      </c>
      <c r="N18" s="106">
        <f>J18+L18+M18</f>
        <v>0</v>
      </c>
      <c r="O18" s="109">
        <f t="shared" si="1"/>
        <v>141</v>
      </c>
      <c r="Q18" s="110">
        <f t="shared" si="2"/>
        <v>141</v>
      </c>
      <c r="R18" s="110">
        <f t="shared" si="3"/>
        <v>0</v>
      </c>
      <c r="S18" s="111"/>
      <c r="T18" s="103" t="s">
        <v>119</v>
      </c>
      <c r="U18" s="103">
        <v>1805</v>
      </c>
      <c r="V18" s="104" t="s">
        <v>57</v>
      </c>
      <c r="W18" s="105">
        <v>141</v>
      </c>
      <c r="X18" s="105">
        <v>0</v>
      </c>
      <c r="Y18" s="105"/>
      <c r="Z18" s="105">
        <v>0</v>
      </c>
      <c r="AA18" s="106">
        <f t="shared" si="4"/>
        <v>141</v>
      </c>
      <c r="AB18" s="107"/>
      <c r="AC18" s="108">
        <v>0</v>
      </c>
      <c r="AD18" s="108">
        <v>0</v>
      </c>
      <c r="AE18" s="108">
        <v>0</v>
      </c>
      <c r="AF18" s="151"/>
      <c r="AG18" s="106">
        <f>AC18+AD18+AE18</f>
        <v>0</v>
      </c>
      <c r="AH18" s="109">
        <f t="shared" si="5"/>
        <v>141</v>
      </c>
      <c r="AJ18" s="110">
        <f t="shared" si="6"/>
        <v>141</v>
      </c>
      <c r="AK18" s="110">
        <f t="shared" si="7"/>
        <v>0</v>
      </c>
    </row>
    <row r="19" spans="1:37" x14ac:dyDescent="0.2">
      <c r="A19" s="103">
        <v>47</v>
      </c>
      <c r="B19" s="103">
        <v>1808</v>
      </c>
      <c r="C19" s="104" t="s">
        <v>58</v>
      </c>
      <c r="D19" s="105">
        <v>0</v>
      </c>
      <c r="E19" s="105"/>
      <c r="F19" s="105">
        <v>0</v>
      </c>
      <c r="G19" s="105">
        <v>0</v>
      </c>
      <c r="H19" s="106">
        <f t="shared" si="0"/>
        <v>0</v>
      </c>
      <c r="I19" s="107"/>
      <c r="J19" s="108">
        <v>0</v>
      </c>
      <c r="K19" s="108"/>
      <c r="L19" s="108">
        <v>0</v>
      </c>
      <c r="M19" s="108">
        <v>0</v>
      </c>
      <c r="N19" s="106">
        <f t="shared" ref="N19:N65" si="8">J19+L19+M19</f>
        <v>0</v>
      </c>
      <c r="O19" s="109">
        <f t="shared" si="1"/>
        <v>0</v>
      </c>
      <c r="Q19" s="110">
        <f t="shared" si="2"/>
        <v>0</v>
      </c>
      <c r="R19" s="110">
        <f t="shared" si="3"/>
        <v>0</v>
      </c>
      <c r="S19" s="111"/>
      <c r="T19" s="103">
        <v>47</v>
      </c>
      <c r="U19" s="103">
        <v>1808</v>
      </c>
      <c r="V19" s="104" t="s">
        <v>58</v>
      </c>
      <c r="W19" s="105">
        <v>0</v>
      </c>
      <c r="X19" s="105">
        <v>0</v>
      </c>
      <c r="Y19" s="105"/>
      <c r="Z19" s="105">
        <v>0</v>
      </c>
      <c r="AA19" s="106">
        <f t="shared" si="4"/>
        <v>0</v>
      </c>
      <c r="AB19" s="107"/>
      <c r="AC19" s="108">
        <v>0</v>
      </c>
      <c r="AD19" s="108">
        <v>0</v>
      </c>
      <c r="AE19" s="108">
        <v>0</v>
      </c>
      <c r="AF19" s="151"/>
      <c r="AG19" s="106">
        <f t="shared" ref="AG19:AG65" si="9">AC19+AD19+AE19</f>
        <v>0</v>
      </c>
      <c r="AH19" s="109">
        <f t="shared" si="5"/>
        <v>0</v>
      </c>
      <c r="AJ19" s="110">
        <f t="shared" si="6"/>
        <v>0</v>
      </c>
      <c r="AK19" s="110">
        <f t="shared" si="7"/>
        <v>0</v>
      </c>
    </row>
    <row r="20" spans="1:37" x14ac:dyDescent="0.2">
      <c r="A20" s="103">
        <v>13</v>
      </c>
      <c r="B20" s="103">
        <v>1810</v>
      </c>
      <c r="C20" s="104" t="s">
        <v>59</v>
      </c>
      <c r="D20" s="105">
        <v>0</v>
      </c>
      <c r="E20" s="105"/>
      <c r="F20" s="105">
        <v>0</v>
      </c>
      <c r="G20" s="105">
        <v>0</v>
      </c>
      <c r="H20" s="106">
        <f t="shared" si="0"/>
        <v>0</v>
      </c>
      <c r="I20" s="107"/>
      <c r="J20" s="108">
        <v>0</v>
      </c>
      <c r="K20" s="108"/>
      <c r="L20" s="108">
        <v>0</v>
      </c>
      <c r="M20" s="108">
        <v>0</v>
      </c>
      <c r="N20" s="106">
        <f t="shared" si="8"/>
        <v>0</v>
      </c>
      <c r="O20" s="109">
        <f t="shared" si="1"/>
        <v>0</v>
      </c>
      <c r="Q20" s="110">
        <f t="shared" si="2"/>
        <v>0</v>
      </c>
      <c r="R20" s="110">
        <f t="shared" si="3"/>
        <v>0</v>
      </c>
      <c r="T20" s="103">
        <v>13</v>
      </c>
      <c r="U20" s="103">
        <v>1810</v>
      </c>
      <c r="V20" s="104" t="s">
        <v>59</v>
      </c>
      <c r="W20" s="105">
        <v>0</v>
      </c>
      <c r="X20" s="105">
        <v>0</v>
      </c>
      <c r="Y20" s="105"/>
      <c r="Z20" s="105">
        <v>0</v>
      </c>
      <c r="AA20" s="106">
        <f t="shared" si="4"/>
        <v>0</v>
      </c>
      <c r="AB20" s="107"/>
      <c r="AC20" s="108">
        <v>0</v>
      </c>
      <c r="AD20" s="108">
        <v>0</v>
      </c>
      <c r="AE20" s="108">
        <v>0</v>
      </c>
      <c r="AF20" s="151"/>
      <c r="AG20" s="106">
        <f t="shared" si="9"/>
        <v>0</v>
      </c>
      <c r="AH20" s="109">
        <f t="shared" si="5"/>
        <v>0</v>
      </c>
      <c r="AJ20" s="110">
        <f t="shared" si="6"/>
        <v>0</v>
      </c>
      <c r="AK20" s="110">
        <f t="shared" si="7"/>
        <v>0</v>
      </c>
    </row>
    <row r="21" spans="1:37" x14ac:dyDescent="0.2">
      <c r="A21" s="103">
        <v>47</v>
      </c>
      <c r="B21" s="103">
        <v>1815</v>
      </c>
      <c r="C21" s="104" t="s">
        <v>60</v>
      </c>
      <c r="D21" s="105">
        <v>462817</v>
      </c>
      <c r="E21" s="105"/>
      <c r="F21" s="105">
        <v>15406</v>
      </c>
      <c r="G21" s="105">
        <v>0</v>
      </c>
      <c r="H21" s="106">
        <f t="shared" si="0"/>
        <v>478223</v>
      </c>
      <c r="I21" s="107"/>
      <c r="J21" s="108">
        <v>215899</v>
      </c>
      <c r="K21" s="108"/>
      <c r="L21" s="108">
        <v>10185</v>
      </c>
      <c r="M21" s="108">
        <v>0</v>
      </c>
      <c r="N21" s="106">
        <f t="shared" si="8"/>
        <v>226084</v>
      </c>
      <c r="O21" s="109">
        <f t="shared" si="1"/>
        <v>252139</v>
      </c>
      <c r="Q21" s="110">
        <f t="shared" si="2"/>
        <v>470520</v>
      </c>
      <c r="R21" s="110">
        <f t="shared" si="3"/>
        <v>220991.5</v>
      </c>
      <c r="T21" s="103">
        <v>47</v>
      </c>
      <c r="U21" s="103">
        <v>1815</v>
      </c>
      <c r="V21" s="104" t="s">
        <v>60</v>
      </c>
      <c r="W21" s="105">
        <v>462817</v>
      </c>
      <c r="X21" s="105">
        <v>15406</v>
      </c>
      <c r="Y21" s="105"/>
      <c r="Z21" s="105">
        <v>0</v>
      </c>
      <c r="AA21" s="106">
        <f t="shared" si="4"/>
        <v>478223</v>
      </c>
      <c r="AB21" s="107"/>
      <c r="AC21" s="108">
        <v>215899</v>
      </c>
      <c r="AD21" s="108">
        <v>10185</v>
      </c>
      <c r="AE21" s="108">
        <v>0</v>
      </c>
      <c r="AF21" s="151"/>
      <c r="AG21" s="106">
        <f t="shared" si="9"/>
        <v>226084</v>
      </c>
      <c r="AH21" s="109">
        <f t="shared" si="5"/>
        <v>252139</v>
      </c>
      <c r="AJ21" s="110">
        <f t="shared" si="6"/>
        <v>470520</v>
      </c>
      <c r="AK21" s="110">
        <f t="shared" si="7"/>
        <v>220991.5</v>
      </c>
    </row>
    <row r="22" spans="1:37" x14ac:dyDescent="0.2">
      <c r="A22" s="103">
        <v>47</v>
      </c>
      <c r="B22" s="103">
        <v>1820</v>
      </c>
      <c r="C22" s="104" t="s">
        <v>61</v>
      </c>
      <c r="D22" s="105">
        <v>0</v>
      </c>
      <c r="E22" s="105"/>
      <c r="F22" s="105">
        <v>0</v>
      </c>
      <c r="G22" s="105">
        <v>0</v>
      </c>
      <c r="H22" s="106">
        <f t="shared" si="0"/>
        <v>0</v>
      </c>
      <c r="I22" s="107"/>
      <c r="J22" s="108">
        <v>0</v>
      </c>
      <c r="K22" s="108"/>
      <c r="L22" s="108">
        <v>0</v>
      </c>
      <c r="M22" s="108">
        <v>0</v>
      </c>
      <c r="N22" s="106">
        <f t="shared" si="8"/>
        <v>0</v>
      </c>
      <c r="O22" s="109">
        <f t="shared" si="1"/>
        <v>0</v>
      </c>
      <c r="Q22" s="110">
        <f t="shared" si="2"/>
        <v>0</v>
      </c>
      <c r="R22" s="110">
        <f t="shared" si="3"/>
        <v>0</v>
      </c>
      <c r="T22" s="103">
        <v>47</v>
      </c>
      <c r="U22" s="103">
        <v>1820</v>
      </c>
      <c r="V22" s="104" t="s">
        <v>61</v>
      </c>
      <c r="W22" s="105">
        <v>0</v>
      </c>
      <c r="X22" s="105">
        <v>0</v>
      </c>
      <c r="Y22" s="105"/>
      <c r="Z22" s="105">
        <v>0</v>
      </c>
      <c r="AA22" s="106">
        <f t="shared" si="4"/>
        <v>0</v>
      </c>
      <c r="AB22" s="107"/>
      <c r="AC22" s="108">
        <v>0</v>
      </c>
      <c r="AD22" s="108">
        <v>0</v>
      </c>
      <c r="AE22" s="108">
        <v>0</v>
      </c>
      <c r="AF22" s="151"/>
      <c r="AG22" s="106">
        <f t="shared" si="9"/>
        <v>0</v>
      </c>
      <c r="AH22" s="109">
        <f t="shared" si="5"/>
        <v>0</v>
      </c>
      <c r="AJ22" s="110">
        <f t="shared" si="6"/>
        <v>0</v>
      </c>
      <c r="AK22" s="110">
        <f t="shared" si="7"/>
        <v>0</v>
      </c>
    </row>
    <row r="23" spans="1:37" x14ac:dyDescent="0.2">
      <c r="A23" s="103">
        <v>47</v>
      </c>
      <c r="B23" s="103">
        <v>1825</v>
      </c>
      <c r="C23" s="104" t="s">
        <v>62</v>
      </c>
      <c r="D23" s="105">
        <v>0</v>
      </c>
      <c r="E23" s="105"/>
      <c r="F23" s="105">
        <v>0</v>
      </c>
      <c r="G23" s="105">
        <v>0</v>
      </c>
      <c r="H23" s="106">
        <f t="shared" si="0"/>
        <v>0</v>
      </c>
      <c r="I23" s="107"/>
      <c r="J23" s="108">
        <v>0</v>
      </c>
      <c r="K23" s="108"/>
      <c r="L23" s="108">
        <v>0</v>
      </c>
      <c r="M23" s="108">
        <v>0</v>
      </c>
      <c r="N23" s="106">
        <f t="shared" si="8"/>
        <v>0</v>
      </c>
      <c r="O23" s="109">
        <f t="shared" si="1"/>
        <v>0</v>
      </c>
      <c r="Q23" s="110">
        <f t="shared" si="2"/>
        <v>0</v>
      </c>
      <c r="R23" s="110">
        <f t="shared" si="3"/>
        <v>0</v>
      </c>
      <c r="T23" s="103">
        <v>47</v>
      </c>
      <c r="U23" s="103">
        <v>1825</v>
      </c>
      <c r="V23" s="104" t="s">
        <v>62</v>
      </c>
      <c r="W23" s="105">
        <v>0</v>
      </c>
      <c r="X23" s="105">
        <v>0</v>
      </c>
      <c r="Y23" s="105"/>
      <c r="Z23" s="105">
        <v>0</v>
      </c>
      <c r="AA23" s="106">
        <f t="shared" si="4"/>
        <v>0</v>
      </c>
      <c r="AB23" s="107"/>
      <c r="AC23" s="108">
        <v>0</v>
      </c>
      <c r="AD23" s="108">
        <v>0</v>
      </c>
      <c r="AE23" s="108">
        <v>0</v>
      </c>
      <c r="AF23" s="151"/>
      <c r="AG23" s="106">
        <f t="shared" si="9"/>
        <v>0</v>
      </c>
      <c r="AH23" s="109">
        <f t="shared" si="5"/>
        <v>0</v>
      </c>
      <c r="AJ23" s="110">
        <f t="shared" si="6"/>
        <v>0</v>
      </c>
      <c r="AK23" s="110">
        <f t="shared" si="7"/>
        <v>0</v>
      </c>
    </row>
    <row r="24" spans="1:37" x14ac:dyDescent="0.2">
      <c r="A24" s="103">
        <v>47</v>
      </c>
      <c r="B24" s="103">
        <v>1830</v>
      </c>
      <c r="C24" s="104" t="s">
        <v>63</v>
      </c>
      <c r="D24" s="105">
        <v>1127389</v>
      </c>
      <c r="E24" s="105"/>
      <c r="F24" s="105">
        <v>2502</v>
      </c>
      <c r="G24" s="105">
        <v>0</v>
      </c>
      <c r="H24" s="106">
        <f t="shared" si="0"/>
        <v>1129891</v>
      </c>
      <c r="I24" s="107"/>
      <c r="J24" s="108">
        <v>820020</v>
      </c>
      <c r="K24" s="108"/>
      <c r="L24" s="108">
        <v>12343</v>
      </c>
      <c r="M24" s="108">
        <v>0</v>
      </c>
      <c r="N24" s="106">
        <f t="shared" si="8"/>
        <v>832363</v>
      </c>
      <c r="O24" s="109">
        <f t="shared" si="1"/>
        <v>297528</v>
      </c>
      <c r="Q24" s="110">
        <f t="shared" si="2"/>
        <v>1128640</v>
      </c>
      <c r="R24" s="110">
        <f t="shared" si="3"/>
        <v>826191.5</v>
      </c>
      <c r="T24" s="103">
        <v>47</v>
      </c>
      <c r="U24" s="103">
        <v>1830</v>
      </c>
      <c r="V24" s="104" t="s">
        <v>63</v>
      </c>
      <c r="W24" s="105">
        <v>1127389</v>
      </c>
      <c r="X24" s="105">
        <v>2502</v>
      </c>
      <c r="Y24" s="105"/>
      <c r="Z24" s="105">
        <v>0</v>
      </c>
      <c r="AA24" s="106">
        <f t="shared" si="4"/>
        <v>1129891</v>
      </c>
      <c r="AB24" s="107"/>
      <c r="AC24" s="108">
        <v>820020</v>
      </c>
      <c r="AD24" s="108">
        <v>12342</v>
      </c>
      <c r="AE24" s="108">
        <v>0</v>
      </c>
      <c r="AF24" s="151"/>
      <c r="AG24" s="106">
        <f t="shared" si="9"/>
        <v>832362</v>
      </c>
      <c r="AH24" s="109">
        <f t="shared" si="5"/>
        <v>297529</v>
      </c>
      <c r="AJ24" s="110">
        <f t="shared" si="6"/>
        <v>1128640</v>
      </c>
      <c r="AK24" s="110">
        <f t="shared" si="7"/>
        <v>826191</v>
      </c>
    </row>
    <row r="25" spans="1:37" x14ac:dyDescent="0.2">
      <c r="A25" s="103">
        <v>47</v>
      </c>
      <c r="B25" s="103">
        <v>1835</v>
      </c>
      <c r="C25" s="104" t="s">
        <v>64</v>
      </c>
      <c r="D25" s="105">
        <v>0</v>
      </c>
      <c r="E25" s="105"/>
      <c r="F25" s="105">
        <v>0</v>
      </c>
      <c r="G25" s="105">
        <v>0</v>
      </c>
      <c r="H25" s="106">
        <f t="shared" si="0"/>
        <v>0</v>
      </c>
      <c r="I25" s="107"/>
      <c r="J25" s="108">
        <v>0</v>
      </c>
      <c r="K25" s="108"/>
      <c r="L25" s="108">
        <v>0</v>
      </c>
      <c r="M25" s="108">
        <v>0</v>
      </c>
      <c r="N25" s="106">
        <f t="shared" si="8"/>
        <v>0</v>
      </c>
      <c r="O25" s="109">
        <f t="shared" si="1"/>
        <v>0</v>
      </c>
      <c r="Q25" s="110">
        <f t="shared" si="2"/>
        <v>0</v>
      </c>
      <c r="R25" s="110">
        <f t="shared" si="3"/>
        <v>0</v>
      </c>
      <c r="T25" s="103">
        <v>47</v>
      </c>
      <c r="U25" s="103">
        <v>1835</v>
      </c>
      <c r="V25" s="104" t="s">
        <v>64</v>
      </c>
      <c r="W25" s="105">
        <v>0</v>
      </c>
      <c r="X25" s="105">
        <v>0</v>
      </c>
      <c r="Y25" s="105"/>
      <c r="Z25" s="105">
        <v>0</v>
      </c>
      <c r="AA25" s="106">
        <f t="shared" si="4"/>
        <v>0</v>
      </c>
      <c r="AB25" s="107"/>
      <c r="AC25" s="108">
        <v>0</v>
      </c>
      <c r="AD25" s="108">
        <v>0</v>
      </c>
      <c r="AE25" s="108">
        <v>0</v>
      </c>
      <c r="AF25" s="151"/>
      <c r="AG25" s="106">
        <f t="shared" si="9"/>
        <v>0</v>
      </c>
      <c r="AH25" s="109">
        <f t="shared" si="5"/>
        <v>0</v>
      </c>
      <c r="AJ25" s="110">
        <f t="shared" si="6"/>
        <v>0</v>
      </c>
      <c r="AK25" s="110">
        <f t="shared" si="7"/>
        <v>0</v>
      </c>
    </row>
    <row r="26" spans="1:37" x14ac:dyDescent="0.2">
      <c r="A26" s="103">
        <v>47</v>
      </c>
      <c r="B26" s="103">
        <v>1840</v>
      </c>
      <c r="C26" s="104" t="s">
        <v>65</v>
      </c>
      <c r="D26" s="105">
        <v>77511</v>
      </c>
      <c r="E26" s="105"/>
      <c r="F26" s="105">
        <v>0</v>
      </c>
      <c r="G26" s="105">
        <v>0</v>
      </c>
      <c r="H26" s="106">
        <f t="shared" si="0"/>
        <v>77511</v>
      </c>
      <c r="I26" s="107"/>
      <c r="J26" s="108">
        <v>51524</v>
      </c>
      <c r="K26" s="108"/>
      <c r="L26" s="108">
        <v>1038</v>
      </c>
      <c r="M26" s="108">
        <v>0</v>
      </c>
      <c r="N26" s="106">
        <f t="shared" si="8"/>
        <v>52562</v>
      </c>
      <c r="O26" s="109">
        <f t="shared" si="1"/>
        <v>24949</v>
      </c>
      <c r="Q26" s="110">
        <f t="shared" si="2"/>
        <v>77511</v>
      </c>
      <c r="R26" s="110">
        <f t="shared" si="3"/>
        <v>52043</v>
      </c>
      <c r="T26" s="103">
        <v>47</v>
      </c>
      <c r="U26" s="103">
        <v>1840</v>
      </c>
      <c r="V26" s="104" t="s">
        <v>65</v>
      </c>
      <c r="W26" s="105">
        <v>77511</v>
      </c>
      <c r="X26" s="105">
        <v>0</v>
      </c>
      <c r="Y26" s="105"/>
      <c r="Z26" s="105">
        <v>0</v>
      </c>
      <c r="AA26" s="106">
        <f t="shared" si="4"/>
        <v>77511</v>
      </c>
      <c r="AB26" s="107"/>
      <c r="AC26" s="108">
        <v>51524</v>
      </c>
      <c r="AD26" s="108">
        <v>1038</v>
      </c>
      <c r="AE26" s="108">
        <v>0</v>
      </c>
      <c r="AF26" s="151"/>
      <c r="AG26" s="106">
        <f t="shared" si="9"/>
        <v>52562</v>
      </c>
      <c r="AH26" s="109">
        <f t="shared" si="5"/>
        <v>24949</v>
      </c>
      <c r="AJ26" s="110">
        <f t="shared" si="6"/>
        <v>77511</v>
      </c>
      <c r="AK26" s="110">
        <f t="shared" si="7"/>
        <v>52043</v>
      </c>
    </row>
    <row r="27" spans="1:37" x14ac:dyDescent="0.2">
      <c r="A27" s="103">
        <v>47</v>
      </c>
      <c r="B27" s="103">
        <v>1845</v>
      </c>
      <c r="C27" s="104" t="s">
        <v>66</v>
      </c>
      <c r="D27" s="105">
        <v>3516</v>
      </c>
      <c r="E27" s="105"/>
      <c r="F27" s="105">
        <v>0</v>
      </c>
      <c r="G27" s="105">
        <v>0</v>
      </c>
      <c r="H27" s="106">
        <f t="shared" si="0"/>
        <v>3516</v>
      </c>
      <c r="I27" s="107"/>
      <c r="J27" s="108">
        <v>70</v>
      </c>
      <c r="K27" s="108"/>
      <c r="L27" s="108">
        <v>138</v>
      </c>
      <c r="M27" s="108">
        <v>0</v>
      </c>
      <c r="N27" s="106">
        <f t="shared" si="8"/>
        <v>208</v>
      </c>
      <c r="O27" s="109">
        <f t="shared" si="1"/>
        <v>3308</v>
      </c>
      <c r="Q27" s="110">
        <f t="shared" si="2"/>
        <v>3516</v>
      </c>
      <c r="R27" s="110">
        <f t="shared" si="3"/>
        <v>139</v>
      </c>
      <c r="T27" s="103">
        <v>47</v>
      </c>
      <c r="U27" s="103">
        <v>1845</v>
      </c>
      <c r="V27" s="104" t="s">
        <v>66</v>
      </c>
      <c r="W27" s="105">
        <v>3516</v>
      </c>
      <c r="X27" s="105">
        <v>0</v>
      </c>
      <c r="Y27" s="105"/>
      <c r="Z27" s="105">
        <v>0</v>
      </c>
      <c r="AA27" s="106">
        <f t="shared" si="4"/>
        <v>3516</v>
      </c>
      <c r="AB27" s="107"/>
      <c r="AC27" s="108">
        <v>70</v>
      </c>
      <c r="AD27" s="108">
        <v>138</v>
      </c>
      <c r="AE27" s="108">
        <v>0</v>
      </c>
      <c r="AF27" s="151"/>
      <c r="AG27" s="106">
        <f t="shared" si="9"/>
        <v>208</v>
      </c>
      <c r="AH27" s="109">
        <f t="shared" si="5"/>
        <v>3308</v>
      </c>
      <c r="AJ27" s="110">
        <f t="shared" si="6"/>
        <v>3516</v>
      </c>
      <c r="AK27" s="110">
        <f t="shared" si="7"/>
        <v>139</v>
      </c>
    </row>
    <row r="28" spans="1:37" x14ac:dyDescent="0.2">
      <c r="A28" s="103">
        <v>47</v>
      </c>
      <c r="B28" s="103">
        <v>1850</v>
      </c>
      <c r="C28" s="104" t="s">
        <v>67</v>
      </c>
      <c r="D28" s="105">
        <v>388667</v>
      </c>
      <c r="E28" s="105"/>
      <c r="F28" s="105">
        <v>4439</v>
      </c>
      <c r="G28" s="105">
        <v>0</v>
      </c>
      <c r="H28" s="106">
        <f t="shared" si="0"/>
        <v>393106</v>
      </c>
      <c r="I28" s="107"/>
      <c r="J28" s="108">
        <v>253587</v>
      </c>
      <c r="K28" s="108"/>
      <c r="L28" s="108">
        <v>5492</v>
      </c>
      <c r="M28" s="108">
        <v>0</v>
      </c>
      <c r="N28" s="106">
        <f t="shared" si="8"/>
        <v>259079</v>
      </c>
      <c r="O28" s="109">
        <f t="shared" si="1"/>
        <v>134027</v>
      </c>
      <c r="Q28" s="110">
        <f t="shared" si="2"/>
        <v>390886.5</v>
      </c>
      <c r="R28" s="110">
        <f t="shared" si="3"/>
        <v>256333</v>
      </c>
      <c r="T28" s="103">
        <v>47</v>
      </c>
      <c r="U28" s="103">
        <v>1850</v>
      </c>
      <c r="V28" s="104" t="s">
        <v>67</v>
      </c>
      <c r="W28" s="105">
        <v>388667</v>
      </c>
      <c r="X28" s="105">
        <v>4439</v>
      </c>
      <c r="Y28" s="105"/>
      <c r="Z28" s="105">
        <v>0</v>
      </c>
      <c r="AA28" s="106">
        <f t="shared" si="4"/>
        <v>393106</v>
      </c>
      <c r="AB28" s="107"/>
      <c r="AC28" s="108">
        <v>253587</v>
      </c>
      <c r="AD28" s="108">
        <v>5492</v>
      </c>
      <c r="AE28" s="108">
        <v>0</v>
      </c>
      <c r="AF28" s="151"/>
      <c r="AG28" s="106">
        <f t="shared" si="9"/>
        <v>259079</v>
      </c>
      <c r="AH28" s="109">
        <f t="shared" si="5"/>
        <v>134027</v>
      </c>
      <c r="AJ28" s="110">
        <f t="shared" si="6"/>
        <v>390886.5</v>
      </c>
      <c r="AK28" s="110">
        <f t="shared" si="7"/>
        <v>256333</v>
      </c>
    </row>
    <row r="29" spans="1:37" x14ac:dyDescent="0.2">
      <c r="A29" s="103">
        <v>47</v>
      </c>
      <c r="B29" s="103">
        <v>1855</v>
      </c>
      <c r="C29" s="104" t="s">
        <v>68</v>
      </c>
      <c r="D29" s="105">
        <v>0</v>
      </c>
      <c r="E29" s="105"/>
      <c r="F29" s="105">
        <v>0</v>
      </c>
      <c r="G29" s="105">
        <v>0</v>
      </c>
      <c r="H29" s="106">
        <f t="shared" si="0"/>
        <v>0</v>
      </c>
      <c r="I29" s="107"/>
      <c r="J29" s="108">
        <v>0</v>
      </c>
      <c r="K29" s="108"/>
      <c r="L29" s="108">
        <v>0</v>
      </c>
      <c r="M29" s="108">
        <v>0</v>
      </c>
      <c r="N29" s="106">
        <f t="shared" si="8"/>
        <v>0</v>
      </c>
      <c r="O29" s="109">
        <f t="shared" si="1"/>
        <v>0</v>
      </c>
      <c r="Q29" s="110">
        <f t="shared" si="2"/>
        <v>0</v>
      </c>
      <c r="R29" s="110">
        <f t="shared" si="3"/>
        <v>0</v>
      </c>
      <c r="T29" s="103">
        <v>47</v>
      </c>
      <c r="U29" s="103">
        <v>1855</v>
      </c>
      <c r="V29" s="104" t="s">
        <v>68</v>
      </c>
      <c r="W29" s="105">
        <v>0</v>
      </c>
      <c r="X29" s="105">
        <v>0</v>
      </c>
      <c r="Y29" s="105"/>
      <c r="Z29" s="105">
        <v>0</v>
      </c>
      <c r="AA29" s="106">
        <f t="shared" si="4"/>
        <v>0</v>
      </c>
      <c r="AB29" s="107"/>
      <c r="AC29" s="108">
        <v>0</v>
      </c>
      <c r="AD29" s="108">
        <v>0</v>
      </c>
      <c r="AE29" s="108">
        <v>0</v>
      </c>
      <c r="AF29" s="151"/>
      <c r="AG29" s="106">
        <f t="shared" si="9"/>
        <v>0</v>
      </c>
      <c r="AH29" s="109">
        <f t="shared" si="5"/>
        <v>0</v>
      </c>
      <c r="AJ29" s="110">
        <f t="shared" si="6"/>
        <v>0</v>
      </c>
      <c r="AK29" s="110">
        <f t="shared" si="7"/>
        <v>0</v>
      </c>
    </row>
    <row r="30" spans="1:37" x14ac:dyDescent="0.2">
      <c r="A30" s="103">
        <v>47</v>
      </c>
      <c r="B30" s="103">
        <v>1860</v>
      </c>
      <c r="C30" s="104" t="s">
        <v>69</v>
      </c>
      <c r="D30" s="105">
        <v>28101</v>
      </c>
      <c r="E30" s="105"/>
      <c r="F30" s="105">
        <v>1108</v>
      </c>
      <c r="G30" s="105">
        <v>0</v>
      </c>
      <c r="H30" s="106">
        <f t="shared" si="0"/>
        <v>29209</v>
      </c>
      <c r="I30" s="107"/>
      <c r="J30" s="108">
        <v>12759</v>
      </c>
      <c r="K30" s="108"/>
      <c r="L30" s="108">
        <v>6322</v>
      </c>
      <c r="M30" s="108">
        <v>0</v>
      </c>
      <c r="N30" s="106">
        <f t="shared" si="8"/>
        <v>19081</v>
      </c>
      <c r="O30" s="109">
        <f t="shared" si="1"/>
        <v>10128</v>
      </c>
      <c r="Q30" s="110">
        <f t="shared" si="2"/>
        <v>28655</v>
      </c>
      <c r="R30" s="110">
        <f t="shared" si="3"/>
        <v>15920</v>
      </c>
      <c r="T30" s="103">
        <v>47</v>
      </c>
      <c r="U30" s="103">
        <v>1860</v>
      </c>
      <c r="V30" s="104" t="s">
        <v>69</v>
      </c>
      <c r="W30" s="105">
        <v>28101</v>
      </c>
      <c r="X30" s="105">
        <v>1108</v>
      </c>
      <c r="Y30" s="105"/>
      <c r="Z30" s="105">
        <v>0</v>
      </c>
      <c r="AA30" s="106">
        <f t="shared" si="4"/>
        <v>29209</v>
      </c>
      <c r="AB30" s="107"/>
      <c r="AC30" s="108">
        <v>12759</v>
      </c>
      <c r="AD30" s="108">
        <v>6322</v>
      </c>
      <c r="AE30" s="108">
        <v>0</v>
      </c>
      <c r="AF30" s="151"/>
      <c r="AG30" s="106">
        <f t="shared" si="9"/>
        <v>19081</v>
      </c>
      <c r="AH30" s="109">
        <f t="shared" si="5"/>
        <v>10128</v>
      </c>
      <c r="AJ30" s="110">
        <f t="shared" si="6"/>
        <v>28655</v>
      </c>
      <c r="AK30" s="110">
        <f t="shared" si="7"/>
        <v>15920</v>
      </c>
    </row>
    <row r="31" spans="1:37" x14ac:dyDescent="0.2">
      <c r="A31" s="103">
        <v>47</v>
      </c>
      <c r="B31" s="103">
        <v>1860</v>
      </c>
      <c r="C31" s="104" t="s">
        <v>70</v>
      </c>
      <c r="D31" s="105">
        <v>0</v>
      </c>
      <c r="E31" s="105"/>
      <c r="F31" s="105">
        <v>381117</v>
      </c>
      <c r="G31" s="105">
        <v>0</v>
      </c>
      <c r="H31" s="106">
        <f t="shared" si="0"/>
        <v>381117</v>
      </c>
      <c r="I31" s="107"/>
      <c r="J31" s="108">
        <v>0</v>
      </c>
      <c r="K31" s="108"/>
      <c r="L31" s="108">
        <v>62119</v>
      </c>
      <c r="M31" s="108">
        <v>0</v>
      </c>
      <c r="N31" s="106">
        <f t="shared" si="8"/>
        <v>62119</v>
      </c>
      <c r="O31" s="109">
        <f t="shared" si="1"/>
        <v>318998</v>
      </c>
      <c r="Q31" s="110">
        <f t="shared" si="2"/>
        <v>190558.5</v>
      </c>
      <c r="R31" s="110">
        <f t="shared" si="3"/>
        <v>31059.5</v>
      </c>
      <c r="T31" s="103">
        <v>47</v>
      </c>
      <c r="U31" s="103">
        <v>1860</v>
      </c>
      <c r="V31" s="104" t="s">
        <v>70</v>
      </c>
      <c r="W31" s="105">
        <v>0</v>
      </c>
      <c r="X31" s="105">
        <v>381117</v>
      </c>
      <c r="Y31" s="105"/>
      <c r="Z31" s="105">
        <v>0</v>
      </c>
      <c r="AA31" s="106">
        <f t="shared" si="4"/>
        <v>381117</v>
      </c>
      <c r="AB31" s="107"/>
      <c r="AC31" s="108">
        <v>0</v>
      </c>
      <c r="AD31" s="108">
        <v>62118</v>
      </c>
      <c r="AE31" s="108">
        <v>0</v>
      </c>
      <c r="AF31" s="151"/>
      <c r="AG31" s="106">
        <f t="shared" si="9"/>
        <v>62118</v>
      </c>
      <c r="AH31" s="109">
        <f t="shared" si="5"/>
        <v>318999</v>
      </c>
      <c r="AJ31" s="110">
        <f t="shared" si="6"/>
        <v>190558.5</v>
      </c>
      <c r="AK31" s="110">
        <f t="shared" si="7"/>
        <v>31059</v>
      </c>
    </row>
    <row r="32" spans="1:37" x14ac:dyDescent="0.2">
      <c r="A32" s="103" t="s">
        <v>119</v>
      </c>
      <c r="B32" s="103">
        <v>1905</v>
      </c>
      <c r="C32" s="104" t="s">
        <v>57</v>
      </c>
      <c r="D32" s="105">
        <v>0</v>
      </c>
      <c r="E32" s="105"/>
      <c r="F32" s="105">
        <v>0</v>
      </c>
      <c r="G32" s="105">
        <v>0</v>
      </c>
      <c r="H32" s="106">
        <f t="shared" si="0"/>
        <v>0</v>
      </c>
      <c r="I32" s="107"/>
      <c r="J32" s="108">
        <v>0</v>
      </c>
      <c r="K32" s="108"/>
      <c r="L32" s="108">
        <v>0</v>
      </c>
      <c r="M32" s="108">
        <v>0</v>
      </c>
      <c r="N32" s="106">
        <f t="shared" si="8"/>
        <v>0</v>
      </c>
      <c r="O32" s="109">
        <f t="shared" si="1"/>
        <v>0</v>
      </c>
      <c r="Q32" s="110">
        <f t="shared" si="2"/>
        <v>0</v>
      </c>
      <c r="R32" s="110">
        <f t="shared" si="3"/>
        <v>0</v>
      </c>
      <c r="T32" s="103" t="s">
        <v>119</v>
      </c>
      <c r="U32" s="103">
        <v>1905</v>
      </c>
      <c r="V32" s="104" t="s">
        <v>57</v>
      </c>
      <c r="W32" s="105">
        <v>0</v>
      </c>
      <c r="X32" s="105">
        <v>0</v>
      </c>
      <c r="Y32" s="105"/>
      <c r="Z32" s="105">
        <v>0</v>
      </c>
      <c r="AA32" s="106">
        <f t="shared" si="4"/>
        <v>0</v>
      </c>
      <c r="AB32" s="107"/>
      <c r="AC32" s="108">
        <v>0</v>
      </c>
      <c r="AD32" s="108">
        <v>0</v>
      </c>
      <c r="AE32" s="108">
        <v>0</v>
      </c>
      <c r="AF32" s="151"/>
      <c r="AG32" s="106">
        <f t="shared" si="9"/>
        <v>0</v>
      </c>
      <c r="AH32" s="109">
        <f t="shared" si="5"/>
        <v>0</v>
      </c>
      <c r="AJ32" s="110">
        <f t="shared" si="6"/>
        <v>0</v>
      </c>
      <c r="AK32" s="110">
        <f t="shared" si="7"/>
        <v>0</v>
      </c>
    </row>
    <row r="33" spans="1:37" x14ac:dyDescent="0.2">
      <c r="A33" s="103">
        <v>47</v>
      </c>
      <c r="B33" s="103">
        <v>1908</v>
      </c>
      <c r="C33" s="104" t="s">
        <v>71</v>
      </c>
      <c r="D33" s="105">
        <v>0</v>
      </c>
      <c r="E33" s="105"/>
      <c r="F33" s="105">
        <v>0</v>
      </c>
      <c r="G33" s="105">
        <v>0</v>
      </c>
      <c r="H33" s="106">
        <f t="shared" si="0"/>
        <v>0</v>
      </c>
      <c r="I33" s="107"/>
      <c r="J33" s="108">
        <v>0</v>
      </c>
      <c r="K33" s="108"/>
      <c r="L33" s="108">
        <v>0</v>
      </c>
      <c r="M33" s="108">
        <v>0</v>
      </c>
      <c r="N33" s="106">
        <f t="shared" si="8"/>
        <v>0</v>
      </c>
      <c r="O33" s="109">
        <f t="shared" si="1"/>
        <v>0</v>
      </c>
      <c r="Q33" s="110">
        <f t="shared" si="2"/>
        <v>0</v>
      </c>
      <c r="R33" s="110">
        <f t="shared" si="3"/>
        <v>0</v>
      </c>
      <c r="T33" s="103">
        <v>47</v>
      </c>
      <c r="U33" s="103">
        <v>1908</v>
      </c>
      <c r="V33" s="104" t="s">
        <v>71</v>
      </c>
      <c r="W33" s="105">
        <v>0</v>
      </c>
      <c r="X33" s="105">
        <v>0</v>
      </c>
      <c r="Y33" s="105"/>
      <c r="Z33" s="105">
        <v>0</v>
      </c>
      <c r="AA33" s="106">
        <f t="shared" si="4"/>
        <v>0</v>
      </c>
      <c r="AB33" s="107"/>
      <c r="AC33" s="108">
        <v>0</v>
      </c>
      <c r="AD33" s="108">
        <v>0</v>
      </c>
      <c r="AE33" s="108">
        <v>0</v>
      </c>
      <c r="AF33" s="151"/>
      <c r="AG33" s="106">
        <f t="shared" si="9"/>
        <v>0</v>
      </c>
      <c r="AH33" s="109">
        <f t="shared" si="5"/>
        <v>0</v>
      </c>
      <c r="AJ33" s="110">
        <f t="shared" si="6"/>
        <v>0</v>
      </c>
      <c r="AK33" s="110">
        <f t="shared" si="7"/>
        <v>0</v>
      </c>
    </row>
    <row r="34" spans="1:37" x14ac:dyDescent="0.2">
      <c r="A34" s="103">
        <v>13</v>
      </c>
      <c r="B34" s="103">
        <v>1910</v>
      </c>
      <c r="C34" s="104" t="s">
        <v>59</v>
      </c>
      <c r="D34" s="105">
        <v>0</v>
      </c>
      <c r="E34" s="105"/>
      <c r="F34" s="105">
        <v>0</v>
      </c>
      <c r="G34" s="105">
        <v>0</v>
      </c>
      <c r="H34" s="106">
        <f t="shared" si="0"/>
        <v>0</v>
      </c>
      <c r="I34" s="107"/>
      <c r="J34" s="108">
        <v>0</v>
      </c>
      <c r="K34" s="108"/>
      <c r="L34" s="108">
        <v>0</v>
      </c>
      <c r="M34" s="108">
        <v>0</v>
      </c>
      <c r="N34" s="106">
        <f t="shared" si="8"/>
        <v>0</v>
      </c>
      <c r="O34" s="109">
        <f t="shared" si="1"/>
        <v>0</v>
      </c>
      <c r="Q34" s="110">
        <f t="shared" si="2"/>
        <v>0</v>
      </c>
      <c r="R34" s="110">
        <f t="shared" si="3"/>
        <v>0</v>
      </c>
      <c r="T34" s="103">
        <v>13</v>
      </c>
      <c r="U34" s="103">
        <v>1910</v>
      </c>
      <c r="V34" s="104" t="s">
        <v>59</v>
      </c>
      <c r="W34" s="105">
        <v>0</v>
      </c>
      <c r="X34" s="105">
        <v>0</v>
      </c>
      <c r="Y34" s="105"/>
      <c r="Z34" s="105">
        <v>0</v>
      </c>
      <c r="AA34" s="106">
        <f t="shared" si="4"/>
        <v>0</v>
      </c>
      <c r="AB34" s="107"/>
      <c r="AC34" s="108">
        <v>0</v>
      </c>
      <c r="AD34" s="108">
        <v>0</v>
      </c>
      <c r="AE34" s="108">
        <v>0</v>
      </c>
      <c r="AF34" s="151"/>
      <c r="AG34" s="106">
        <f t="shared" si="9"/>
        <v>0</v>
      </c>
      <c r="AH34" s="109">
        <f t="shared" si="5"/>
        <v>0</v>
      </c>
      <c r="AJ34" s="110">
        <f t="shared" si="6"/>
        <v>0</v>
      </c>
      <c r="AK34" s="110">
        <f t="shared" si="7"/>
        <v>0</v>
      </c>
    </row>
    <row r="35" spans="1:37" x14ac:dyDescent="0.2">
      <c r="A35" s="103">
        <v>8</v>
      </c>
      <c r="B35" s="103">
        <v>1915</v>
      </c>
      <c r="C35" s="104" t="s">
        <v>72</v>
      </c>
      <c r="D35" s="105">
        <v>0</v>
      </c>
      <c r="E35" s="105"/>
      <c r="F35" s="105">
        <v>0</v>
      </c>
      <c r="G35" s="105">
        <v>0</v>
      </c>
      <c r="H35" s="106">
        <f t="shared" si="0"/>
        <v>0</v>
      </c>
      <c r="I35" s="107"/>
      <c r="J35" s="108">
        <v>0</v>
      </c>
      <c r="K35" s="108"/>
      <c r="L35" s="108">
        <v>0</v>
      </c>
      <c r="M35" s="108">
        <v>0</v>
      </c>
      <c r="N35" s="106">
        <f t="shared" si="8"/>
        <v>0</v>
      </c>
      <c r="O35" s="109">
        <f t="shared" si="1"/>
        <v>0</v>
      </c>
      <c r="Q35" s="110">
        <f t="shared" si="2"/>
        <v>0</v>
      </c>
      <c r="R35" s="110">
        <f t="shared" si="3"/>
        <v>0</v>
      </c>
      <c r="T35" s="103">
        <v>8</v>
      </c>
      <c r="U35" s="103">
        <v>1915</v>
      </c>
      <c r="V35" s="104" t="s">
        <v>72</v>
      </c>
      <c r="W35" s="105">
        <v>0</v>
      </c>
      <c r="X35" s="105">
        <v>0</v>
      </c>
      <c r="Y35" s="105"/>
      <c r="Z35" s="105">
        <v>0</v>
      </c>
      <c r="AA35" s="106">
        <f t="shared" si="4"/>
        <v>0</v>
      </c>
      <c r="AB35" s="107"/>
      <c r="AC35" s="108">
        <v>0</v>
      </c>
      <c r="AD35" s="108">
        <v>0</v>
      </c>
      <c r="AE35" s="108">
        <v>0</v>
      </c>
      <c r="AF35" s="151"/>
      <c r="AG35" s="106">
        <f t="shared" si="9"/>
        <v>0</v>
      </c>
      <c r="AH35" s="109">
        <f t="shared" si="5"/>
        <v>0</v>
      </c>
      <c r="AJ35" s="110">
        <f t="shared" si="6"/>
        <v>0</v>
      </c>
      <c r="AK35" s="110">
        <f t="shared" si="7"/>
        <v>0</v>
      </c>
    </row>
    <row r="36" spans="1:37" x14ac:dyDescent="0.2">
      <c r="A36" s="103">
        <v>8</v>
      </c>
      <c r="B36" s="103">
        <v>1915</v>
      </c>
      <c r="C36" s="104" t="s">
        <v>73</v>
      </c>
      <c r="D36" s="105">
        <v>0</v>
      </c>
      <c r="E36" s="105"/>
      <c r="F36" s="105">
        <v>0</v>
      </c>
      <c r="G36" s="105">
        <v>0</v>
      </c>
      <c r="H36" s="106">
        <f t="shared" si="0"/>
        <v>0</v>
      </c>
      <c r="I36" s="107"/>
      <c r="J36" s="108">
        <v>0</v>
      </c>
      <c r="K36" s="108"/>
      <c r="L36" s="108">
        <v>0</v>
      </c>
      <c r="M36" s="108">
        <v>0</v>
      </c>
      <c r="N36" s="106">
        <f t="shared" si="8"/>
        <v>0</v>
      </c>
      <c r="O36" s="109">
        <f t="shared" si="1"/>
        <v>0</v>
      </c>
      <c r="Q36" s="110">
        <f t="shared" si="2"/>
        <v>0</v>
      </c>
      <c r="R36" s="110">
        <f t="shared" si="3"/>
        <v>0</v>
      </c>
      <c r="T36" s="103">
        <v>8</v>
      </c>
      <c r="U36" s="103">
        <v>1915</v>
      </c>
      <c r="V36" s="104" t="s">
        <v>73</v>
      </c>
      <c r="W36" s="105">
        <v>0</v>
      </c>
      <c r="X36" s="105">
        <v>0</v>
      </c>
      <c r="Y36" s="105"/>
      <c r="Z36" s="105">
        <v>0</v>
      </c>
      <c r="AA36" s="106">
        <f t="shared" si="4"/>
        <v>0</v>
      </c>
      <c r="AB36" s="107"/>
      <c r="AC36" s="108">
        <v>0</v>
      </c>
      <c r="AD36" s="108">
        <v>0</v>
      </c>
      <c r="AE36" s="108">
        <v>0</v>
      </c>
      <c r="AF36" s="151"/>
      <c r="AG36" s="106">
        <f t="shared" si="9"/>
        <v>0</v>
      </c>
      <c r="AH36" s="109">
        <f t="shared" si="5"/>
        <v>0</v>
      </c>
      <c r="AJ36" s="110">
        <f t="shared" si="6"/>
        <v>0</v>
      </c>
      <c r="AK36" s="110">
        <f t="shared" si="7"/>
        <v>0</v>
      </c>
    </row>
    <row r="37" spans="1:37" x14ac:dyDescent="0.2">
      <c r="A37" s="103">
        <v>10</v>
      </c>
      <c r="B37" s="103">
        <v>1920</v>
      </c>
      <c r="C37" s="104" t="s">
        <v>74</v>
      </c>
      <c r="D37" s="105">
        <v>0</v>
      </c>
      <c r="E37" s="105"/>
      <c r="F37" s="105">
        <v>0</v>
      </c>
      <c r="G37" s="105">
        <v>0</v>
      </c>
      <c r="H37" s="106">
        <f t="shared" si="0"/>
        <v>0</v>
      </c>
      <c r="I37" s="107"/>
      <c r="J37" s="108">
        <v>0</v>
      </c>
      <c r="K37" s="108"/>
      <c r="L37" s="108">
        <v>0</v>
      </c>
      <c r="M37" s="108">
        <v>0</v>
      </c>
      <c r="N37" s="106">
        <f t="shared" si="8"/>
        <v>0</v>
      </c>
      <c r="O37" s="109">
        <f t="shared" si="1"/>
        <v>0</v>
      </c>
      <c r="Q37" s="110">
        <f t="shared" si="2"/>
        <v>0</v>
      </c>
      <c r="R37" s="110">
        <f t="shared" si="3"/>
        <v>0</v>
      </c>
      <c r="T37" s="103">
        <v>10</v>
      </c>
      <c r="U37" s="103">
        <v>1920</v>
      </c>
      <c r="V37" s="104" t="s">
        <v>74</v>
      </c>
      <c r="W37" s="105">
        <v>0</v>
      </c>
      <c r="X37" s="105">
        <v>0</v>
      </c>
      <c r="Y37" s="105"/>
      <c r="Z37" s="105">
        <v>0</v>
      </c>
      <c r="AA37" s="106">
        <f t="shared" si="4"/>
        <v>0</v>
      </c>
      <c r="AB37" s="107"/>
      <c r="AC37" s="108">
        <v>0</v>
      </c>
      <c r="AD37" s="108">
        <v>0</v>
      </c>
      <c r="AE37" s="108">
        <v>0</v>
      </c>
      <c r="AF37" s="151"/>
      <c r="AG37" s="106">
        <f t="shared" si="9"/>
        <v>0</v>
      </c>
      <c r="AH37" s="109">
        <f t="shared" si="5"/>
        <v>0</v>
      </c>
      <c r="AJ37" s="110">
        <f t="shared" si="6"/>
        <v>0</v>
      </c>
      <c r="AK37" s="110">
        <f t="shared" si="7"/>
        <v>0</v>
      </c>
    </row>
    <row r="38" spans="1:37" x14ac:dyDescent="0.2">
      <c r="A38" s="103">
        <v>45</v>
      </c>
      <c r="B38" s="103">
        <v>1920</v>
      </c>
      <c r="C38" s="104" t="s">
        <v>75</v>
      </c>
      <c r="D38" s="105">
        <v>0</v>
      </c>
      <c r="E38" s="105"/>
      <c r="F38" s="105">
        <v>0</v>
      </c>
      <c r="G38" s="105">
        <v>0</v>
      </c>
      <c r="H38" s="106">
        <f t="shared" si="0"/>
        <v>0</v>
      </c>
      <c r="I38" s="107"/>
      <c r="J38" s="108">
        <v>0</v>
      </c>
      <c r="K38" s="108"/>
      <c r="L38" s="108">
        <v>0</v>
      </c>
      <c r="M38" s="108">
        <v>0</v>
      </c>
      <c r="N38" s="106">
        <f t="shared" si="8"/>
        <v>0</v>
      </c>
      <c r="O38" s="109">
        <f t="shared" si="1"/>
        <v>0</v>
      </c>
      <c r="Q38" s="110">
        <f t="shared" si="2"/>
        <v>0</v>
      </c>
      <c r="R38" s="110">
        <f t="shared" si="3"/>
        <v>0</v>
      </c>
      <c r="T38" s="103">
        <v>45</v>
      </c>
      <c r="U38" s="103">
        <v>1920</v>
      </c>
      <c r="V38" s="104" t="s">
        <v>75</v>
      </c>
      <c r="W38" s="105">
        <v>0</v>
      </c>
      <c r="X38" s="105">
        <v>0</v>
      </c>
      <c r="Y38" s="105"/>
      <c r="Z38" s="105">
        <v>0</v>
      </c>
      <c r="AA38" s="106">
        <f t="shared" si="4"/>
        <v>0</v>
      </c>
      <c r="AB38" s="107"/>
      <c r="AC38" s="108">
        <v>0</v>
      </c>
      <c r="AD38" s="108">
        <v>0</v>
      </c>
      <c r="AE38" s="108">
        <v>0</v>
      </c>
      <c r="AF38" s="151"/>
      <c r="AG38" s="106">
        <f t="shared" si="9"/>
        <v>0</v>
      </c>
      <c r="AH38" s="109">
        <f t="shared" si="5"/>
        <v>0</v>
      </c>
      <c r="AJ38" s="110">
        <f t="shared" si="6"/>
        <v>0</v>
      </c>
      <c r="AK38" s="110">
        <f t="shared" si="7"/>
        <v>0</v>
      </c>
    </row>
    <row r="39" spans="1:37" x14ac:dyDescent="0.2">
      <c r="A39" s="103">
        <v>45.1</v>
      </c>
      <c r="B39" s="103">
        <v>1920</v>
      </c>
      <c r="C39" s="104" t="s">
        <v>76</v>
      </c>
      <c r="D39" s="105">
        <v>661</v>
      </c>
      <c r="E39" s="105"/>
      <c r="F39" s="105">
        <v>0</v>
      </c>
      <c r="G39" s="105">
        <v>0</v>
      </c>
      <c r="H39" s="106">
        <f t="shared" si="0"/>
        <v>661</v>
      </c>
      <c r="I39" s="107"/>
      <c r="J39" s="108">
        <v>564</v>
      </c>
      <c r="K39" s="108"/>
      <c r="L39" s="108">
        <v>53</v>
      </c>
      <c r="M39" s="108">
        <v>0</v>
      </c>
      <c r="N39" s="106">
        <f t="shared" si="8"/>
        <v>617</v>
      </c>
      <c r="O39" s="109">
        <f t="shared" si="1"/>
        <v>44</v>
      </c>
      <c r="Q39" s="110">
        <f t="shared" si="2"/>
        <v>661</v>
      </c>
      <c r="R39" s="110">
        <f t="shared" si="3"/>
        <v>590.5</v>
      </c>
      <c r="T39" s="103">
        <v>45.1</v>
      </c>
      <c r="U39" s="103">
        <v>1920</v>
      </c>
      <c r="V39" s="104" t="s">
        <v>76</v>
      </c>
      <c r="W39" s="105">
        <v>661</v>
      </c>
      <c r="X39" s="105">
        <v>0</v>
      </c>
      <c r="Y39" s="105"/>
      <c r="Z39" s="105">
        <v>0</v>
      </c>
      <c r="AA39" s="106">
        <f t="shared" si="4"/>
        <v>661</v>
      </c>
      <c r="AB39" s="107"/>
      <c r="AC39" s="108">
        <v>564</v>
      </c>
      <c r="AD39" s="108">
        <v>53</v>
      </c>
      <c r="AE39" s="108">
        <v>0</v>
      </c>
      <c r="AF39" s="151"/>
      <c r="AG39" s="106">
        <f t="shared" si="9"/>
        <v>617</v>
      </c>
      <c r="AH39" s="109">
        <f t="shared" si="5"/>
        <v>44</v>
      </c>
      <c r="AJ39" s="110">
        <f t="shared" si="6"/>
        <v>661</v>
      </c>
      <c r="AK39" s="110">
        <f t="shared" si="7"/>
        <v>590.5</v>
      </c>
    </row>
    <row r="40" spans="1:37" x14ac:dyDescent="0.2">
      <c r="A40" s="103">
        <v>10</v>
      </c>
      <c r="B40" s="103">
        <v>1930</v>
      </c>
      <c r="C40" s="104" t="s">
        <v>77</v>
      </c>
      <c r="D40" s="105">
        <v>0</v>
      </c>
      <c r="E40" s="105"/>
      <c r="F40" s="105">
        <v>0</v>
      </c>
      <c r="G40" s="105">
        <v>0</v>
      </c>
      <c r="H40" s="106">
        <f t="shared" si="0"/>
        <v>0</v>
      </c>
      <c r="I40" s="107"/>
      <c r="J40" s="108">
        <v>0</v>
      </c>
      <c r="K40" s="108"/>
      <c r="L40" s="108">
        <v>0</v>
      </c>
      <c r="M40" s="108">
        <v>0</v>
      </c>
      <c r="N40" s="106">
        <f t="shared" si="8"/>
        <v>0</v>
      </c>
      <c r="O40" s="109">
        <f t="shared" si="1"/>
        <v>0</v>
      </c>
      <c r="Q40" s="110">
        <f t="shared" si="2"/>
        <v>0</v>
      </c>
      <c r="R40" s="110">
        <f t="shared" si="3"/>
        <v>0</v>
      </c>
      <c r="T40" s="103">
        <v>10</v>
      </c>
      <c r="U40" s="103">
        <v>1930</v>
      </c>
      <c r="V40" s="104" t="s">
        <v>77</v>
      </c>
      <c r="W40" s="105">
        <v>0</v>
      </c>
      <c r="X40" s="105">
        <v>0</v>
      </c>
      <c r="Y40" s="105"/>
      <c r="Z40" s="105">
        <v>0</v>
      </c>
      <c r="AA40" s="106">
        <f t="shared" si="4"/>
        <v>0</v>
      </c>
      <c r="AB40" s="107"/>
      <c r="AC40" s="108">
        <v>0</v>
      </c>
      <c r="AD40" s="108">
        <v>0</v>
      </c>
      <c r="AE40" s="108">
        <v>0</v>
      </c>
      <c r="AF40" s="151"/>
      <c r="AG40" s="106">
        <f t="shared" si="9"/>
        <v>0</v>
      </c>
      <c r="AH40" s="109">
        <f t="shared" si="5"/>
        <v>0</v>
      </c>
      <c r="AJ40" s="110">
        <f t="shared" si="6"/>
        <v>0</v>
      </c>
      <c r="AK40" s="110">
        <f t="shared" si="7"/>
        <v>0</v>
      </c>
    </row>
    <row r="41" spans="1:37" x14ac:dyDescent="0.2">
      <c r="A41" s="103">
        <v>8</v>
      </c>
      <c r="B41" s="103">
        <v>1935</v>
      </c>
      <c r="C41" s="104" t="s">
        <v>78</v>
      </c>
      <c r="D41" s="105">
        <v>0</v>
      </c>
      <c r="E41" s="105"/>
      <c r="F41" s="105">
        <v>0</v>
      </c>
      <c r="G41" s="105">
        <v>0</v>
      </c>
      <c r="H41" s="106">
        <f t="shared" si="0"/>
        <v>0</v>
      </c>
      <c r="I41" s="107"/>
      <c r="J41" s="108">
        <v>0</v>
      </c>
      <c r="K41" s="108"/>
      <c r="L41" s="108">
        <v>0</v>
      </c>
      <c r="M41" s="108">
        <v>0</v>
      </c>
      <c r="N41" s="106">
        <f t="shared" si="8"/>
        <v>0</v>
      </c>
      <c r="O41" s="109">
        <f t="shared" si="1"/>
        <v>0</v>
      </c>
      <c r="Q41" s="110">
        <f t="shared" si="2"/>
        <v>0</v>
      </c>
      <c r="R41" s="110">
        <f t="shared" si="3"/>
        <v>0</v>
      </c>
      <c r="T41" s="103">
        <v>8</v>
      </c>
      <c r="U41" s="103">
        <v>1935</v>
      </c>
      <c r="V41" s="104" t="s">
        <v>78</v>
      </c>
      <c r="W41" s="105">
        <v>0</v>
      </c>
      <c r="X41" s="105">
        <v>0</v>
      </c>
      <c r="Y41" s="105"/>
      <c r="Z41" s="105">
        <v>0</v>
      </c>
      <c r="AA41" s="106">
        <f t="shared" si="4"/>
        <v>0</v>
      </c>
      <c r="AB41" s="107"/>
      <c r="AC41" s="108">
        <v>0</v>
      </c>
      <c r="AD41" s="108">
        <v>0</v>
      </c>
      <c r="AE41" s="108">
        <v>0</v>
      </c>
      <c r="AF41" s="151"/>
      <c r="AG41" s="106">
        <f t="shared" si="9"/>
        <v>0</v>
      </c>
      <c r="AH41" s="109">
        <f t="shared" si="5"/>
        <v>0</v>
      </c>
      <c r="AJ41" s="110">
        <f t="shared" si="6"/>
        <v>0</v>
      </c>
      <c r="AK41" s="110">
        <f t="shared" si="7"/>
        <v>0</v>
      </c>
    </row>
    <row r="42" spans="1:37" x14ac:dyDescent="0.2">
      <c r="A42" s="103">
        <v>8</v>
      </c>
      <c r="B42" s="103">
        <v>1940</v>
      </c>
      <c r="C42" s="104" t="s">
        <v>79</v>
      </c>
      <c r="D42" s="105">
        <v>0</v>
      </c>
      <c r="E42" s="105"/>
      <c r="F42" s="105">
        <v>0</v>
      </c>
      <c r="G42" s="105">
        <v>0</v>
      </c>
      <c r="H42" s="106">
        <f t="shared" si="0"/>
        <v>0</v>
      </c>
      <c r="I42" s="107"/>
      <c r="J42" s="108">
        <v>0</v>
      </c>
      <c r="K42" s="108"/>
      <c r="L42" s="108">
        <v>0</v>
      </c>
      <c r="M42" s="108">
        <v>0</v>
      </c>
      <c r="N42" s="106">
        <f t="shared" si="8"/>
        <v>0</v>
      </c>
      <c r="O42" s="109">
        <f t="shared" si="1"/>
        <v>0</v>
      </c>
      <c r="Q42" s="110">
        <f t="shared" si="2"/>
        <v>0</v>
      </c>
      <c r="R42" s="110">
        <f t="shared" si="3"/>
        <v>0</v>
      </c>
      <c r="T42" s="103">
        <v>8</v>
      </c>
      <c r="U42" s="103">
        <v>1940</v>
      </c>
      <c r="V42" s="104" t="s">
        <v>79</v>
      </c>
      <c r="W42" s="105">
        <v>0</v>
      </c>
      <c r="X42" s="105">
        <v>0</v>
      </c>
      <c r="Y42" s="105"/>
      <c r="Z42" s="105">
        <v>0</v>
      </c>
      <c r="AA42" s="106">
        <f t="shared" si="4"/>
        <v>0</v>
      </c>
      <c r="AB42" s="107"/>
      <c r="AC42" s="108">
        <v>0</v>
      </c>
      <c r="AD42" s="108">
        <v>0</v>
      </c>
      <c r="AE42" s="108">
        <v>0</v>
      </c>
      <c r="AF42" s="151"/>
      <c r="AG42" s="106">
        <f t="shared" si="9"/>
        <v>0</v>
      </c>
      <c r="AH42" s="109">
        <f t="shared" si="5"/>
        <v>0</v>
      </c>
      <c r="AJ42" s="110">
        <f t="shared" si="6"/>
        <v>0</v>
      </c>
      <c r="AK42" s="110">
        <f t="shared" si="7"/>
        <v>0</v>
      </c>
    </row>
    <row r="43" spans="1:37" x14ac:dyDescent="0.2">
      <c r="A43" s="103">
        <v>8</v>
      </c>
      <c r="B43" s="103">
        <v>1945</v>
      </c>
      <c r="C43" s="104" t="s">
        <v>80</v>
      </c>
      <c r="D43" s="105">
        <v>0</v>
      </c>
      <c r="E43" s="105"/>
      <c r="F43" s="105">
        <v>0</v>
      </c>
      <c r="G43" s="105">
        <v>0</v>
      </c>
      <c r="H43" s="106">
        <f t="shared" si="0"/>
        <v>0</v>
      </c>
      <c r="I43" s="107"/>
      <c r="J43" s="108">
        <v>0</v>
      </c>
      <c r="K43" s="108"/>
      <c r="L43" s="108">
        <v>0</v>
      </c>
      <c r="M43" s="108">
        <v>0</v>
      </c>
      <c r="N43" s="106">
        <f t="shared" si="8"/>
        <v>0</v>
      </c>
      <c r="O43" s="109">
        <f t="shared" si="1"/>
        <v>0</v>
      </c>
      <c r="Q43" s="110">
        <f t="shared" si="2"/>
        <v>0</v>
      </c>
      <c r="R43" s="110">
        <f t="shared" si="3"/>
        <v>0</v>
      </c>
      <c r="T43" s="103">
        <v>8</v>
      </c>
      <c r="U43" s="103">
        <v>1945</v>
      </c>
      <c r="V43" s="104" t="s">
        <v>80</v>
      </c>
      <c r="W43" s="105">
        <v>0</v>
      </c>
      <c r="X43" s="105">
        <v>0</v>
      </c>
      <c r="Y43" s="105"/>
      <c r="Z43" s="105">
        <v>0</v>
      </c>
      <c r="AA43" s="106">
        <f t="shared" si="4"/>
        <v>0</v>
      </c>
      <c r="AB43" s="107"/>
      <c r="AC43" s="108">
        <v>0</v>
      </c>
      <c r="AD43" s="108">
        <v>0</v>
      </c>
      <c r="AE43" s="108">
        <v>0</v>
      </c>
      <c r="AF43" s="151"/>
      <c r="AG43" s="106">
        <f t="shared" si="9"/>
        <v>0</v>
      </c>
      <c r="AH43" s="109">
        <f t="shared" si="5"/>
        <v>0</v>
      </c>
      <c r="AJ43" s="110">
        <f t="shared" si="6"/>
        <v>0</v>
      </c>
      <c r="AK43" s="110">
        <f t="shared" si="7"/>
        <v>0</v>
      </c>
    </row>
    <row r="44" spans="1:37" x14ac:dyDescent="0.2">
      <c r="A44" s="103">
        <v>8</v>
      </c>
      <c r="B44" s="103">
        <v>1950</v>
      </c>
      <c r="C44" s="104" t="s">
        <v>81</v>
      </c>
      <c r="D44" s="105">
        <v>0</v>
      </c>
      <c r="E44" s="105"/>
      <c r="F44" s="105">
        <v>0</v>
      </c>
      <c r="G44" s="105">
        <v>0</v>
      </c>
      <c r="H44" s="106">
        <f t="shared" si="0"/>
        <v>0</v>
      </c>
      <c r="I44" s="107"/>
      <c r="J44" s="108">
        <v>0</v>
      </c>
      <c r="K44" s="108"/>
      <c r="L44" s="108">
        <v>0</v>
      </c>
      <c r="M44" s="108">
        <v>0</v>
      </c>
      <c r="N44" s="106">
        <f t="shared" si="8"/>
        <v>0</v>
      </c>
      <c r="O44" s="109">
        <f t="shared" si="1"/>
        <v>0</v>
      </c>
      <c r="Q44" s="110">
        <f t="shared" si="2"/>
        <v>0</v>
      </c>
      <c r="R44" s="110">
        <f t="shared" si="3"/>
        <v>0</v>
      </c>
      <c r="T44" s="103">
        <v>8</v>
      </c>
      <c r="U44" s="103">
        <v>1950</v>
      </c>
      <c r="V44" s="104" t="s">
        <v>81</v>
      </c>
      <c r="W44" s="105">
        <v>0</v>
      </c>
      <c r="X44" s="105">
        <v>0</v>
      </c>
      <c r="Y44" s="105"/>
      <c r="Z44" s="105">
        <v>0</v>
      </c>
      <c r="AA44" s="106">
        <f t="shared" si="4"/>
        <v>0</v>
      </c>
      <c r="AB44" s="107"/>
      <c r="AC44" s="108">
        <v>0</v>
      </c>
      <c r="AD44" s="108">
        <v>0</v>
      </c>
      <c r="AE44" s="108">
        <v>0</v>
      </c>
      <c r="AF44" s="151"/>
      <c r="AG44" s="106">
        <f t="shared" si="9"/>
        <v>0</v>
      </c>
      <c r="AH44" s="109">
        <f t="shared" si="5"/>
        <v>0</v>
      </c>
      <c r="AJ44" s="110">
        <f t="shared" si="6"/>
        <v>0</v>
      </c>
      <c r="AK44" s="110">
        <f t="shared" si="7"/>
        <v>0</v>
      </c>
    </row>
    <row r="45" spans="1:37" x14ac:dyDescent="0.2">
      <c r="A45" s="103">
        <v>8</v>
      </c>
      <c r="B45" s="103">
        <v>1955</v>
      </c>
      <c r="C45" s="104" t="s">
        <v>82</v>
      </c>
      <c r="D45" s="105">
        <v>0</v>
      </c>
      <c r="E45" s="105"/>
      <c r="F45" s="105">
        <v>0</v>
      </c>
      <c r="G45" s="105">
        <v>0</v>
      </c>
      <c r="H45" s="106">
        <f t="shared" si="0"/>
        <v>0</v>
      </c>
      <c r="I45" s="107"/>
      <c r="J45" s="108">
        <v>0</v>
      </c>
      <c r="K45" s="108"/>
      <c r="L45" s="108">
        <v>0</v>
      </c>
      <c r="M45" s="108">
        <v>0</v>
      </c>
      <c r="N45" s="106">
        <f t="shared" si="8"/>
        <v>0</v>
      </c>
      <c r="O45" s="109">
        <f t="shared" si="1"/>
        <v>0</v>
      </c>
      <c r="Q45" s="110">
        <f t="shared" si="2"/>
        <v>0</v>
      </c>
      <c r="R45" s="110">
        <f t="shared" si="3"/>
        <v>0</v>
      </c>
      <c r="T45" s="103">
        <v>8</v>
      </c>
      <c r="U45" s="103">
        <v>1955</v>
      </c>
      <c r="V45" s="104" t="s">
        <v>82</v>
      </c>
      <c r="W45" s="105">
        <v>0</v>
      </c>
      <c r="X45" s="105">
        <v>0</v>
      </c>
      <c r="Y45" s="105"/>
      <c r="Z45" s="105">
        <v>0</v>
      </c>
      <c r="AA45" s="106">
        <f t="shared" si="4"/>
        <v>0</v>
      </c>
      <c r="AB45" s="107"/>
      <c r="AC45" s="108">
        <v>0</v>
      </c>
      <c r="AD45" s="108">
        <v>0</v>
      </c>
      <c r="AE45" s="108">
        <v>0</v>
      </c>
      <c r="AF45" s="151"/>
      <c r="AG45" s="106">
        <f t="shared" si="9"/>
        <v>0</v>
      </c>
      <c r="AH45" s="109">
        <f t="shared" si="5"/>
        <v>0</v>
      </c>
      <c r="AJ45" s="110">
        <f t="shared" si="6"/>
        <v>0</v>
      </c>
      <c r="AK45" s="110">
        <f t="shared" si="7"/>
        <v>0</v>
      </c>
    </row>
    <row r="46" spans="1:37" x14ac:dyDescent="0.2">
      <c r="A46" s="103">
        <v>8</v>
      </c>
      <c r="B46" s="103">
        <v>1955</v>
      </c>
      <c r="C46" s="104" t="s">
        <v>83</v>
      </c>
      <c r="D46" s="105">
        <v>0</v>
      </c>
      <c r="E46" s="105"/>
      <c r="F46" s="105">
        <v>0</v>
      </c>
      <c r="G46" s="105">
        <v>0</v>
      </c>
      <c r="H46" s="106">
        <f t="shared" si="0"/>
        <v>0</v>
      </c>
      <c r="I46" s="107"/>
      <c r="J46" s="108">
        <v>0</v>
      </c>
      <c r="K46" s="108"/>
      <c r="L46" s="108">
        <v>0</v>
      </c>
      <c r="M46" s="108">
        <v>0</v>
      </c>
      <c r="N46" s="106">
        <f t="shared" si="8"/>
        <v>0</v>
      </c>
      <c r="O46" s="109">
        <f t="shared" si="1"/>
        <v>0</v>
      </c>
      <c r="Q46" s="110">
        <f t="shared" si="2"/>
        <v>0</v>
      </c>
      <c r="R46" s="110">
        <f t="shared" si="3"/>
        <v>0</v>
      </c>
      <c r="T46" s="103">
        <v>8</v>
      </c>
      <c r="U46" s="103">
        <v>1955</v>
      </c>
      <c r="V46" s="104" t="s">
        <v>83</v>
      </c>
      <c r="W46" s="105">
        <v>0</v>
      </c>
      <c r="X46" s="105">
        <v>0</v>
      </c>
      <c r="Y46" s="105"/>
      <c r="Z46" s="105">
        <v>0</v>
      </c>
      <c r="AA46" s="106">
        <f t="shared" si="4"/>
        <v>0</v>
      </c>
      <c r="AB46" s="107"/>
      <c r="AC46" s="108">
        <v>0</v>
      </c>
      <c r="AD46" s="108">
        <v>0</v>
      </c>
      <c r="AE46" s="108">
        <v>0</v>
      </c>
      <c r="AF46" s="151"/>
      <c r="AG46" s="106">
        <f t="shared" si="9"/>
        <v>0</v>
      </c>
      <c r="AH46" s="109">
        <f t="shared" si="5"/>
        <v>0</v>
      </c>
      <c r="AJ46" s="110">
        <f t="shared" si="6"/>
        <v>0</v>
      </c>
      <c r="AK46" s="110">
        <f t="shared" si="7"/>
        <v>0</v>
      </c>
    </row>
    <row r="47" spans="1:37" x14ac:dyDescent="0.2">
      <c r="A47" s="103">
        <v>8</v>
      </c>
      <c r="B47" s="103">
        <v>1960</v>
      </c>
      <c r="C47" s="104" t="s">
        <v>84</v>
      </c>
      <c r="D47" s="105">
        <v>0</v>
      </c>
      <c r="E47" s="105"/>
      <c r="F47" s="105">
        <v>0</v>
      </c>
      <c r="G47" s="105">
        <v>0</v>
      </c>
      <c r="H47" s="106">
        <f t="shared" si="0"/>
        <v>0</v>
      </c>
      <c r="I47" s="107"/>
      <c r="J47" s="108">
        <v>0</v>
      </c>
      <c r="K47" s="108"/>
      <c r="L47" s="108">
        <v>0</v>
      </c>
      <c r="M47" s="108">
        <v>0</v>
      </c>
      <c r="N47" s="106">
        <f t="shared" si="8"/>
        <v>0</v>
      </c>
      <c r="O47" s="109">
        <f t="shared" si="1"/>
        <v>0</v>
      </c>
      <c r="Q47" s="110">
        <f t="shared" si="2"/>
        <v>0</v>
      </c>
      <c r="R47" s="110">
        <f t="shared" si="3"/>
        <v>0</v>
      </c>
      <c r="T47" s="103">
        <v>8</v>
      </c>
      <c r="U47" s="103">
        <v>1960</v>
      </c>
      <c r="V47" s="104" t="s">
        <v>84</v>
      </c>
      <c r="W47" s="105">
        <v>0</v>
      </c>
      <c r="X47" s="105">
        <v>0</v>
      </c>
      <c r="Y47" s="105"/>
      <c r="Z47" s="105">
        <v>0</v>
      </c>
      <c r="AA47" s="106">
        <f t="shared" si="4"/>
        <v>0</v>
      </c>
      <c r="AB47" s="107"/>
      <c r="AC47" s="108">
        <v>0</v>
      </c>
      <c r="AD47" s="108">
        <v>0</v>
      </c>
      <c r="AE47" s="108">
        <v>0</v>
      </c>
      <c r="AF47" s="151"/>
      <c r="AG47" s="106">
        <f t="shared" si="9"/>
        <v>0</v>
      </c>
      <c r="AH47" s="109">
        <f t="shared" si="5"/>
        <v>0</v>
      </c>
      <c r="AJ47" s="110">
        <f t="shared" si="6"/>
        <v>0</v>
      </c>
      <c r="AK47" s="110">
        <f t="shared" si="7"/>
        <v>0</v>
      </c>
    </row>
    <row r="48" spans="1:37" ht="24" x14ac:dyDescent="0.2">
      <c r="A48" s="87">
        <v>47</v>
      </c>
      <c r="B48" s="103">
        <v>1970</v>
      </c>
      <c r="C48" s="104" t="s">
        <v>85</v>
      </c>
      <c r="D48" s="105">
        <v>0</v>
      </c>
      <c r="E48" s="105"/>
      <c r="F48" s="105">
        <v>0</v>
      </c>
      <c r="G48" s="105">
        <v>0</v>
      </c>
      <c r="H48" s="106">
        <f t="shared" ref="H48:H65" si="10">D48+F48+G48</f>
        <v>0</v>
      </c>
      <c r="I48" s="107"/>
      <c r="J48" s="108">
        <v>0</v>
      </c>
      <c r="K48" s="108"/>
      <c r="L48" s="108">
        <v>0</v>
      </c>
      <c r="M48" s="108">
        <v>0</v>
      </c>
      <c r="N48" s="106">
        <f t="shared" si="8"/>
        <v>0</v>
      </c>
      <c r="O48" s="109">
        <f t="shared" si="1"/>
        <v>0</v>
      </c>
      <c r="Q48" s="110">
        <f t="shared" ref="Q48:Q65" si="11">AVERAGE(H48,D48)</f>
        <v>0</v>
      </c>
      <c r="R48" s="110">
        <f t="shared" si="3"/>
        <v>0</v>
      </c>
      <c r="T48" s="87">
        <v>47</v>
      </c>
      <c r="U48" s="103">
        <v>1970</v>
      </c>
      <c r="V48" s="104" t="s">
        <v>85</v>
      </c>
      <c r="W48" s="105">
        <v>0</v>
      </c>
      <c r="X48" s="105">
        <v>0</v>
      </c>
      <c r="Y48" s="105"/>
      <c r="Z48" s="105">
        <v>0</v>
      </c>
      <c r="AA48" s="106">
        <f t="shared" si="4"/>
        <v>0</v>
      </c>
      <c r="AB48" s="107"/>
      <c r="AC48" s="108">
        <v>0</v>
      </c>
      <c r="AD48" s="108">
        <v>0</v>
      </c>
      <c r="AE48" s="108">
        <v>0</v>
      </c>
      <c r="AF48" s="151"/>
      <c r="AG48" s="106">
        <f t="shared" si="9"/>
        <v>0</v>
      </c>
      <c r="AH48" s="109">
        <f t="shared" si="5"/>
        <v>0</v>
      </c>
      <c r="AJ48" s="110">
        <f t="shared" si="6"/>
        <v>0</v>
      </c>
      <c r="AK48" s="110">
        <f t="shared" si="7"/>
        <v>0</v>
      </c>
    </row>
    <row r="49" spans="1:37" x14ac:dyDescent="0.2">
      <c r="A49" s="103">
        <v>47</v>
      </c>
      <c r="B49" s="103">
        <v>1975</v>
      </c>
      <c r="C49" s="104" t="s">
        <v>86</v>
      </c>
      <c r="D49" s="105">
        <v>0</v>
      </c>
      <c r="E49" s="105"/>
      <c r="F49" s="105">
        <v>0</v>
      </c>
      <c r="G49" s="105">
        <v>0</v>
      </c>
      <c r="H49" s="106">
        <f t="shared" si="10"/>
        <v>0</v>
      </c>
      <c r="I49" s="107"/>
      <c r="J49" s="108">
        <v>0</v>
      </c>
      <c r="K49" s="108"/>
      <c r="L49" s="108">
        <v>0</v>
      </c>
      <c r="M49" s="108">
        <v>0</v>
      </c>
      <c r="N49" s="106">
        <f t="shared" si="8"/>
        <v>0</v>
      </c>
      <c r="O49" s="109">
        <f t="shared" si="1"/>
        <v>0</v>
      </c>
      <c r="Q49" s="110">
        <f t="shared" si="11"/>
        <v>0</v>
      </c>
      <c r="R49" s="110">
        <f t="shared" si="3"/>
        <v>0</v>
      </c>
      <c r="T49" s="103">
        <v>47</v>
      </c>
      <c r="U49" s="103">
        <v>1975</v>
      </c>
      <c r="V49" s="104" t="s">
        <v>86</v>
      </c>
      <c r="W49" s="105">
        <v>0</v>
      </c>
      <c r="X49" s="105">
        <v>0</v>
      </c>
      <c r="Y49" s="105"/>
      <c r="Z49" s="105">
        <v>0</v>
      </c>
      <c r="AA49" s="106">
        <f t="shared" si="4"/>
        <v>0</v>
      </c>
      <c r="AB49" s="107"/>
      <c r="AC49" s="108">
        <v>0</v>
      </c>
      <c r="AD49" s="108">
        <v>0</v>
      </c>
      <c r="AE49" s="108">
        <v>0</v>
      </c>
      <c r="AF49" s="151"/>
      <c r="AG49" s="106">
        <f t="shared" si="9"/>
        <v>0</v>
      </c>
      <c r="AH49" s="109">
        <f t="shared" si="5"/>
        <v>0</v>
      </c>
      <c r="AJ49" s="110">
        <f t="shared" si="6"/>
        <v>0</v>
      </c>
      <c r="AK49" s="110">
        <f t="shared" si="7"/>
        <v>0</v>
      </c>
    </row>
    <row r="50" spans="1:37" x14ac:dyDescent="0.2">
      <c r="A50" s="103">
        <v>47</v>
      </c>
      <c r="B50" s="103">
        <v>1980</v>
      </c>
      <c r="C50" s="104" t="s">
        <v>87</v>
      </c>
      <c r="D50" s="105">
        <v>0</v>
      </c>
      <c r="E50" s="105"/>
      <c r="F50" s="105">
        <v>0</v>
      </c>
      <c r="G50" s="105">
        <v>0</v>
      </c>
      <c r="H50" s="106">
        <f t="shared" si="10"/>
        <v>0</v>
      </c>
      <c r="I50" s="107"/>
      <c r="J50" s="108">
        <v>0</v>
      </c>
      <c r="K50" s="108"/>
      <c r="L50" s="108">
        <v>0</v>
      </c>
      <c r="M50" s="108">
        <v>0</v>
      </c>
      <c r="N50" s="106">
        <f t="shared" si="8"/>
        <v>0</v>
      </c>
      <c r="O50" s="109">
        <f t="shared" si="1"/>
        <v>0</v>
      </c>
      <c r="Q50" s="110">
        <f t="shared" si="11"/>
        <v>0</v>
      </c>
      <c r="R50" s="110">
        <f t="shared" si="3"/>
        <v>0</v>
      </c>
      <c r="T50" s="103">
        <v>47</v>
      </c>
      <c r="U50" s="103">
        <v>1980</v>
      </c>
      <c r="V50" s="104" t="s">
        <v>87</v>
      </c>
      <c r="W50" s="105">
        <v>0</v>
      </c>
      <c r="X50" s="105">
        <v>0</v>
      </c>
      <c r="Y50" s="105"/>
      <c r="Z50" s="105">
        <v>0</v>
      </c>
      <c r="AA50" s="106">
        <f t="shared" si="4"/>
        <v>0</v>
      </c>
      <c r="AB50" s="107"/>
      <c r="AC50" s="108">
        <v>0</v>
      </c>
      <c r="AD50" s="108">
        <v>0</v>
      </c>
      <c r="AE50" s="108">
        <v>0</v>
      </c>
      <c r="AF50" s="151"/>
      <c r="AG50" s="106">
        <f t="shared" si="9"/>
        <v>0</v>
      </c>
      <c r="AH50" s="109">
        <f t="shared" si="5"/>
        <v>0</v>
      </c>
      <c r="AJ50" s="110">
        <f t="shared" si="6"/>
        <v>0</v>
      </c>
      <c r="AK50" s="110">
        <f t="shared" si="7"/>
        <v>0</v>
      </c>
    </row>
    <row r="51" spans="1:37" x14ac:dyDescent="0.2">
      <c r="A51" s="103">
        <v>47</v>
      </c>
      <c r="B51" s="103">
        <v>1985</v>
      </c>
      <c r="C51" s="104" t="s">
        <v>88</v>
      </c>
      <c r="D51" s="105">
        <v>0</v>
      </c>
      <c r="E51" s="105"/>
      <c r="F51" s="105">
        <v>0</v>
      </c>
      <c r="G51" s="105">
        <v>0</v>
      </c>
      <c r="H51" s="106">
        <f t="shared" si="10"/>
        <v>0</v>
      </c>
      <c r="I51" s="107"/>
      <c r="J51" s="108">
        <v>0</v>
      </c>
      <c r="K51" s="108"/>
      <c r="L51" s="108">
        <v>0</v>
      </c>
      <c r="M51" s="108">
        <v>0</v>
      </c>
      <c r="N51" s="106">
        <f t="shared" si="8"/>
        <v>0</v>
      </c>
      <c r="O51" s="109">
        <f t="shared" si="1"/>
        <v>0</v>
      </c>
      <c r="Q51" s="110">
        <f t="shared" si="11"/>
        <v>0</v>
      </c>
      <c r="R51" s="110">
        <f t="shared" si="3"/>
        <v>0</v>
      </c>
      <c r="T51" s="103">
        <v>47</v>
      </c>
      <c r="U51" s="103">
        <v>1985</v>
      </c>
      <c r="V51" s="104" t="s">
        <v>88</v>
      </c>
      <c r="W51" s="105">
        <v>0</v>
      </c>
      <c r="X51" s="105">
        <v>0</v>
      </c>
      <c r="Y51" s="105"/>
      <c r="Z51" s="105">
        <v>0</v>
      </c>
      <c r="AA51" s="106">
        <f t="shared" si="4"/>
        <v>0</v>
      </c>
      <c r="AB51" s="107"/>
      <c r="AC51" s="108">
        <v>0</v>
      </c>
      <c r="AD51" s="108">
        <v>0</v>
      </c>
      <c r="AE51" s="108">
        <v>0</v>
      </c>
      <c r="AF51" s="151"/>
      <c r="AG51" s="106">
        <f t="shared" si="9"/>
        <v>0</v>
      </c>
      <c r="AH51" s="109">
        <f t="shared" si="5"/>
        <v>0</v>
      </c>
      <c r="AJ51" s="110">
        <f t="shared" si="6"/>
        <v>0</v>
      </c>
      <c r="AK51" s="110">
        <f t="shared" si="7"/>
        <v>0</v>
      </c>
    </row>
    <row r="52" spans="1:37" x14ac:dyDescent="0.2">
      <c r="A52" s="87">
        <v>47</v>
      </c>
      <c r="B52" s="103">
        <v>1990</v>
      </c>
      <c r="C52" s="112" t="s">
        <v>89</v>
      </c>
      <c r="D52" s="105">
        <v>0</v>
      </c>
      <c r="E52" s="105"/>
      <c r="F52" s="105">
        <v>0</v>
      </c>
      <c r="G52" s="105">
        <v>0</v>
      </c>
      <c r="H52" s="106">
        <f t="shared" si="10"/>
        <v>0</v>
      </c>
      <c r="I52" s="107"/>
      <c r="J52" s="108">
        <v>0</v>
      </c>
      <c r="K52" s="108"/>
      <c r="L52" s="108">
        <v>0</v>
      </c>
      <c r="M52" s="108">
        <v>0</v>
      </c>
      <c r="N52" s="106">
        <f t="shared" si="8"/>
        <v>0</v>
      </c>
      <c r="O52" s="109">
        <f t="shared" si="1"/>
        <v>0</v>
      </c>
      <c r="Q52" s="110">
        <f t="shared" si="11"/>
        <v>0</v>
      </c>
      <c r="R52" s="110">
        <f t="shared" si="3"/>
        <v>0</v>
      </c>
      <c r="T52" s="87">
        <v>47</v>
      </c>
      <c r="U52" s="103">
        <v>1990</v>
      </c>
      <c r="V52" s="112" t="s">
        <v>89</v>
      </c>
      <c r="W52" s="105">
        <v>0</v>
      </c>
      <c r="X52" s="105">
        <v>0</v>
      </c>
      <c r="Y52" s="105"/>
      <c r="Z52" s="105">
        <v>0</v>
      </c>
      <c r="AA52" s="106">
        <f t="shared" si="4"/>
        <v>0</v>
      </c>
      <c r="AB52" s="107"/>
      <c r="AC52" s="108">
        <v>0</v>
      </c>
      <c r="AD52" s="108">
        <v>0</v>
      </c>
      <c r="AE52" s="108">
        <v>0</v>
      </c>
      <c r="AF52" s="151"/>
      <c r="AG52" s="106">
        <f t="shared" si="9"/>
        <v>0</v>
      </c>
      <c r="AH52" s="109">
        <f t="shared" si="5"/>
        <v>0</v>
      </c>
      <c r="AJ52" s="110">
        <f t="shared" si="6"/>
        <v>0</v>
      </c>
      <c r="AK52" s="110">
        <f t="shared" si="7"/>
        <v>0</v>
      </c>
    </row>
    <row r="53" spans="1:37" x14ac:dyDescent="0.2">
      <c r="A53" s="103">
        <v>47</v>
      </c>
      <c r="B53" s="103">
        <v>1995</v>
      </c>
      <c r="C53" s="104" t="s">
        <v>90</v>
      </c>
      <c r="D53" s="105">
        <v>0</v>
      </c>
      <c r="E53" s="105"/>
      <c r="F53" s="105">
        <v>0</v>
      </c>
      <c r="G53" s="105">
        <v>0</v>
      </c>
      <c r="H53" s="106">
        <f t="shared" si="10"/>
        <v>0</v>
      </c>
      <c r="I53" s="107"/>
      <c r="J53" s="108">
        <v>0</v>
      </c>
      <c r="K53" s="108"/>
      <c r="L53" s="108">
        <v>0</v>
      </c>
      <c r="M53" s="108">
        <v>0</v>
      </c>
      <c r="N53" s="106">
        <f t="shared" si="8"/>
        <v>0</v>
      </c>
      <c r="O53" s="109">
        <f t="shared" si="1"/>
        <v>0</v>
      </c>
      <c r="Q53" s="110">
        <f t="shared" si="11"/>
        <v>0</v>
      </c>
      <c r="R53" s="110">
        <f t="shared" si="3"/>
        <v>0</v>
      </c>
      <c r="T53" s="103">
        <v>47</v>
      </c>
      <c r="U53" s="103">
        <v>1995</v>
      </c>
      <c r="V53" s="104" t="s">
        <v>90</v>
      </c>
      <c r="W53" s="105">
        <v>0</v>
      </c>
      <c r="X53" s="105">
        <v>0</v>
      </c>
      <c r="Y53" s="105"/>
      <c r="Z53" s="105">
        <v>0</v>
      </c>
      <c r="AA53" s="106">
        <f t="shared" si="4"/>
        <v>0</v>
      </c>
      <c r="AB53" s="107"/>
      <c r="AC53" s="108">
        <v>0</v>
      </c>
      <c r="AD53" s="108">
        <v>0</v>
      </c>
      <c r="AE53" s="108">
        <v>0</v>
      </c>
      <c r="AF53" s="151"/>
      <c r="AG53" s="106">
        <f t="shared" si="9"/>
        <v>0</v>
      </c>
      <c r="AH53" s="109">
        <f t="shared" si="5"/>
        <v>0</v>
      </c>
      <c r="AJ53" s="110">
        <f t="shared" si="6"/>
        <v>0</v>
      </c>
      <c r="AK53" s="110">
        <f t="shared" si="7"/>
        <v>0</v>
      </c>
    </row>
    <row r="54" spans="1:37" x14ac:dyDescent="0.2">
      <c r="A54" s="103"/>
      <c r="B54" s="113" t="s">
        <v>156</v>
      </c>
      <c r="C54" s="114"/>
      <c r="D54" s="105">
        <v>0</v>
      </c>
      <c r="E54" s="105"/>
      <c r="F54" s="105">
        <v>0</v>
      </c>
      <c r="G54" s="105">
        <v>0</v>
      </c>
      <c r="H54" s="106">
        <f t="shared" si="10"/>
        <v>0</v>
      </c>
      <c r="J54" s="108">
        <v>0</v>
      </c>
      <c r="K54" s="108"/>
      <c r="L54" s="108">
        <v>0</v>
      </c>
      <c r="M54" s="108">
        <v>0</v>
      </c>
      <c r="N54" s="106">
        <f t="shared" si="8"/>
        <v>0</v>
      </c>
      <c r="O54" s="109">
        <f t="shared" si="1"/>
        <v>0</v>
      </c>
      <c r="Q54" s="110">
        <f t="shared" si="11"/>
        <v>0</v>
      </c>
      <c r="R54" s="110">
        <f t="shared" si="3"/>
        <v>0</v>
      </c>
      <c r="T54" s="103"/>
      <c r="U54" s="113" t="s">
        <v>156</v>
      </c>
      <c r="V54" s="114"/>
      <c r="W54" s="105">
        <v>0</v>
      </c>
      <c r="X54" s="105">
        <v>0</v>
      </c>
      <c r="Y54" s="105"/>
      <c r="Z54" s="105">
        <v>0</v>
      </c>
      <c r="AA54" s="106">
        <f t="shared" si="4"/>
        <v>0</v>
      </c>
      <c r="AC54" s="108">
        <v>0</v>
      </c>
      <c r="AD54" s="108">
        <v>0</v>
      </c>
      <c r="AE54" s="108">
        <v>0</v>
      </c>
      <c r="AF54" s="151"/>
      <c r="AG54" s="106">
        <f t="shared" si="9"/>
        <v>0</v>
      </c>
      <c r="AH54" s="109">
        <f t="shared" si="5"/>
        <v>0</v>
      </c>
      <c r="AJ54" s="110">
        <f t="shared" si="6"/>
        <v>0</v>
      </c>
      <c r="AK54" s="110">
        <f t="shared" si="7"/>
        <v>0</v>
      </c>
    </row>
    <row r="55" spans="1:37" x14ac:dyDescent="0.2">
      <c r="A55" s="103"/>
      <c r="B55" s="113" t="s">
        <v>156</v>
      </c>
      <c r="C55" s="114"/>
      <c r="D55" s="105">
        <v>0</v>
      </c>
      <c r="E55" s="105"/>
      <c r="F55" s="105">
        <v>0</v>
      </c>
      <c r="G55" s="105">
        <v>0</v>
      </c>
      <c r="H55" s="106">
        <f t="shared" si="10"/>
        <v>0</v>
      </c>
      <c r="J55" s="108">
        <v>0</v>
      </c>
      <c r="K55" s="108"/>
      <c r="L55" s="108">
        <v>0</v>
      </c>
      <c r="M55" s="108">
        <v>0</v>
      </c>
      <c r="N55" s="106">
        <f t="shared" si="8"/>
        <v>0</v>
      </c>
      <c r="O55" s="109">
        <f t="shared" si="1"/>
        <v>0</v>
      </c>
      <c r="Q55" s="110">
        <f t="shared" si="11"/>
        <v>0</v>
      </c>
      <c r="R55" s="110">
        <f t="shared" si="3"/>
        <v>0</v>
      </c>
      <c r="T55" s="103"/>
      <c r="U55" s="113" t="s">
        <v>156</v>
      </c>
      <c r="V55" s="114"/>
      <c r="W55" s="105">
        <v>0</v>
      </c>
      <c r="X55" s="105">
        <v>0</v>
      </c>
      <c r="Y55" s="105"/>
      <c r="Z55" s="105">
        <v>0</v>
      </c>
      <c r="AA55" s="106">
        <f t="shared" si="4"/>
        <v>0</v>
      </c>
      <c r="AC55" s="108">
        <v>0</v>
      </c>
      <c r="AD55" s="108">
        <v>0</v>
      </c>
      <c r="AE55" s="108">
        <v>0</v>
      </c>
      <c r="AF55" s="151"/>
      <c r="AG55" s="106">
        <f t="shared" si="9"/>
        <v>0</v>
      </c>
      <c r="AH55" s="109">
        <f t="shared" si="5"/>
        <v>0</v>
      </c>
      <c r="AJ55" s="110">
        <f t="shared" si="6"/>
        <v>0</v>
      </c>
      <c r="AK55" s="110">
        <f t="shared" si="7"/>
        <v>0</v>
      </c>
    </row>
    <row r="56" spans="1:37" x14ac:dyDescent="0.2">
      <c r="A56" s="103"/>
      <c r="B56" s="113" t="s">
        <v>156</v>
      </c>
      <c r="C56" s="114"/>
      <c r="D56" s="105">
        <v>0</v>
      </c>
      <c r="E56" s="105"/>
      <c r="F56" s="105">
        <v>0</v>
      </c>
      <c r="G56" s="105">
        <v>0</v>
      </c>
      <c r="H56" s="106">
        <f t="shared" si="10"/>
        <v>0</v>
      </c>
      <c r="J56" s="108">
        <v>0</v>
      </c>
      <c r="K56" s="108"/>
      <c r="L56" s="108">
        <v>0</v>
      </c>
      <c r="M56" s="108">
        <v>0</v>
      </c>
      <c r="N56" s="106">
        <f t="shared" si="8"/>
        <v>0</v>
      </c>
      <c r="O56" s="109">
        <f t="shared" si="1"/>
        <v>0</v>
      </c>
      <c r="Q56" s="110">
        <f t="shared" si="11"/>
        <v>0</v>
      </c>
      <c r="R56" s="110">
        <f t="shared" si="3"/>
        <v>0</v>
      </c>
      <c r="T56" s="103"/>
      <c r="U56" s="113" t="s">
        <v>156</v>
      </c>
      <c r="V56" s="114"/>
      <c r="W56" s="105">
        <v>0</v>
      </c>
      <c r="X56" s="105">
        <v>0</v>
      </c>
      <c r="Y56" s="105"/>
      <c r="Z56" s="105">
        <v>0</v>
      </c>
      <c r="AA56" s="106">
        <f t="shared" si="4"/>
        <v>0</v>
      </c>
      <c r="AC56" s="108">
        <v>0</v>
      </c>
      <c r="AD56" s="108">
        <v>0</v>
      </c>
      <c r="AE56" s="108">
        <v>0</v>
      </c>
      <c r="AF56" s="151"/>
      <c r="AG56" s="106">
        <f t="shared" si="9"/>
        <v>0</v>
      </c>
      <c r="AH56" s="109">
        <f t="shared" si="5"/>
        <v>0</v>
      </c>
      <c r="AJ56" s="110">
        <f t="shared" si="6"/>
        <v>0</v>
      </c>
      <c r="AK56" s="110">
        <f t="shared" si="7"/>
        <v>0</v>
      </c>
    </row>
    <row r="57" spans="1:37" x14ac:dyDescent="0.2">
      <c r="A57" s="103"/>
      <c r="B57" s="113" t="s">
        <v>156</v>
      </c>
      <c r="C57" s="114"/>
      <c r="D57" s="105">
        <v>0</v>
      </c>
      <c r="E57" s="105"/>
      <c r="F57" s="105">
        <v>0</v>
      </c>
      <c r="G57" s="105">
        <v>0</v>
      </c>
      <c r="H57" s="106">
        <f t="shared" si="10"/>
        <v>0</v>
      </c>
      <c r="J57" s="108">
        <v>0</v>
      </c>
      <c r="K57" s="108"/>
      <c r="L57" s="108">
        <v>0</v>
      </c>
      <c r="M57" s="108">
        <v>0</v>
      </c>
      <c r="N57" s="106">
        <f t="shared" si="8"/>
        <v>0</v>
      </c>
      <c r="O57" s="109">
        <f t="shared" si="1"/>
        <v>0</v>
      </c>
      <c r="Q57" s="110">
        <f t="shared" si="11"/>
        <v>0</v>
      </c>
      <c r="R57" s="110">
        <f t="shared" si="3"/>
        <v>0</v>
      </c>
      <c r="T57" s="103"/>
      <c r="U57" s="113" t="s">
        <v>156</v>
      </c>
      <c r="V57" s="114"/>
      <c r="W57" s="105">
        <v>0</v>
      </c>
      <c r="X57" s="105">
        <v>0</v>
      </c>
      <c r="Y57" s="105"/>
      <c r="Z57" s="105">
        <v>0</v>
      </c>
      <c r="AA57" s="106">
        <f t="shared" si="4"/>
        <v>0</v>
      </c>
      <c r="AC57" s="108">
        <v>0</v>
      </c>
      <c r="AD57" s="108">
        <v>0</v>
      </c>
      <c r="AE57" s="108">
        <v>0</v>
      </c>
      <c r="AF57" s="151"/>
      <c r="AG57" s="106">
        <f t="shared" si="9"/>
        <v>0</v>
      </c>
      <c r="AH57" s="109">
        <f t="shared" si="5"/>
        <v>0</v>
      </c>
      <c r="AJ57" s="110">
        <f t="shared" si="6"/>
        <v>0</v>
      </c>
      <c r="AK57" s="110">
        <f t="shared" si="7"/>
        <v>0</v>
      </c>
    </row>
    <row r="58" spans="1:37" x14ac:dyDescent="0.2">
      <c r="A58" s="103"/>
      <c r="B58" s="113" t="s">
        <v>156</v>
      </c>
      <c r="C58" s="114"/>
      <c r="D58" s="105">
        <v>0</v>
      </c>
      <c r="E58" s="105"/>
      <c r="F58" s="105">
        <v>0</v>
      </c>
      <c r="G58" s="105">
        <v>0</v>
      </c>
      <c r="H58" s="106">
        <f t="shared" si="10"/>
        <v>0</v>
      </c>
      <c r="J58" s="108">
        <v>0</v>
      </c>
      <c r="K58" s="108"/>
      <c r="L58" s="108">
        <v>0</v>
      </c>
      <c r="M58" s="108">
        <v>0</v>
      </c>
      <c r="N58" s="106">
        <f t="shared" si="8"/>
        <v>0</v>
      </c>
      <c r="O58" s="109">
        <f t="shared" si="1"/>
        <v>0</v>
      </c>
      <c r="Q58" s="110">
        <f t="shared" si="11"/>
        <v>0</v>
      </c>
      <c r="R58" s="110">
        <f t="shared" si="3"/>
        <v>0</v>
      </c>
      <c r="T58" s="103"/>
      <c r="U58" s="113" t="s">
        <v>156</v>
      </c>
      <c r="V58" s="114"/>
      <c r="W58" s="105">
        <v>0</v>
      </c>
      <c r="X58" s="105">
        <v>0</v>
      </c>
      <c r="Y58" s="105"/>
      <c r="Z58" s="105">
        <v>0</v>
      </c>
      <c r="AA58" s="106">
        <f t="shared" si="4"/>
        <v>0</v>
      </c>
      <c r="AC58" s="108">
        <v>0</v>
      </c>
      <c r="AD58" s="108">
        <v>0</v>
      </c>
      <c r="AE58" s="108">
        <v>0</v>
      </c>
      <c r="AF58" s="151"/>
      <c r="AG58" s="106">
        <f t="shared" si="9"/>
        <v>0</v>
      </c>
      <c r="AH58" s="109">
        <f t="shared" si="5"/>
        <v>0</v>
      </c>
      <c r="AJ58" s="110">
        <f t="shared" si="6"/>
        <v>0</v>
      </c>
      <c r="AK58" s="110">
        <f t="shared" si="7"/>
        <v>0</v>
      </c>
    </row>
    <row r="59" spans="1:37" x14ac:dyDescent="0.2">
      <c r="A59" s="103"/>
      <c r="B59" s="113" t="s">
        <v>156</v>
      </c>
      <c r="C59" s="114"/>
      <c r="D59" s="105">
        <v>0</v>
      </c>
      <c r="E59" s="105"/>
      <c r="F59" s="105">
        <v>0</v>
      </c>
      <c r="G59" s="105">
        <v>0</v>
      </c>
      <c r="H59" s="106">
        <f t="shared" si="10"/>
        <v>0</v>
      </c>
      <c r="J59" s="108">
        <v>0</v>
      </c>
      <c r="K59" s="108"/>
      <c r="L59" s="108">
        <v>0</v>
      </c>
      <c r="M59" s="108">
        <v>0</v>
      </c>
      <c r="N59" s="106">
        <f t="shared" si="8"/>
        <v>0</v>
      </c>
      <c r="O59" s="109">
        <f t="shared" si="1"/>
        <v>0</v>
      </c>
      <c r="Q59" s="110">
        <f t="shared" si="11"/>
        <v>0</v>
      </c>
      <c r="R59" s="110">
        <f t="shared" si="3"/>
        <v>0</v>
      </c>
      <c r="T59" s="103"/>
      <c r="U59" s="113" t="s">
        <v>156</v>
      </c>
      <c r="V59" s="114"/>
      <c r="W59" s="105">
        <v>0</v>
      </c>
      <c r="X59" s="105">
        <v>0</v>
      </c>
      <c r="Y59" s="105"/>
      <c r="Z59" s="105">
        <v>0</v>
      </c>
      <c r="AA59" s="106">
        <f t="shared" si="4"/>
        <v>0</v>
      </c>
      <c r="AC59" s="108">
        <v>0</v>
      </c>
      <c r="AD59" s="108">
        <v>0</v>
      </c>
      <c r="AE59" s="108">
        <v>0</v>
      </c>
      <c r="AF59" s="151"/>
      <c r="AG59" s="106">
        <f t="shared" si="9"/>
        <v>0</v>
      </c>
      <c r="AH59" s="109">
        <f t="shared" si="5"/>
        <v>0</v>
      </c>
      <c r="AJ59" s="110">
        <f t="shared" si="6"/>
        <v>0</v>
      </c>
      <c r="AK59" s="110">
        <f t="shared" si="7"/>
        <v>0</v>
      </c>
    </row>
    <row r="60" spans="1:37" x14ac:dyDescent="0.2">
      <c r="A60" s="103"/>
      <c r="B60" s="113" t="s">
        <v>156</v>
      </c>
      <c r="C60" s="114"/>
      <c r="D60" s="105">
        <v>0</v>
      </c>
      <c r="E60" s="105"/>
      <c r="F60" s="105">
        <v>0</v>
      </c>
      <c r="G60" s="105">
        <v>0</v>
      </c>
      <c r="H60" s="106">
        <f t="shared" si="10"/>
        <v>0</v>
      </c>
      <c r="J60" s="108">
        <v>0</v>
      </c>
      <c r="K60" s="108"/>
      <c r="L60" s="108">
        <v>0</v>
      </c>
      <c r="M60" s="108">
        <v>0</v>
      </c>
      <c r="N60" s="106">
        <f t="shared" si="8"/>
        <v>0</v>
      </c>
      <c r="O60" s="109">
        <f t="shared" si="1"/>
        <v>0</v>
      </c>
      <c r="Q60" s="110">
        <f t="shared" si="11"/>
        <v>0</v>
      </c>
      <c r="R60" s="110">
        <f t="shared" si="3"/>
        <v>0</v>
      </c>
      <c r="T60" s="103"/>
      <c r="U60" s="113" t="s">
        <v>156</v>
      </c>
      <c r="V60" s="114"/>
      <c r="W60" s="105">
        <v>0</v>
      </c>
      <c r="X60" s="105">
        <v>0</v>
      </c>
      <c r="Y60" s="105"/>
      <c r="Z60" s="105">
        <v>0</v>
      </c>
      <c r="AA60" s="106">
        <f t="shared" si="4"/>
        <v>0</v>
      </c>
      <c r="AC60" s="108">
        <v>0</v>
      </c>
      <c r="AD60" s="108">
        <v>0</v>
      </c>
      <c r="AE60" s="108">
        <v>0</v>
      </c>
      <c r="AF60" s="151"/>
      <c r="AG60" s="106">
        <f t="shared" si="9"/>
        <v>0</v>
      </c>
      <c r="AH60" s="109">
        <f t="shared" si="5"/>
        <v>0</v>
      </c>
      <c r="AJ60" s="110">
        <f t="shared" si="6"/>
        <v>0</v>
      </c>
      <c r="AK60" s="110">
        <f t="shared" si="7"/>
        <v>0</v>
      </c>
    </row>
    <row r="61" spans="1:37" x14ac:dyDescent="0.2">
      <c r="A61" s="103"/>
      <c r="B61" s="113" t="s">
        <v>156</v>
      </c>
      <c r="C61" s="114"/>
      <c r="D61" s="105">
        <v>0</v>
      </c>
      <c r="E61" s="105"/>
      <c r="F61" s="105">
        <v>0</v>
      </c>
      <c r="G61" s="105">
        <v>0</v>
      </c>
      <c r="H61" s="106">
        <f t="shared" si="10"/>
        <v>0</v>
      </c>
      <c r="J61" s="108">
        <v>0</v>
      </c>
      <c r="K61" s="108"/>
      <c r="L61" s="108">
        <v>0</v>
      </c>
      <c r="M61" s="108">
        <v>0</v>
      </c>
      <c r="N61" s="106">
        <f t="shared" si="8"/>
        <v>0</v>
      </c>
      <c r="O61" s="109">
        <f t="shared" si="1"/>
        <v>0</v>
      </c>
      <c r="Q61" s="110">
        <f t="shared" si="11"/>
        <v>0</v>
      </c>
      <c r="R61" s="110">
        <f t="shared" si="3"/>
        <v>0</v>
      </c>
      <c r="T61" s="103"/>
      <c r="U61" s="113" t="s">
        <v>156</v>
      </c>
      <c r="V61" s="114"/>
      <c r="W61" s="105">
        <v>0</v>
      </c>
      <c r="X61" s="105">
        <v>0</v>
      </c>
      <c r="Y61" s="105"/>
      <c r="Z61" s="105">
        <v>0</v>
      </c>
      <c r="AA61" s="106">
        <f t="shared" si="4"/>
        <v>0</v>
      </c>
      <c r="AC61" s="108">
        <v>0</v>
      </c>
      <c r="AD61" s="108">
        <v>0</v>
      </c>
      <c r="AE61" s="108">
        <v>0</v>
      </c>
      <c r="AF61" s="151"/>
      <c r="AG61" s="106">
        <f t="shared" si="9"/>
        <v>0</v>
      </c>
      <c r="AH61" s="109">
        <f t="shared" si="5"/>
        <v>0</v>
      </c>
      <c r="AJ61" s="110">
        <f t="shared" si="6"/>
        <v>0</v>
      </c>
      <c r="AK61" s="110">
        <f t="shared" si="7"/>
        <v>0</v>
      </c>
    </row>
    <row r="62" spans="1:37" x14ac:dyDescent="0.2">
      <c r="A62" s="103"/>
      <c r="B62" s="113" t="s">
        <v>156</v>
      </c>
      <c r="C62" s="114"/>
      <c r="D62" s="105">
        <v>0</v>
      </c>
      <c r="E62" s="105"/>
      <c r="F62" s="105">
        <v>0</v>
      </c>
      <c r="G62" s="105">
        <v>0</v>
      </c>
      <c r="H62" s="106">
        <f t="shared" si="10"/>
        <v>0</v>
      </c>
      <c r="J62" s="108">
        <v>0</v>
      </c>
      <c r="K62" s="108"/>
      <c r="L62" s="108">
        <v>0</v>
      </c>
      <c r="M62" s="108">
        <v>0</v>
      </c>
      <c r="N62" s="106">
        <f t="shared" si="8"/>
        <v>0</v>
      </c>
      <c r="O62" s="109">
        <f t="shared" si="1"/>
        <v>0</v>
      </c>
      <c r="Q62" s="110">
        <f t="shared" si="11"/>
        <v>0</v>
      </c>
      <c r="R62" s="110">
        <f t="shared" si="3"/>
        <v>0</v>
      </c>
      <c r="T62" s="103"/>
      <c r="U62" s="113" t="s">
        <v>156</v>
      </c>
      <c r="V62" s="114"/>
      <c r="W62" s="105">
        <v>0</v>
      </c>
      <c r="X62" s="105">
        <v>0</v>
      </c>
      <c r="Y62" s="105"/>
      <c r="Z62" s="105">
        <v>0</v>
      </c>
      <c r="AA62" s="106">
        <f t="shared" si="4"/>
        <v>0</v>
      </c>
      <c r="AC62" s="108">
        <v>0</v>
      </c>
      <c r="AD62" s="108">
        <v>0</v>
      </c>
      <c r="AE62" s="108">
        <v>0</v>
      </c>
      <c r="AF62" s="151"/>
      <c r="AG62" s="106">
        <f t="shared" si="9"/>
        <v>0</v>
      </c>
      <c r="AH62" s="109">
        <f t="shared" si="5"/>
        <v>0</v>
      </c>
      <c r="AJ62" s="110">
        <f t="shared" si="6"/>
        <v>0</v>
      </c>
      <c r="AK62" s="110">
        <f t="shared" si="7"/>
        <v>0</v>
      </c>
    </row>
    <row r="63" spans="1:37" x14ac:dyDescent="0.2">
      <c r="A63" s="103"/>
      <c r="B63" s="113" t="s">
        <v>156</v>
      </c>
      <c r="C63" s="114"/>
      <c r="D63" s="105">
        <v>0</v>
      </c>
      <c r="E63" s="105"/>
      <c r="F63" s="105">
        <v>0</v>
      </c>
      <c r="G63" s="105">
        <v>0</v>
      </c>
      <c r="H63" s="106">
        <f t="shared" si="10"/>
        <v>0</v>
      </c>
      <c r="J63" s="108">
        <v>0</v>
      </c>
      <c r="K63" s="108"/>
      <c r="L63" s="108">
        <v>0</v>
      </c>
      <c r="M63" s="108">
        <v>0</v>
      </c>
      <c r="N63" s="106">
        <f t="shared" si="8"/>
        <v>0</v>
      </c>
      <c r="O63" s="109">
        <f t="shared" si="1"/>
        <v>0</v>
      </c>
      <c r="Q63" s="110">
        <f t="shared" si="11"/>
        <v>0</v>
      </c>
      <c r="R63" s="110">
        <f t="shared" si="3"/>
        <v>0</v>
      </c>
      <c r="T63" s="103"/>
      <c r="U63" s="113" t="s">
        <v>156</v>
      </c>
      <c r="V63" s="114"/>
      <c r="W63" s="105">
        <v>0</v>
      </c>
      <c r="X63" s="105">
        <v>0</v>
      </c>
      <c r="Y63" s="105"/>
      <c r="Z63" s="105">
        <v>0</v>
      </c>
      <c r="AA63" s="106">
        <f t="shared" si="4"/>
        <v>0</v>
      </c>
      <c r="AC63" s="108">
        <v>0</v>
      </c>
      <c r="AD63" s="108">
        <v>0</v>
      </c>
      <c r="AE63" s="108">
        <v>0</v>
      </c>
      <c r="AF63" s="151"/>
      <c r="AG63" s="106">
        <f t="shared" si="9"/>
        <v>0</v>
      </c>
      <c r="AH63" s="109">
        <f t="shared" si="5"/>
        <v>0</v>
      </c>
      <c r="AJ63" s="110">
        <f t="shared" si="6"/>
        <v>0</v>
      </c>
      <c r="AK63" s="110">
        <f t="shared" si="7"/>
        <v>0</v>
      </c>
    </row>
    <row r="64" spans="1:37" x14ac:dyDescent="0.2">
      <c r="A64" s="113"/>
      <c r="B64" s="113" t="s">
        <v>156</v>
      </c>
      <c r="C64" s="114"/>
      <c r="D64" s="105">
        <v>0</v>
      </c>
      <c r="E64" s="105"/>
      <c r="F64" s="105">
        <v>0</v>
      </c>
      <c r="G64" s="105">
        <v>0</v>
      </c>
      <c r="H64" s="106">
        <f t="shared" si="10"/>
        <v>0</v>
      </c>
      <c r="J64" s="108">
        <v>0</v>
      </c>
      <c r="K64" s="108"/>
      <c r="L64" s="108">
        <v>0</v>
      </c>
      <c r="M64" s="108">
        <v>0</v>
      </c>
      <c r="N64" s="106">
        <f t="shared" si="8"/>
        <v>0</v>
      </c>
      <c r="O64" s="109">
        <f t="shared" si="1"/>
        <v>0</v>
      </c>
      <c r="Q64" s="110">
        <f t="shared" si="11"/>
        <v>0</v>
      </c>
      <c r="R64" s="110">
        <f t="shared" si="3"/>
        <v>0</v>
      </c>
      <c r="T64" s="113"/>
      <c r="U64" s="113" t="s">
        <v>156</v>
      </c>
      <c r="V64" s="114"/>
      <c r="W64" s="105">
        <v>0</v>
      </c>
      <c r="X64" s="105">
        <v>0</v>
      </c>
      <c r="Y64" s="105"/>
      <c r="Z64" s="105">
        <v>0</v>
      </c>
      <c r="AA64" s="106">
        <f t="shared" si="4"/>
        <v>0</v>
      </c>
      <c r="AC64" s="108">
        <v>0</v>
      </c>
      <c r="AD64" s="108">
        <v>0</v>
      </c>
      <c r="AE64" s="108">
        <v>0</v>
      </c>
      <c r="AF64" s="151"/>
      <c r="AG64" s="106">
        <f t="shared" si="9"/>
        <v>0</v>
      </c>
      <c r="AH64" s="109">
        <f t="shared" si="5"/>
        <v>0</v>
      </c>
      <c r="AJ64" s="110">
        <f t="shared" si="6"/>
        <v>0</v>
      </c>
      <c r="AK64" s="110">
        <f t="shared" si="7"/>
        <v>0</v>
      </c>
    </row>
    <row r="65" spans="1:37" x14ac:dyDescent="0.2">
      <c r="A65" s="113"/>
      <c r="B65" s="113"/>
      <c r="C65" s="115"/>
      <c r="D65" s="106"/>
      <c r="E65" s="106"/>
      <c r="F65" s="116"/>
      <c r="G65" s="116"/>
      <c r="H65" s="106">
        <f t="shared" si="10"/>
        <v>0</v>
      </c>
      <c r="J65" s="108">
        <v>0</v>
      </c>
      <c r="K65" s="108"/>
      <c r="L65" s="108">
        <v>0</v>
      </c>
      <c r="M65" s="108">
        <v>0</v>
      </c>
      <c r="N65" s="106">
        <f t="shared" si="8"/>
        <v>0</v>
      </c>
      <c r="O65" s="109">
        <f t="shared" si="1"/>
        <v>0</v>
      </c>
      <c r="Q65" s="110">
        <f t="shared" si="11"/>
        <v>0</v>
      </c>
      <c r="R65" s="110">
        <f t="shared" si="3"/>
        <v>0</v>
      </c>
      <c r="T65" s="113"/>
      <c r="U65" s="113"/>
      <c r="V65" s="115"/>
      <c r="W65" s="106"/>
      <c r="X65" s="116"/>
      <c r="Y65" s="116"/>
      <c r="Z65" s="116"/>
      <c r="AA65" s="106">
        <f t="shared" si="4"/>
        <v>0</v>
      </c>
      <c r="AC65" s="108">
        <v>0</v>
      </c>
      <c r="AD65" s="108">
        <v>0</v>
      </c>
      <c r="AE65" s="108">
        <v>0</v>
      </c>
      <c r="AF65" s="151"/>
      <c r="AG65" s="106">
        <f t="shared" si="9"/>
        <v>0</v>
      </c>
      <c r="AH65" s="109">
        <f t="shared" si="5"/>
        <v>0</v>
      </c>
      <c r="AJ65" s="110">
        <f t="shared" si="6"/>
        <v>0</v>
      </c>
      <c r="AK65" s="110">
        <f t="shared" si="7"/>
        <v>0</v>
      </c>
    </row>
    <row r="66" spans="1:37" x14ac:dyDescent="0.2">
      <c r="A66" s="113"/>
      <c r="B66" s="113"/>
      <c r="C66" s="117" t="s">
        <v>157</v>
      </c>
      <c r="D66" s="118">
        <f>SUM(D16:D65)</f>
        <v>2099989</v>
      </c>
      <c r="E66" s="118"/>
      <c r="F66" s="119">
        <f>SUM(F16:F65)</f>
        <v>462048</v>
      </c>
      <c r="G66" s="119">
        <f t="shared" ref="G66:N66" si="12">SUM(G16:G65)</f>
        <v>0</v>
      </c>
      <c r="H66" s="118">
        <f>SUM(H16:H65)</f>
        <v>2562037</v>
      </c>
      <c r="I66" s="89"/>
      <c r="J66" s="119">
        <f t="shared" si="12"/>
        <v>1364870</v>
      </c>
      <c r="K66" s="119"/>
      <c r="L66" s="119">
        <f>SUM(L16:L65)</f>
        <v>113902</v>
      </c>
      <c r="M66" s="119">
        <f t="shared" si="12"/>
        <v>0</v>
      </c>
      <c r="N66" s="118">
        <f t="shared" si="12"/>
        <v>1478772</v>
      </c>
      <c r="O66" s="118">
        <f>SUM(O16:O65)</f>
        <v>1083265</v>
      </c>
      <c r="Q66" s="120">
        <f>SUM(Q16:Q65)</f>
        <v>2331013</v>
      </c>
      <c r="R66" s="120">
        <f>SUM(R16:R65)</f>
        <v>1421821</v>
      </c>
      <c r="T66" s="113"/>
      <c r="U66" s="113"/>
      <c r="V66" s="117" t="s">
        <v>157</v>
      </c>
      <c r="W66" s="118">
        <f>SUM(W16:W65)</f>
        <v>2099989</v>
      </c>
      <c r="X66" s="119">
        <f>SUM(X16:X65)</f>
        <v>462048</v>
      </c>
      <c r="Y66" s="119"/>
      <c r="Z66" s="119">
        <f t="shared" ref="Z66" si="13">SUM(Z16:Z65)</f>
        <v>0</v>
      </c>
      <c r="AA66" s="118">
        <f>SUM(AA16:AA65)</f>
        <v>2562037</v>
      </c>
      <c r="AB66" s="89"/>
      <c r="AC66" s="119">
        <f t="shared" ref="AC66" si="14">SUM(AC16:AC65)</f>
        <v>1364870</v>
      </c>
      <c r="AD66" s="119">
        <f>SUM(AD16:AD65)</f>
        <v>113900</v>
      </c>
      <c r="AE66" s="119">
        <f t="shared" ref="AE66:AG66" si="15">SUM(AE16:AE65)</f>
        <v>0</v>
      </c>
      <c r="AF66" s="119"/>
      <c r="AG66" s="118">
        <f t="shared" si="15"/>
        <v>1478770</v>
      </c>
      <c r="AH66" s="118">
        <f>SUM(AH16:AH65)</f>
        <v>1083267</v>
      </c>
      <c r="AJ66" s="120">
        <f>SUM(AJ16:AJ65)</f>
        <v>2331013</v>
      </c>
      <c r="AK66" s="120">
        <f>SUM(AK16:AK65)</f>
        <v>1421820</v>
      </c>
    </row>
    <row r="67" spans="1:37" ht="48" x14ac:dyDescent="0.2">
      <c r="A67" s="113"/>
      <c r="B67" s="113"/>
      <c r="C67" s="121" t="s">
        <v>174</v>
      </c>
      <c r="D67" s="115"/>
      <c r="E67" s="115"/>
      <c r="F67" s="116"/>
      <c r="G67" s="116"/>
      <c r="H67" s="106">
        <f>D67+F67+G67</f>
        <v>0</v>
      </c>
      <c r="J67" s="116"/>
      <c r="K67" s="116"/>
      <c r="L67" s="116"/>
      <c r="M67" s="116"/>
      <c r="N67" s="106">
        <f>J67+L67+M67</f>
        <v>0</v>
      </c>
      <c r="O67" s="109">
        <f>H67+N67</f>
        <v>0</v>
      </c>
      <c r="Q67" s="111"/>
      <c r="R67" s="111">
        <f>Q66-R66</f>
        <v>909192</v>
      </c>
      <c r="T67" s="113"/>
      <c r="U67" s="113"/>
      <c r="V67" s="121" t="s">
        <v>174</v>
      </c>
      <c r="W67" s="115"/>
      <c r="X67" s="116"/>
      <c r="Y67" s="116"/>
      <c r="Z67" s="116"/>
      <c r="AA67" s="106">
        <f>W67+X67+Z67</f>
        <v>0</v>
      </c>
      <c r="AC67" s="116"/>
      <c r="AD67" s="116"/>
      <c r="AE67" s="116"/>
      <c r="AF67" s="116"/>
      <c r="AG67" s="106">
        <f>AC67+AD67+AE67</f>
        <v>0</v>
      </c>
      <c r="AH67" s="109">
        <f>AA67+AG67</f>
        <v>0</v>
      </c>
      <c r="AJ67" s="111"/>
      <c r="AK67" s="111">
        <f>AJ66-AK66</f>
        <v>909193</v>
      </c>
    </row>
    <row r="68" spans="1:37" ht="36" x14ac:dyDescent="0.2">
      <c r="A68" s="113"/>
      <c r="B68" s="113"/>
      <c r="C68" s="122" t="s">
        <v>175</v>
      </c>
      <c r="D68" s="115"/>
      <c r="E68" s="115"/>
      <c r="F68" s="116"/>
      <c r="G68" s="116"/>
      <c r="H68" s="106">
        <f>D68+F68+G68</f>
        <v>0</v>
      </c>
      <c r="J68" s="116"/>
      <c r="K68" s="116"/>
      <c r="L68" s="116"/>
      <c r="M68" s="116"/>
      <c r="N68" s="106">
        <f>J68+L68+M68</f>
        <v>0</v>
      </c>
      <c r="O68" s="109">
        <f>H68+N68</f>
        <v>0</v>
      </c>
      <c r="Q68" s="111"/>
      <c r="T68" s="113"/>
      <c r="U68" s="113"/>
      <c r="V68" s="122" t="s">
        <v>175</v>
      </c>
      <c r="W68" s="115"/>
      <c r="X68" s="116"/>
      <c r="Y68" s="116"/>
      <c r="Z68" s="116"/>
      <c r="AA68" s="106">
        <f>W68+X68+Z68</f>
        <v>0</v>
      </c>
      <c r="AC68" s="116"/>
      <c r="AD68" s="116"/>
      <c r="AE68" s="116"/>
      <c r="AF68" s="116"/>
      <c r="AG68" s="106">
        <f>AC68+AD68+AE68</f>
        <v>0</v>
      </c>
      <c r="AH68" s="109">
        <f>AA68+AG68</f>
        <v>0</v>
      </c>
      <c r="AJ68" s="111"/>
    </row>
    <row r="69" spans="1:37" x14ac:dyDescent="0.2">
      <c r="A69" s="113"/>
      <c r="B69" s="113"/>
      <c r="C69" s="117" t="s">
        <v>158</v>
      </c>
      <c r="D69" s="118">
        <f>SUM(D66:D68)</f>
        <v>2099989</v>
      </c>
      <c r="E69" s="118"/>
      <c r="F69" s="118">
        <f>SUM(F66:F68)</f>
        <v>462048</v>
      </c>
      <c r="G69" s="118">
        <f>SUM(G66:G68)</f>
        <v>0</v>
      </c>
      <c r="H69" s="118">
        <f>SUM(H66:H68)</f>
        <v>2562037</v>
      </c>
      <c r="I69" s="118"/>
      <c r="J69" s="118">
        <f>SUM(J66:J68)</f>
        <v>1364870</v>
      </c>
      <c r="K69" s="118"/>
      <c r="L69" s="118">
        <f>SUM(L66:L68)</f>
        <v>113902</v>
      </c>
      <c r="M69" s="118">
        <f>SUM(M66:M68)</f>
        <v>0</v>
      </c>
      <c r="N69" s="118">
        <f>SUM(N66:N68)</f>
        <v>1478772</v>
      </c>
      <c r="O69" s="118">
        <f>SUM(O66:O68)</f>
        <v>1083265</v>
      </c>
      <c r="Q69" s="111"/>
      <c r="T69" s="113"/>
      <c r="U69" s="113"/>
      <c r="V69" s="117" t="s">
        <v>158</v>
      </c>
      <c r="W69" s="118">
        <f>SUM(W66:W68)</f>
        <v>2099989</v>
      </c>
      <c r="X69" s="118">
        <f>SUM(X66:X68)</f>
        <v>462048</v>
      </c>
      <c r="Y69" s="118"/>
      <c r="Z69" s="118">
        <f>SUM(Z66:Z68)</f>
        <v>0</v>
      </c>
      <c r="AA69" s="118">
        <f>SUM(AA66:AA68)</f>
        <v>2562037</v>
      </c>
      <c r="AB69" s="118"/>
      <c r="AC69" s="118">
        <f>SUM(AC66:AC68)</f>
        <v>1364870</v>
      </c>
      <c r="AD69" s="118">
        <f>SUM(AD66:AD68)</f>
        <v>113900</v>
      </c>
      <c r="AE69" s="118">
        <f>SUM(AE66:AE68)</f>
        <v>0</v>
      </c>
      <c r="AF69" s="118"/>
      <c r="AG69" s="118">
        <f>SUM(AG66:AG68)</f>
        <v>1478770</v>
      </c>
      <c r="AH69" s="118">
        <f>SUM(AH66:AH68)</f>
        <v>1083267</v>
      </c>
      <c r="AJ69" s="111"/>
    </row>
    <row r="70" spans="1:37" s="126" customFormat="1" x14ac:dyDescent="0.2">
      <c r="A70" s="123"/>
      <c r="B70" s="123"/>
      <c r="C70" s="189" t="s">
        <v>159</v>
      </c>
      <c r="D70" s="189"/>
      <c r="E70" s="189"/>
      <c r="F70" s="189"/>
      <c r="G70" s="189"/>
      <c r="H70" s="189"/>
      <c r="I70" s="189"/>
      <c r="J70" s="189"/>
      <c r="K70" s="124"/>
      <c r="L70" s="125"/>
      <c r="N70" s="127">
        <f>'[1]1.2 TB Historical Balances'!J200</f>
        <v>-1478772.42</v>
      </c>
      <c r="O70" s="128"/>
      <c r="P70" s="129"/>
      <c r="Q70" s="129" t="s">
        <v>160</v>
      </c>
      <c r="R70" s="129"/>
      <c r="S70" s="129"/>
      <c r="T70" s="123"/>
      <c r="U70" s="123"/>
      <c r="V70" s="189" t="s">
        <v>159</v>
      </c>
      <c r="W70" s="189"/>
      <c r="X70" s="189"/>
      <c r="Y70" s="189"/>
      <c r="Z70" s="189"/>
      <c r="AA70" s="189"/>
      <c r="AB70" s="189"/>
      <c r="AC70" s="189"/>
      <c r="AD70" s="125"/>
      <c r="AG70" s="127"/>
      <c r="AH70" s="128"/>
      <c r="AI70" s="129"/>
      <c r="AJ70" s="129"/>
      <c r="AK70" s="129"/>
    </row>
    <row r="71" spans="1:37" s="126" customFormat="1" x14ac:dyDescent="0.2">
      <c r="A71" s="123"/>
      <c r="B71" s="130"/>
      <c r="C71" s="190" t="s">
        <v>91</v>
      </c>
      <c r="D71" s="190"/>
      <c r="E71" s="190"/>
      <c r="F71" s="190"/>
      <c r="G71" s="190"/>
      <c r="H71" s="190"/>
      <c r="I71" s="190"/>
      <c r="J71" s="190"/>
      <c r="K71" s="131"/>
      <c r="L71" s="132">
        <f>L69+L70</f>
        <v>113902</v>
      </c>
      <c r="N71" s="133">
        <f>N69+N70</f>
        <v>-0.41999999992549419</v>
      </c>
      <c r="O71" s="134"/>
      <c r="T71" s="123"/>
      <c r="U71" s="130"/>
      <c r="V71" s="190" t="s">
        <v>91</v>
      </c>
      <c r="W71" s="190"/>
      <c r="X71" s="190"/>
      <c r="Y71" s="190"/>
      <c r="Z71" s="190"/>
      <c r="AA71" s="190"/>
      <c r="AB71" s="190"/>
      <c r="AC71" s="190"/>
      <c r="AD71" s="132">
        <f>AD69+AD70</f>
        <v>113900</v>
      </c>
      <c r="AG71" s="133"/>
      <c r="AH71" s="134"/>
    </row>
    <row r="72" spans="1:37" x14ac:dyDescent="0.2">
      <c r="D72" s="88" t="s">
        <v>161</v>
      </c>
      <c r="H72" s="111" t="s">
        <v>161</v>
      </c>
      <c r="J72" s="135"/>
      <c r="K72" s="135"/>
      <c r="L72" s="127">
        <f>'[1]1.2 TB Historical Balances'!J$530</f>
        <v>113902.86</v>
      </c>
      <c r="M72" s="128"/>
      <c r="N72" s="129" t="s">
        <v>162</v>
      </c>
      <c r="O72" s="111" t="s">
        <v>161</v>
      </c>
      <c r="W72" s="88" t="s">
        <v>161</v>
      </c>
      <c r="AA72" s="111" t="s">
        <v>161</v>
      </c>
      <c r="AC72" s="135"/>
      <c r="AD72" s="111"/>
      <c r="AH72" s="111" t="s">
        <v>161</v>
      </c>
    </row>
    <row r="73" spans="1:37" x14ac:dyDescent="0.2">
      <c r="A73" s="136"/>
      <c r="B73" s="136"/>
      <c r="C73" s="137"/>
      <c r="D73" s="137"/>
      <c r="E73" s="137"/>
      <c r="F73" s="137"/>
      <c r="G73" s="137"/>
      <c r="H73" s="137" t="s">
        <v>176</v>
      </c>
      <c r="I73" s="137"/>
      <c r="L73" s="137"/>
      <c r="M73" s="137"/>
      <c r="O73" s="111"/>
      <c r="T73" s="136"/>
      <c r="U73" s="136"/>
      <c r="V73" s="137"/>
      <c r="W73" s="137"/>
      <c r="X73" s="137"/>
      <c r="Y73" s="137"/>
      <c r="Z73" s="137"/>
      <c r="AA73" s="137" t="s">
        <v>176</v>
      </c>
      <c r="AB73" s="137"/>
      <c r="AD73" s="137"/>
      <c r="AE73" s="137"/>
      <c r="AF73" s="137"/>
      <c r="AH73" s="111"/>
    </row>
    <row r="74" spans="1:37" x14ac:dyDescent="0.2">
      <c r="A74" s="138">
        <v>10</v>
      </c>
      <c r="B74" s="138"/>
      <c r="C74" s="139" t="s">
        <v>163</v>
      </c>
      <c r="D74" s="137"/>
      <c r="E74" s="137"/>
      <c r="F74" s="137"/>
      <c r="G74" s="137"/>
      <c r="H74" s="137" t="s">
        <v>163</v>
      </c>
      <c r="I74" s="137"/>
      <c r="L74" s="140"/>
      <c r="O74" s="111"/>
      <c r="T74" s="138">
        <v>10</v>
      </c>
      <c r="U74" s="138"/>
      <c r="V74" s="139" t="s">
        <v>163</v>
      </c>
      <c r="W74" s="137"/>
      <c r="X74" s="137"/>
      <c r="Y74" s="137"/>
      <c r="Z74" s="137"/>
      <c r="AA74" s="137" t="s">
        <v>163</v>
      </c>
      <c r="AB74" s="137"/>
      <c r="AD74" s="140"/>
      <c r="AH74" s="111"/>
    </row>
    <row r="75" spans="1:37" x14ac:dyDescent="0.2">
      <c r="A75" s="138">
        <v>8</v>
      </c>
      <c r="B75" s="138"/>
      <c r="C75" s="139" t="s">
        <v>78</v>
      </c>
      <c r="D75" s="137"/>
      <c r="E75" s="137"/>
      <c r="F75" s="137"/>
      <c r="G75" s="137"/>
      <c r="H75" s="137" t="s">
        <v>78</v>
      </c>
      <c r="I75" s="137"/>
      <c r="L75" s="140"/>
      <c r="O75" s="111"/>
      <c r="T75" s="138">
        <v>8</v>
      </c>
      <c r="U75" s="138"/>
      <c r="V75" s="139" t="s">
        <v>78</v>
      </c>
      <c r="W75" s="137"/>
      <c r="X75" s="137"/>
      <c r="Y75" s="137"/>
      <c r="Z75" s="137"/>
      <c r="AA75" s="137" t="s">
        <v>78</v>
      </c>
      <c r="AB75" s="137"/>
      <c r="AD75" s="140"/>
      <c r="AH75" s="111"/>
    </row>
    <row r="76" spans="1:37" x14ac:dyDescent="0.2">
      <c r="A76" s="138">
        <v>8</v>
      </c>
      <c r="B76" s="138"/>
      <c r="C76" s="139" t="s">
        <v>164</v>
      </c>
      <c r="D76" s="137"/>
      <c r="E76" s="137"/>
      <c r="F76" s="137"/>
      <c r="G76" s="137"/>
      <c r="H76" s="141" t="s">
        <v>164</v>
      </c>
      <c r="I76" s="137"/>
      <c r="L76" s="140"/>
      <c r="O76" s="111"/>
      <c r="T76" s="138">
        <v>8</v>
      </c>
      <c r="U76" s="138"/>
      <c r="V76" s="139" t="s">
        <v>164</v>
      </c>
      <c r="W76" s="137"/>
      <c r="X76" s="137"/>
      <c r="Y76" s="137"/>
      <c r="Z76" s="137"/>
      <c r="AA76" s="141" t="s">
        <v>164</v>
      </c>
      <c r="AB76" s="137"/>
      <c r="AD76" s="140"/>
      <c r="AH76" s="111"/>
    </row>
    <row r="77" spans="1:37" x14ac:dyDescent="0.2">
      <c r="A77" s="138">
        <v>8</v>
      </c>
      <c r="B77" s="138"/>
      <c r="C77" s="139" t="s">
        <v>165</v>
      </c>
      <c r="D77" s="137"/>
      <c r="E77" s="137"/>
      <c r="F77" s="137"/>
      <c r="G77" s="137"/>
      <c r="H77" s="141" t="s">
        <v>165</v>
      </c>
      <c r="I77" s="137"/>
      <c r="L77" s="140"/>
      <c r="O77" s="111"/>
      <c r="T77" s="138">
        <v>8</v>
      </c>
      <c r="U77" s="138"/>
      <c r="V77" s="139" t="s">
        <v>165</v>
      </c>
      <c r="W77" s="137"/>
      <c r="X77" s="137"/>
      <c r="Y77" s="137"/>
      <c r="Z77" s="137"/>
      <c r="AA77" s="141" t="s">
        <v>165</v>
      </c>
      <c r="AB77" s="137"/>
      <c r="AD77" s="140"/>
      <c r="AH77" s="111"/>
    </row>
    <row r="78" spans="1:37" x14ac:dyDescent="0.2">
      <c r="A78" s="138">
        <v>8</v>
      </c>
      <c r="B78" s="138"/>
      <c r="C78" s="139" t="s">
        <v>166</v>
      </c>
      <c r="D78" s="137"/>
      <c r="E78" s="137"/>
      <c r="F78" s="137"/>
      <c r="G78" s="137"/>
      <c r="H78" s="137" t="s">
        <v>166</v>
      </c>
      <c r="I78" s="137"/>
      <c r="L78" s="140"/>
      <c r="O78" s="111"/>
      <c r="T78" s="138">
        <v>8</v>
      </c>
      <c r="U78" s="138"/>
      <c r="V78" s="139" t="s">
        <v>166</v>
      </c>
      <c r="W78" s="137"/>
      <c r="X78" s="137"/>
      <c r="Y78" s="137"/>
      <c r="Z78" s="137"/>
      <c r="AA78" s="137" t="s">
        <v>166</v>
      </c>
      <c r="AB78" s="137"/>
      <c r="AD78" s="140"/>
      <c r="AH78" s="111"/>
    </row>
    <row r="79" spans="1:37" x14ac:dyDescent="0.2">
      <c r="A79" s="136"/>
      <c r="B79" s="136"/>
      <c r="C79" s="137"/>
      <c r="D79" s="137"/>
      <c r="E79" s="137"/>
      <c r="F79" s="137"/>
      <c r="G79" s="137"/>
      <c r="H79" s="142" t="s">
        <v>167</v>
      </c>
      <c r="I79" s="137"/>
      <c r="L79" s="143">
        <f>L71+L74+L78+L75+L76+L77</f>
        <v>113902</v>
      </c>
      <c r="O79" s="111"/>
      <c r="T79" s="136"/>
      <c r="U79" s="136"/>
      <c r="V79" s="137"/>
      <c r="W79" s="137"/>
      <c r="X79" s="137"/>
      <c r="Y79" s="137"/>
      <c r="Z79" s="137"/>
      <c r="AA79" s="142" t="s">
        <v>167</v>
      </c>
      <c r="AB79" s="137"/>
      <c r="AD79" s="143">
        <f>AD71+AD74+AD78+AD75+AD76+AD77</f>
        <v>113900</v>
      </c>
      <c r="AH79" s="111"/>
    </row>
    <row r="81" spans="1:37" s="185" customFormat="1" ht="21" x14ac:dyDescent="0.35">
      <c r="A81" s="186"/>
      <c r="B81" s="186"/>
      <c r="F81" s="182" t="s">
        <v>141</v>
      </c>
      <c r="G81" s="183">
        <f>'[1]0.1 LDC Info'!$E$27+1</f>
        <v>2013</v>
      </c>
      <c r="H81" s="184" t="s">
        <v>168</v>
      </c>
      <c r="T81" s="186"/>
      <c r="U81" s="186"/>
      <c r="X81" s="182" t="s">
        <v>141</v>
      </c>
      <c r="Y81" s="182"/>
      <c r="Z81" s="183">
        <f>'[1]0.1 LDC Info'!$E$27+1</f>
        <v>2013</v>
      </c>
      <c r="AA81" s="184" t="s">
        <v>142</v>
      </c>
    </row>
    <row r="83" spans="1:37" x14ac:dyDescent="0.2">
      <c r="D83" s="188" t="s">
        <v>143</v>
      </c>
      <c r="E83" s="188"/>
      <c r="F83" s="188"/>
      <c r="G83" s="188"/>
      <c r="H83" s="188"/>
      <c r="J83" s="91"/>
      <c r="K83" s="92"/>
      <c r="L83" s="93" t="s">
        <v>144</v>
      </c>
      <c r="M83" s="93"/>
      <c r="N83" s="94"/>
      <c r="W83" s="188" t="s">
        <v>143</v>
      </c>
      <c r="X83" s="188"/>
      <c r="Y83" s="188"/>
      <c r="Z83" s="188"/>
      <c r="AA83" s="188"/>
      <c r="AC83" s="91"/>
      <c r="AD83" s="93" t="s">
        <v>144</v>
      </c>
      <c r="AE83" s="93"/>
      <c r="AF83" s="93"/>
      <c r="AG83" s="94"/>
    </row>
    <row r="84" spans="1:37" x14ac:dyDescent="0.2">
      <c r="A84" s="95" t="s">
        <v>145</v>
      </c>
      <c r="B84" s="96" t="s">
        <v>146</v>
      </c>
      <c r="C84" s="97" t="s">
        <v>20</v>
      </c>
      <c r="D84" s="95" t="s">
        <v>147</v>
      </c>
      <c r="E84" s="95"/>
      <c r="F84" s="96" t="s">
        <v>148</v>
      </c>
      <c r="G84" s="96" t="s">
        <v>149</v>
      </c>
      <c r="H84" s="95" t="s">
        <v>150</v>
      </c>
      <c r="I84" s="98"/>
      <c r="J84" s="99" t="s">
        <v>147</v>
      </c>
      <c r="K84" s="99"/>
      <c r="L84" s="100" t="s">
        <v>148</v>
      </c>
      <c r="M84" s="100" t="s">
        <v>149</v>
      </c>
      <c r="N84" s="101" t="s">
        <v>150</v>
      </c>
      <c r="O84" s="95" t="s">
        <v>151</v>
      </c>
      <c r="Q84" s="102" t="s">
        <v>152</v>
      </c>
      <c r="R84" s="102" t="s">
        <v>153</v>
      </c>
      <c r="T84" s="95" t="s">
        <v>145</v>
      </c>
      <c r="U84" s="96" t="s">
        <v>146</v>
      </c>
      <c r="V84" s="97" t="s">
        <v>20</v>
      </c>
      <c r="W84" s="95" t="s">
        <v>147</v>
      </c>
      <c r="X84" s="96" t="s">
        <v>148</v>
      </c>
      <c r="Y84" s="96"/>
      <c r="Z84" s="96" t="s">
        <v>149</v>
      </c>
      <c r="AA84" s="95" t="s">
        <v>150</v>
      </c>
      <c r="AB84" s="98"/>
      <c r="AC84" s="99" t="s">
        <v>147</v>
      </c>
      <c r="AD84" s="100" t="s">
        <v>148</v>
      </c>
      <c r="AE84" s="100" t="s">
        <v>149</v>
      </c>
      <c r="AF84" s="100"/>
      <c r="AG84" s="101" t="s">
        <v>150</v>
      </c>
      <c r="AH84" s="95" t="s">
        <v>151</v>
      </c>
      <c r="AJ84" s="102" t="s">
        <v>152</v>
      </c>
      <c r="AK84" s="102" t="s">
        <v>153</v>
      </c>
    </row>
    <row r="85" spans="1:37" ht="24" x14ac:dyDescent="0.2">
      <c r="A85" s="103">
        <v>12</v>
      </c>
      <c r="B85" s="103">
        <v>1611</v>
      </c>
      <c r="C85" s="104" t="s">
        <v>55</v>
      </c>
      <c r="D85" s="105">
        <f t="shared" ref="D85:D122" si="16">H16</f>
        <v>68662</v>
      </c>
      <c r="E85" s="105"/>
      <c r="F85" s="105">
        <v>40000</v>
      </c>
      <c r="G85" s="105">
        <v>0</v>
      </c>
      <c r="H85" s="106">
        <f t="shared" ref="H85:H122" si="17">D85+F85+G85</f>
        <v>108662</v>
      </c>
      <c r="I85" s="107"/>
      <c r="J85" s="108">
        <f t="shared" ref="J85:J122" si="18">N16</f>
        <v>26659</v>
      </c>
      <c r="K85" s="108"/>
      <c r="L85" s="108">
        <f>23102+11000</f>
        <v>34102</v>
      </c>
      <c r="M85" s="108">
        <v>0</v>
      </c>
      <c r="N85" s="106">
        <f>J85+L85+M85</f>
        <v>60761</v>
      </c>
      <c r="O85" s="109">
        <f t="shared" ref="O85:O122" si="19">H85-N85</f>
        <v>47901</v>
      </c>
      <c r="Q85" s="110">
        <f t="shared" ref="Q85:Q122" si="20">AVERAGE(H85,D85)</f>
        <v>88662</v>
      </c>
      <c r="R85" s="110">
        <f t="shared" ref="R85:R134" si="21">AVERAGE(N85,J85)</f>
        <v>43710</v>
      </c>
      <c r="S85" s="111"/>
      <c r="T85" s="103">
        <v>12</v>
      </c>
      <c r="U85" s="103">
        <v>1611</v>
      </c>
      <c r="V85" s="104" t="s">
        <v>55</v>
      </c>
      <c r="W85" s="105">
        <f t="shared" ref="W85:W122" si="22">AA16</f>
        <v>68662</v>
      </c>
      <c r="X85" s="105">
        <v>40000</v>
      </c>
      <c r="Y85" s="105"/>
      <c r="Z85" s="105">
        <v>0</v>
      </c>
      <c r="AA85" s="106">
        <f t="shared" ref="AA85:AA122" si="23">W85+X85+Z85</f>
        <v>108662</v>
      </c>
      <c r="AB85" s="107"/>
      <c r="AC85" s="108">
        <f t="shared" ref="AC85:AC122" si="24">AG16</f>
        <v>26659</v>
      </c>
      <c r="AD85" s="108">
        <f>23102+11000</f>
        <v>34102</v>
      </c>
      <c r="AE85" s="108">
        <v>0</v>
      </c>
      <c r="AF85" s="151"/>
      <c r="AG85" s="106">
        <f>AC85+AD85+AE85</f>
        <v>60761</v>
      </c>
      <c r="AH85" s="109">
        <f t="shared" ref="AH85:AH122" si="25">AA85-AG85</f>
        <v>47901</v>
      </c>
      <c r="AJ85" s="110">
        <f t="shared" ref="AJ85:AJ122" si="26">AVERAGE(AA85,W85)</f>
        <v>88662</v>
      </c>
      <c r="AK85" s="110">
        <f t="shared" ref="AK85:AK122" si="27">AVERAGE(AG85,AC85)</f>
        <v>43710</v>
      </c>
    </row>
    <row r="86" spans="1:37" ht="24" x14ac:dyDescent="0.2">
      <c r="A86" s="103" t="s">
        <v>154</v>
      </c>
      <c r="B86" s="103">
        <v>1612</v>
      </c>
      <c r="C86" s="104" t="s">
        <v>155</v>
      </c>
      <c r="D86" s="105">
        <f t="shared" si="16"/>
        <v>0</v>
      </c>
      <c r="E86" s="105"/>
      <c r="F86" s="105">
        <v>0</v>
      </c>
      <c r="G86" s="105">
        <v>0</v>
      </c>
      <c r="H86" s="106">
        <f t="shared" si="17"/>
        <v>0</v>
      </c>
      <c r="I86" s="107"/>
      <c r="J86" s="108">
        <f t="shared" si="18"/>
        <v>0</v>
      </c>
      <c r="K86" s="108"/>
      <c r="L86" s="108">
        <v>0</v>
      </c>
      <c r="M86" s="108">
        <v>0</v>
      </c>
      <c r="N86" s="106">
        <f>J86+L86+M86</f>
        <v>0</v>
      </c>
      <c r="O86" s="109">
        <f t="shared" si="19"/>
        <v>0</v>
      </c>
      <c r="Q86" s="110">
        <f t="shared" si="20"/>
        <v>0</v>
      </c>
      <c r="R86" s="110">
        <f t="shared" si="21"/>
        <v>0</v>
      </c>
      <c r="S86" s="111"/>
      <c r="T86" s="103" t="s">
        <v>154</v>
      </c>
      <c r="U86" s="103">
        <v>1612</v>
      </c>
      <c r="V86" s="104" t="s">
        <v>155</v>
      </c>
      <c r="W86" s="105">
        <f t="shared" si="22"/>
        <v>0</v>
      </c>
      <c r="X86" s="105">
        <v>0</v>
      </c>
      <c r="Y86" s="105"/>
      <c r="Z86" s="105">
        <v>0</v>
      </c>
      <c r="AA86" s="106">
        <f t="shared" si="23"/>
        <v>0</v>
      </c>
      <c r="AB86" s="107"/>
      <c r="AC86" s="108">
        <f t="shared" si="24"/>
        <v>0</v>
      </c>
      <c r="AD86" s="108"/>
      <c r="AE86" s="108">
        <v>0</v>
      </c>
      <c r="AF86" s="151"/>
      <c r="AG86" s="106">
        <f>AC86+AD86+AE86</f>
        <v>0</v>
      </c>
      <c r="AH86" s="109">
        <f t="shared" si="25"/>
        <v>0</v>
      </c>
      <c r="AJ86" s="110">
        <f t="shared" si="26"/>
        <v>0</v>
      </c>
      <c r="AK86" s="110">
        <f t="shared" si="27"/>
        <v>0</v>
      </c>
    </row>
    <row r="87" spans="1:37" x14ac:dyDescent="0.2">
      <c r="A87" s="103" t="s">
        <v>119</v>
      </c>
      <c r="B87" s="103">
        <v>1805</v>
      </c>
      <c r="C87" s="104" t="s">
        <v>57</v>
      </c>
      <c r="D87" s="105">
        <f t="shared" si="16"/>
        <v>141</v>
      </c>
      <c r="E87" s="105"/>
      <c r="F87" s="105">
        <v>0</v>
      </c>
      <c r="G87" s="105">
        <v>0</v>
      </c>
      <c r="H87" s="106">
        <f t="shared" si="17"/>
        <v>141</v>
      </c>
      <c r="I87" s="107"/>
      <c r="J87" s="108">
        <f t="shared" si="18"/>
        <v>0</v>
      </c>
      <c r="K87" s="108"/>
      <c r="L87" s="108">
        <v>0</v>
      </c>
      <c r="M87" s="108">
        <v>0</v>
      </c>
      <c r="N87" s="106">
        <f>J87+L87+M87</f>
        <v>0</v>
      </c>
      <c r="O87" s="109">
        <f t="shared" si="19"/>
        <v>141</v>
      </c>
      <c r="Q87" s="110">
        <f t="shared" si="20"/>
        <v>141</v>
      </c>
      <c r="R87" s="110">
        <f t="shared" si="21"/>
        <v>0</v>
      </c>
      <c r="S87" s="111"/>
      <c r="T87" s="103" t="s">
        <v>119</v>
      </c>
      <c r="U87" s="103">
        <v>1805</v>
      </c>
      <c r="V87" s="104" t="s">
        <v>57</v>
      </c>
      <c r="W87" s="105">
        <f t="shared" si="22"/>
        <v>141</v>
      </c>
      <c r="X87" s="105">
        <v>0</v>
      </c>
      <c r="Y87" s="105"/>
      <c r="Z87" s="105">
        <v>0</v>
      </c>
      <c r="AA87" s="106">
        <f t="shared" si="23"/>
        <v>141</v>
      </c>
      <c r="AB87" s="107"/>
      <c r="AC87" s="108">
        <f t="shared" si="24"/>
        <v>0</v>
      </c>
      <c r="AD87" s="108"/>
      <c r="AE87" s="108">
        <v>0</v>
      </c>
      <c r="AF87" s="151"/>
      <c r="AG87" s="106">
        <f>AC87+AD87+AE87</f>
        <v>0</v>
      </c>
      <c r="AH87" s="109">
        <f t="shared" si="25"/>
        <v>141</v>
      </c>
      <c r="AJ87" s="110">
        <f t="shared" si="26"/>
        <v>141</v>
      </c>
      <c r="AK87" s="110">
        <f t="shared" si="27"/>
        <v>0</v>
      </c>
    </row>
    <row r="88" spans="1:37" x14ac:dyDescent="0.2">
      <c r="A88" s="103">
        <v>47</v>
      </c>
      <c r="B88" s="103">
        <v>1808</v>
      </c>
      <c r="C88" s="104" t="s">
        <v>58</v>
      </c>
      <c r="D88" s="105">
        <f t="shared" si="16"/>
        <v>0</v>
      </c>
      <c r="E88" s="105"/>
      <c r="F88" s="105">
        <v>0</v>
      </c>
      <c r="G88" s="105">
        <v>0</v>
      </c>
      <c r="H88" s="106">
        <f t="shared" si="17"/>
        <v>0</v>
      </c>
      <c r="I88" s="107"/>
      <c r="J88" s="108">
        <f t="shared" si="18"/>
        <v>0</v>
      </c>
      <c r="K88" s="108"/>
      <c r="L88" s="108">
        <v>0</v>
      </c>
      <c r="M88" s="108">
        <v>0</v>
      </c>
      <c r="N88" s="106">
        <f t="shared" ref="N88:N134" si="28">J88+L88+M88</f>
        <v>0</v>
      </c>
      <c r="O88" s="109">
        <f t="shared" si="19"/>
        <v>0</v>
      </c>
      <c r="Q88" s="110">
        <f t="shared" si="20"/>
        <v>0</v>
      </c>
      <c r="R88" s="110">
        <f t="shared" si="21"/>
        <v>0</v>
      </c>
      <c r="S88" s="111"/>
      <c r="T88" s="103">
        <v>47</v>
      </c>
      <c r="U88" s="103">
        <v>1808</v>
      </c>
      <c r="V88" s="104" t="s">
        <v>58</v>
      </c>
      <c r="W88" s="105">
        <f t="shared" si="22"/>
        <v>0</v>
      </c>
      <c r="X88" s="105">
        <v>0</v>
      </c>
      <c r="Y88" s="105"/>
      <c r="Z88" s="105">
        <v>0</v>
      </c>
      <c r="AA88" s="106">
        <f t="shared" si="23"/>
        <v>0</v>
      </c>
      <c r="AB88" s="107"/>
      <c r="AC88" s="108">
        <f t="shared" si="24"/>
        <v>0</v>
      </c>
      <c r="AD88" s="108"/>
      <c r="AE88" s="108">
        <v>0</v>
      </c>
      <c r="AF88" s="151"/>
      <c r="AG88" s="106">
        <f t="shared" ref="AG88:AG122" si="29">AC88+AD88+AE88</f>
        <v>0</v>
      </c>
      <c r="AH88" s="109">
        <f t="shared" si="25"/>
        <v>0</v>
      </c>
      <c r="AJ88" s="110">
        <f t="shared" si="26"/>
        <v>0</v>
      </c>
      <c r="AK88" s="110">
        <f t="shared" si="27"/>
        <v>0</v>
      </c>
    </row>
    <row r="89" spans="1:37" x14ac:dyDescent="0.2">
      <c r="A89" s="103">
        <v>13</v>
      </c>
      <c r="B89" s="103">
        <v>1810</v>
      </c>
      <c r="C89" s="104" t="s">
        <v>59</v>
      </c>
      <c r="D89" s="105">
        <f t="shared" si="16"/>
        <v>0</v>
      </c>
      <c r="E89" s="105"/>
      <c r="F89" s="105">
        <v>0</v>
      </c>
      <c r="G89" s="105">
        <v>0</v>
      </c>
      <c r="H89" s="106">
        <f t="shared" si="17"/>
        <v>0</v>
      </c>
      <c r="I89" s="107"/>
      <c r="J89" s="108">
        <f t="shared" si="18"/>
        <v>0</v>
      </c>
      <c r="K89" s="108"/>
      <c r="L89" s="108">
        <v>0</v>
      </c>
      <c r="M89" s="108">
        <v>0</v>
      </c>
      <c r="N89" s="106">
        <f t="shared" si="28"/>
        <v>0</v>
      </c>
      <c r="O89" s="109">
        <f t="shared" si="19"/>
        <v>0</v>
      </c>
      <c r="Q89" s="110">
        <f t="shared" si="20"/>
        <v>0</v>
      </c>
      <c r="R89" s="110">
        <f t="shared" si="21"/>
        <v>0</v>
      </c>
      <c r="T89" s="103">
        <v>13</v>
      </c>
      <c r="U89" s="103">
        <v>1810</v>
      </c>
      <c r="V89" s="104" t="s">
        <v>59</v>
      </c>
      <c r="W89" s="105">
        <f t="shared" si="22"/>
        <v>0</v>
      </c>
      <c r="X89" s="105">
        <v>0</v>
      </c>
      <c r="Y89" s="105"/>
      <c r="Z89" s="105">
        <v>0</v>
      </c>
      <c r="AA89" s="106">
        <f t="shared" si="23"/>
        <v>0</v>
      </c>
      <c r="AB89" s="107"/>
      <c r="AC89" s="108">
        <f t="shared" si="24"/>
        <v>0</v>
      </c>
      <c r="AD89" s="108"/>
      <c r="AE89" s="108">
        <v>0</v>
      </c>
      <c r="AF89" s="151"/>
      <c r="AG89" s="106">
        <f t="shared" si="29"/>
        <v>0</v>
      </c>
      <c r="AH89" s="109">
        <f t="shared" si="25"/>
        <v>0</v>
      </c>
      <c r="AJ89" s="110">
        <f t="shared" si="26"/>
        <v>0</v>
      </c>
      <c r="AK89" s="110">
        <f t="shared" si="27"/>
        <v>0</v>
      </c>
    </row>
    <row r="90" spans="1:37" x14ac:dyDescent="0.2">
      <c r="A90" s="103">
        <v>47</v>
      </c>
      <c r="B90" s="103">
        <v>1815</v>
      </c>
      <c r="C90" s="104" t="s">
        <v>60</v>
      </c>
      <c r="D90" s="105">
        <f t="shared" si="16"/>
        <v>478223</v>
      </c>
      <c r="E90" s="105"/>
      <c r="F90" s="105">
        <v>34700</v>
      </c>
      <c r="G90" s="105">
        <v>0</v>
      </c>
      <c r="H90" s="106">
        <f t="shared" si="17"/>
        <v>512923</v>
      </c>
      <c r="I90" s="107"/>
      <c r="J90" s="108">
        <f t="shared" si="18"/>
        <v>226084</v>
      </c>
      <c r="K90" s="108"/>
      <c r="L90" s="108">
        <v>6737</v>
      </c>
      <c r="M90" s="108">
        <v>0</v>
      </c>
      <c r="N90" s="106">
        <f t="shared" si="28"/>
        <v>232821</v>
      </c>
      <c r="O90" s="109">
        <f t="shared" si="19"/>
        <v>280102</v>
      </c>
      <c r="Q90" s="110">
        <f t="shared" si="20"/>
        <v>495573</v>
      </c>
      <c r="R90" s="110">
        <f t="shared" si="21"/>
        <v>229452.5</v>
      </c>
      <c r="T90" s="103">
        <v>47</v>
      </c>
      <c r="U90" s="103">
        <v>1815</v>
      </c>
      <c r="V90" s="104" t="s">
        <v>60</v>
      </c>
      <c r="W90" s="105">
        <f t="shared" si="22"/>
        <v>478223</v>
      </c>
      <c r="X90" s="105">
        <v>34700</v>
      </c>
      <c r="Y90" s="105"/>
      <c r="Z90" s="105">
        <v>0</v>
      </c>
      <c r="AA90" s="106">
        <f t="shared" si="23"/>
        <v>512923</v>
      </c>
      <c r="AB90" s="107"/>
      <c r="AC90" s="108">
        <f t="shared" si="24"/>
        <v>226084</v>
      </c>
      <c r="AD90" s="108">
        <v>10780</v>
      </c>
      <c r="AE90" s="108">
        <v>0</v>
      </c>
      <c r="AF90" s="151"/>
      <c r="AG90" s="106">
        <f t="shared" si="29"/>
        <v>236864</v>
      </c>
      <c r="AH90" s="109">
        <f t="shared" si="25"/>
        <v>276059</v>
      </c>
      <c r="AJ90" s="110">
        <f t="shared" si="26"/>
        <v>495573</v>
      </c>
      <c r="AK90" s="110">
        <f t="shared" si="27"/>
        <v>231474</v>
      </c>
    </row>
    <row r="91" spans="1:37" x14ac:dyDescent="0.2">
      <c r="A91" s="103">
        <v>47</v>
      </c>
      <c r="B91" s="103">
        <v>1820</v>
      </c>
      <c r="C91" s="104" t="s">
        <v>61</v>
      </c>
      <c r="D91" s="105">
        <f t="shared" si="16"/>
        <v>0</v>
      </c>
      <c r="E91" s="105"/>
      <c r="F91" s="105">
        <v>0</v>
      </c>
      <c r="G91" s="105">
        <v>0</v>
      </c>
      <c r="H91" s="106">
        <f t="shared" si="17"/>
        <v>0</v>
      </c>
      <c r="I91" s="107"/>
      <c r="J91" s="108">
        <f t="shared" si="18"/>
        <v>0</v>
      </c>
      <c r="K91" s="108"/>
      <c r="L91" s="108">
        <v>0</v>
      </c>
      <c r="M91" s="108">
        <v>0</v>
      </c>
      <c r="N91" s="106">
        <f t="shared" si="28"/>
        <v>0</v>
      </c>
      <c r="O91" s="109">
        <f t="shared" si="19"/>
        <v>0</v>
      </c>
      <c r="Q91" s="110">
        <f t="shared" si="20"/>
        <v>0</v>
      </c>
      <c r="R91" s="110">
        <f t="shared" si="21"/>
        <v>0</v>
      </c>
      <c r="T91" s="103">
        <v>47</v>
      </c>
      <c r="U91" s="103">
        <v>1820</v>
      </c>
      <c r="V91" s="104" t="s">
        <v>61</v>
      </c>
      <c r="W91" s="105">
        <f t="shared" si="22"/>
        <v>0</v>
      </c>
      <c r="X91" s="105">
        <v>0</v>
      </c>
      <c r="Y91" s="105"/>
      <c r="Z91" s="105">
        <v>0</v>
      </c>
      <c r="AA91" s="106">
        <f t="shared" si="23"/>
        <v>0</v>
      </c>
      <c r="AB91" s="107"/>
      <c r="AC91" s="108">
        <f t="shared" si="24"/>
        <v>0</v>
      </c>
      <c r="AD91" s="108"/>
      <c r="AE91" s="108">
        <v>0</v>
      </c>
      <c r="AF91" s="151"/>
      <c r="AG91" s="106">
        <f t="shared" si="29"/>
        <v>0</v>
      </c>
      <c r="AH91" s="109">
        <f t="shared" si="25"/>
        <v>0</v>
      </c>
      <c r="AJ91" s="110">
        <f t="shared" si="26"/>
        <v>0</v>
      </c>
      <c r="AK91" s="110">
        <f t="shared" si="27"/>
        <v>0</v>
      </c>
    </row>
    <row r="92" spans="1:37" x14ac:dyDescent="0.2">
      <c r="A92" s="103">
        <v>47</v>
      </c>
      <c r="B92" s="103">
        <v>1825</v>
      </c>
      <c r="C92" s="104" t="s">
        <v>62</v>
      </c>
      <c r="D92" s="105">
        <f t="shared" si="16"/>
        <v>0</v>
      </c>
      <c r="E92" s="105"/>
      <c r="F92" s="105">
        <v>0</v>
      </c>
      <c r="G92" s="105">
        <v>0</v>
      </c>
      <c r="H92" s="106">
        <f t="shared" si="17"/>
        <v>0</v>
      </c>
      <c r="I92" s="107"/>
      <c r="J92" s="108">
        <f t="shared" si="18"/>
        <v>0</v>
      </c>
      <c r="K92" s="108"/>
      <c r="L92" s="108">
        <v>0</v>
      </c>
      <c r="M92" s="108">
        <v>0</v>
      </c>
      <c r="N92" s="106">
        <f t="shared" si="28"/>
        <v>0</v>
      </c>
      <c r="O92" s="109">
        <f t="shared" si="19"/>
        <v>0</v>
      </c>
      <c r="Q92" s="110">
        <f t="shared" si="20"/>
        <v>0</v>
      </c>
      <c r="R92" s="110">
        <f t="shared" si="21"/>
        <v>0</v>
      </c>
      <c r="T92" s="103">
        <v>47</v>
      </c>
      <c r="U92" s="103">
        <v>1825</v>
      </c>
      <c r="V92" s="104" t="s">
        <v>62</v>
      </c>
      <c r="W92" s="105">
        <f t="shared" si="22"/>
        <v>0</v>
      </c>
      <c r="X92" s="105">
        <v>0</v>
      </c>
      <c r="Y92" s="105"/>
      <c r="Z92" s="105">
        <v>0</v>
      </c>
      <c r="AA92" s="106">
        <f t="shared" si="23"/>
        <v>0</v>
      </c>
      <c r="AB92" s="107"/>
      <c r="AC92" s="108">
        <f t="shared" si="24"/>
        <v>0</v>
      </c>
      <c r="AD92" s="108"/>
      <c r="AE92" s="108">
        <v>0</v>
      </c>
      <c r="AF92" s="151"/>
      <c r="AG92" s="106">
        <f t="shared" si="29"/>
        <v>0</v>
      </c>
      <c r="AH92" s="109">
        <f t="shared" si="25"/>
        <v>0</v>
      </c>
      <c r="AJ92" s="110">
        <f t="shared" si="26"/>
        <v>0</v>
      </c>
      <c r="AK92" s="110">
        <f t="shared" si="27"/>
        <v>0</v>
      </c>
    </row>
    <row r="93" spans="1:37" x14ac:dyDescent="0.2">
      <c r="A93" s="103">
        <v>47</v>
      </c>
      <c r="B93" s="103">
        <v>1830</v>
      </c>
      <c r="C93" s="104" t="s">
        <v>63</v>
      </c>
      <c r="D93" s="105">
        <f t="shared" si="16"/>
        <v>1129891</v>
      </c>
      <c r="E93" s="105"/>
      <c r="F93" s="105">
        <v>8956</v>
      </c>
      <c r="G93" s="105">
        <v>0</v>
      </c>
      <c r="H93" s="106">
        <f t="shared" si="17"/>
        <v>1138847</v>
      </c>
      <c r="I93" s="107"/>
      <c r="J93" s="108">
        <f>N24+40</f>
        <v>832403</v>
      </c>
      <c r="K93" s="108"/>
      <c r="L93" s="108">
        <v>6040</v>
      </c>
      <c r="M93" s="108">
        <v>0</v>
      </c>
      <c r="N93" s="106">
        <f t="shared" si="28"/>
        <v>838443</v>
      </c>
      <c r="O93" s="109">
        <f t="shared" si="19"/>
        <v>300404</v>
      </c>
      <c r="Q93" s="110">
        <f t="shared" si="20"/>
        <v>1134369</v>
      </c>
      <c r="R93" s="110">
        <f t="shared" si="21"/>
        <v>835423</v>
      </c>
      <c r="T93" s="103">
        <v>47</v>
      </c>
      <c r="U93" s="103">
        <v>1830</v>
      </c>
      <c r="V93" s="104" t="s">
        <v>63</v>
      </c>
      <c r="W93" s="105">
        <f t="shared" si="22"/>
        <v>1129891</v>
      </c>
      <c r="X93" s="105">
        <f>F93</f>
        <v>8956</v>
      </c>
      <c r="Y93" s="105"/>
      <c r="Z93" s="105">
        <v>0</v>
      </c>
      <c r="AA93" s="106">
        <f t="shared" si="23"/>
        <v>1138847</v>
      </c>
      <c r="AB93" s="107"/>
      <c r="AC93" s="108">
        <f t="shared" si="24"/>
        <v>832362</v>
      </c>
      <c r="AD93" s="108">
        <v>11929</v>
      </c>
      <c r="AE93" s="108">
        <v>0</v>
      </c>
      <c r="AF93" s="151"/>
      <c r="AG93" s="106">
        <f t="shared" si="29"/>
        <v>844291</v>
      </c>
      <c r="AH93" s="109">
        <f t="shared" si="25"/>
        <v>294556</v>
      </c>
      <c r="AJ93" s="110">
        <f t="shared" si="26"/>
        <v>1134369</v>
      </c>
      <c r="AK93" s="110">
        <f t="shared" si="27"/>
        <v>838326.5</v>
      </c>
    </row>
    <row r="94" spans="1:37" x14ac:dyDescent="0.2">
      <c r="A94" s="103">
        <v>47</v>
      </c>
      <c r="B94" s="103">
        <v>1835</v>
      </c>
      <c r="C94" s="104" t="s">
        <v>64</v>
      </c>
      <c r="D94" s="105">
        <f t="shared" si="16"/>
        <v>0</v>
      </c>
      <c r="E94" s="105"/>
      <c r="F94" s="105">
        <v>0</v>
      </c>
      <c r="G94" s="105">
        <v>0</v>
      </c>
      <c r="H94" s="106">
        <f t="shared" si="17"/>
        <v>0</v>
      </c>
      <c r="I94" s="107"/>
      <c r="J94" s="108">
        <f t="shared" si="18"/>
        <v>0</v>
      </c>
      <c r="K94" s="108"/>
      <c r="L94" s="108">
        <v>0</v>
      </c>
      <c r="M94" s="108">
        <v>0</v>
      </c>
      <c r="N94" s="106">
        <f t="shared" si="28"/>
        <v>0</v>
      </c>
      <c r="O94" s="109">
        <f t="shared" si="19"/>
        <v>0</v>
      </c>
      <c r="Q94" s="110">
        <f t="shared" si="20"/>
        <v>0</v>
      </c>
      <c r="R94" s="110">
        <f t="shared" si="21"/>
        <v>0</v>
      </c>
      <c r="T94" s="103">
        <v>47</v>
      </c>
      <c r="U94" s="103">
        <v>1835</v>
      </c>
      <c r="V94" s="104" t="s">
        <v>64</v>
      </c>
      <c r="W94" s="105">
        <f t="shared" si="22"/>
        <v>0</v>
      </c>
      <c r="X94" s="105">
        <v>0</v>
      </c>
      <c r="Y94" s="105"/>
      <c r="Z94" s="105">
        <v>0</v>
      </c>
      <c r="AA94" s="106">
        <f t="shared" si="23"/>
        <v>0</v>
      </c>
      <c r="AB94" s="107"/>
      <c r="AC94" s="108">
        <f t="shared" si="24"/>
        <v>0</v>
      </c>
      <c r="AD94" s="108"/>
      <c r="AE94" s="108">
        <v>0</v>
      </c>
      <c r="AF94" s="151"/>
      <c r="AG94" s="106">
        <f t="shared" si="29"/>
        <v>0</v>
      </c>
      <c r="AH94" s="109">
        <f t="shared" si="25"/>
        <v>0</v>
      </c>
      <c r="AJ94" s="110">
        <f t="shared" si="26"/>
        <v>0</v>
      </c>
      <c r="AK94" s="110">
        <f t="shared" si="27"/>
        <v>0</v>
      </c>
    </row>
    <row r="95" spans="1:37" x14ac:dyDescent="0.2">
      <c r="A95" s="103">
        <v>47</v>
      </c>
      <c r="B95" s="103">
        <v>1840</v>
      </c>
      <c r="C95" s="104" t="s">
        <v>65</v>
      </c>
      <c r="D95" s="105">
        <f t="shared" si="16"/>
        <v>77511</v>
      </c>
      <c r="E95" s="105"/>
      <c r="F95" s="105">
        <v>0</v>
      </c>
      <c r="G95" s="105">
        <v>0</v>
      </c>
      <c r="H95" s="106">
        <f t="shared" si="17"/>
        <v>77511</v>
      </c>
      <c r="I95" s="107"/>
      <c r="J95" s="108">
        <f t="shared" si="18"/>
        <v>52562</v>
      </c>
      <c r="K95" s="108"/>
      <c r="L95" s="108">
        <v>499</v>
      </c>
      <c r="M95" s="108">
        <v>0</v>
      </c>
      <c r="N95" s="106">
        <f t="shared" si="28"/>
        <v>53061</v>
      </c>
      <c r="O95" s="109">
        <f t="shared" si="19"/>
        <v>24450</v>
      </c>
      <c r="Q95" s="110">
        <f t="shared" si="20"/>
        <v>77511</v>
      </c>
      <c r="R95" s="110">
        <f t="shared" si="21"/>
        <v>52811.5</v>
      </c>
      <c r="T95" s="103">
        <v>47</v>
      </c>
      <c r="U95" s="103">
        <v>1840</v>
      </c>
      <c r="V95" s="104" t="s">
        <v>65</v>
      </c>
      <c r="W95" s="105">
        <f t="shared" si="22"/>
        <v>77511</v>
      </c>
      <c r="X95" s="105">
        <v>0</v>
      </c>
      <c r="Y95" s="105"/>
      <c r="Z95" s="105">
        <v>0</v>
      </c>
      <c r="AA95" s="106">
        <f t="shared" si="23"/>
        <v>77511</v>
      </c>
      <c r="AB95" s="107"/>
      <c r="AC95" s="108">
        <f t="shared" si="24"/>
        <v>52562</v>
      </c>
      <c r="AD95" s="108">
        <v>997.94848000000002</v>
      </c>
      <c r="AE95" s="108">
        <v>0</v>
      </c>
      <c r="AF95" s="151"/>
      <c r="AG95" s="106">
        <f t="shared" si="29"/>
        <v>53559.948479999999</v>
      </c>
      <c r="AH95" s="109">
        <f t="shared" si="25"/>
        <v>23951.051520000001</v>
      </c>
      <c r="AJ95" s="110">
        <f t="shared" si="26"/>
        <v>77511</v>
      </c>
      <c r="AK95" s="110">
        <f t="shared" si="27"/>
        <v>53060.974239999996</v>
      </c>
    </row>
    <row r="96" spans="1:37" x14ac:dyDescent="0.2">
      <c r="A96" s="103">
        <v>47</v>
      </c>
      <c r="B96" s="103">
        <v>1845</v>
      </c>
      <c r="C96" s="104" t="s">
        <v>66</v>
      </c>
      <c r="D96" s="105">
        <f t="shared" si="16"/>
        <v>3516</v>
      </c>
      <c r="E96" s="105"/>
      <c r="F96" s="105">
        <v>0</v>
      </c>
      <c r="G96" s="105">
        <v>0</v>
      </c>
      <c r="H96" s="106">
        <f t="shared" si="17"/>
        <v>3516</v>
      </c>
      <c r="I96" s="107"/>
      <c r="J96" s="108">
        <f t="shared" si="18"/>
        <v>208</v>
      </c>
      <c r="K96" s="108"/>
      <c r="L96" s="108">
        <v>66</v>
      </c>
      <c r="M96" s="108">
        <v>0</v>
      </c>
      <c r="N96" s="106">
        <f t="shared" si="28"/>
        <v>274</v>
      </c>
      <c r="O96" s="109">
        <f t="shared" si="19"/>
        <v>3242</v>
      </c>
      <c r="Q96" s="110">
        <f t="shared" si="20"/>
        <v>3516</v>
      </c>
      <c r="R96" s="110">
        <f t="shared" si="21"/>
        <v>241</v>
      </c>
      <c r="T96" s="103">
        <v>47</v>
      </c>
      <c r="U96" s="103">
        <v>1845</v>
      </c>
      <c r="V96" s="104" t="s">
        <v>66</v>
      </c>
      <c r="W96" s="105">
        <f t="shared" si="22"/>
        <v>3516</v>
      </c>
      <c r="X96" s="105">
        <v>0</v>
      </c>
      <c r="Y96" s="105"/>
      <c r="Z96" s="105">
        <v>0</v>
      </c>
      <c r="AA96" s="106">
        <f t="shared" si="23"/>
        <v>3516</v>
      </c>
      <c r="AB96" s="107"/>
      <c r="AC96" s="108">
        <f t="shared" si="24"/>
        <v>208</v>
      </c>
      <c r="AD96" s="108">
        <v>132.31411199999999</v>
      </c>
      <c r="AE96" s="108">
        <v>0</v>
      </c>
      <c r="AF96" s="151"/>
      <c r="AG96" s="106">
        <f t="shared" si="29"/>
        <v>340.31411200000002</v>
      </c>
      <c r="AH96" s="109">
        <f t="shared" si="25"/>
        <v>3175.685888</v>
      </c>
      <c r="AJ96" s="110">
        <f t="shared" si="26"/>
        <v>3516</v>
      </c>
      <c r="AK96" s="110">
        <f t="shared" si="27"/>
        <v>274.15705600000001</v>
      </c>
    </row>
    <row r="97" spans="1:37" x14ac:dyDescent="0.2">
      <c r="A97" s="103">
        <v>47</v>
      </c>
      <c r="B97" s="103">
        <v>1850</v>
      </c>
      <c r="C97" s="104" t="s">
        <v>67</v>
      </c>
      <c r="D97" s="105">
        <f t="shared" si="16"/>
        <v>393106</v>
      </c>
      <c r="E97" s="105"/>
      <c r="F97" s="105">
        <v>3691</v>
      </c>
      <c r="G97" s="105">
        <v>0</v>
      </c>
      <c r="H97" s="106">
        <f t="shared" si="17"/>
        <v>396797</v>
      </c>
      <c r="I97" s="107"/>
      <c r="J97" s="108">
        <f t="shared" si="18"/>
        <v>259079</v>
      </c>
      <c r="K97" s="108"/>
      <c r="L97" s="108">
        <v>2717</v>
      </c>
      <c r="M97" s="108">
        <v>0</v>
      </c>
      <c r="N97" s="106">
        <f t="shared" si="28"/>
        <v>261796</v>
      </c>
      <c r="O97" s="109">
        <f t="shared" si="19"/>
        <v>135001</v>
      </c>
      <c r="Q97" s="110">
        <f t="shared" si="20"/>
        <v>394951.5</v>
      </c>
      <c r="R97" s="110">
        <f t="shared" si="21"/>
        <v>260437.5</v>
      </c>
      <c r="T97" s="103">
        <v>47</v>
      </c>
      <c r="U97" s="103">
        <v>1850</v>
      </c>
      <c r="V97" s="104" t="s">
        <v>67</v>
      </c>
      <c r="W97" s="105">
        <f t="shared" si="22"/>
        <v>393106</v>
      </c>
      <c r="X97" s="105">
        <v>3691</v>
      </c>
      <c r="Y97" s="105"/>
      <c r="Z97" s="105">
        <v>0</v>
      </c>
      <c r="AA97" s="106">
        <f t="shared" si="23"/>
        <v>396797</v>
      </c>
      <c r="AB97" s="107"/>
      <c r="AC97" s="108">
        <f t="shared" si="24"/>
        <v>259079</v>
      </c>
      <c r="AD97" s="108">
        <v>5434.895911999999</v>
      </c>
      <c r="AE97" s="108">
        <v>0</v>
      </c>
      <c r="AF97" s="151"/>
      <c r="AG97" s="106">
        <f t="shared" si="29"/>
        <v>264513.89591199998</v>
      </c>
      <c r="AH97" s="109">
        <f t="shared" si="25"/>
        <v>132283.10408800002</v>
      </c>
      <c r="AJ97" s="110">
        <f t="shared" si="26"/>
        <v>394951.5</v>
      </c>
      <c r="AK97" s="110">
        <f t="shared" si="27"/>
        <v>261796.44795599999</v>
      </c>
    </row>
    <row r="98" spans="1:37" x14ac:dyDescent="0.2">
      <c r="A98" s="103">
        <v>47</v>
      </c>
      <c r="B98" s="103">
        <v>1855</v>
      </c>
      <c r="C98" s="104" t="s">
        <v>68</v>
      </c>
      <c r="D98" s="105">
        <f t="shared" si="16"/>
        <v>0</v>
      </c>
      <c r="E98" s="105"/>
      <c r="F98" s="105">
        <v>0</v>
      </c>
      <c r="G98" s="105">
        <v>0</v>
      </c>
      <c r="H98" s="106">
        <f t="shared" si="17"/>
        <v>0</v>
      </c>
      <c r="I98" s="107"/>
      <c r="J98" s="108">
        <f t="shared" si="18"/>
        <v>0</v>
      </c>
      <c r="K98" s="108"/>
      <c r="L98" s="108">
        <v>0</v>
      </c>
      <c r="M98" s="108">
        <v>0</v>
      </c>
      <c r="N98" s="106">
        <f t="shared" si="28"/>
        <v>0</v>
      </c>
      <c r="O98" s="109">
        <f t="shared" si="19"/>
        <v>0</v>
      </c>
      <c r="Q98" s="110">
        <f t="shared" si="20"/>
        <v>0</v>
      </c>
      <c r="R98" s="110">
        <f t="shared" si="21"/>
        <v>0</v>
      </c>
      <c r="T98" s="103">
        <v>47</v>
      </c>
      <c r="U98" s="103">
        <v>1855</v>
      </c>
      <c r="V98" s="104" t="s">
        <v>68</v>
      </c>
      <c r="W98" s="105">
        <f t="shared" si="22"/>
        <v>0</v>
      </c>
      <c r="X98" s="105">
        <v>0</v>
      </c>
      <c r="Y98" s="105"/>
      <c r="Z98" s="105">
        <v>0</v>
      </c>
      <c r="AA98" s="106">
        <f t="shared" si="23"/>
        <v>0</v>
      </c>
      <c r="AB98" s="107"/>
      <c r="AC98" s="108">
        <f t="shared" si="24"/>
        <v>0</v>
      </c>
      <c r="AD98" s="108"/>
      <c r="AE98" s="108">
        <v>0</v>
      </c>
      <c r="AF98" s="151"/>
      <c r="AG98" s="106">
        <f t="shared" si="29"/>
        <v>0</v>
      </c>
      <c r="AH98" s="109">
        <f t="shared" si="25"/>
        <v>0</v>
      </c>
      <c r="AJ98" s="110">
        <f t="shared" si="26"/>
        <v>0</v>
      </c>
      <c r="AK98" s="110">
        <f t="shared" si="27"/>
        <v>0</v>
      </c>
    </row>
    <row r="99" spans="1:37" x14ac:dyDescent="0.2">
      <c r="A99" s="103">
        <v>47</v>
      </c>
      <c r="B99" s="103">
        <v>1860</v>
      </c>
      <c r="C99" s="104" t="s">
        <v>69</v>
      </c>
      <c r="D99" s="105">
        <f t="shared" si="16"/>
        <v>29209</v>
      </c>
      <c r="E99" s="105"/>
      <c r="F99" s="105">
        <v>193</v>
      </c>
      <c r="G99" s="105">
        <v>0</v>
      </c>
      <c r="H99" s="106">
        <f t="shared" si="17"/>
        <v>29402</v>
      </c>
      <c r="I99" s="107"/>
      <c r="J99" s="108">
        <f t="shared" si="18"/>
        <v>19081</v>
      </c>
      <c r="K99" s="108"/>
      <c r="L99" s="108">
        <v>511</v>
      </c>
      <c r="M99" s="108">
        <v>0</v>
      </c>
      <c r="N99" s="106">
        <f t="shared" si="28"/>
        <v>19592</v>
      </c>
      <c r="O99" s="109">
        <f t="shared" si="19"/>
        <v>9810</v>
      </c>
      <c r="Q99" s="110">
        <f t="shared" si="20"/>
        <v>29305.5</v>
      </c>
      <c r="R99" s="110">
        <f t="shared" si="21"/>
        <v>19336.5</v>
      </c>
      <c r="T99" s="103">
        <v>47</v>
      </c>
      <c r="U99" s="103">
        <v>1860</v>
      </c>
      <c r="V99" s="104" t="s">
        <v>69</v>
      </c>
      <c r="W99" s="105">
        <f t="shared" si="22"/>
        <v>29209</v>
      </c>
      <c r="X99" s="105">
        <v>193</v>
      </c>
      <c r="Y99" s="105"/>
      <c r="Z99" s="105">
        <v>0</v>
      </c>
      <c r="AA99" s="106">
        <f t="shared" si="23"/>
        <v>29402</v>
      </c>
      <c r="AB99" s="107"/>
      <c r="AC99" s="108">
        <f t="shared" si="24"/>
        <v>19081</v>
      </c>
      <c r="AD99" s="108">
        <v>1022.4511500000003</v>
      </c>
      <c r="AE99" s="108">
        <v>0</v>
      </c>
      <c r="AF99" s="151"/>
      <c r="AG99" s="106">
        <f t="shared" si="29"/>
        <v>20103.451150000001</v>
      </c>
      <c r="AH99" s="109">
        <f t="shared" si="25"/>
        <v>9298.5488499999992</v>
      </c>
      <c r="AJ99" s="110">
        <f t="shared" si="26"/>
        <v>29305.5</v>
      </c>
      <c r="AK99" s="110">
        <f t="shared" si="27"/>
        <v>19592.225575</v>
      </c>
    </row>
    <row r="100" spans="1:37" x14ac:dyDescent="0.2">
      <c r="A100" s="103">
        <v>47</v>
      </c>
      <c r="B100" s="103">
        <v>1860</v>
      </c>
      <c r="C100" s="104" t="s">
        <v>70</v>
      </c>
      <c r="D100" s="105">
        <f t="shared" si="16"/>
        <v>381117</v>
      </c>
      <c r="E100" s="105"/>
      <c r="F100" s="105">
        <v>687</v>
      </c>
      <c r="G100" s="105">
        <v>0</v>
      </c>
      <c r="H100" s="106">
        <f t="shared" si="17"/>
        <v>381804</v>
      </c>
      <c r="I100" s="107"/>
      <c r="J100" s="108">
        <f t="shared" si="18"/>
        <v>62119</v>
      </c>
      <c r="K100" s="108"/>
      <c r="L100" s="108">
        <v>21289</v>
      </c>
      <c r="M100" s="108">
        <v>0</v>
      </c>
      <c r="N100" s="106">
        <f t="shared" si="28"/>
        <v>83408</v>
      </c>
      <c r="O100" s="109">
        <f t="shared" si="19"/>
        <v>298396</v>
      </c>
      <c r="Q100" s="110">
        <f t="shared" si="20"/>
        <v>381460.5</v>
      </c>
      <c r="R100" s="110">
        <f t="shared" si="21"/>
        <v>72763.5</v>
      </c>
      <c r="T100" s="103">
        <v>47</v>
      </c>
      <c r="U100" s="103">
        <v>1860</v>
      </c>
      <c r="V100" s="104" t="s">
        <v>70</v>
      </c>
      <c r="W100" s="105">
        <f t="shared" si="22"/>
        <v>381117</v>
      </c>
      <c r="X100" s="105">
        <v>687</v>
      </c>
      <c r="Y100" s="105"/>
      <c r="Z100" s="105">
        <v>0</v>
      </c>
      <c r="AA100" s="106">
        <f t="shared" si="23"/>
        <v>381804</v>
      </c>
      <c r="AB100" s="107"/>
      <c r="AC100" s="108">
        <f t="shared" si="24"/>
        <v>62118</v>
      </c>
      <c r="AD100" s="108">
        <f>31934+41</f>
        <v>31975</v>
      </c>
      <c r="AE100" s="108">
        <v>0</v>
      </c>
      <c r="AF100" s="151"/>
      <c r="AG100" s="106">
        <f t="shared" si="29"/>
        <v>94093</v>
      </c>
      <c r="AH100" s="109">
        <f t="shared" si="25"/>
        <v>287711</v>
      </c>
      <c r="AJ100" s="110">
        <f t="shared" si="26"/>
        <v>381460.5</v>
      </c>
      <c r="AK100" s="110">
        <f t="shared" si="27"/>
        <v>78105.5</v>
      </c>
    </row>
    <row r="101" spans="1:37" x14ac:dyDescent="0.2">
      <c r="A101" s="103" t="s">
        <v>119</v>
      </c>
      <c r="B101" s="103">
        <v>1905</v>
      </c>
      <c r="C101" s="104" t="s">
        <v>57</v>
      </c>
      <c r="D101" s="105">
        <f t="shared" si="16"/>
        <v>0</v>
      </c>
      <c r="E101" s="105"/>
      <c r="F101" s="105">
        <v>0</v>
      </c>
      <c r="G101" s="105">
        <v>0</v>
      </c>
      <c r="H101" s="106">
        <f t="shared" si="17"/>
        <v>0</v>
      </c>
      <c r="I101" s="107"/>
      <c r="J101" s="108">
        <f t="shared" si="18"/>
        <v>0</v>
      </c>
      <c r="K101" s="108"/>
      <c r="L101" s="108">
        <v>0</v>
      </c>
      <c r="M101" s="108">
        <v>0</v>
      </c>
      <c r="N101" s="106">
        <f t="shared" si="28"/>
        <v>0</v>
      </c>
      <c r="O101" s="109">
        <f t="shared" si="19"/>
        <v>0</v>
      </c>
      <c r="Q101" s="110">
        <f t="shared" si="20"/>
        <v>0</v>
      </c>
      <c r="R101" s="110">
        <f t="shared" si="21"/>
        <v>0</v>
      </c>
      <c r="T101" s="103" t="s">
        <v>119</v>
      </c>
      <c r="U101" s="103">
        <v>1905</v>
      </c>
      <c r="V101" s="104" t="s">
        <v>57</v>
      </c>
      <c r="W101" s="105">
        <f t="shared" si="22"/>
        <v>0</v>
      </c>
      <c r="X101" s="105">
        <v>0</v>
      </c>
      <c r="Y101" s="105"/>
      <c r="Z101" s="105">
        <v>0</v>
      </c>
      <c r="AA101" s="106">
        <f t="shared" si="23"/>
        <v>0</v>
      </c>
      <c r="AB101" s="107"/>
      <c r="AC101" s="108">
        <f t="shared" si="24"/>
        <v>0</v>
      </c>
      <c r="AD101" s="108"/>
      <c r="AE101" s="108">
        <v>0</v>
      </c>
      <c r="AF101" s="151"/>
      <c r="AG101" s="106">
        <f t="shared" si="29"/>
        <v>0</v>
      </c>
      <c r="AH101" s="109">
        <f t="shared" si="25"/>
        <v>0</v>
      </c>
      <c r="AJ101" s="110">
        <f t="shared" si="26"/>
        <v>0</v>
      </c>
      <c r="AK101" s="110">
        <f t="shared" si="27"/>
        <v>0</v>
      </c>
    </row>
    <row r="102" spans="1:37" x14ac:dyDescent="0.2">
      <c r="A102" s="103">
        <v>47</v>
      </c>
      <c r="B102" s="103">
        <v>1908</v>
      </c>
      <c r="C102" s="104" t="s">
        <v>71</v>
      </c>
      <c r="D102" s="105">
        <f t="shared" si="16"/>
        <v>0</v>
      </c>
      <c r="E102" s="105"/>
      <c r="F102" s="105">
        <v>0</v>
      </c>
      <c r="G102" s="105">
        <v>0</v>
      </c>
      <c r="H102" s="106">
        <f t="shared" si="17"/>
        <v>0</v>
      </c>
      <c r="I102" s="107"/>
      <c r="J102" s="108">
        <f t="shared" si="18"/>
        <v>0</v>
      </c>
      <c r="K102" s="108"/>
      <c r="L102" s="108">
        <v>0</v>
      </c>
      <c r="M102" s="108">
        <v>0</v>
      </c>
      <c r="N102" s="106">
        <f t="shared" si="28"/>
        <v>0</v>
      </c>
      <c r="O102" s="109">
        <f t="shared" si="19"/>
        <v>0</v>
      </c>
      <c r="Q102" s="110">
        <f t="shared" si="20"/>
        <v>0</v>
      </c>
      <c r="R102" s="110">
        <f t="shared" si="21"/>
        <v>0</v>
      </c>
      <c r="T102" s="103">
        <v>47</v>
      </c>
      <c r="U102" s="103">
        <v>1908</v>
      </c>
      <c r="V102" s="104" t="s">
        <v>71</v>
      </c>
      <c r="W102" s="105">
        <f t="shared" si="22"/>
        <v>0</v>
      </c>
      <c r="X102" s="105">
        <v>0</v>
      </c>
      <c r="Y102" s="105"/>
      <c r="Z102" s="105">
        <v>0</v>
      </c>
      <c r="AA102" s="106">
        <f t="shared" si="23"/>
        <v>0</v>
      </c>
      <c r="AB102" s="107"/>
      <c r="AC102" s="108">
        <f t="shared" si="24"/>
        <v>0</v>
      </c>
      <c r="AD102" s="108"/>
      <c r="AE102" s="108">
        <v>0</v>
      </c>
      <c r="AF102" s="151"/>
      <c r="AG102" s="106">
        <f t="shared" si="29"/>
        <v>0</v>
      </c>
      <c r="AH102" s="109">
        <f t="shared" si="25"/>
        <v>0</v>
      </c>
      <c r="AJ102" s="110">
        <f t="shared" si="26"/>
        <v>0</v>
      </c>
      <c r="AK102" s="110">
        <f t="shared" si="27"/>
        <v>0</v>
      </c>
    </row>
    <row r="103" spans="1:37" x14ac:dyDescent="0.2">
      <c r="A103" s="103">
        <v>13</v>
      </c>
      <c r="B103" s="103">
        <v>1910</v>
      </c>
      <c r="C103" s="104" t="s">
        <v>59</v>
      </c>
      <c r="D103" s="105">
        <f t="shared" si="16"/>
        <v>0</v>
      </c>
      <c r="E103" s="105"/>
      <c r="F103" s="105">
        <v>0</v>
      </c>
      <c r="G103" s="105">
        <v>0</v>
      </c>
      <c r="H103" s="106">
        <f t="shared" si="17"/>
        <v>0</v>
      </c>
      <c r="I103" s="107"/>
      <c r="J103" s="108">
        <f t="shared" si="18"/>
        <v>0</v>
      </c>
      <c r="K103" s="108"/>
      <c r="L103" s="108">
        <v>0</v>
      </c>
      <c r="M103" s="108">
        <v>0</v>
      </c>
      <c r="N103" s="106">
        <f t="shared" si="28"/>
        <v>0</v>
      </c>
      <c r="O103" s="109">
        <f t="shared" si="19"/>
        <v>0</v>
      </c>
      <c r="Q103" s="110">
        <f t="shared" si="20"/>
        <v>0</v>
      </c>
      <c r="R103" s="110">
        <f t="shared" si="21"/>
        <v>0</v>
      </c>
      <c r="T103" s="103">
        <v>13</v>
      </c>
      <c r="U103" s="103">
        <v>1910</v>
      </c>
      <c r="V103" s="104" t="s">
        <v>59</v>
      </c>
      <c r="W103" s="105">
        <f t="shared" si="22"/>
        <v>0</v>
      </c>
      <c r="X103" s="105">
        <v>0</v>
      </c>
      <c r="Y103" s="105"/>
      <c r="Z103" s="105">
        <v>0</v>
      </c>
      <c r="AA103" s="106">
        <f t="shared" si="23"/>
        <v>0</v>
      </c>
      <c r="AB103" s="107"/>
      <c r="AC103" s="108">
        <f t="shared" si="24"/>
        <v>0</v>
      </c>
      <c r="AD103" s="108"/>
      <c r="AE103" s="108">
        <v>0</v>
      </c>
      <c r="AF103" s="151"/>
      <c r="AG103" s="106">
        <f t="shared" si="29"/>
        <v>0</v>
      </c>
      <c r="AH103" s="109">
        <f t="shared" si="25"/>
        <v>0</v>
      </c>
      <c r="AJ103" s="110">
        <f t="shared" si="26"/>
        <v>0</v>
      </c>
      <c r="AK103" s="110">
        <f t="shared" si="27"/>
        <v>0</v>
      </c>
    </row>
    <row r="104" spans="1:37" x14ac:dyDescent="0.2">
      <c r="A104" s="103">
        <v>8</v>
      </c>
      <c r="B104" s="103">
        <v>1915</v>
      </c>
      <c r="C104" s="104" t="s">
        <v>72</v>
      </c>
      <c r="D104" s="105">
        <f t="shared" si="16"/>
        <v>0</v>
      </c>
      <c r="E104" s="105"/>
      <c r="F104" s="105">
        <v>0</v>
      </c>
      <c r="G104" s="105">
        <v>0</v>
      </c>
      <c r="H104" s="106">
        <f t="shared" si="17"/>
        <v>0</v>
      </c>
      <c r="I104" s="107"/>
      <c r="J104" s="108">
        <f t="shared" si="18"/>
        <v>0</v>
      </c>
      <c r="K104" s="108"/>
      <c r="L104" s="108">
        <v>0</v>
      </c>
      <c r="M104" s="108">
        <v>0</v>
      </c>
      <c r="N104" s="106">
        <f t="shared" si="28"/>
        <v>0</v>
      </c>
      <c r="O104" s="109">
        <f t="shared" si="19"/>
        <v>0</v>
      </c>
      <c r="Q104" s="110">
        <f t="shared" si="20"/>
        <v>0</v>
      </c>
      <c r="R104" s="110">
        <f t="shared" si="21"/>
        <v>0</v>
      </c>
      <c r="T104" s="103">
        <v>8</v>
      </c>
      <c r="U104" s="103">
        <v>1915</v>
      </c>
      <c r="V104" s="104" t="s">
        <v>72</v>
      </c>
      <c r="W104" s="105">
        <f t="shared" si="22"/>
        <v>0</v>
      </c>
      <c r="X104" s="105">
        <v>0</v>
      </c>
      <c r="Y104" s="105"/>
      <c r="Z104" s="105">
        <v>0</v>
      </c>
      <c r="AA104" s="106">
        <f t="shared" si="23"/>
        <v>0</v>
      </c>
      <c r="AB104" s="107"/>
      <c r="AC104" s="108">
        <f t="shared" si="24"/>
        <v>0</v>
      </c>
      <c r="AD104" s="108"/>
      <c r="AE104" s="108">
        <v>0</v>
      </c>
      <c r="AF104" s="151"/>
      <c r="AG104" s="106">
        <f t="shared" si="29"/>
        <v>0</v>
      </c>
      <c r="AH104" s="109">
        <f t="shared" si="25"/>
        <v>0</v>
      </c>
      <c r="AJ104" s="110">
        <f t="shared" si="26"/>
        <v>0</v>
      </c>
      <c r="AK104" s="110">
        <f t="shared" si="27"/>
        <v>0</v>
      </c>
    </row>
    <row r="105" spans="1:37" x14ac:dyDescent="0.2">
      <c r="A105" s="103">
        <v>8</v>
      </c>
      <c r="B105" s="103">
        <v>1915</v>
      </c>
      <c r="C105" s="104" t="s">
        <v>73</v>
      </c>
      <c r="D105" s="105">
        <f t="shared" si="16"/>
        <v>0</v>
      </c>
      <c r="E105" s="105"/>
      <c r="F105" s="105">
        <v>0</v>
      </c>
      <c r="G105" s="105">
        <v>0</v>
      </c>
      <c r="H105" s="106">
        <f t="shared" si="17"/>
        <v>0</v>
      </c>
      <c r="I105" s="107"/>
      <c r="J105" s="108">
        <f t="shared" si="18"/>
        <v>0</v>
      </c>
      <c r="K105" s="108"/>
      <c r="L105" s="108">
        <v>0</v>
      </c>
      <c r="M105" s="108">
        <v>0</v>
      </c>
      <c r="N105" s="106">
        <f t="shared" si="28"/>
        <v>0</v>
      </c>
      <c r="O105" s="109">
        <f t="shared" si="19"/>
        <v>0</v>
      </c>
      <c r="Q105" s="110">
        <f t="shared" si="20"/>
        <v>0</v>
      </c>
      <c r="R105" s="110">
        <f t="shared" si="21"/>
        <v>0</v>
      </c>
      <c r="T105" s="103">
        <v>8</v>
      </c>
      <c r="U105" s="103">
        <v>1915</v>
      </c>
      <c r="V105" s="104" t="s">
        <v>73</v>
      </c>
      <c r="W105" s="105">
        <f t="shared" si="22"/>
        <v>0</v>
      </c>
      <c r="X105" s="105">
        <v>0</v>
      </c>
      <c r="Y105" s="105"/>
      <c r="Z105" s="105">
        <v>0</v>
      </c>
      <c r="AA105" s="106">
        <f t="shared" si="23"/>
        <v>0</v>
      </c>
      <c r="AB105" s="107"/>
      <c r="AC105" s="108">
        <f t="shared" si="24"/>
        <v>0</v>
      </c>
      <c r="AD105" s="108"/>
      <c r="AE105" s="108">
        <v>0</v>
      </c>
      <c r="AF105" s="151"/>
      <c r="AG105" s="106">
        <f t="shared" si="29"/>
        <v>0</v>
      </c>
      <c r="AH105" s="109">
        <f t="shared" si="25"/>
        <v>0</v>
      </c>
      <c r="AJ105" s="110">
        <f t="shared" si="26"/>
        <v>0</v>
      </c>
      <c r="AK105" s="110">
        <f t="shared" si="27"/>
        <v>0</v>
      </c>
    </row>
    <row r="106" spans="1:37" x14ac:dyDescent="0.2">
      <c r="A106" s="103">
        <v>10</v>
      </c>
      <c r="B106" s="103">
        <v>1920</v>
      </c>
      <c r="C106" s="104" t="s">
        <v>74</v>
      </c>
      <c r="D106" s="105">
        <f t="shared" si="16"/>
        <v>0</v>
      </c>
      <c r="E106" s="105"/>
      <c r="F106" s="105">
        <v>0</v>
      </c>
      <c r="G106" s="105">
        <v>0</v>
      </c>
      <c r="H106" s="106">
        <f t="shared" si="17"/>
        <v>0</v>
      </c>
      <c r="I106" s="107"/>
      <c r="J106" s="108">
        <f t="shared" si="18"/>
        <v>0</v>
      </c>
      <c r="K106" s="108"/>
      <c r="L106" s="108">
        <v>0</v>
      </c>
      <c r="M106" s="108">
        <v>0</v>
      </c>
      <c r="N106" s="106">
        <f t="shared" si="28"/>
        <v>0</v>
      </c>
      <c r="O106" s="109">
        <f t="shared" si="19"/>
        <v>0</v>
      </c>
      <c r="Q106" s="110">
        <f t="shared" si="20"/>
        <v>0</v>
      </c>
      <c r="R106" s="110">
        <f t="shared" si="21"/>
        <v>0</v>
      </c>
      <c r="T106" s="103">
        <v>10</v>
      </c>
      <c r="U106" s="103">
        <v>1920</v>
      </c>
      <c r="V106" s="104" t="s">
        <v>74</v>
      </c>
      <c r="W106" s="105">
        <f t="shared" si="22"/>
        <v>0</v>
      </c>
      <c r="X106" s="105">
        <v>0</v>
      </c>
      <c r="Y106" s="105"/>
      <c r="Z106" s="105">
        <v>0</v>
      </c>
      <c r="AA106" s="106">
        <f t="shared" si="23"/>
        <v>0</v>
      </c>
      <c r="AB106" s="107"/>
      <c r="AC106" s="108">
        <f t="shared" si="24"/>
        <v>0</v>
      </c>
      <c r="AD106" s="108">
        <v>0</v>
      </c>
      <c r="AE106" s="108">
        <v>0</v>
      </c>
      <c r="AF106" s="151"/>
      <c r="AG106" s="106">
        <f t="shared" si="29"/>
        <v>0</v>
      </c>
      <c r="AH106" s="109">
        <f t="shared" si="25"/>
        <v>0</v>
      </c>
      <c r="AJ106" s="110">
        <f t="shared" si="26"/>
        <v>0</v>
      </c>
      <c r="AK106" s="110">
        <f t="shared" si="27"/>
        <v>0</v>
      </c>
    </row>
    <row r="107" spans="1:37" x14ac:dyDescent="0.2">
      <c r="A107" s="103">
        <v>45</v>
      </c>
      <c r="B107" s="103">
        <v>1920</v>
      </c>
      <c r="C107" s="104" t="s">
        <v>75</v>
      </c>
      <c r="D107" s="105">
        <f t="shared" si="16"/>
        <v>0</v>
      </c>
      <c r="E107" s="105"/>
      <c r="F107" s="105">
        <v>0</v>
      </c>
      <c r="G107" s="105">
        <v>0</v>
      </c>
      <c r="H107" s="106">
        <f t="shared" si="17"/>
        <v>0</v>
      </c>
      <c r="I107" s="107"/>
      <c r="J107" s="108">
        <f t="shared" si="18"/>
        <v>0</v>
      </c>
      <c r="K107" s="108"/>
      <c r="L107" s="108">
        <v>0</v>
      </c>
      <c r="M107" s="108">
        <v>0</v>
      </c>
      <c r="N107" s="106">
        <f t="shared" si="28"/>
        <v>0</v>
      </c>
      <c r="O107" s="109">
        <f t="shared" si="19"/>
        <v>0</v>
      </c>
      <c r="Q107" s="110">
        <f t="shared" si="20"/>
        <v>0</v>
      </c>
      <c r="R107" s="110">
        <f t="shared" si="21"/>
        <v>0</v>
      </c>
      <c r="T107" s="103">
        <v>45</v>
      </c>
      <c r="U107" s="103">
        <v>1920</v>
      </c>
      <c r="V107" s="104" t="s">
        <v>75</v>
      </c>
      <c r="W107" s="105">
        <f t="shared" si="22"/>
        <v>0</v>
      </c>
      <c r="X107" s="105">
        <v>0</v>
      </c>
      <c r="Y107" s="105"/>
      <c r="Z107" s="105">
        <v>0</v>
      </c>
      <c r="AA107" s="106">
        <f t="shared" si="23"/>
        <v>0</v>
      </c>
      <c r="AB107" s="107"/>
      <c r="AC107" s="108">
        <f t="shared" si="24"/>
        <v>0</v>
      </c>
      <c r="AD107" s="108">
        <v>0</v>
      </c>
      <c r="AE107" s="108">
        <v>0</v>
      </c>
      <c r="AF107" s="151"/>
      <c r="AG107" s="106">
        <f t="shared" si="29"/>
        <v>0</v>
      </c>
      <c r="AH107" s="109">
        <f t="shared" si="25"/>
        <v>0</v>
      </c>
      <c r="AJ107" s="110">
        <f t="shared" si="26"/>
        <v>0</v>
      </c>
      <c r="AK107" s="110">
        <f t="shared" si="27"/>
        <v>0</v>
      </c>
    </row>
    <row r="108" spans="1:37" x14ac:dyDescent="0.2">
      <c r="A108" s="103">
        <v>45.1</v>
      </c>
      <c r="B108" s="103">
        <v>1920</v>
      </c>
      <c r="C108" s="104" t="s">
        <v>76</v>
      </c>
      <c r="D108" s="105">
        <f t="shared" si="16"/>
        <v>661</v>
      </c>
      <c r="E108" s="105"/>
      <c r="F108" s="105">
        <v>0</v>
      </c>
      <c r="G108" s="105">
        <v>0</v>
      </c>
      <c r="H108" s="106">
        <f t="shared" si="17"/>
        <v>661</v>
      </c>
      <c r="I108" s="107"/>
      <c r="J108" s="108">
        <f t="shared" si="18"/>
        <v>617</v>
      </c>
      <c r="K108" s="108"/>
      <c r="L108" s="108">
        <v>24</v>
      </c>
      <c r="M108" s="108">
        <v>0</v>
      </c>
      <c r="N108" s="106">
        <f t="shared" si="28"/>
        <v>641</v>
      </c>
      <c r="O108" s="109">
        <f t="shared" si="19"/>
        <v>20</v>
      </c>
      <c r="Q108" s="110">
        <f t="shared" si="20"/>
        <v>661</v>
      </c>
      <c r="R108" s="110">
        <f t="shared" si="21"/>
        <v>629</v>
      </c>
      <c r="T108" s="103">
        <v>45.1</v>
      </c>
      <c r="U108" s="103">
        <v>1920</v>
      </c>
      <c r="V108" s="104" t="s">
        <v>76</v>
      </c>
      <c r="W108" s="105">
        <f t="shared" si="22"/>
        <v>661</v>
      </c>
      <c r="X108" s="105">
        <v>0</v>
      </c>
      <c r="Y108" s="105"/>
      <c r="Z108" s="105">
        <v>0</v>
      </c>
      <c r="AA108" s="106">
        <f t="shared" si="23"/>
        <v>661</v>
      </c>
      <c r="AB108" s="107"/>
      <c r="AC108" s="108">
        <f t="shared" si="24"/>
        <v>617</v>
      </c>
      <c r="AD108" s="108">
        <v>24</v>
      </c>
      <c r="AE108" s="108">
        <v>0</v>
      </c>
      <c r="AF108" s="151"/>
      <c r="AG108" s="106">
        <f t="shared" si="29"/>
        <v>641</v>
      </c>
      <c r="AH108" s="109">
        <f t="shared" si="25"/>
        <v>20</v>
      </c>
      <c r="AJ108" s="110">
        <f t="shared" si="26"/>
        <v>661</v>
      </c>
      <c r="AK108" s="110">
        <f t="shared" si="27"/>
        <v>629</v>
      </c>
    </row>
    <row r="109" spans="1:37" x14ac:dyDescent="0.2">
      <c r="A109" s="103">
        <v>10</v>
      </c>
      <c r="B109" s="103">
        <v>1930</v>
      </c>
      <c r="C109" s="104" t="s">
        <v>77</v>
      </c>
      <c r="D109" s="105">
        <f t="shared" si="16"/>
        <v>0</v>
      </c>
      <c r="E109" s="105"/>
      <c r="F109" s="105">
        <v>0</v>
      </c>
      <c r="G109" s="105">
        <v>0</v>
      </c>
      <c r="H109" s="106">
        <f t="shared" si="17"/>
        <v>0</v>
      </c>
      <c r="I109" s="107"/>
      <c r="J109" s="108">
        <f t="shared" si="18"/>
        <v>0</v>
      </c>
      <c r="K109" s="108"/>
      <c r="L109" s="108">
        <v>0</v>
      </c>
      <c r="M109" s="108">
        <v>0</v>
      </c>
      <c r="N109" s="106">
        <f t="shared" si="28"/>
        <v>0</v>
      </c>
      <c r="O109" s="109">
        <f t="shared" si="19"/>
        <v>0</v>
      </c>
      <c r="Q109" s="110">
        <f t="shared" si="20"/>
        <v>0</v>
      </c>
      <c r="R109" s="110">
        <f t="shared" si="21"/>
        <v>0</v>
      </c>
      <c r="T109" s="103">
        <v>10</v>
      </c>
      <c r="U109" s="103">
        <v>1930</v>
      </c>
      <c r="V109" s="104" t="s">
        <v>77</v>
      </c>
      <c r="W109" s="105">
        <f t="shared" si="22"/>
        <v>0</v>
      </c>
      <c r="X109" s="105">
        <v>0</v>
      </c>
      <c r="Y109" s="105"/>
      <c r="Z109" s="105">
        <v>0</v>
      </c>
      <c r="AA109" s="106">
        <f t="shared" si="23"/>
        <v>0</v>
      </c>
      <c r="AB109" s="107"/>
      <c r="AC109" s="108">
        <f t="shared" si="24"/>
        <v>0</v>
      </c>
      <c r="AD109" s="108">
        <v>0</v>
      </c>
      <c r="AE109" s="108">
        <v>0</v>
      </c>
      <c r="AF109" s="151"/>
      <c r="AG109" s="106">
        <f t="shared" si="29"/>
        <v>0</v>
      </c>
      <c r="AH109" s="109">
        <f t="shared" si="25"/>
        <v>0</v>
      </c>
      <c r="AJ109" s="110">
        <f t="shared" si="26"/>
        <v>0</v>
      </c>
      <c r="AK109" s="110">
        <f t="shared" si="27"/>
        <v>0</v>
      </c>
    </row>
    <row r="110" spans="1:37" x14ac:dyDescent="0.2">
      <c r="A110" s="103">
        <v>8</v>
      </c>
      <c r="B110" s="103">
        <v>1935</v>
      </c>
      <c r="C110" s="104" t="s">
        <v>78</v>
      </c>
      <c r="D110" s="105">
        <f t="shared" si="16"/>
        <v>0</v>
      </c>
      <c r="E110" s="105"/>
      <c r="F110" s="105">
        <v>0</v>
      </c>
      <c r="G110" s="105">
        <v>0</v>
      </c>
      <c r="H110" s="106">
        <f t="shared" si="17"/>
        <v>0</v>
      </c>
      <c r="I110" s="107"/>
      <c r="J110" s="108">
        <f t="shared" si="18"/>
        <v>0</v>
      </c>
      <c r="K110" s="108"/>
      <c r="L110" s="108">
        <v>0</v>
      </c>
      <c r="M110" s="108">
        <v>0</v>
      </c>
      <c r="N110" s="106">
        <f t="shared" si="28"/>
        <v>0</v>
      </c>
      <c r="O110" s="109">
        <f t="shared" si="19"/>
        <v>0</v>
      </c>
      <c r="Q110" s="110">
        <f t="shared" si="20"/>
        <v>0</v>
      </c>
      <c r="R110" s="110">
        <f t="shared" si="21"/>
        <v>0</v>
      </c>
      <c r="T110" s="103">
        <v>8</v>
      </c>
      <c r="U110" s="103">
        <v>1935</v>
      </c>
      <c r="V110" s="104" t="s">
        <v>78</v>
      </c>
      <c r="W110" s="105">
        <f t="shared" si="22"/>
        <v>0</v>
      </c>
      <c r="X110" s="105">
        <v>0</v>
      </c>
      <c r="Y110" s="105"/>
      <c r="Z110" s="105">
        <v>0</v>
      </c>
      <c r="AA110" s="106">
        <f t="shared" si="23"/>
        <v>0</v>
      </c>
      <c r="AB110" s="107"/>
      <c r="AC110" s="108">
        <f t="shared" si="24"/>
        <v>0</v>
      </c>
      <c r="AD110" s="108">
        <v>0</v>
      </c>
      <c r="AE110" s="108">
        <v>0</v>
      </c>
      <c r="AF110" s="151"/>
      <c r="AG110" s="106">
        <f t="shared" si="29"/>
        <v>0</v>
      </c>
      <c r="AH110" s="109">
        <f t="shared" si="25"/>
        <v>0</v>
      </c>
      <c r="AJ110" s="110">
        <f t="shared" si="26"/>
        <v>0</v>
      </c>
      <c r="AK110" s="110">
        <f t="shared" si="27"/>
        <v>0</v>
      </c>
    </row>
    <row r="111" spans="1:37" x14ac:dyDescent="0.2">
      <c r="A111" s="103">
        <v>8</v>
      </c>
      <c r="B111" s="103">
        <v>1940</v>
      </c>
      <c r="C111" s="104" t="s">
        <v>79</v>
      </c>
      <c r="D111" s="105">
        <f t="shared" si="16"/>
        <v>0</v>
      </c>
      <c r="E111" s="105"/>
      <c r="F111" s="105">
        <v>0</v>
      </c>
      <c r="G111" s="105">
        <v>0</v>
      </c>
      <c r="H111" s="106">
        <f t="shared" si="17"/>
        <v>0</v>
      </c>
      <c r="I111" s="107"/>
      <c r="J111" s="108">
        <f t="shared" si="18"/>
        <v>0</v>
      </c>
      <c r="K111" s="108"/>
      <c r="L111" s="108">
        <v>0</v>
      </c>
      <c r="M111" s="108">
        <v>0</v>
      </c>
      <c r="N111" s="106">
        <f t="shared" si="28"/>
        <v>0</v>
      </c>
      <c r="O111" s="109">
        <f t="shared" si="19"/>
        <v>0</v>
      </c>
      <c r="Q111" s="110">
        <f t="shared" si="20"/>
        <v>0</v>
      </c>
      <c r="R111" s="110">
        <f t="shared" si="21"/>
        <v>0</v>
      </c>
      <c r="T111" s="103">
        <v>8</v>
      </c>
      <c r="U111" s="103">
        <v>1940</v>
      </c>
      <c r="V111" s="104" t="s">
        <v>79</v>
      </c>
      <c r="W111" s="105">
        <f t="shared" si="22"/>
        <v>0</v>
      </c>
      <c r="X111" s="105">
        <v>0</v>
      </c>
      <c r="Y111" s="105"/>
      <c r="Z111" s="105">
        <v>0</v>
      </c>
      <c r="AA111" s="106">
        <f t="shared" si="23"/>
        <v>0</v>
      </c>
      <c r="AB111" s="107"/>
      <c r="AC111" s="108">
        <f t="shared" si="24"/>
        <v>0</v>
      </c>
      <c r="AD111" s="108">
        <v>0</v>
      </c>
      <c r="AE111" s="108">
        <v>0</v>
      </c>
      <c r="AF111" s="151"/>
      <c r="AG111" s="106">
        <f t="shared" si="29"/>
        <v>0</v>
      </c>
      <c r="AH111" s="109">
        <f t="shared" si="25"/>
        <v>0</v>
      </c>
      <c r="AJ111" s="110">
        <f t="shared" si="26"/>
        <v>0</v>
      </c>
      <c r="AK111" s="110">
        <f t="shared" si="27"/>
        <v>0</v>
      </c>
    </row>
    <row r="112" spans="1:37" x14ac:dyDescent="0.2">
      <c r="A112" s="103">
        <v>8</v>
      </c>
      <c r="B112" s="103">
        <v>1945</v>
      </c>
      <c r="C112" s="104" t="s">
        <v>80</v>
      </c>
      <c r="D112" s="105">
        <f t="shared" si="16"/>
        <v>0</v>
      </c>
      <c r="E112" s="105"/>
      <c r="F112" s="105">
        <v>0</v>
      </c>
      <c r="G112" s="105">
        <v>0</v>
      </c>
      <c r="H112" s="106">
        <f t="shared" si="17"/>
        <v>0</v>
      </c>
      <c r="I112" s="107"/>
      <c r="J112" s="108">
        <f t="shared" si="18"/>
        <v>0</v>
      </c>
      <c r="K112" s="108"/>
      <c r="L112" s="108">
        <v>0</v>
      </c>
      <c r="M112" s="108">
        <v>0</v>
      </c>
      <c r="N112" s="106">
        <f t="shared" si="28"/>
        <v>0</v>
      </c>
      <c r="O112" s="109">
        <f t="shared" si="19"/>
        <v>0</v>
      </c>
      <c r="Q112" s="110">
        <f t="shared" si="20"/>
        <v>0</v>
      </c>
      <c r="R112" s="110">
        <f t="shared" si="21"/>
        <v>0</v>
      </c>
      <c r="T112" s="103">
        <v>8</v>
      </c>
      <c r="U112" s="103">
        <v>1945</v>
      </c>
      <c r="V112" s="104" t="s">
        <v>80</v>
      </c>
      <c r="W112" s="105">
        <f t="shared" si="22"/>
        <v>0</v>
      </c>
      <c r="X112" s="105">
        <v>0</v>
      </c>
      <c r="Y112" s="105"/>
      <c r="Z112" s="105">
        <v>0</v>
      </c>
      <c r="AA112" s="106">
        <f t="shared" si="23"/>
        <v>0</v>
      </c>
      <c r="AB112" s="107"/>
      <c r="AC112" s="108">
        <f t="shared" si="24"/>
        <v>0</v>
      </c>
      <c r="AD112" s="108">
        <v>0</v>
      </c>
      <c r="AE112" s="108">
        <v>0</v>
      </c>
      <c r="AF112" s="151"/>
      <c r="AG112" s="106">
        <f t="shared" si="29"/>
        <v>0</v>
      </c>
      <c r="AH112" s="109">
        <f t="shared" si="25"/>
        <v>0</v>
      </c>
      <c r="AJ112" s="110">
        <f t="shared" si="26"/>
        <v>0</v>
      </c>
      <c r="AK112" s="110">
        <f t="shared" si="27"/>
        <v>0</v>
      </c>
    </row>
    <row r="113" spans="1:37" x14ac:dyDescent="0.2">
      <c r="A113" s="103">
        <v>8</v>
      </c>
      <c r="B113" s="103">
        <v>1950</v>
      </c>
      <c r="C113" s="104" t="s">
        <v>81</v>
      </c>
      <c r="D113" s="105">
        <f t="shared" si="16"/>
        <v>0</v>
      </c>
      <c r="E113" s="105"/>
      <c r="F113" s="105">
        <v>0</v>
      </c>
      <c r="G113" s="105">
        <v>0</v>
      </c>
      <c r="H113" s="106">
        <f t="shared" si="17"/>
        <v>0</v>
      </c>
      <c r="I113" s="107"/>
      <c r="J113" s="108">
        <f t="shared" si="18"/>
        <v>0</v>
      </c>
      <c r="K113" s="108"/>
      <c r="L113" s="108">
        <v>0</v>
      </c>
      <c r="M113" s="108">
        <v>0</v>
      </c>
      <c r="N113" s="106">
        <f t="shared" si="28"/>
        <v>0</v>
      </c>
      <c r="O113" s="109">
        <f t="shared" si="19"/>
        <v>0</v>
      </c>
      <c r="Q113" s="110">
        <f t="shared" si="20"/>
        <v>0</v>
      </c>
      <c r="R113" s="110">
        <f t="shared" si="21"/>
        <v>0</v>
      </c>
      <c r="T113" s="103">
        <v>8</v>
      </c>
      <c r="U113" s="103">
        <v>1950</v>
      </c>
      <c r="V113" s="104" t="s">
        <v>81</v>
      </c>
      <c r="W113" s="105">
        <f t="shared" si="22"/>
        <v>0</v>
      </c>
      <c r="X113" s="105">
        <v>0</v>
      </c>
      <c r="Y113" s="105"/>
      <c r="Z113" s="105">
        <v>0</v>
      </c>
      <c r="AA113" s="106">
        <f t="shared" si="23"/>
        <v>0</v>
      </c>
      <c r="AB113" s="107"/>
      <c r="AC113" s="108">
        <f t="shared" si="24"/>
        <v>0</v>
      </c>
      <c r="AD113" s="108">
        <v>0</v>
      </c>
      <c r="AE113" s="108">
        <v>0</v>
      </c>
      <c r="AF113" s="151"/>
      <c r="AG113" s="106">
        <f t="shared" si="29"/>
        <v>0</v>
      </c>
      <c r="AH113" s="109">
        <f t="shared" si="25"/>
        <v>0</v>
      </c>
      <c r="AJ113" s="110">
        <f t="shared" si="26"/>
        <v>0</v>
      </c>
      <c r="AK113" s="110">
        <f t="shared" si="27"/>
        <v>0</v>
      </c>
    </row>
    <row r="114" spans="1:37" x14ac:dyDescent="0.2">
      <c r="A114" s="103">
        <v>8</v>
      </c>
      <c r="B114" s="103">
        <v>1955</v>
      </c>
      <c r="C114" s="104" t="s">
        <v>82</v>
      </c>
      <c r="D114" s="105">
        <f t="shared" si="16"/>
        <v>0</v>
      </c>
      <c r="E114" s="105"/>
      <c r="F114" s="105">
        <v>0</v>
      </c>
      <c r="G114" s="105">
        <v>0</v>
      </c>
      <c r="H114" s="106">
        <f t="shared" si="17"/>
        <v>0</v>
      </c>
      <c r="I114" s="107"/>
      <c r="J114" s="108">
        <f t="shared" si="18"/>
        <v>0</v>
      </c>
      <c r="K114" s="108"/>
      <c r="L114" s="108">
        <v>0</v>
      </c>
      <c r="M114" s="108">
        <v>0</v>
      </c>
      <c r="N114" s="106">
        <f t="shared" si="28"/>
        <v>0</v>
      </c>
      <c r="O114" s="109">
        <f t="shared" si="19"/>
        <v>0</v>
      </c>
      <c r="Q114" s="110">
        <f t="shared" si="20"/>
        <v>0</v>
      </c>
      <c r="R114" s="110">
        <f t="shared" si="21"/>
        <v>0</v>
      </c>
      <c r="T114" s="103">
        <v>8</v>
      </c>
      <c r="U114" s="103">
        <v>1955</v>
      </c>
      <c r="V114" s="104" t="s">
        <v>82</v>
      </c>
      <c r="W114" s="105">
        <f t="shared" si="22"/>
        <v>0</v>
      </c>
      <c r="X114" s="105">
        <v>0</v>
      </c>
      <c r="Y114" s="105"/>
      <c r="Z114" s="105">
        <v>0</v>
      </c>
      <c r="AA114" s="106">
        <f t="shared" si="23"/>
        <v>0</v>
      </c>
      <c r="AB114" s="107"/>
      <c r="AC114" s="108">
        <f t="shared" si="24"/>
        <v>0</v>
      </c>
      <c r="AD114" s="108">
        <v>0</v>
      </c>
      <c r="AE114" s="108">
        <v>0</v>
      </c>
      <c r="AF114" s="151"/>
      <c r="AG114" s="106">
        <f t="shared" si="29"/>
        <v>0</v>
      </c>
      <c r="AH114" s="109">
        <f t="shared" si="25"/>
        <v>0</v>
      </c>
      <c r="AJ114" s="110">
        <f t="shared" si="26"/>
        <v>0</v>
      </c>
      <c r="AK114" s="110">
        <f t="shared" si="27"/>
        <v>0</v>
      </c>
    </row>
    <row r="115" spans="1:37" x14ac:dyDescent="0.2">
      <c r="A115" s="103">
        <v>8</v>
      </c>
      <c r="B115" s="103">
        <v>1955</v>
      </c>
      <c r="C115" s="104" t="s">
        <v>83</v>
      </c>
      <c r="D115" s="105">
        <f t="shared" si="16"/>
        <v>0</v>
      </c>
      <c r="E115" s="105"/>
      <c r="F115" s="105">
        <v>0</v>
      </c>
      <c r="G115" s="105">
        <v>0</v>
      </c>
      <c r="H115" s="106">
        <f t="shared" si="17"/>
        <v>0</v>
      </c>
      <c r="I115" s="107"/>
      <c r="J115" s="108">
        <f t="shared" si="18"/>
        <v>0</v>
      </c>
      <c r="K115" s="108"/>
      <c r="L115" s="108">
        <v>0</v>
      </c>
      <c r="M115" s="108">
        <v>0</v>
      </c>
      <c r="N115" s="106">
        <f t="shared" si="28"/>
        <v>0</v>
      </c>
      <c r="O115" s="109">
        <f t="shared" si="19"/>
        <v>0</v>
      </c>
      <c r="Q115" s="110">
        <f t="shared" si="20"/>
        <v>0</v>
      </c>
      <c r="R115" s="110">
        <f t="shared" si="21"/>
        <v>0</v>
      </c>
      <c r="T115" s="103">
        <v>8</v>
      </c>
      <c r="U115" s="103">
        <v>1955</v>
      </c>
      <c r="V115" s="104" t="s">
        <v>83</v>
      </c>
      <c r="W115" s="105">
        <f t="shared" si="22"/>
        <v>0</v>
      </c>
      <c r="X115" s="105">
        <v>0</v>
      </c>
      <c r="Y115" s="105"/>
      <c r="Z115" s="105">
        <v>0</v>
      </c>
      <c r="AA115" s="106">
        <f t="shared" si="23"/>
        <v>0</v>
      </c>
      <c r="AB115" s="107"/>
      <c r="AC115" s="108">
        <f t="shared" si="24"/>
        <v>0</v>
      </c>
      <c r="AD115" s="108">
        <v>0</v>
      </c>
      <c r="AE115" s="108">
        <v>0</v>
      </c>
      <c r="AF115" s="151"/>
      <c r="AG115" s="106">
        <f t="shared" si="29"/>
        <v>0</v>
      </c>
      <c r="AH115" s="109">
        <f t="shared" si="25"/>
        <v>0</v>
      </c>
      <c r="AJ115" s="110">
        <f t="shared" si="26"/>
        <v>0</v>
      </c>
      <c r="AK115" s="110">
        <f t="shared" si="27"/>
        <v>0</v>
      </c>
    </row>
    <row r="116" spans="1:37" x14ac:dyDescent="0.2">
      <c r="A116" s="103">
        <v>8</v>
      </c>
      <c r="B116" s="103">
        <v>1960</v>
      </c>
      <c r="C116" s="104" t="s">
        <v>84</v>
      </c>
      <c r="D116" s="105">
        <f t="shared" si="16"/>
        <v>0</v>
      </c>
      <c r="E116" s="105"/>
      <c r="F116" s="105">
        <v>0</v>
      </c>
      <c r="G116" s="105">
        <v>0</v>
      </c>
      <c r="H116" s="106">
        <f t="shared" si="17"/>
        <v>0</v>
      </c>
      <c r="I116" s="107"/>
      <c r="J116" s="108">
        <f t="shared" si="18"/>
        <v>0</v>
      </c>
      <c r="K116" s="108"/>
      <c r="L116" s="108">
        <v>0</v>
      </c>
      <c r="M116" s="108">
        <v>0</v>
      </c>
      <c r="N116" s="106">
        <f t="shared" si="28"/>
        <v>0</v>
      </c>
      <c r="O116" s="109">
        <f t="shared" si="19"/>
        <v>0</v>
      </c>
      <c r="Q116" s="110">
        <f t="shared" si="20"/>
        <v>0</v>
      </c>
      <c r="R116" s="110">
        <f t="shared" si="21"/>
        <v>0</v>
      </c>
      <c r="T116" s="103">
        <v>8</v>
      </c>
      <c r="U116" s="103">
        <v>1960</v>
      </c>
      <c r="V116" s="104" t="s">
        <v>84</v>
      </c>
      <c r="W116" s="105">
        <f t="shared" si="22"/>
        <v>0</v>
      </c>
      <c r="X116" s="105">
        <v>0</v>
      </c>
      <c r="Y116" s="105"/>
      <c r="Z116" s="105">
        <v>0</v>
      </c>
      <c r="AA116" s="106">
        <f t="shared" si="23"/>
        <v>0</v>
      </c>
      <c r="AB116" s="107"/>
      <c r="AC116" s="108">
        <f t="shared" si="24"/>
        <v>0</v>
      </c>
      <c r="AD116" s="108">
        <v>0</v>
      </c>
      <c r="AE116" s="108">
        <v>0</v>
      </c>
      <c r="AF116" s="151"/>
      <c r="AG116" s="106">
        <f t="shared" si="29"/>
        <v>0</v>
      </c>
      <c r="AH116" s="109">
        <f t="shared" si="25"/>
        <v>0</v>
      </c>
      <c r="AJ116" s="110">
        <f t="shared" si="26"/>
        <v>0</v>
      </c>
      <c r="AK116" s="110">
        <f t="shared" si="27"/>
        <v>0</v>
      </c>
    </row>
    <row r="117" spans="1:37" ht="24" x14ac:dyDescent="0.2">
      <c r="A117" s="87">
        <v>47</v>
      </c>
      <c r="B117" s="103">
        <v>1970</v>
      </c>
      <c r="C117" s="104" t="s">
        <v>85</v>
      </c>
      <c r="D117" s="105">
        <f t="shared" si="16"/>
        <v>0</v>
      </c>
      <c r="E117" s="105"/>
      <c r="F117" s="105">
        <v>0</v>
      </c>
      <c r="G117" s="105">
        <v>0</v>
      </c>
      <c r="H117" s="106">
        <f t="shared" si="17"/>
        <v>0</v>
      </c>
      <c r="I117" s="107"/>
      <c r="J117" s="108">
        <f t="shared" si="18"/>
        <v>0</v>
      </c>
      <c r="K117" s="108"/>
      <c r="L117" s="108">
        <v>0</v>
      </c>
      <c r="M117" s="108">
        <v>0</v>
      </c>
      <c r="N117" s="106">
        <f t="shared" si="28"/>
        <v>0</v>
      </c>
      <c r="O117" s="109">
        <f t="shared" si="19"/>
        <v>0</v>
      </c>
      <c r="Q117" s="110">
        <f t="shared" si="20"/>
        <v>0</v>
      </c>
      <c r="R117" s="110">
        <f t="shared" si="21"/>
        <v>0</v>
      </c>
      <c r="T117" s="87">
        <v>47</v>
      </c>
      <c r="U117" s="103">
        <v>1970</v>
      </c>
      <c r="V117" s="104" t="s">
        <v>85</v>
      </c>
      <c r="W117" s="105">
        <f t="shared" si="22"/>
        <v>0</v>
      </c>
      <c r="X117" s="105">
        <v>0</v>
      </c>
      <c r="Y117" s="105"/>
      <c r="Z117" s="105">
        <v>0</v>
      </c>
      <c r="AA117" s="106">
        <f t="shared" si="23"/>
        <v>0</v>
      </c>
      <c r="AB117" s="107"/>
      <c r="AC117" s="108">
        <f t="shared" si="24"/>
        <v>0</v>
      </c>
      <c r="AD117" s="108">
        <v>0</v>
      </c>
      <c r="AE117" s="108">
        <v>0</v>
      </c>
      <c r="AF117" s="151"/>
      <c r="AG117" s="106">
        <f t="shared" si="29"/>
        <v>0</v>
      </c>
      <c r="AH117" s="109">
        <f t="shared" si="25"/>
        <v>0</v>
      </c>
      <c r="AJ117" s="110">
        <f t="shared" si="26"/>
        <v>0</v>
      </c>
      <c r="AK117" s="110">
        <f t="shared" si="27"/>
        <v>0</v>
      </c>
    </row>
    <row r="118" spans="1:37" x14ac:dyDescent="0.2">
      <c r="A118" s="103">
        <v>47</v>
      </c>
      <c r="B118" s="103">
        <v>1975</v>
      </c>
      <c r="C118" s="104" t="s">
        <v>86</v>
      </c>
      <c r="D118" s="105">
        <f t="shared" si="16"/>
        <v>0</v>
      </c>
      <c r="E118" s="105"/>
      <c r="F118" s="105">
        <v>0</v>
      </c>
      <c r="G118" s="105">
        <v>0</v>
      </c>
      <c r="H118" s="106">
        <f t="shared" si="17"/>
        <v>0</v>
      </c>
      <c r="I118" s="107"/>
      <c r="J118" s="108">
        <f t="shared" si="18"/>
        <v>0</v>
      </c>
      <c r="K118" s="108"/>
      <c r="L118" s="108">
        <v>0</v>
      </c>
      <c r="M118" s="108">
        <v>0</v>
      </c>
      <c r="N118" s="106">
        <f t="shared" si="28"/>
        <v>0</v>
      </c>
      <c r="O118" s="109">
        <f t="shared" si="19"/>
        <v>0</v>
      </c>
      <c r="Q118" s="110">
        <f t="shared" si="20"/>
        <v>0</v>
      </c>
      <c r="R118" s="110">
        <f t="shared" si="21"/>
        <v>0</v>
      </c>
      <c r="T118" s="103">
        <v>47</v>
      </c>
      <c r="U118" s="103">
        <v>1975</v>
      </c>
      <c r="V118" s="104" t="s">
        <v>86</v>
      </c>
      <c r="W118" s="105">
        <f t="shared" si="22"/>
        <v>0</v>
      </c>
      <c r="X118" s="105">
        <v>0</v>
      </c>
      <c r="Y118" s="105"/>
      <c r="Z118" s="105">
        <v>0</v>
      </c>
      <c r="AA118" s="106">
        <f t="shared" si="23"/>
        <v>0</v>
      </c>
      <c r="AB118" s="107"/>
      <c r="AC118" s="108">
        <f t="shared" si="24"/>
        <v>0</v>
      </c>
      <c r="AD118" s="108">
        <v>0</v>
      </c>
      <c r="AE118" s="108">
        <v>0</v>
      </c>
      <c r="AF118" s="151"/>
      <c r="AG118" s="106">
        <f t="shared" si="29"/>
        <v>0</v>
      </c>
      <c r="AH118" s="109">
        <f t="shared" si="25"/>
        <v>0</v>
      </c>
      <c r="AJ118" s="110">
        <f t="shared" si="26"/>
        <v>0</v>
      </c>
      <c r="AK118" s="110">
        <f t="shared" si="27"/>
        <v>0</v>
      </c>
    </row>
    <row r="119" spans="1:37" x14ac:dyDescent="0.2">
      <c r="A119" s="103">
        <v>47</v>
      </c>
      <c r="B119" s="103">
        <v>1980</v>
      </c>
      <c r="C119" s="104" t="s">
        <v>87</v>
      </c>
      <c r="D119" s="105">
        <f t="shared" si="16"/>
        <v>0</v>
      </c>
      <c r="E119" s="105"/>
      <c r="F119" s="105">
        <v>0</v>
      </c>
      <c r="G119" s="105">
        <v>0</v>
      </c>
      <c r="H119" s="106">
        <f t="shared" si="17"/>
        <v>0</v>
      </c>
      <c r="I119" s="107"/>
      <c r="J119" s="108">
        <f t="shared" si="18"/>
        <v>0</v>
      </c>
      <c r="K119" s="108"/>
      <c r="L119" s="108">
        <v>0</v>
      </c>
      <c r="M119" s="108">
        <v>0</v>
      </c>
      <c r="N119" s="106">
        <f t="shared" si="28"/>
        <v>0</v>
      </c>
      <c r="O119" s="109">
        <f t="shared" si="19"/>
        <v>0</v>
      </c>
      <c r="Q119" s="110">
        <f t="shared" si="20"/>
        <v>0</v>
      </c>
      <c r="R119" s="110">
        <f t="shared" si="21"/>
        <v>0</v>
      </c>
      <c r="T119" s="103">
        <v>47</v>
      </c>
      <c r="U119" s="103">
        <v>1980</v>
      </c>
      <c r="V119" s="104" t="s">
        <v>87</v>
      </c>
      <c r="W119" s="105">
        <f t="shared" si="22"/>
        <v>0</v>
      </c>
      <c r="X119" s="105">
        <v>0</v>
      </c>
      <c r="Y119" s="105"/>
      <c r="Z119" s="105">
        <v>0</v>
      </c>
      <c r="AA119" s="106">
        <f t="shared" si="23"/>
        <v>0</v>
      </c>
      <c r="AB119" s="107"/>
      <c r="AC119" s="108">
        <f t="shared" si="24"/>
        <v>0</v>
      </c>
      <c r="AD119" s="108">
        <v>0</v>
      </c>
      <c r="AE119" s="108">
        <v>0</v>
      </c>
      <c r="AF119" s="151"/>
      <c r="AG119" s="106">
        <f t="shared" si="29"/>
        <v>0</v>
      </c>
      <c r="AH119" s="109">
        <f t="shared" si="25"/>
        <v>0</v>
      </c>
      <c r="AJ119" s="110">
        <f t="shared" si="26"/>
        <v>0</v>
      </c>
      <c r="AK119" s="110">
        <f t="shared" si="27"/>
        <v>0</v>
      </c>
    </row>
    <row r="120" spans="1:37" x14ac:dyDescent="0.2">
      <c r="A120" s="103">
        <v>47</v>
      </c>
      <c r="B120" s="103">
        <v>1985</v>
      </c>
      <c r="C120" s="104" t="s">
        <v>88</v>
      </c>
      <c r="D120" s="105">
        <f t="shared" si="16"/>
        <v>0</v>
      </c>
      <c r="E120" s="105"/>
      <c r="F120" s="105">
        <v>0</v>
      </c>
      <c r="G120" s="105">
        <v>0</v>
      </c>
      <c r="H120" s="106">
        <f t="shared" si="17"/>
        <v>0</v>
      </c>
      <c r="I120" s="107"/>
      <c r="J120" s="108">
        <f t="shared" si="18"/>
        <v>0</v>
      </c>
      <c r="K120" s="108"/>
      <c r="L120" s="108">
        <v>0</v>
      </c>
      <c r="M120" s="108">
        <v>0</v>
      </c>
      <c r="N120" s="106">
        <f t="shared" si="28"/>
        <v>0</v>
      </c>
      <c r="O120" s="109">
        <f t="shared" si="19"/>
        <v>0</v>
      </c>
      <c r="Q120" s="110">
        <f t="shared" si="20"/>
        <v>0</v>
      </c>
      <c r="R120" s="110">
        <f t="shared" si="21"/>
        <v>0</v>
      </c>
      <c r="T120" s="103">
        <v>47</v>
      </c>
      <c r="U120" s="103">
        <v>1985</v>
      </c>
      <c r="V120" s="104" t="s">
        <v>88</v>
      </c>
      <c r="W120" s="105">
        <f t="shared" si="22"/>
        <v>0</v>
      </c>
      <c r="X120" s="105">
        <v>0</v>
      </c>
      <c r="Y120" s="105"/>
      <c r="Z120" s="105">
        <v>0</v>
      </c>
      <c r="AA120" s="106">
        <f t="shared" si="23"/>
        <v>0</v>
      </c>
      <c r="AB120" s="107"/>
      <c r="AC120" s="108">
        <f t="shared" si="24"/>
        <v>0</v>
      </c>
      <c r="AD120" s="108">
        <v>0</v>
      </c>
      <c r="AE120" s="108">
        <v>0</v>
      </c>
      <c r="AF120" s="151"/>
      <c r="AG120" s="106">
        <f t="shared" si="29"/>
        <v>0</v>
      </c>
      <c r="AH120" s="109">
        <f t="shared" si="25"/>
        <v>0</v>
      </c>
      <c r="AJ120" s="110">
        <f t="shared" si="26"/>
        <v>0</v>
      </c>
      <c r="AK120" s="110">
        <f t="shared" si="27"/>
        <v>0</v>
      </c>
    </row>
    <row r="121" spans="1:37" x14ac:dyDescent="0.2">
      <c r="A121" s="87">
        <v>47</v>
      </c>
      <c r="B121" s="103">
        <v>1990</v>
      </c>
      <c r="C121" s="112" t="s">
        <v>89</v>
      </c>
      <c r="D121" s="105">
        <f t="shared" si="16"/>
        <v>0</v>
      </c>
      <c r="E121" s="105"/>
      <c r="F121" s="105">
        <v>0</v>
      </c>
      <c r="G121" s="105">
        <v>0</v>
      </c>
      <c r="H121" s="106">
        <f t="shared" si="17"/>
        <v>0</v>
      </c>
      <c r="I121" s="107"/>
      <c r="J121" s="108">
        <f t="shared" si="18"/>
        <v>0</v>
      </c>
      <c r="K121" s="108"/>
      <c r="L121" s="108">
        <v>0</v>
      </c>
      <c r="M121" s="108">
        <v>0</v>
      </c>
      <c r="N121" s="106">
        <f t="shared" si="28"/>
        <v>0</v>
      </c>
      <c r="O121" s="109">
        <f t="shared" si="19"/>
        <v>0</v>
      </c>
      <c r="Q121" s="110">
        <f t="shared" si="20"/>
        <v>0</v>
      </c>
      <c r="R121" s="110">
        <f t="shared" si="21"/>
        <v>0</v>
      </c>
      <c r="T121" s="87">
        <v>47</v>
      </c>
      <c r="U121" s="103">
        <v>1990</v>
      </c>
      <c r="V121" s="112" t="s">
        <v>89</v>
      </c>
      <c r="W121" s="105">
        <f t="shared" si="22"/>
        <v>0</v>
      </c>
      <c r="X121" s="105">
        <v>0</v>
      </c>
      <c r="Y121" s="105"/>
      <c r="Z121" s="105">
        <v>0</v>
      </c>
      <c r="AA121" s="106">
        <f t="shared" si="23"/>
        <v>0</v>
      </c>
      <c r="AB121" s="107"/>
      <c r="AC121" s="108">
        <f t="shared" si="24"/>
        <v>0</v>
      </c>
      <c r="AD121" s="108">
        <v>0</v>
      </c>
      <c r="AE121" s="108">
        <v>0</v>
      </c>
      <c r="AF121" s="151"/>
      <c r="AG121" s="106">
        <f t="shared" si="29"/>
        <v>0</v>
      </c>
      <c r="AH121" s="109">
        <f t="shared" si="25"/>
        <v>0</v>
      </c>
      <c r="AJ121" s="110">
        <f t="shared" si="26"/>
        <v>0</v>
      </c>
      <c r="AK121" s="110">
        <f t="shared" si="27"/>
        <v>0</v>
      </c>
    </row>
    <row r="122" spans="1:37" x14ac:dyDescent="0.2">
      <c r="A122" s="103">
        <v>47</v>
      </c>
      <c r="B122" s="103">
        <v>1995</v>
      </c>
      <c r="C122" s="104" t="s">
        <v>90</v>
      </c>
      <c r="D122" s="105">
        <f t="shared" si="16"/>
        <v>0</v>
      </c>
      <c r="E122" s="105"/>
      <c r="F122" s="105">
        <v>0</v>
      </c>
      <c r="G122" s="105">
        <v>0</v>
      </c>
      <c r="H122" s="106">
        <f t="shared" si="17"/>
        <v>0</v>
      </c>
      <c r="I122" s="107"/>
      <c r="J122" s="108">
        <f t="shared" si="18"/>
        <v>0</v>
      </c>
      <c r="K122" s="108"/>
      <c r="L122" s="108">
        <v>0</v>
      </c>
      <c r="M122" s="108">
        <v>0</v>
      </c>
      <c r="N122" s="106">
        <f t="shared" si="28"/>
        <v>0</v>
      </c>
      <c r="O122" s="109">
        <f t="shared" si="19"/>
        <v>0</v>
      </c>
      <c r="Q122" s="110">
        <f t="shared" si="20"/>
        <v>0</v>
      </c>
      <c r="R122" s="110">
        <f t="shared" si="21"/>
        <v>0</v>
      </c>
      <c r="T122" s="103">
        <v>47</v>
      </c>
      <c r="U122" s="103">
        <v>1995</v>
      </c>
      <c r="V122" s="104" t="s">
        <v>90</v>
      </c>
      <c r="W122" s="105">
        <f t="shared" si="22"/>
        <v>0</v>
      </c>
      <c r="X122" s="105">
        <v>0</v>
      </c>
      <c r="Y122" s="105"/>
      <c r="Z122" s="105">
        <v>0</v>
      </c>
      <c r="AA122" s="106">
        <f t="shared" si="23"/>
        <v>0</v>
      </c>
      <c r="AB122" s="107"/>
      <c r="AC122" s="108">
        <f t="shared" si="24"/>
        <v>0</v>
      </c>
      <c r="AD122" s="108">
        <v>0</v>
      </c>
      <c r="AE122" s="108">
        <v>0</v>
      </c>
      <c r="AF122" s="151"/>
      <c r="AG122" s="106">
        <f t="shared" si="29"/>
        <v>0</v>
      </c>
      <c r="AH122" s="109">
        <f t="shared" si="25"/>
        <v>0</v>
      </c>
      <c r="AJ122" s="110">
        <f t="shared" si="26"/>
        <v>0</v>
      </c>
      <c r="AK122" s="110">
        <f t="shared" si="27"/>
        <v>0</v>
      </c>
    </row>
    <row r="123" spans="1:37" x14ac:dyDescent="0.2">
      <c r="A123" s="103"/>
      <c r="B123" s="113" t="s">
        <v>156</v>
      </c>
      <c r="C123" s="114"/>
      <c r="D123" s="105"/>
      <c r="E123" s="105"/>
      <c r="F123" s="105">
        <v>0</v>
      </c>
      <c r="G123" s="105">
        <v>0</v>
      </c>
      <c r="H123" s="106"/>
      <c r="J123" s="108"/>
      <c r="K123" s="108"/>
      <c r="L123" s="108">
        <v>0</v>
      </c>
      <c r="M123" s="108">
        <v>0</v>
      </c>
      <c r="N123" s="106"/>
      <c r="O123" s="109"/>
      <c r="Q123" s="110"/>
      <c r="R123" s="110"/>
      <c r="T123" s="103"/>
      <c r="U123" s="113" t="s">
        <v>156</v>
      </c>
      <c r="V123" s="114"/>
      <c r="W123" s="105"/>
      <c r="X123" s="105">
        <v>0</v>
      </c>
      <c r="Y123" s="105"/>
      <c r="Z123" s="105">
        <v>0</v>
      </c>
      <c r="AA123" s="106"/>
      <c r="AC123" s="108"/>
      <c r="AD123" s="108">
        <v>39</v>
      </c>
      <c r="AE123" s="108">
        <v>0</v>
      </c>
      <c r="AF123" s="151"/>
      <c r="AG123" s="106"/>
      <c r="AH123" s="109"/>
      <c r="AJ123" s="110"/>
      <c r="AK123" s="110"/>
    </row>
    <row r="124" spans="1:37" x14ac:dyDescent="0.2">
      <c r="A124" s="103"/>
      <c r="B124" s="113" t="s">
        <v>156</v>
      </c>
      <c r="C124" s="114"/>
      <c r="D124" s="105">
        <f t="shared" ref="D124:D132" si="30">H55</f>
        <v>0</v>
      </c>
      <c r="E124" s="105"/>
      <c r="F124" s="105">
        <v>0</v>
      </c>
      <c r="G124" s="105">
        <v>0</v>
      </c>
      <c r="H124" s="106">
        <f t="shared" ref="H124:H134" si="31">D124+F124+G124</f>
        <v>0</v>
      </c>
      <c r="J124" s="108"/>
      <c r="K124" s="108"/>
      <c r="L124" s="108">
        <v>0</v>
      </c>
      <c r="M124" s="108">
        <v>0</v>
      </c>
      <c r="N124" s="106">
        <f t="shared" ref="N124:N132" si="32">J124+L124+M124</f>
        <v>0</v>
      </c>
      <c r="O124" s="109">
        <f t="shared" ref="O124:O134" si="33">H124-N124</f>
        <v>0</v>
      </c>
      <c r="Q124" s="110">
        <f t="shared" ref="Q124:Q134" si="34">AVERAGE(H124,D124)</f>
        <v>0</v>
      </c>
      <c r="R124" s="110">
        <f t="shared" si="21"/>
        <v>0</v>
      </c>
      <c r="T124" s="103"/>
      <c r="U124" s="113" t="s">
        <v>156</v>
      </c>
      <c r="V124" s="114"/>
      <c r="W124" s="105">
        <f t="shared" ref="W124:W132" si="35">AA55</f>
        <v>0</v>
      </c>
      <c r="X124" s="105">
        <v>0</v>
      </c>
      <c r="Y124" s="105"/>
      <c r="Z124" s="105">
        <v>0</v>
      </c>
      <c r="AA124" s="106">
        <f t="shared" ref="AA124:AA134" si="36">W124+X124+Z124</f>
        <v>0</v>
      </c>
      <c r="AC124" s="108"/>
      <c r="AD124" s="108">
        <v>0</v>
      </c>
      <c r="AE124" s="108">
        <v>0</v>
      </c>
      <c r="AF124" s="151"/>
      <c r="AG124" s="106">
        <f t="shared" ref="AG124:AG134" si="37">AC124+AD124+AE124</f>
        <v>0</v>
      </c>
      <c r="AH124" s="109">
        <f t="shared" ref="AH124:AH134" si="38">AA124-AG124</f>
        <v>0</v>
      </c>
      <c r="AJ124" s="110">
        <f t="shared" ref="AJ124:AJ134" si="39">AVERAGE(AA124,W124)</f>
        <v>0</v>
      </c>
      <c r="AK124" s="110">
        <f t="shared" ref="AK124:AK134" si="40">AVERAGE(AG124,AC124)</f>
        <v>0</v>
      </c>
    </row>
    <row r="125" spans="1:37" x14ac:dyDescent="0.2">
      <c r="A125" s="103"/>
      <c r="B125" s="113" t="s">
        <v>156</v>
      </c>
      <c r="C125" s="114"/>
      <c r="D125" s="105">
        <f t="shared" si="30"/>
        <v>0</v>
      </c>
      <c r="E125" s="105"/>
      <c r="F125" s="105">
        <v>0</v>
      </c>
      <c r="G125" s="105">
        <v>0</v>
      </c>
      <c r="H125" s="106">
        <f t="shared" si="31"/>
        <v>0</v>
      </c>
      <c r="J125" s="108"/>
      <c r="K125" s="108"/>
      <c r="L125" s="108">
        <v>0</v>
      </c>
      <c r="M125" s="108">
        <v>0</v>
      </c>
      <c r="N125" s="106">
        <f t="shared" si="32"/>
        <v>0</v>
      </c>
      <c r="O125" s="109">
        <f t="shared" si="33"/>
        <v>0</v>
      </c>
      <c r="Q125" s="110">
        <f t="shared" si="34"/>
        <v>0</v>
      </c>
      <c r="R125" s="110">
        <f t="shared" si="21"/>
        <v>0</v>
      </c>
      <c r="T125" s="103"/>
      <c r="U125" s="113" t="s">
        <v>156</v>
      </c>
      <c r="V125" s="114"/>
      <c r="W125" s="105">
        <f t="shared" si="35"/>
        <v>0</v>
      </c>
      <c r="X125" s="105">
        <v>0</v>
      </c>
      <c r="Y125" s="105"/>
      <c r="Z125" s="105">
        <v>0</v>
      </c>
      <c r="AA125" s="106">
        <f t="shared" si="36"/>
        <v>0</v>
      </c>
      <c r="AC125" s="108"/>
      <c r="AD125" s="108">
        <v>0</v>
      </c>
      <c r="AE125" s="108">
        <v>0</v>
      </c>
      <c r="AF125" s="151"/>
      <c r="AG125" s="106">
        <f t="shared" si="37"/>
        <v>0</v>
      </c>
      <c r="AH125" s="109">
        <f t="shared" si="38"/>
        <v>0</v>
      </c>
      <c r="AJ125" s="110">
        <f t="shared" si="39"/>
        <v>0</v>
      </c>
      <c r="AK125" s="110">
        <f t="shared" si="40"/>
        <v>0</v>
      </c>
    </row>
    <row r="126" spans="1:37" x14ac:dyDescent="0.2">
      <c r="A126" s="103"/>
      <c r="B126" s="113" t="s">
        <v>156</v>
      </c>
      <c r="C126" s="114"/>
      <c r="D126" s="105">
        <f t="shared" si="30"/>
        <v>0</v>
      </c>
      <c r="E126" s="105"/>
      <c r="F126" s="105">
        <v>0</v>
      </c>
      <c r="G126" s="105">
        <v>0</v>
      </c>
      <c r="H126" s="106">
        <f t="shared" si="31"/>
        <v>0</v>
      </c>
      <c r="J126" s="108"/>
      <c r="K126" s="108"/>
      <c r="L126" s="108">
        <v>0</v>
      </c>
      <c r="M126" s="108">
        <v>0</v>
      </c>
      <c r="N126" s="106">
        <f t="shared" si="32"/>
        <v>0</v>
      </c>
      <c r="O126" s="109">
        <f t="shared" si="33"/>
        <v>0</v>
      </c>
      <c r="Q126" s="110">
        <f t="shared" si="34"/>
        <v>0</v>
      </c>
      <c r="R126" s="110">
        <f t="shared" si="21"/>
        <v>0</v>
      </c>
      <c r="T126" s="103"/>
      <c r="U126" s="113" t="s">
        <v>156</v>
      </c>
      <c r="V126" s="114"/>
      <c r="W126" s="105">
        <f t="shared" si="35"/>
        <v>0</v>
      </c>
      <c r="X126" s="105">
        <v>0</v>
      </c>
      <c r="Y126" s="105"/>
      <c r="Z126" s="105">
        <v>0</v>
      </c>
      <c r="AA126" s="106">
        <f t="shared" si="36"/>
        <v>0</v>
      </c>
      <c r="AC126" s="108"/>
      <c r="AD126" s="108">
        <v>0</v>
      </c>
      <c r="AE126" s="108">
        <v>0</v>
      </c>
      <c r="AF126" s="151"/>
      <c r="AG126" s="106">
        <f t="shared" si="37"/>
        <v>0</v>
      </c>
      <c r="AH126" s="109">
        <f t="shared" si="38"/>
        <v>0</v>
      </c>
      <c r="AJ126" s="110">
        <f t="shared" si="39"/>
        <v>0</v>
      </c>
      <c r="AK126" s="110">
        <f t="shared" si="40"/>
        <v>0</v>
      </c>
    </row>
    <row r="127" spans="1:37" x14ac:dyDescent="0.2">
      <c r="A127" s="103"/>
      <c r="B127" s="113" t="s">
        <v>156</v>
      </c>
      <c r="C127" s="114"/>
      <c r="D127" s="105">
        <f t="shared" si="30"/>
        <v>0</v>
      </c>
      <c r="E127" s="105"/>
      <c r="F127" s="105">
        <v>0</v>
      </c>
      <c r="G127" s="105">
        <v>0</v>
      </c>
      <c r="H127" s="106">
        <f t="shared" si="31"/>
        <v>0</v>
      </c>
      <c r="J127" s="108"/>
      <c r="K127" s="108"/>
      <c r="L127" s="108">
        <v>0</v>
      </c>
      <c r="M127" s="108">
        <v>0</v>
      </c>
      <c r="N127" s="106">
        <f t="shared" si="32"/>
        <v>0</v>
      </c>
      <c r="O127" s="109">
        <f t="shared" si="33"/>
        <v>0</v>
      </c>
      <c r="Q127" s="110">
        <f t="shared" si="34"/>
        <v>0</v>
      </c>
      <c r="R127" s="110">
        <f t="shared" si="21"/>
        <v>0</v>
      </c>
      <c r="T127" s="103"/>
      <c r="U127" s="113" t="s">
        <v>156</v>
      </c>
      <c r="V127" s="114"/>
      <c r="W127" s="105">
        <f t="shared" si="35"/>
        <v>0</v>
      </c>
      <c r="X127" s="105">
        <v>0</v>
      </c>
      <c r="Y127" s="105"/>
      <c r="Z127" s="105">
        <v>0</v>
      </c>
      <c r="AA127" s="106">
        <f t="shared" si="36"/>
        <v>0</v>
      </c>
      <c r="AC127" s="108"/>
      <c r="AD127" s="108">
        <v>0</v>
      </c>
      <c r="AE127" s="108">
        <v>0</v>
      </c>
      <c r="AF127" s="151"/>
      <c r="AG127" s="106">
        <f t="shared" si="37"/>
        <v>0</v>
      </c>
      <c r="AH127" s="109">
        <f t="shared" si="38"/>
        <v>0</v>
      </c>
      <c r="AJ127" s="110">
        <f t="shared" si="39"/>
        <v>0</v>
      </c>
      <c r="AK127" s="110">
        <f t="shared" si="40"/>
        <v>0</v>
      </c>
    </row>
    <row r="128" spans="1:37" x14ac:dyDescent="0.2">
      <c r="A128" s="103"/>
      <c r="B128" s="113" t="s">
        <v>156</v>
      </c>
      <c r="C128" s="114"/>
      <c r="D128" s="105">
        <f t="shared" si="30"/>
        <v>0</v>
      </c>
      <c r="E128" s="105"/>
      <c r="F128" s="105">
        <v>0</v>
      </c>
      <c r="G128" s="105">
        <v>0</v>
      </c>
      <c r="H128" s="106">
        <f t="shared" si="31"/>
        <v>0</v>
      </c>
      <c r="J128" s="108"/>
      <c r="K128" s="108"/>
      <c r="L128" s="108">
        <v>0</v>
      </c>
      <c r="M128" s="108">
        <v>0</v>
      </c>
      <c r="N128" s="106">
        <f t="shared" si="32"/>
        <v>0</v>
      </c>
      <c r="O128" s="109">
        <f t="shared" si="33"/>
        <v>0</v>
      </c>
      <c r="Q128" s="110">
        <f t="shared" si="34"/>
        <v>0</v>
      </c>
      <c r="R128" s="110">
        <f t="shared" si="21"/>
        <v>0</v>
      </c>
      <c r="T128" s="103"/>
      <c r="U128" s="113" t="s">
        <v>156</v>
      </c>
      <c r="V128" s="114"/>
      <c r="W128" s="105">
        <f t="shared" si="35"/>
        <v>0</v>
      </c>
      <c r="X128" s="105">
        <v>0</v>
      </c>
      <c r="Y128" s="105"/>
      <c r="Z128" s="105">
        <v>0</v>
      </c>
      <c r="AA128" s="106">
        <f t="shared" si="36"/>
        <v>0</v>
      </c>
      <c r="AC128" s="108"/>
      <c r="AD128" s="108">
        <v>0</v>
      </c>
      <c r="AE128" s="108">
        <v>0</v>
      </c>
      <c r="AF128" s="151"/>
      <c r="AG128" s="106">
        <f t="shared" si="37"/>
        <v>0</v>
      </c>
      <c r="AH128" s="109">
        <f t="shared" si="38"/>
        <v>0</v>
      </c>
      <c r="AJ128" s="110">
        <f t="shared" si="39"/>
        <v>0</v>
      </c>
      <c r="AK128" s="110">
        <f t="shared" si="40"/>
        <v>0</v>
      </c>
    </row>
    <row r="129" spans="1:37" x14ac:dyDescent="0.2">
      <c r="A129" s="103"/>
      <c r="B129" s="113" t="s">
        <v>156</v>
      </c>
      <c r="C129" s="114"/>
      <c r="D129" s="105">
        <f t="shared" si="30"/>
        <v>0</v>
      </c>
      <c r="E129" s="105"/>
      <c r="F129" s="105">
        <v>0</v>
      </c>
      <c r="G129" s="105">
        <v>0</v>
      </c>
      <c r="H129" s="106">
        <f t="shared" si="31"/>
        <v>0</v>
      </c>
      <c r="J129" s="108"/>
      <c r="K129" s="108"/>
      <c r="L129" s="108">
        <v>0</v>
      </c>
      <c r="M129" s="108">
        <v>0</v>
      </c>
      <c r="N129" s="106">
        <f t="shared" si="32"/>
        <v>0</v>
      </c>
      <c r="O129" s="109">
        <f t="shared" si="33"/>
        <v>0</v>
      </c>
      <c r="Q129" s="110">
        <f t="shared" si="34"/>
        <v>0</v>
      </c>
      <c r="R129" s="110">
        <f t="shared" si="21"/>
        <v>0</v>
      </c>
      <c r="T129" s="103"/>
      <c r="U129" s="113" t="s">
        <v>156</v>
      </c>
      <c r="V129" s="114"/>
      <c r="W129" s="105">
        <f t="shared" si="35"/>
        <v>0</v>
      </c>
      <c r="X129" s="105">
        <v>0</v>
      </c>
      <c r="Y129" s="105"/>
      <c r="Z129" s="105">
        <v>0</v>
      </c>
      <c r="AA129" s="106">
        <f t="shared" si="36"/>
        <v>0</v>
      </c>
      <c r="AC129" s="108"/>
      <c r="AD129" s="108">
        <v>0</v>
      </c>
      <c r="AE129" s="108">
        <v>0</v>
      </c>
      <c r="AF129" s="151"/>
      <c r="AG129" s="106">
        <f t="shared" si="37"/>
        <v>0</v>
      </c>
      <c r="AH129" s="109">
        <f t="shared" si="38"/>
        <v>0</v>
      </c>
      <c r="AJ129" s="110">
        <f t="shared" si="39"/>
        <v>0</v>
      </c>
      <c r="AK129" s="110">
        <f t="shared" si="40"/>
        <v>0</v>
      </c>
    </row>
    <row r="130" spans="1:37" x14ac:dyDescent="0.2">
      <c r="A130" s="103"/>
      <c r="B130" s="113" t="s">
        <v>156</v>
      </c>
      <c r="C130" s="114"/>
      <c r="D130" s="105">
        <f t="shared" si="30"/>
        <v>0</v>
      </c>
      <c r="E130" s="105"/>
      <c r="F130" s="105">
        <v>0</v>
      </c>
      <c r="G130" s="105">
        <v>0</v>
      </c>
      <c r="H130" s="106">
        <f t="shared" si="31"/>
        <v>0</v>
      </c>
      <c r="J130" s="108"/>
      <c r="K130" s="108"/>
      <c r="L130" s="108">
        <v>0</v>
      </c>
      <c r="M130" s="108">
        <v>0</v>
      </c>
      <c r="N130" s="106">
        <f t="shared" si="32"/>
        <v>0</v>
      </c>
      <c r="O130" s="109">
        <f t="shared" si="33"/>
        <v>0</v>
      </c>
      <c r="Q130" s="110">
        <f t="shared" si="34"/>
        <v>0</v>
      </c>
      <c r="R130" s="110">
        <f t="shared" si="21"/>
        <v>0</v>
      </c>
      <c r="T130" s="103"/>
      <c r="U130" s="113" t="s">
        <v>156</v>
      </c>
      <c r="V130" s="114"/>
      <c r="W130" s="105">
        <f t="shared" si="35"/>
        <v>0</v>
      </c>
      <c r="X130" s="105">
        <v>0</v>
      </c>
      <c r="Y130" s="105"/>
      <c r="Z130" s="105">
        <v>0</v>
      </c>
      <c r="AA130" s="106">
        <f t="shared" si="36"/>
        <v>0</v>
      </c>
      <c r="AC130" s="108"/>
      <c r="AD130" s="108">
        <v>0</v>
      </c>
      <c r="AE130" s="108">
        <v>0</v>
      </c>
      <c r="AF130" s="151"/>
      <c r="AG130" s="106">
        <f t="shared" si="37"/>
        <v>0</v>
      </c>
      <c r="AH130" s="109">
        <f t="shared" si="38"/>
        <v>0</v>
      </c>
      <c r="AJ130" s="110">
        <f t="shared" si="39"/>
        <v>0</v>
      </c>
      <c r="AK130" s="110">
        <f t="shared" si="40"/>
        <v>0</v>
      </c>
    </row>
    <row r="131" spans="1:37" x14ac:dyDescent="0.2">
      <c r="A131" s="103"/>
      <c r="B131" s="113" t="s">
        <v>156</v>
      </c>
      <c r="C131" s="114"/>
      <c r="D131" s="105">
        <f t="shared" si="30"/>
        <v>0</v>
      </c>
      <c r="E131" s="105"/>
      <c r="F131" s="105">
        <v>0</v>
      </c>
      <c r="G131" s="105">
        <v>0</v>
      </c>
      <c r="H131" s="106">
        <f t="shared" si="31"/>
        <v>0</v>
      </c>
      <c r="J131" s="108"/>
      <c r="K131" s="108"/>
      <c r="L131" s="108">
        <v>0</v>
      </c>
      <c r="M131" s="108">
        <v>0</v>
      </c>
      <c r="N131" s="106">
        <f t="shared" si="32"/>
        <v>0</v>
      </c>
      <c r="O131" s="109">
        <f t="shared" si="33"/>
        <v>0</v>
      </c>
      <c r="Q131" s="110">
        <f t="shared" si="34"/>
        <v>0</v>
      </c>
      <c r="R131" s="110">
        <f t="shared" si="21"/>
        <v>0</v>
      </c>
      <c r="T131" s="103"/>
      <c r="U131" s="113" t="s">
        <v>156</v>
      </c>
      <c r="V131" s="114"/>
      <c r="W131" s="105">
        <f t="shared" si="35"/>
        <v>0</v>
      </c>
      <c r="X131" s="105">
        <v>0</v>
      </c>
      <c r="Y131" s="105"/>
      <c r="Z131" s="105">
        <v>0</v>
      </c>
      <c r="AA131" s="106">
        <f t="shared" si="36"/>
        <v>0</v>
      </c>
      <c r="AC131" s="108"/>
      <c r="AD131" s="108">
        <v>0</v>
      </c>
      <c r="AE131" s="108">
        <v>0</v>
      </c>
      <c r="AF131" s="151"/>
      <c r="AG131" s="106">
        <f t="shared" si="37"/>
        <v>0</v>
      </c>
      <c r="AH131" s="109">
        <f t="shared" si="38"/>
        <v>0</v>
      </c>
      <c r="AJ131" s="110">
        <f t="shared" si="39"/>
        <v>0</v>
      </c>
      <c r="AK131" s="110">
        <f t="shared" si="40"/>
        <v>0</v>
      </c>
    </row>
    <row r="132" spans="1:37" x14ac:dyDescent="0.2">
      <c r="A132" s="103"/>
      <c r="B132" s="113" t="s">
        <v>156</v>
      </c>
      <c r="C132" s="114"/>
      <c r="D132" s="105">
        <f t="shared" si="30"/>
        <v>0</v>
      </c>
      <c r="E132" s="105"/>
      <c r="F132" s="105">
        <v>0</v>
      </c>
      <c r="G132" s="105">
        <v>0</v>
      </c>
      <c r="H132" s="106">
        <f t="shared" si="31"/>
        <v>0</v>
      </c>
      <c r="J132" s="108"/>
      <c r="K132" s="108"/>
      <c r="L132" s="108">
        <v>0</v>
      </c>
      <c r="M132" s="108">
        <v>0</v>
      </c>
      <c r="N132" s="106">
        <f t="shared" si="32"/>
        <v>0</v>
      </c>
      <c r="O132" s="109">
        <f t="shared" si="33"/>
        <v>0</v>
      </c>
      <c r="Q132" s="110">
        <f t="shared" si="34"/>
        <v>0</v>
      </c>
      <c r="R132" s="110">
        <f t="shared" si="21"/>
        <v>0</v>
      </c>
      <c r="T132" s="103"/>
      <c r="U132" s="113" t="s">
        <v>156</v>
      </c>
      <c r="V132" s="114"/>
      <c r="W132" s="105">
        <f t="shared" si="35"/>
        <v>0</v>
      </c>
      <c r="X132" s="105">
        <v>0</v>
      </c>
      <c r="Y132" s="105"/>
      <c r="Z132" s="105">
        <v>0</v>
      </c>
      <c r="AA132" s="106">
        <f t="shared" si="36"/>
        <v>0</v>
      </c>
      <c r="AC132" s="108"/>
      <c r="AD132" s="108">
        <v>0</v>
      </c>
      <c r="AE132" s="108">
        <v>0</v>
      </c>
      <c r="AF132" s="151"/>
      <c r="AG132" s="106">
        <f t="shared" si="37"/>
        <v>0</v>
      </c>
      <c r="AH132" s="109">
        <f t="shared" si="38"/>
        <v>0</v>
      </c>
      <c r="AJ132" s="110">
        <f t="shared" si="39"/>
        <v>0</v>
      </c>
      <c r="AK132" s="110">
        <f t="shared" si="40"/>
        <v>0</v>
      </c>
    </row>
    <row r="133" spans="1:37" x14ac:dyDescent="0.2">
      <c r="A133" s="113"/>
      <c r="B133" s="113" t="s">
        <v>156</v>
      </c>
      <c r="C133" s="114"/>
      <c r="D133" s="105">
        <f>H64</f>
        <v>0</v>
      </c>
      <c r="E133" s="105"/>
      <c r="F133" s="105">
        <v>0</v>
      </c>
      <c r="G133" s="105">
        <v>0</v>
      </c>
      <c r="H133" s="106">
        <f t="shared" si="31"/>
        <v>0</v>
      </c>
      <c r="J133" s="108"/>
      <c r="K133" s="108"/>
      <c r="L133" s="108">
        <v>0</v>
      </c>
      <c r="M133" s="108">
        <v>0</v>
      </c>
      <c r="N133" s="106">
        <f t="shared" si="28"/>
        <v>0</v>
      </c>
      <c r="O133" s="109">
        <f t="shared" si="33"/>
        <v>0</v>
      </c>
      <c r="Q133" s="110">
        <f t="shared" si="34"/>
        <v>0</v>
      </c>
      <c r="R133" s="110">
        <f t="shared" si="21"/>
        <v>0</v>
      </c>
      <c r="T133" s="113"/>
      <c r="U133" s="113" t="s">
        <v>156</v>
      </c>
      <c r="V133" s="114"/>
      <c r="W133" s="105">
        <f>AA64</f>
        <v>0</v>
      </c>
      <c r="X133" s="105">
        <v>0</v>
      </c>
      <c r="Y133" s="105"/>
      <c r="Z133" s="105">
        <v>0</v>
      </c>
      <c r="AA133" s="106">
        <f t="shared" si="36"/>
        <v>0</v>
      </c>
      <c r="AC133" s="108"/>
      <c r="AD133" s="108">
        <v>0</v>
      </c>
      <c r="AE133" s="108">
        <v>0</v>
      </c>
      <c r="AF133" s="151"/>
      <c r="AG133" s="106">
        <f t="shared" si="37"/>
        <v>0</v>
      </c>
      <c r="AH133" s="109">
        <f t="shared" si="38"/>
        <v>0</v>
      </c>
      <c r="AJ133" s="110">
        <f t="shared" si="39"/>
        <v>0</v>
      </c>
      <c r="AK133" s="110">
        <f t="shared" si="40"/>
        <v>0</v>
      </c>
    </row>
    <row r="134" spans="1:37" x14ac:dyDescent="0.2">
      <c r="A134" s="113"/>
      <c r="B134" s="113"/>
      <c r="C134" s="115"/>
      <c r="D134" s="106">
        <f>H65</f>
        <v>0</v>
      </c>
      <c r="E134" s="106"/>
      <c r="F134" s="116"/>
      <c r="G134" s="116"/>
      <c r="H134" s="106">
        <f t="shared" si="31"/>
        <v>0</v>
      </c>
      <c r="J134" s="108">
        <f>N65</f>
        <v>0</v>
      </c>
      <c r="K134" s="108"/>
      <c r="L134" s="108">
        <v>0</v>
      </c>
      <c r="M134" s="108">
        <v>0</v>
      </c>
      <c r="N134" s="106">
        <f t="shared" si="28"/>
        <v>0</v>
      </c>
      <c r="O134" s="109">
        <f t="shared" si="33"/>
        <v>0</v>
      </c>
      <c r="Q134" s="110">
        <f t="shared" si="34"/>
        <v>0</v>
      </c>
      <c r="R134" s="110">
        <f t="shared" si="21"/>
        <v>0</v>
      </c>
      <c r="T134" s="113"/>
      <c r="U134" s="113"/>
      <c r="V134" s="115"/>
      <c r="W134" s="106">
        <f>AA65</f>
        <v>0</v>
      </c>
      <c r="X134" s="116"/>
      <c r="Y134" s="116"/>
      <c r="Z134" s="116"/>
      <c r="AA134" s="106">
        <f t="shared" si="36"/>
        <v>0</v>
      </c>
      <c r="AC134" s="108">
        <f>AG65</f>
        <v>0</v>
      </c>
      <c r="AD134" s="108">
        <v>0</v>
      </c>
      <c r="AE134" s="108">
        <v>0</v>
      </c>
      <c r="AF134" s="151"/>
      <c r="AG134" s="106">
        <f t="shared" si="37"/>
        <v>0</v>
      </c>
      <c r="AH134" s="109">
        <f t="shared" si="38"/>
        <v>0</v>
      </c>
      <c r="AJ134" s="110">
        <f t="shared" si="39"/>
        <v>0</v>
      </c>
      <c r="AK134" s="110">
        <f t="shared" si="40"/>
        <v>0</v>
      </c>
    </row>
    <row r="135" spans="1:37" x14ac:dyDescent="0.2">
      <c r="A135" s="113"/>
      <c r="B135" s="113"/>
      <c r="C135" s="117" t="s">
        <v>157</v>
      </c>
      <c r="D135" s="118">
        <f>SUM(D85:D134)</f>
        <v>2562037</v>
      </c>
      <c r="E135" s="118"/>
      <c r="F135" s="119">
        <f>SUM(F85:F134)</f>
        <v>88227</v>
      </c>
      <c r="G135" s="119">
        <f>SUM(G85:G134)</f>
        <v>0</v>
      </c>
      <c r="H135" s="118">
        <f>SUM(H85:H134)</f>
        <v>2650264</v>
      </c>
      <c r="I135" s="89"/>
      <c r="J135" s="119">
        <f>SUM(J85:J134)</f>
        <v>1478812</v>
      </c>
      <c r="K135" s="119"/>
      <c r="L135" s="119">
        <f>SUM(L85:L134)</f>
        <v>71985</v>
      </c>
      <c r="M135" s="119">
        <f>SUM(M85:M134)</f>
        <v>0</v>
      </c>
      <c r="N135" s="118">
        <f>SUM(N85:N134)</f>
        <v>1550797</v>
      </c>
      <c r="O135" s="118">
        <f>SUM(O85:O134)</f>
        <v>1099467</v>
      </c>
      <c r="Q135" s="120">
        <f>SUM(Q85:Q134)</f>
        <v>2606150.5</v>
      </c>
      <c r="R135" s="120">
        <f>SUM(R85:R134)</f>
        <v>1514804.5</v>
      </c>
      <c r="T135" s="113"/>
      <c r="U135" s="113"/>
      <c r="V135" s="117" t="s">
        <v>157</v>
      </c>
      <c r="W135" s="118">
        <f>SUM(W85:W134)</f>
        <v>2562037</v>
      </c>
      <c r="X135" s="119">
        <f>SUM(X85:X134)</f>
        <v>88227</v>
      </c>
      <c r="Y135" s="119"/>
      <c r="Z135" s="119">
        <f>SUM(Z85:Z134)</f>
        <v>0</v>
      </c>
      <c r="AA135" s="118">
        <f>SUM(AA85:AA134)</f>
        <v>2650264</v>
      </c>
      <c r="AB135" s="89"/>
      <c r="AC135" s="119">
        <f>SUM(AC85:AC134)</f>
        <v>1478770</v>
      </c>
      <c r="AD135" s="119">
        <f>SUM(AD85:AD134)</f>
        <v>96436.609654</v>
      </c>
      <c r="AE135" s="119">
        <f>SUM(AE85:AE134)</f>
        <v>0</v>
      </c>
      <c r="AF135" s="119"/>
      <c r="AG135" s="118">
        <f>SUM(AG85:AG134)</f>
        <v>1575167.609654</v>
      </c>
      <c r="AH135" s="118">
        <f>SUM(AH85:AH134)</f>
        <v>1075096.390346</v>
      </c>
      <c r="AJ135" s="120">
        <f>SUM(AJ85:AJ134)</f>
        <v>2606150.5</v>
      </c>
      <c r="AK135" s="120">
        <f>SUM(AK85:AK134)</f>
        <v>1526968.804827</v>
      </c>
    </row>
    <row r="136" spans="1:37" ht="48" x14ac:dyDescent="0.2">
      <c r="A136" s="113"/>
      <c r="B136" s="113"/>
      <c r="C136" s="121" t="s">
        <v>174</v>
      </c>
      <c r="D136" s="115"/>
      <c r="E136" s="115"/>
      <c r="F136" s="116"/>
      <c r="G136" s="116"/>
      <c r="H136" s="106">
        <f>D136+F136+G136</f>
        <v>0</v>
      </c>
      <c r="J136" s="116"/>
      <c r="K136" s="116"/>
      <c r="L136" s="116"/>
      <c r="M136" s="116"/>
      <c r="N136" s="106">
        <f>J136+L136+M136</f>
        <v>0</v>
      </c>
      <c r="O136" s="109">
        <f>H136+N136</f>
        <v>0</v>
      </c>
      <c r="Q136" s="111"/>
      <c r="R136" s="111">
        <f>Q135-R135</f>
        <v>1091346</v>
      </c>
      <c r="T136" s="113"/>
      <c r="U136" s="113"/>
      <c r="V136" s="121" t="s">
        <v>174</v>
      </c>
      <c r="W136" s="115"/>
      <c r="X136" s="116"/>
      <c r="Y136" s="116"/>
      <c r="Z136" s="116"/>
      <c r="AA136" s="106">
        <f>W136+X136+Z136</f>
        <v>0</v>
      </c>
      <c r="AC136" s="116"/>
      <c r="AD136" s="116"/>
      <c r="AE136" s="116"/>
      <c r="AF136" s="116"/>
      <c r="AG136" s="106">
        <f>AC136+AD136+AE136</f>
        <v>0</v>
      </c>
      <c r="AH136" s="109">
        <f>AA136+AG136</f>
        <v>0</v>
      </c>
      <c r="AJ136" s="111"/>
      <c r="AK136" s="111">
        <f>AJ135-AK135</f>
        <v>1079181.695173</v>
      </c>
    </row>
    <row r="137" spans="1:37" ht="36" x14ac:dyDescent="0.2">
      <c r="A137" s="113"/>
      <c r="B137" s="113"/>
      <c r="C137" s="122" t="s">
        <v>175</v>
      </c>
      <c r="D137" s="115"/>
      <c r="E137" s="115"/>
      <c r="F137" s="116"/>
      <c r="G137" s="116"/>
      <c r="H137" s="106">
        <f>D137+F137+G137</f>
        <v>0</v>
      </c>
      <c r="J137" s="116"/>
      <c r="K137" s="116"/>
      <c r="L137" s="116"/>
      <c r="M137" s="116"/>
      <c r="N137" s="106">
        <f>J137+L137+M137</f>
        <v>0</v>
      </c>
      <c r="O137" s="109">
        <f>H137+N137</f>
        <v>0</v>
      </c>
      <c r="Q137" s="111"/>
      <c r="R137" s="88">
        <f>AVERAGE(O138,O69)</f>
        <v>1091366</v>
      </c>
      <c r="T137" s="113"/>
      <c r="U137" s="113"/>
      <c r="V137" s="122" t="s">
        <v>175</v>
      </c>
      <c r="W137" s="115"/>
      <c r="X137" s="116"/>
      <c r="Y137" s="116"/>
      <c r="Z137" s="116"/>
      <c r="AA137" s="106">
        <f>W137+X137+Z137</f>
        <v>0</v>
      </c>
      <c r="AC137" s="116"/>
      <c r="AD137" s="116"/>
      <c r="AE137" s="116"/>
      <c r="AF137" s="116"/>
      <c r="AG137" s="106">
        <f>AC137+AD137+AE137</f>
        <v>0</v>
      </c>
      <c r="AH137" s="109">
        <f>AA137+AG137</f>
        <v>0</v>
      </c>
      <c r="AJ137" s="111"/>
      <c r="AK137" s="111">
        <f>AVERAGE(AH138,AH69)</f>
        <v>1079181.695173</v>
      </c>
    </row>
    <row r="138" spans="1:37" x14ac:dyDescent="0.2">
      <c r="A138" s="113"/>
      <c r="B138" s="113"/>
      <c r="C138" s="117" t="s">
        <v>158</v>
      </c>
      <c r="D138" s="118">
        <f>SUM(D135:D137)</f>
        <v>2562037</v>
      </c>
      <c r="E138" s="118"/>
      <c r="F138" s="118">
        <f>SUM(F135:F137)</f>
        <v>88227</v>
      </c>
      <c r="G138" s="118">
        <f>SUM(G135:G137)</f>
        <v>0</v>
      </c>
      <c r="H138" s="118">
        <f>SUM(H135:H137)</f>
        <v>2650264</v>
      </c>
      <c r="I138" s="118"/>
      <c r="J138" s="118">
        <f>SUM(J135:J137)</f>
        <v>1478812</v>
      </c>
      <c r="K138" s="118"/>
      <c r="L138" s="118">
        <f>SUM(L135:L137)</f>
        <v>71985</v>
      </c>
      <c r="M138" s="118">
        <f>SUM(M135:M137)</f>
        <v>0</v>
      </c>
      <c r="N138" s="118">
        <f>SUM(N135:N137)</f>
        <v>1550797</v>
      </c>
      <c r="O138" s="118">
        <f>SUM(O135:O137)</f>
        <v>1099467</v>
      </c>
      <c r="Q138" s="111"/>
      <c r="T138" s="113"/>
      <c r="U138" s="113"/>
      <c r="V138" s="117" t="s">
        <v>158</v>
      </c>
      <c r="W138" s="118">
        <f>SUM(W135:W137)</f>
        <v>2562037</v>
      </c>
      <c r="X138" s="118">
        <f>SUM(X135:X137)</f>
        <v>88227</v>
      </c>
      <c r="Y138" s="118"/>
      <c r="Z138" s="118">
        <f>SUM(Z135:Z137)</f>
        <v>0</v>
      </c>
      <c r="AA138" s="118">
        <f>SUM(AA135:AA137)</f>
        <v>2650264</v>
      </c>
      <c r="AB138" s="118"/>
      <c r="AC138" s="118">
        <f>SUM(AC135:AC137)</f>
        <v>1478770</v>
      </c>
      <c r="AD138" s="118">
        <f>SUM(AD135:AD137)</f>
        <v>96436.609654</v>
      </c>
      <c r="AE138" s="118">
        <f>SUM(AE135:AE137)</f>
        <v>0</v>
      </c>
      <c r="AF138" s="118"/>
      <c r="AG138" s="118">
        <f>SUM(AG135:AG137)</f>
        <v>1575167.609654</v>
      </c>
      <c r="AH138" s="118">
        <f>SUM(AH135:AH137)</f>
        <v>1075096.390346</v>
      </c>
      <c r="AJ138" s="111"/>
    </row>
    <row r="139" spans="1:37" x14ac:dyDescent="0.2">
      <c r="A139" s="123"/>
      <c r="B139" s="123"/>
      <c r="C139" s="189" t="s">
        <v>159</v>
      </c>
      <c r="D139" s="189"/>
      <c r="E139" s="189"/>
      <c r="F139" s="189"/>
      <c r="G139" s="189"/>
      <c r="H139" s="189"/>
      <c r="I139" s="189"/>
      <c r="J139" s="189"/>
      <c r="K139" s="124"/>
      <c r="L139" s="125"/>
      <c r="M139" s="126"/>
      <c r="N139" s="127">
        <f>'[1]1.2 TB Historical Balances'!M200</f>
        <v>-1550797.17</v>
      </c>
      <c r="O139" s="128"/>
      <c r="P139" s="129"/>
      <c r="Q139" s="129" t="s">
        <v>160</v>
      </c>
      <c r="R139" s="129"/>
      <c r="S139" s="129"/>
      <c r="T139" s="123"/>
      <c r="U139" s="123"/>
      <c r="V139" s="189" t="s">
        <v>159</v>
      </c>
      <c r="W139" s="189"/>
      <c r="X139" s="189"/>
      <c r="Y139" s="189"/>
      <c r="Z139" s="189"/>
      <c r="AA139" s="189"/>
      <c r="AB139" s="189"/>
      <c r="AC139" s="189"/>
      <c r="AD139" s="125"/>
      <c r="AE139" s="126"/>
      <c r="AF139" s="126"/>
      <c r="AG139" s="127"/>
      <c r="AH139" s="128"/>
      <c r="AI139" s="129"/>
      <c r="AJ139" s="129"/>
      <c r="AK139" s="129"/>
    </row>
    <row r="140" spans="1:37" x14ac:dyDescent="0.2">
      <c r="A140" s="123"/>
      <c r="B140" s="130"/>
      <c r="C140" s="190" t="s">
        <v>91</v>
      </c>
      <c r="D140" s="190"/>
      <c r="E140" s="190"/>
      <c r="F140" s="190"/>
      <c r="G140" s="190"/>
      <c r="H140" s="190"/>
      <c r="I140" s="190"/>
      <c r="J140" s="190"/>
      <c r="K140" s="131"/>
      <c r="L140" s="132">
        <f>L138+L139</f>
        <v>71985</v>
      </c>
      <c r="M140" s="126"/>
      <c r="N140" s="133">
        <f>N138+N139</f>
        <v>-0.16999999992549419</v>
      </c>
      <c r="O140" s="134"/>
      <c r="P140" s="126"/>
      <c r="Q140" s="126"/>
      <c r="R140" s="126"/>
      <c r="S140" s="126"/>
      <c r="T140" s="123"/>
      <c r="U140" s="130"/>
      <c r="V140" s="190" t="s">
        <v>91</v>
      </c>
      <c r="W140" s="190"/>
      <c r="X140" s="190"/>
      <c r="Y140" s="190"/>
      <c r="Z140" s="190"/>
      <c r="AA140" s="190"/>
      <c r="AB140" s="190"/>
      <c r="AC140" s="190"/>
      <c r="AD140" s="132">
        <f>AD138+AD139</f>
        <v>96436.609654</v>
      </c>
      <c r="AE140" s="126"/>
      <c r="AF140" s="126"/>
      <c r="AG140" s="133"/>
      <c r="AH140" s="134"/>
      <c r="AI140" s="126"/>
      <c r="AJ140" s="126"/>
      <c r="AK140" s="126"/>
    </row>
    <row r="141" spans="1:37" x14ac:dyDescent="0.2">
      <c r="H141" s="111"/>
      <c r="J141" s="135"/>
      <c r="K141" s="135"/>
      <c r="L141" s="127">
        <f>'[1]1.2 TB Historical Balances'!M$530</f>
        <v>72024.75</v>
      </c>
      <c r="M141" s="128"/>
      <c r="N141" s="129"/>
      <c r="O141" s="111"/>
      <c r="AA141" s="111"/>
      <c r="AC141" s="135"/>
      <c r="AD141" s="111"/>
    </row>
    <row r="142" spans="1:37" x14ac:dyDescent="0.2">
      <c r="A142" s="136"/>
      <c r="B142" s="136"/>
      <c r="C142" s="137"/>
      <c r="D142" s="137"/>
      <c r="E142" s="137"/>
      <c r="F142" s="137"/>
      <c r="G142" s="137"/>
      <c r="H142" s="137" t="s">
        <v>176</v>
      </c>
      <c r="I142" s="137"/>
      <c r="L142" s="137"/>
      <c r="M142" s="137"/>
      <c r="O142" s="111"/>
      <c r="T142" s="136"/>
      <c r="U142" s="136"/>
      <c r="V142" s="137"/>
      <c r="W142" s="137"/>
      <c r="X142" s="137"/>
      <c r="Y142" s="137"/>
      <c r="Z142" s="137"/>
      <c r="AA142" s="137" t="s">
        <v>176</v>
      </c>
      <c r="AB142" s="137"/>
      <c r="AD142" s="137"/>
    </row>
    <row r="143" spans="1:37" x14ac:dyDescent="0.2">
      <c r="A143" s="138">
        <v>10</v>
      </c>
      <c r="B143" s="138"/>
      <c r="C143" s="139" t="s">
        <v>163</v>
      </c>
      <c r="D143" s="137"/>
      <c r="E143" s="137"/>
      <c r="F143" s="137"/>
      <c r="G143" s="137"/>
      <c r="H143" s="137" t="s">
        <v>163</v>
      </c>
      <c r="I143" s="137"/>
      <c r="L143" s="140"/>
      <c r="O143" s="111"/>
      <c r="T143" s="138">
        <v>10</v>
      </c>
      <c r="U143" s="138"/>
      <c r="V143" s="139" t="s">
        <v>163</v>
      </c>
      <c r="W143" s="137"/>
      <c r="X143" s="137"/>
      <c r="Y143" s="137"/>
      <c r="Z143" s="137"/>
      <c r="AA143" s="137" t="s">
        <v>163</v>
      </c>
      <c r="AB143" s="137"/>
      <c r="AD143" s="140"/>
    </row>
    <row r="144" spans="1:37" x14ac:dyDescent="0.2">
      <c r="A144" s="138">
        <v>8</v>
      </c>
      <c r="B144" s="138"/>
      <c r="C144" s="139" t="s">
        <v>78</v>
      </c>
      <c r="D144" s="137"/>
      <c r="E144" s="137"/>
      <c r="F144" s="137"/>
      <c r="G144" s="137"/>
      <c r="H144" s="137" t="s">
        <v>78</v>
      </c>
      <c r="I144" s="137"/>
      <c r="L144" s="140"/>
      <c r="O144" s="111"/>
      <c r="T144" s="138">
        <v>8</v>
      </c>
      <c r="U144" s="138"/>
      <c r="V144" s="139" t="s">
        <v>78</v>
      </c>
      <c r="W144" s="137"/>
      <c r="X144" s="137"/>
      <c r="Y144" s="137"/>
      <c r="Z144" s="137"/>
      <c r="AA144" s="137" t="s">
        <v>78</v>
      </c>
      <c r="AB144" s="137"/>
      <c r="AD144" s="140"/>
    </row>
    <row r="145" spans="1:37" x14ac:dyDescent="0.2">
      <c r="A145" s="138">
        <v>8</v>
      </c>
      <c r="B145" s="138"/>
      <c r="C145" s="139" t="s">
        <v>164</v>
      </c>
      <c r="D145" s="137"/>
      <c r="E145" s="137"/>
      <c r="F145" s="137"/>
      <c r="G145" s="137"/>
      <c r="H145" s="141" t="s">
        <v>164</v>
      </c>
      <c r="I145" s="137"/>
      <c r="L145" s="140"/>
      <c r="O145" s="111"/>
      <c r="T145" s="138">
        <v>8</v>
      </c>
      <c r="U145" s="138"/>
      <c r="V145" s="139" t="s">
        <v>164</v>
      </c>
      <c r="W145" s="137"/>
      <c r="X145" s="137"/>
      <c r="Y145" s="137"/>
      <c r="Z145" s="137"/>
      <c r="AA145" s="141" t="s">
        <v>164</v>
      </c>
      <c r="AB145" s="137"/>
      <c r="AD145" s="140"/>
    </row>
    <row r="146" spans="1:37" x14ac:dyDescent="0.2">
      <c r="A146" s="138">
        <v>8</v>
      </c>
      <c r="B146" s="138"/>
      <c r="C146" s="139" t="s">
        <v>165</v>
      </c>
      <c r="D146" s="137"/>
      <c r="E146" s="137"/>
      <c r="F146" s="137"/>
      <c r="G146" s="137"/>
      <c r="H146" s="141" t="s">
        <v>165</v>
      </c>
      <c r="I146" s="137"/>
      <c r="L146" s="140"/>
      <c r="O146" s="111"/>
      <c r="T146" s="138">
        <v>8</v>
      </c>
      <c r="U146" s="138"/>
      <c r="V146" s="139" t="s">
        <v>165</v>
      </c>
      <c r="W146" s="137"/>
      <c r="X146" s="137"/>
      <c r="Y146" s="137"/>
      <c r="Z146" s="137"/>
      <c r="AA146" s="141" t="s">
        <v>165</v>
      </c>
      <c r="AB146" s="137"/>
      <c r="AD146" s="140"/>
    </row>
    <row r="147" spans="1:37" x14ac:dyDescent="0.2">
      <c r="A147" s="138">
        <v>8</v>
      </c>
      <c r="B147" s="138"/>
      <c r="C147" s="139" t="s">
        <v>166</v>
      </c>
      <c r="D147" s="137"/>
      <c r="E147" s="137"/>
      <c r="F147" s="137"/>
      <c r="G147" s="137"/>
      <c r="H147" s="137" t="s">
        <v>166</v>
      </c>
      <c r="I147" s="137"/>
      <c r="L147" s="140"/>
      <c r="O147" s="111"/>
      <c r="T147" s="138">
        <v>8</v>
      </c>
      <c r="U147" s="138"/>
      <c r="V147" s="139" t="s">
        <v>166</v>
      </c>
      <c r="W147" s="137"/>
      <c r="X147" s="137"/>
      <c r="Y147" s="137"/>
      <c r="Z147" s="137"/>
      <c r="AA147" s="137" t="s">
        <v>166</v>
      </c>
      <c r="AB147" s="137"/>
      <c r="AD147" s="140"/>
    </row>
    <row r="148" spans="1:37" x14ac:dyDescent="0.2">
      <c r="A148" s="136"/>
      <c r="B148" s="136"/>
      <c r="C148" s="137"/>
      <c r="D148" s="137"/>
      <c r="E148" s="137"/>
      <c r="F148" s="137"/>
      <c r="G148" s="137"/>
      <c r="H148" s="142" t="s">
        <v>167</v>
      </c>
      <c r="I148" s="137"/>
      <c r="L148" s="143">
        <f>L140+L143+L147+L144+L145+L146</f>
        <v>71985</v>
      </c>
      <c r="T148" s="136"/>
      <c r="U148" s="136"/>
      <c r="V148" s="137"/>
      <c r="W148" s="137"/>
      <c r="X148" s="137"/>
      <c r="Y148" s="137"/>
      <c r="Z148" s="137"/>
      <c r="AA148" s="142" t="s">
        <v>167</v>
      </c>
      <c r="AB148" s="137"/>
      <c r="AD148" s="143">
        <f>AD140+AD143+AD147+AD144+AD145+AD146</f>
        <v>96436.609654</v>
      </c>
    </row>
    <row r="149" spans="1:37" x14ac:dyDescent="0.2">
      <c r="A149" s="136"/>
      <c r="B149" s="136"/>
      <c r="C149" s="137"/>
      <c r="D149" s="137"/>
      <c r="E149" s="137"/>
      <c r="F149" s="137"/>
      <c r="G149" s="137"/>
      <c r="H149" s="142"/>
      <c r="I149" s="137"/>
      <c r="L149" s="144"/>
      <c r="T149" s="136"/>
      <c r="U149" s="136"/>
      <c r="V149" s="137"/>
      <c r="W149" s="137"/>
      <c r="X149" s="137"/>
      <c r="Y149" s="137"/>
      <c r="Z149" s="137"/>
      <c r="AA149" s="142"/>
      <c r="AB149" s="137"/>
      <c r="AD149" s="144"/>
    </row>
    <row r="150" spans="1:37" s="185" customFormat="1" ht="21" x14ac:dyDescent="0.35">
      <c r="A150" s="186"/>
      <c r="B150" s="186"/>
      <c r="F150" s="182" t="s">
        <v>141</v>
      </c>
      <c r="G150" s="183">
        <f>'[1]0.1 LDC Info'!$E$27+2</f>
        <v>2014</v>
      </c>
      <c r="H150" s="184" t="s">
        <v>168</v>
      </c>
      <c r="T150" s="186"/>
      <c r="U150" s="186"/>
      <c r="X150" s="182" t="s">
        <v>141</v>
      </c>
      <c r="Y150" s="182"/>
      <c r="Z150" s="183">
        <f>'[1]0.1 LDC Info'!$E$27+2</f>
        <v>2014</v>
      </c>
      <c r="AA150" s="184" t="s">
        <v>142</v>
      </c>
    </row>
    <row r="152" spans="1:37" x14ac:dyDescent="0.2">
      <c r="D152" s="188" t="s">
        <v>143</v>
      </c>
      <c r="E152" s="188"/>
      <c r="F152" s="188"/>
      <c r="G152" s="188"/>
      <c r="H152" s="188"/>
      <c r="J152" s="91"/>
      <c r="K152" s="92"/>
      <c r="L152" s="93" t="s">
        <v>144</v>
      </c>
      <c r="M152" s="93"/>
      <c r="N152" s="94"/>
      <c r="W152" s="188" t="s">
        <v>143</v>
      </c>
      <c r="X152" s="188"/>
      <c r="Y152" s="188"/>
      <c r="Z152" s="188"/>
      <c r="AA152" s="188"/>
      <c r="AC152" s="91"/>
      <c r="AD152" s="93" t="s">
        <v>144</v>
      </c>
      <c r="AE152" s="93"/>
      <c r="AF152" s="93"/>
      <c r="AG152" s="94"/>
    </row>
    <row r="153" spans="1:37" x14ac:dyDescent="0.2">
      <c r="A153" s="95" t="s">
        <v>145</v>
      </c>
      <c r="B153" s="96" t="s">
        <v>146</v>
      </c>
      <c r="C153" s="97" t="s">
        <v>20</v>
      </c>
      <c r="D153" s="95" t="s">
        <v>147</v>
      </c>
      <c r="E153" s="95"/>
      <c r="F153" s="96" t="s">
        <v>148</v>
      </c>
      <c r="G153" s="96" t="s">
        <v>149</v>
      </c>
      <c r="H153" s="95" t="s">
        <v>150</v>
      </c>
      <c r="I153" s="98"/>
      <c r="J153" s="99" t="s">
        <v>147</v>
      </c>
      <c r="K153" s="99"/>
      <c r="L153" s="100" t="s">
        <v>148</v>
      </c>
      <c r="M153" s="100" t="s">
        <v>149</v>
      </c>
      <c r="N153" s="101" t="s">
        <v>150</v>
      </c>
      <c r="O153" s="95" t="s">
        <v>151</v>
      </c>
      <c r="Q153" s="102" t="s">
        <v>152</v>
      </c>
      <c r="R153" s="102" t="s">
        <v>153</v>
      </c>
      <c r="T153" s="95" t="s">
        <v>145</v>
      </c>
      <c r="U153" s="96" t="s">
        <v>146</v>
      </c>
      <c r="V153" s="97" t="s">
        <v>20</v>
      </c>
      <c r="W153" s="95" t="s">
        <v>147</v>
      </c>
      <c r="X153" s="96" t="s">
        <v>148</v>
      </c>
      <c r="Y153" s="96"/>
      <c r="Z153" s="96" t="s">
        <v>149</v>
      </c>
      <c r="AA153" s="95" t="s">
        <v>150</v>
      </c>
      <c r="AB153" s="98"/>
      <c r="AC153" s="99" t="s">
        <v>147</v>
      </c>
      <c r="AD153" s="100" t="s">
        <v>148</v>
      </c>
      <c r="AE153" s="100" t="s">
        <v>149</v>
      </c>
      <c r="AF153" s="100"/>
      <c r="AG153" s="101" t="s">
        <v>150</v>
      </c>
      <c r="AH153" s="95" t="s">
        <v>151</v>
      </c>
      <c r="AJ153" s="102" t="s">
        <v>152</v>
      </c>
      <c r="AK153" s="102" t="s">
        <v>153</v>
      </c>
    </row>
    <row r="154" spans="1:37" ht="24" x14ac:dyDescent="0.2">
      <c r="A154" s="103">
        <v>12</v>
      </c>
      <c r="B154" s="103">
        <v>1611</v>
      </c>
      <c r="C154" s="104" t="s">
        <v>55</v>
      </c>
      <c r="D154" s="105">
        <f>H85</f>
        <v>108662</v>
      </c>
      <c r="E154" s="105">
        <v>0</v>
      </c>
      <c r="F154" s="105">
        <v>25000</v>
      </c>
      <c r="G154" s="105">
        <v>0</v>
      </c>
      <c r="H154" s="106">
        <f>D154+F154+G154+E154</f>
        <v>133662</v>
      </c>
      <c r="I154" s="107"/>
      <c r="J154" s="108">
        <f t="shared" ref="J154:J201" si="41">N85</f>
        <v>60761</v>
      </c>
      <c r="K154" s="108">
        <v>0</v>
      </c>
      <c r="L154" s="108">
        <f>10396+22825</f>
        <v>33221</v>
      </c>
      <c r="M154" s="108">
        <v>0</v>
      </c>
      <c r="N154" s="106">
        <f>J154+L154+M154+K154</f>
        <v>93982</v>
      </c>
      <c r="O154" s="109">
        <f t="shared" ref="O154:O203" si="42">H154-N154</f>
        <v>39680</v>
      </c>
      <c r="Q154" s="110">
        <f t="shared" ref="Q154:Q185" si="43">AVERAGE(H154,D154)</f>
        <v>121162</v>
      </c>
      <c r="R154" s="110">
        <f t="shared" ref="R154:R203" si="44">AVERAGE(N154,J154)</f>
        <v>77371.5</v>
      </c>
      <c r="S154" s="111"/>
      <c r="T154" s="103">
        <v>12</v>
      </c>
      <c r="U154" s="103">
        <v>1611</v>
      </c>
      <c r="V154" s="104" t="s">
        <v>55</v>
      </c>
      <c r="W154" s="105">
        <f>AA85</f>
        <v>108662</v>
      </c>
      <c r="X154" s="105">
        <v>25000</v>
      </c>
      <c r="Y154" s="105"/>
      <c r="Z154" s="105">
        <v>0</v>
      </c>
      <c r="AA154" s="106">
        <f t="shared" ref="AA154:AA203" si="45">W154+X154+Z154</f>
        <v>133662</v>
      </c>
      <c r="AB154" s="107"/>
      <c r="AC154" s="108">
        <f t="shared" ref="AC154:AC201" si="46">AG85</f>
        <v>60761</v>
      </c>
      <c r="AD154" s="108">
        <f>10396+22825</f>
        <v>33221</v>
      </c>
      <c r="AE154" s="108">
        <v>0</v>
      </c>
      <c r="AF154" s="151"/>
      <c r="AG154" s="106">
        <f>AC154+AD154+AE154</f>
        <v>93982</v>
      </c>
      <c r="AH154" s="109">
        <f t="shared" ref="AH154:AH203" si="47">AA154-AG154</f>
        <v>39680</v>
      </c>
      <c r="AJ154" s="110">
        <f t="shared" ref="AJ154:AJ203" si="48">AVERAGE(AA154,W154)</f>
        <v>121162</v>
      </c>
      <c r="AK154" s="110">
        <f t="shared" ref="AK154:AK203" si="49">AVERAGE(AG154,AC154)</f>
        <v>77371.5</v>
      </c>
    </row>
    <row r="155" spans="1:37" ht="24" x14ac:dyDescent="0.2">
      <c r="A155" s="103" t="s">
        <v>154</v>
      </c>
      <c r="B155" s="103">
        <v>1612</v>
      </c>
      <c r="C155" s="104" t="s">
        <v>155</v>
      </c>
      <c r="D155" s="105">
        <f t="shared" ref="D155:D201" si="50">H86</f>
        <v>0</v>
      </c>
      <c r="E155" s="105">
        <v>0</v>
      </c>
      <c r="F155" s="105">
        <v>0</v>
      </c>
      <c r="G155" s="105">
        <v>0</v>
      </c>
      <c r="H155" s="106">
        <f>D155+F155+G155</f>
        <v>0</v>
      </c>
      <c r="I155" s="107"/>
      <c r="J155" s="108">
        <f t="shared" si="41"/>
        <v>0</v>
      </c>
      <c r="K155" s="108">
        <v>0</v>
      </c>
      <c r="L155" s="108">
        <v>0</v>
      </c>
      <c r="M155" s="108">
        <v>0</v>
      </c>
      <c r="N155" s="106">
        <f t="shared" ref="N155:N198" si="51">J155+L155+M155</f>
        <v>0</v>
      </c>
      <c r="O155" s="109">
        <f t="shared" si="42"/>
        <v>0</v>
      </c>
      <c r="Q155" s="110">
        <f t="shared" si="43"/>
        <v>0</v>
      </c>
      <c r="R155" s="110">
        <f t="shared" si="44"/>
        <v>0</v>
      </c>
      <c r="S155" s="111"/>
      <c r="T155" s="103" t="s">
        <v>154</v>
      </c>
      <c r="U155" s="103">
        <v>1612</v>
      </c>
      <c r="V155" s="104" t="s">
        <v>155</v>
      </c>
      <c r="W155" s="105">
        <f t="shared" ref="W155:W201" si="52">AA86</f>
        <v>0</v>
      </c>
      <c r="X155" s="105">
        <v>0</v>
      </c>
      <c r="Y155" s="105"/>
      <c r="Z155" s="105">
        <v>0</v>
      </c>
      <c r="AA155" s="106">
        <f t="shared" si="45"/>
        <v>0</v>
      </c>
      <c r="AB155" s="107"/>
      <c r="AC155" s="108">
        <f t="shared" si="46"/>
        <v>0</v>
      </c>
      <c r="AD155" s="108"/>
      <c r="AE155" s="108">
        <v>0</v>
      </c>
      <c r="AF155" s="151"/>
      <c r="AG155" s="106">
        <f t="shared" ref="AG155:AG198" si="53">AC155+AD155+AE155</f>
        <v>0</v>
      </c>
      <c r="AH155" s="109">
        <f t="shared" si="47"/>
        <v>0</v>
      </c>
      <c r="AJ155" s="110">
        <f t="shared" si="48"/>
        <v>0</v>
      </c>
      <c r="AK155" s="110">
        <f t="shared" si="49"/>
        <v>0</v>
      </c>
    </row>
    <row r="156" spans="1:37" x14ac:dyDescent="0.2">
      <c r="A156" s="103" t="s">
        <v>119</v>
      </c>
      <c r="B156" s="103">
        <v>1805</v>
      </c>
      <c r="C156" s="104" t="s">
        <v>57</v>
      </c>
      <c r="D156" s="105">
        <f t="shared" si="50"/>
        <v>141</v>
      </c>
      <c r="E156" s="105">
        <v>0</v>
      </c>
      <c r="F156" s="105">
        <v>0</v>
      </c>
      <c r="G156" s="105">
        <v>0</v>
      </c>
      <c r="H156" s="106">
        <f>D156+F156+G156+E156</f>
        <v>141</v>
      </c>
      <c r="I156" s="107"/>
      <c r="J156" s="108">
        <f t="shared" si="41"/>
        <v>0</v>
      </c>
      <c r="K156" s="108">
        <v>0</v>
      </c>
      <c r="L156" s="108">
        <v>0</v>
      </c>
      <c r="M156" s="108">
        <v>0</v>
      </c>
      <c r="N156" s="106">
        <f t="shared" si="51"/>
        <v>0</v>
      </c>
      <c r="O156" s="109">
        <f t="shared" si="42"/>
        <v>141</v>
      </c>
      <c r="Q156" s="110">
        <f t="shared" si="43"/>
        <v>141</v>
      </c>
      <c r="R156" s="110">
        <f t="shared" si="44"/>
        <v>0</v>
      </c>
      <c r="S156" s="111"/>
      <c r="T156" s="103" t="s">
        <v>119</v>
      </c>
      <c r="U156" s="103">
        <v>1805</v>
      </c>
      <c r="V156" s="104" t="s">
        <v>57</v>
      </c>
      <c r="W156" s="105">
        <f t="shared" si="52"/>
        <v>141</v>
      </c>
      <c r="X156" s="105">
        <v>0</v>
      </c>
      <c r="Y156" s="105"/>
      <c r="Z156" s="105">
        <v>0</v>
      </c>
      <c r="AA156" s="106">
        <f t="shared" si="45"/>
        <v>141</v>
      </c>
      <c r="AB156" s="107"/>
      <c r="AC156" s="108">
        <f t="shared" si="46"/>
        <v>0</v>
      </c>
      <c r="AD156" s="108"/>
      <c r="AE156" s="108">
        <v>0</v>
      </c>
      <c r="AF156" s="151"/>
      <c r="AG156" s="106">
        <f t="shared" si="53"/>
        <v>0</v>
      </c>
      <c r="AH156" s="109">
        <f t="shared" si="47"/>
        <v>141</v>
      </c>
      <c r="AJ156" s="110">
        <f t="shared" si="48"/>
        <v>141</v>
      </c>
      <c r="AK156" s="110">
        <f t="shared" si="49"/>
        <v>0</v>
      </c>
    </row>
    <row r="157" spans="1:37" x14ac:dyDescent="0.2">
      <c r="A157" s="103">
        <v>47</v>
      </c>
      <c r="B157" s="103">
        <v>1808</v>
      </c>
      <c r="C157" s="104" t="s">
        <v>58</v>
      </c>
      <c r="D157" s="105">
        <f t="shared" si="50"/>
        <v>0</v>
      </c>
      <c r="E157" s="105">
        <v>0</v>
      </c>
      <c r="F157" s="105">
        <v>0</v>
      </c>
      <c r="G157" s="105">
        <v>0</v>
      </c>
      <c r="H157" s="106">
        <f>D157+F157+G157</f>
        <v>0</v>
      </c>
      <c r="I157" s="107"/>
      <c r="J157" s="108">
        <f t="shared" si="41"/>
        <v>0</v>
      </c>
      <c r="K157" s="108">
        <v>0</v>
      </c>
      <c r="L157" s="108">
        <v>0</v>
      </c>
      <c r="M157" s="108">
        <v>0</v>
      </c>
      <c r="N157" s="106">
        <f t="shared" si="51"/>
        <v>0</v>
      </c>
      <c r="O157" s="109">
        <f t="shared" si="42"/>
        <v>0</v>
      </c>
      <c r="Q157" s="110">
        <f t="shared" si="43"/>
        <v>0</v>
      </c>
      <c r="R157" s="110">
        <f t="shared" si="44"/>
        <v>0</v>
      </c>
      <c r="S157" s="111"/>
      <c r="T157" s="103">
        <v>47</v>
      </c>
      <c r="U157" s="103">
        <v>1808</v>
      </c>
      <c r="V157" s="104" t="s">
        <v>58</v>
      </c>
      <c r="W157" s="105">
        <f t="shared" si="52"/>
        <v>0</v>
      </c>
      <c r="X157" s="105">
        <v>0</v>
      </c>
      <c r="Y157" s="105"/>
      <c r="Z157" s="105">
        <v>0</v>
      </c>
      <c r="AA157" s="106">
        <f t="shared" si="45"/>
        <v>0</v>
      </c>
      <c r="AB157" s="107"/>
      <c r="AC157" s="108">
        <f t="shared" si="46"/>
        <v>0</v>
      </c>
      <c r="AD157" s="108"/>
      <c r="AE157" s="108">
        <v>0</v>
      </c>
      <c r="AF157" s="151"/>
      <c r="AG157" s="106">
        <f t="shared" si="53"/>
        <v>0</v>
      </c>
      <c r="AH157" s="109">
        <f t="shared" si="47"/>
        <v>0</v>
      </c>
      <c r="AJ157" s="110">
        <f t="shared" si="48"/>
        <v>0</v>
      </c>
      <c r="AK157" s="110">
        <f t="shared" si="49"/>
        <v>0</v>
      </c>
    </row>
    <row r="158" spans="1:37" x14ac:dyDescent="0.2">
      <c r="A158" s="103">
        <v>13</v>
      </c>
      <c r="B158" s="103">
        <v>1810</v>
      </c>
      <c r="C158" s="104" t="s">
        <v>59</v>
      </c>
      <c r="D158" s="105">
        <f t="shared" si="50"/>
        <v>0</v>
      </c>
      <c r="E158" s="105">
        <v>0</v>
      </c>
      <c r="F158" s="105">
        <v>0</v>
      </c>
      <c r="G158" s="105">
        <v>0</v>
      </c>
      <c r="H158" s="106">
        <f>D158+F158+G158</f>
        <v>0</v>
      </c>
      <c r="I158" s="107"/>
      <c r="J158" s="108">
        <f t="shared" si="41"/>
        <v>0</v>
      </c>
      <c r="K158" s="108">
        <v>0</v>
      </c>
      <c r="L158" s="108">
        <v>0</v>
      </c>
      <c r="M158" s="108">
        <v>0</v>
      </c>
      <c r="N158" s="106">
        <f t="shared" si="51"/>
        <v>0</v>
      </c>
      <c r="O158" s="109">
        <f t="shared" si="42"/>
        <v>0</v>
      </c>
      <c r="Q158" s="110">
        <f t="shared" si="43"/>
        <v>0</v>
      </c>
      <c r="R158" s="110">
        <f t="shared" si="44"/>
        <v>0</v>
      </c>
      <c r="T158" s="103">
        <v>13</v>
      </c>
      <c r="U158" s="103">
        <v>1810</v>
      </c>
      <c r="V158" s="104" t="s">
        <v>59</v>
      </c>
      <c r="W158" s="105">
        <f t="shared" si="52"/>
        <v>0</v>
      </c>
      <c r="X158" s="105">
        <v>0</v>
      </c>
      <c r="Y158" s="105"/>
      <c r="Z158" s="105">
        <v>0</v>
      </c>
      <c r="AA158" s="106">
        <f t="shared" si="45"/>
        <v>0</v>
      </c>
      <c r="AB158" s="107"/>
      <c r="AC158" s="108">
        <f t="shared" si="46"/>
        <v>0</v>
      </c>
      <c r="AD158" s="108"/>
      <c r="AE158" s="108">
        <v>0</v>
      </c>
      <c r="AF158" s="151"/>
      <c r="AG158" s="106">
        <f t="shared" si="53"/>
        <v>0</v>
      </c>
      <c r="AH158" s="109">
        <f t="shared" si="47"/>
        <v>0</v>
      </c>
      <c r="AJ158" s="110">
        <f t="shared" si="48"/>
        <v>0</v>
      </c>
      <c r="AK158" s="110">
        <f t="shared" si="49"/>
        <v>0</v>
      </c>
    </row>
    <row r="159" spans="1:37" x14ac:dyDescent="0.2">
      <c r="A159" s="103">
        <v>47</v>
      </c>
      <c r="B159" s="103">
        <v>1815</v>
      </c>
      <c r="C159" s="104" t="s">
        <v>60</v>
      </c>
      <c r="D159" s="105">
        <f t="shared" si="50"/>
        <v>512923</v>
      </c>
      <c r="E159" s="105">
        <v>0</v>
      </c>
      <c r="F159" s="105">
        <v>0</v>
      </c>
      <c r="G159" s="105">
        <v>0</v>
      </c>
      <c r="H159" s="106">
        <f>D159+F159+G159+E159</f>
        <v>512923</v>
      </c>
      <c r="I159" s="107"/>
      <c r="J159" s="108">
        <f t="shared" si="41"/>
        <v>232821</v>
      </c>
      <c r="K159" s="108">
        <v>0</v>
      </c>
      <c r="L159" s="108">
        <v>8403</v>
      </c>
      <c r="M159" s="108">
        <v>0</v>
      </c>
      <c r="N159" s="106">
        <f>J159+L159+M159+K159</f>
        <v>241224</v>
      </c>
      <c r="O159" s="109">
        <f t="shared" si="42"/>
        <v>271699</v>
      </c>
      <c r="Q159" s="110">
        <f t="shared" si="43"/>
        <v>512923</v>
      </c>
      <c r="R159" s="110">
        <f t="shared" si="44"/>
        <v>237022.5</v>
      </c>
      <c r="T159" s="103">
        <v>47</v>
      </c>
      <c r="U159" s="103">
        <v>1815</v>
      </c>
      <c r="V159" s="104" t="s">
        <v>60</v>
      </c>
      <c r="W159" s="105">
        <f t="shared" si="52"/>
        <v>512923</v>
      </c>
      <c r="X159" s="105">
        <v>0</v>
      </c>
      <c r="Y159" s="105"/>
      <c r="Z159" s="105">
        <v>0</v>
      </c>
      <c r="AA159" s="106">
        <f t="shared" si="45"/>
        <v>512923</v>
      </c>
      <c r="AB159" s="107"/>
      <c r="AC159" s="108">
        <f t="shared" si="46"/>
        <v>236864</v>
      </c>
      <c r="AD159" s="108">
        <v>11042</v>
      </c>
      <c r="AE159" s="108">
        <v>0</v>
      </c>
      <c r="AF159" s="151"/>
      <c r="AG159" s="106">
        <f t="shared" si="53"/>
        <v>247906</v>
      </c>
      <c r="AH159" s="109">
        <f t="shared" si="47"/>
        <v>265017</v>
      </c>
      <c r="AJ159" s="110">
        <f t="shared" si="48"/>
        <v>512923</v>
      </c>
      <c r="AK159" s="110">
        <f t="shared" si="49"/>
        <v>242385</v>
      </c>
    </row>
    <row r="160" spans="1:37" x14ac:dyDescent="0.2">
      <c r="A160" s="103">
        <v>47</v>
      </c>
      <c r="B160" s="103">
        <v>1820</v>
      </c>
      <c r="C160" s="104" t="s">
        <v>61</v>
      </c>
      <c r="D160" s="105">
        <f t="shared" si="50"/>
        <v>0</v>
      </c>
      <c r="E160" s="105">
        <v>0</v>
      </c>
      <c r="F160" s="105">
        <v>0</v>
      </c>
      <c r="G160" s="105">
        <v>0</v>
      </c>
      <c r="H160" s="106">
        <f>D160+F160+G160</f>
        <v>0</v>
      </c>
      <c r="I160" s="107"/>
      <c r="J160" s="108">
        <f t="shared" si="41"/>
        <v>0</v>
      </c>
      <c r="K160" s="108">
        <v>0</v>
      </c>
      <c r="L160" s="108">
        <v>0</v>
      </c>
      <c r="M160" s="108">
        <v>0</v>
      </c>
      <c r="N160" s="106">
        <f t="shared" si="51"/>
        <v>0</v>
      </c>
      <c r="O160" s="109">
        <f t="shared" si="42"/>
        <v>0</v>
      </c>
      <c r="Q160" s="110">
        <f t="shared" si="43"/>
        <v>0</v>
      </c>
      <c r="R160" s="110">
        <f t="shared" si="44"/>
        <v>0</v>
      </c>
      <c r="T160" s="103">
        <v>47</v>
      </c>
      <c r="U160" s="103">
        <v>1820</v>
      </c>
      <c r="V160" s="104" t="s">
        <v>61</v>
      </c>
      <c r="W160" s="105">
        <f t="shared" si="52"/>
        <v>0</v>
      </c>
      <c r="X160" s="105">
        <v>0</v>
      </c>
      <c r="Y160" s="105"/>
      <c r="Z160" s="105">
        <v>0</v>
      </c>
      <c r="AA160" s="106">
        <f t="shared" si="45"/>
        <v>0</v>
      </c>
      <c r="AB160" s="107"/>
      <c r="AC160" s="108">
        <f t="shared" si="46"/>
        <v>0</v>
      </c>
      <c r="AD160" s="108"/>
      <c r="AE160" s="108">
        <v>0</v>
      </c>
      <c r="AF160" s="151"/>
      <c r="AG160" s="106">
        <f t="shared" si="53"/>
        <v>0</v>
      </c>
      <c r="AH160" s="109">
        <f t="shared" si="47"/>
        <v>0</v>
      </c>
      <c r="AJ160" s="110">
        <f t="shared" si="48"/>
        <v>0</v>
      </c>
      <c r="AK160" s="110">
        <f t="shared" si="49"/>
        <v>0</v>
      </c>
    </row>
    <row r="161" spans="1:37" x14ac:dyDescent="0.2">
      <c r="A161" s="103">
        <v>47</v>
      </c>
      <c r="B161" s="103">
        <v>1825</v>
      </c>
      <c r="C161" s="104" t="s">
        <v>62</v>
      </c>
      <c r="D161" s="105">
        <f t="shared" si="50"/>
        <v>0</v>
      </c>
      <c r="E161" s="105">
        <v>0</v>
      </c>
      <c r="F161" s="105">
        <v>0</v>
      </c>
      <c r="G161" s="105">
        <v>0</v>
      </c>
      <c r="H161" s="106">
        <f>D161+F161+G161</f>
        <v>0</v>
      </c>
      <c r="I161" s="107"/>
      <c r="J161" s="108">
        <f t="shared" si="41"/>
        <v>0</v>
      </c>
      <c r="K161" s="108">
        <v>0</v>
      </c>
      <c r="L161" s="108">
        <v>0</v>
      </c>
      <c r="M161" s="108">
        <v>0</v>
      </c>
      <c r="N161" s="106">
        <f t="shared" si="51"/>
        <v>0</v>
      </c>
      <c r="O161" s="109">
        <f t="shared" si="42"/>
        <v>0</v>
      </c>
      <c r="Q161" s="110">
        <f t="shared" si="43"/>
        <v>0</v>
      </c>
      <c r="R161" s="110">
        <f t="shared" si="44"/>
        <v>0</v>
      </c>
      <c r="T161" s="103">
        <v>47</v>
      </c>
      <c r="U161" s="103">
        <v>1825</v>
      </c>
      <c r="V161" s="104" t="s">
        <v>62</v>
      </c>
      <c r="W161" s="105">
        <f t="shared" si="52"/>
        <v>0</v>
      </c>
      <c r="X161" s="105">
        <v>0</v>
      </c>
      <c r="Y161" s="105"/>
      <c r="Z161" s="105">
        <v>0</v>
      </c>
      <c r="AA161" s="106">
        <f t="shared" si="45"/>
        <v>0</v>
      </c>
      <c r="AB161" s="107"/>
      <c r="AC161" s="108">
        <f t="shared" si="46"/>
        <v>0</v>
      </c>
      <c r="AD161" s="108"/>
      <c r="AE161" s="108">
        <v>0</v>
      </c>
      <c r="AF161" s="151"/>
      <c r="AG161" s="106">
        <f t="shared" si="53"/>
        <v>0</v>
      </c>
      <c r="AH161" s="109">
        <f t="shared" si="47"/>
        <v>0</v>
      </c>
      <c r="AJ161" s="110">
        <f t="shared" si="48"/>
        <v>0</v>
      </c>
      <c r="AK161" s="110">
        <f t="shared" si="49"/>
        <v>0</v>
      </c>
    </row>
    <row r="162" spans="1:37" x14ac:dyDescent="0.2">
      <c r="A162" s="103">
        <v>47</v>
      </c>
      <c r="B162" s="103">
        <v>1830</v>
      </c>
      <c r="C162" s="104" t="s">
        <v>63</v>
      </c>
      <c r="D162" s="105">
        <f t="shared" si="50"/>
        <v>1138847</v>
      </c>
      <c r="E162" s="105">
        <v>0</v>
      </c>
      <c r="F162" s="105">
        <v>13973</v>
      </c>
      <c r="G162" s="105">
        <v>0</v>
      </c>
      <c r="H162" s="106">
        <f>D162+F162+G162+E162</f>
        <v>1152820</v>
      </c>
      <c r="I162" s="107"/>
      <c r="J162" s="108">
        <f t="shared" si="41"/>
        <v>838443</v>
      </c>
      <c r="K162" s="108">
        <v>0</v>
      </c>
      <c r="L162" s="108">
        <v>6148</v>
      </c>
      <c r="M162" s="108">
        <v>0</v>
      </c>
      <c r="N162" s="106">
        <f>J162+L162+M162+K162</f>
        <v>844591</v>
      </c>
      <c r="O162" s="109">
        <f t="shared" si="42"/>
        <v>308229</v>
      </c>
      <c r="Q162" s="110">
        <f t="shared" si="43"/>
        <v>1145833.5</v>
      </c>
      <c r="R162" s="110">
        <f t="shared" si="44"/>
        <v>841517</v>
      </c>
      <c r="T162" s="103">
        <v>47</v>
      </c>
      <c r="U162" s="103">
        <v>1830</v>
      </c>
      <c r="V162" s="104" t="s">
        <v>63</v>
      </c>
      <c r="W162" s="105">
        <f t="shared" si="52"/>
        <v>1138847</v>
      </c>
      <c r="X162" s="105">
        <v>13973</v>
      </c>
      <c r="Y162" s="105"/>
      <c r="Z162" s="105">
        <v>0</v>
      </c>
      <c r="AA162" s="106">
        <f t="shared" si="45"/>
        <v>1152820</v>
      </c>
      <c r="AB162" s="107"/>
      <c r="AC162" s="108">
        <f t="shared" si="46"/>
        <v>844291</v>
      </c>
      <c r="AD162" s="108">
        <v>11981</v>
      </c>
      <c r="AE162" s="108">
        <v>0</v>
      </c>
      <c r="AF162" s="151"/>
      <c r="AG162" s="106">
        <f t="shared" si="53"/>
        <v>856272</v>
      </c>
      <c r="AH162" s="109">
        <f t="shared" si="47"/>
        <v>296548</v>
      </c>
      <c r="AJ162" s="110">
        <f t="shared" si="48"/>
        <v>1145833.5</v>
      </c>
      <c r="AK162" s="110">
        <f t="shared" si="49"/>
        <v>850281.5</v>
      </c>
    </row>
    <row r="163" spans="1:37" x14ac:dyDescent="0.2">
      <c r="A163" s="103">
        <v>47</v>
      </c>
      <c r="B163" s="103">
        <v>1835</v>
      </c>
      <c r="C163" s="104" t="s">
        <v>64</v>
      </c>
      <c r="D163" s="105">
        <f t="shared" si="50"/>
        <v>0</v>
      </c>
      <c r="E163" s="105">
        <v>0</v>
      </c>
      <c r="F163" s="105">
        <v>0</v>
      </c>
      <c r="G163" s="105">
        <v>0</v>
      </c>
      <c r="H163" s="106">
        <f>D163+F163+G163</f>
        <v>0</v>
      </c>
      <c r="I163" s="107"/>
      <c r="J163" s="108">
        <f t="shared" si="41"/>
        <v>0</v>
      </c>
      <c r="K163" s="108">
        <v>0</v>
      </c>
      <c r="L163" s="108">
        <v>0</v>
      </c>
      <c r="M163" s="108">
        <v>0</v>
      </c>
      <c r="N163" s="106">
        <f t="shared" si="51"/>
        <v>0</v>
      </c>
      <c r="O163" s="109">
        <f t="shared" si="42"/>
        <v>0</v>
      </c>
      <c r="Q163" s="110">
        <f t="shared" si="43"/>
        <v>0</v>
      </c>
      <c r="R163" s="110">
        <f t="shared" si="44"/>
        <v>0</v>
      </c>
      <c r="T163" s="103">
        <v>47</v>
      </c>
      <c r="U163" s="103">
        <v>1835</v>
      </c>
      <c r="V163" s="104" t="s">
        <v>64</v>
      </c>
      <c r="W163" s="105">
        <f t="shared" si="52"/>
        <v>0</v>
      </c>
      <c r="X163" s="105">
        <v>0</v>
      </c>
      <c r="Y163" s="105"/>
      <c r="Z163" s="105">
        <v>0</v>
      </c>
      <c r="AA163" s="106">
        <f t="shared" si="45"/>
        <v>0</v>
      </c>
      <c r="AB163" s="107"/>
      <c r="AC163" s="108">
        <f t="shared" si="46"/>
        <v>0</v>
      </c>
      <c r="AD163" s="108"/>
      <c r="AE163" s="108">
        <v>0</v>
      </c>
      <c r="AF163" s="151"/>
      <c r="AG163" s="106">
        <f t="shared" si="53"/>
        <v>0</v>
      </c>
      <c r="AH163" s="109">
        <f t="shared" si="47"/>
        <v>0</v>
      </c>
      <c r="AJ163" s="110">
        <f t="shared" si="48"/>
        <v>0</v>
      </c>
      <c r="AK163" s="110">
        <f t="shared" si="49"/>
        <v>0</v>
      </c>
    </row>
    <row r="164" spans="1:37" x14ac:dyDescent="0.2">
      <c r="A164" s="103">
        <v>47</v>
      </c>
      <c r="B164" s="103">
        <v>1840</v>
      </c>
      <c r="C164" s="104" t="s">
        <v>65</v>
      </c>
      <c r="D164" s="105">
        <f t="shared" si="50"/>
        <v>77511</v>
      </c>
      <c r="E164" s="105">
        <v>0</v>
      </c>
      <c r="F164" s="105">
        <v>0</v>
      </c>
      <c r="G164" s="105">
        <v>0</v>
      </c>
      <c r="H164" s="106">
        <f>D164+F164+G164+E164</f>
        <v>77511</v>
      </c>
      <c r="I164" s="107"/>
      <c r="J164" s="108">
        <f t="shared" si="41"/>
        <v>53061</v>
      </c>
      <c r="K164" s="108">
        <v>0</v>
      </c>
      <c r="L164" s="108">
        <v>489</v>
      </c>
      <c r="M164" s="108">
        <v>0</v>
      </c>
      <c r="N164" s="106">
        <f>J164+L164+M164+K164</f>
        <v>53550</v>
      </c>
      <c r="O164" s="109">
        <f t="shared" si="42"/>
        <v>23961</v>
      </c>
      <c r="Q164" s="110">
        <f t="shared" si="43"/>
        <v>77511</v>
      </c>
      <c r="R164" s="110">
        <f t="shared" si="44"/>
        <v>53305.5</v>
      </c>
      <c r="T164" s="103">
        <v>47</v>
      </c>
      <c r="U164" s="103">
        <v>1840</v>
      </c>
      <c r="V164" s="104" t="s">
        <v>65</v>
      </c>
      <c r="W164" s="105">
        <f t="shared" si="52"/>
        <v>77511</v>
      </c>
      <c r="X164" s="105">
        <v>0</v>
      </c>
      <c r="Y164" s="105"/>
      <c r="Z164" s="105">
        <v>0</v>
      </c>
      <c r="AA164" s="106">
        <f t="shared" si="45"/>
        <v>77511</v>
      </c>
      <c r="AB164" s="107"/>
      <c r="AC164" s="108">
        <f t="shared" si="46"/>
        <v>53559.948479999999</v>
      </c>
      <c r="AD164" s="108">
        <v>958.03054080000004</v>
      </c>
      <c r="AE164" s="108">
        <v>0</v>
      </c>
      <c r="AF164" s="151"/>
      <c r="AG164" s="106">
        <f t="shared" si="53"/>
        <v>54517.979020799998</v>
      </c>
      <c r="AH164" s="109">
        <f t="shared" si="47"/>
        <v>22993.020979200002</v>
      </c>
      <c r="AJ164" s="110">
        <f t="shared" si="48"/>
        <v>77511</v>
      </c>
      <c r="AK164" s="110">
        <f t="shared" si="49"/>
        <v>54038.963750399998</v>
      </c>
    </row>
    <row r="165" spans="1:37" x14ac:dyDescent="0.2">
      <c r="A165" s="103">
        <v>47</v>
      </c>
      <c r="B165" s="103">
        <v>1845</v>
      </c>
      <c r="C165" s="104" t="s">
        <v>66</v>
      </c>
      <c r="D165" s="105">
        <f t="shared" si="50"/>
        <v>3516</v>
      </c>
      <c r="E165" s="105">
        <v>0</v>
      </c>
      <c r="F165" s="105">
        <v>0</v>
      </c>
      <c r="G165" s="105">
        <v>0</v>
      </c>
      <c r="H165" s="106">
        <f>D165+F165+G165+E165</f>
        <v>3516</v>
      </c>
      <c r="I165" s="107"/>
      <c r="J165" s="108">
        <f t="shared" si="41"/>
        <v>274</v>
      </c>
      <c r="K165" s="108">
        <v>0</v>
      </c>
      <c r="L165" s="108">
        <v>65</v>
      </c>
      <c r="M165" s="108">
        <v>0</v>
      </c>
      <c r="N165" s="106">
        <f>J165+L165+M165+K165</f>
        <v>339</v>
      </c>
      <c r="O165" s="109">
        <f t="shared" si="42"/>
        <v>3177</v>
      </c>
      <c r="Q165" s="110">
        <f t="shared" si="43"/>
        <v>3516</v>
      </c>
      <c r="R165" s="110">
        <f t="shared" si="44"/>
        <v>306.5</v>
      </c>
      <c r="T165" s="103">
        <v>47</v>
      </c>
      <c r="U165" s="103">
        <v>1845</v>
      </c>
      <c r="V165" s="104" t="s">
        <v>66</v>
      </c>
      <c r="W165" s="105">
        <f t="shared" si="52"/>
        <v>3516</v>
      </c>
      <c r="X165" s="105">
        <v>0</v>
      </c>
      <c r="Y165" s="105"/>
      <c r="Z165" s="105">
        <v>0</v>
      </c>
      <c r="AA165" s="106">
        <f t="shared" si="45"/>
        <v>3516</v>
      </c>
      <c r="AB165" s="107"/>
      <c r="AC165" s="108">
        <f t="shared" si="46"/>
        <v>340.31411200000002</v>
      </c>
      <c r="AD165" s="108">
        <v>127.02154752000001</v>
      </c>
      <c r="AE165" s="108">
        <v>0</v>
      </c>
      <c r="AF165" s="151"/>
      <c r="AG165" s="106">
        <f t="shared" si="53"/>
        <v>467.33565952000004</v>
      </c>
      <c r="AH165" s="109">
        <f t="shared" si="47"/>
        <v>3048.6643404799997</v>
      </c>
      <c r="AJ165" s="110">
        <f t="shared" si="48"/>
        <v>3516</v>
      </c>
      <c r="AK165" s="110">
        <f t="shared" si="49"/>
        <v>403.82488576000003</v>
      </c>
    </row>
    <row r="166" spans="1:37" x14ac:dyDescent="0.2">
      <c r="A166" s="103">
        <v>47</v>
      </c>
      <c r="B166" s="103">
        <v>1850</v>
      </c>
      <c r="C166" s="104" t="s">
        <v>67</v>
      </c>
      <c r="D166" s="105">
        <f t="shared" si="50"/>
        <v>396797</v>
      </c>
      <c r="E166" s="105">
        <v>0</v>
      </c>
      <c r="F166" s="105">
        <v>4950</v>
      </c>
      <c r="G166" s="105">
        <v>0</v>
      </c>
      <c r="H166" s="106">
        <f>D166+F166+G166+E166</f>
        <v>401747</v>
      </c>
      <c r="I166" s="107"/>
      <c r="J166" s="108">
        <f t="shared" si="41"/>
        <v>261796</v>
      </c>
      <c r="K166" s="108">
        <v>0</v>
      </c>
      <c r="L166" s="108">
        <v>2750</v>
      </c>
      <c r="M166" s="108">
        <v>0</v>
      </c>
      <c r="N166" s="106">
        <f>J166+L166+M166+K166</f>
        <v>264546</v>
      </c>
      <c r="O166" s="109">
        <f t="shared" si="42"/>
        <v>137201</v>
      </c>
      <c r="Q166" s="110">
        <f t="shared" si="43"/>
        <v>399272</v>
      </c>
      <c r="R166" s="110">
        <f t="shared" si="44"/>
        <v>263171</v>
      </c>
      <c r="T166" s="103">
        <v>47</v>
      </c>
      <c r="U166" s="103">
        <v>1850</v>
      </c>
      <c r="V166" s="104" t="s">
        <v>67</v>
      </c>
      <c r="W166" s="105">
        <f t="shared" si="52"/>
        <v>396797</v>
      </c>
      <c r="X166" s="105">
        <v>4950</v>
      </c>
      <c r="Y166" s="105"/>
      <c r="Z166" s="105">
        <v>0</v>
      </c>
      <c r="AA166" s="106">
        <f t="shared" si="45"/>
        <v>401747</v>
      </c>
      <c r="AB166" s="107"/>
      <c r="AC166" s="108">
        <f t="shared" si="46"/>
        <v>264513.89591199998</v>
      </c>
      <c r="AD166" s="108">
        <v>5390.3186755199986</v>
      </c>
      <c r="AE166" s="108">
        <v>0</v>
      </c>
      <c r="AF166" s="151"/>
      <c r="AG166" s="106">
        <f t="shared" si="53"/>
        <v>269904.21458751999</v>
      </c>
      <c r="AH166" s="109">
        <f t="shared" si="47"/>
        <v>131842.78541248001</v>
      </c>
      <c r="AJ166" s="110">
        <f t="shared" si="48"/>
        <v>399272</v>
      </c>
      <c r="AK166" s="110">
        <f t="shared" si="49"/>
        <v>267209.05524975999</v>
      </c>
    </row>
    <row r="167" spans="1:37" x14ac:dyDescent="0.2">
      <c r="A167" s="103">
        <v>47</v>
      </c>
      <c r="B167" s="103">
        <v>1855</v>
      </c>
      <c r="C167" s="104" t="s">
        <v>68</v>
      </c>
      <c r="D167" s="105">
        <f t="shared" si="50"/>
        <v>0</v>
      </c>
      <c r="E167" s="105">
        <v>0</v>
      </c>
      <c r="F167" s="105">
        <v>0</v>
      </c>
      <c r="G167" s="105">
        <v>0</v>
      </c>
      <c r="H167" s="106">
        <f>D167+F167+G167</f>
        <v>0</v>
      </c>
      <c r="I167" s="107"/>
      <c r="J167" s="108">
        <f t="shared" si="41"/>
        <v>0</v>
      </c>
      <c r="K167" s="108">
        <v>0</v>
      </c>
      <c r="L167" s="108">
        <v>0</v>
      </c>
      <c r="M167" s="108">
        <v>0</v>
      </c>
      <c r="N167" s="106">
        <f t="shared" si="51"/>
        <v>0</v>
      </c>
      <c r="O167" s="109">
        <f t="shared" si="42"/>
        <v>0</v>
      </c>
      <c r="Q167" s="110">
        <f t="shared" si="43"/>
        <v>0</v>
      </c>
      <c r="R167" s="110">
        <f t="shared" si="44"/>
        <v>0</v>
      </c>
      <c r="T167" s="103">
        <v>47</v>
      </c>
      <c r="U167" s="103">
        <v>1855</v>
      </c>
      <c r="V167" s="104" t="s">
        <v>68</v>
      </c>
      <c r="W167" s="105">
        <f t="shared" si="52"/>
        <v>0</v>
      </c>
      <c r="X167" s="105">
        <v>0</v>
      </c>
      <c r="Y167" s="105"/>
      <c r="Z167" s="105">
        <v>0</v>
      </c>
      <c r="AA167" s="106">
        <f t="shared" si="45"/>
        <v>0</v>
      </c>
      <c r="AB167" s="107"/>
      <c r="AC167" s="108">
        <f t="shared" si="46"/>
        <v>0</v>
      </c>
      <c r="AD167" s="108"/>
      <c r="AE167" s="108">
        <v>0</v>
      </c>
      <c r="AF167" s="151"/>
      <c r="AG167" s="106">
        <f t="shared" si="53"/>
        <v>0</v>
      </c>
      <c r="AH167" s="109">
        <f t="shared" si="47"/>
        <v>0</v>
      </c>
      <c r="AJ167" s="110">
        <f t="shared" si="48"/>
        <v>0</v>
      </c>
      <c r="AK167" s="110">
        <f t="shared" si="49"/>
        <v>0</v>
      </c>
    </row>
    <row r="168" spans="1:37" x14ac:dyDescent="0.2">
      <c r="A168" s="103">
        <v>47</v>
      </c>
      <c r="B168" s="103">
        <v>1860</v>
      </c>
      <c r="C168" s="104" t="s">
        <v>69</v>
      </c>
      <c r="D168" s="105">
        <f t="shared" si="50"/>
        <v>29402</v>
      </c>
      <c r="E168" s="105">
        <v>0</v>
      </c>
      <c r="F168" s="105">
        <v>0</v>
      </c>
      <c r="G168" s="105">
        <v>0</v>
      </c>
      <c r="H168" s="106">
        <f>D168+F168+G168+E168</f>
        <v>29402</v>
      </c>
      <c r="I168" s="107"/>
      <c r="J168" s="108">
        <f t="shared" si="41"/>
        <v>19592</v>
      </c>
      <c r="K168" s="108">
        <v>0</v>
      </c>
      <c r="L168" s="108">
        <v>490</v>
      </c>
      <c r="M168" s="108">
        <v>0</v>
      </c>
      <c r="N168" s="106">
        <f>J168+L168+M168+K168</f>
        <v>20082</v>
      </c>
      <c r="O168" s="109">
        <f t="shared" si="42"/>
        <v>9320</v>
      </c>
      <c r="Q168" s="110">
        <f t="shared" si="43"/>
        <v>29402</v>
      </c>
      <c r="R168" s="110">
        <f t="shared" si="44"/>
        <v>19837</v>
      </c>
      <c r="T168" s="103">
        <v>47</v>
      </c>
      <c r="U168" s="103">
        <v>1860</v>
      </c>
      <c r="V168" s="104" t="s">
        <v>69</v>
      </c>
      <c r="W168" s="105">
        <f t="shared" si="52"/>
        <v>29402</v>
      </c>
      <c r="X168" s="105">
        <v>0</v>
      </c>
      <c r="Y168" s="105"/>
      <c r="Z168" s="105">
        <v>0</v>
      </c>
      <c r="AA168" s="106">
        <f t="shared" si="45"/>
        <v>29402</v>
      </c>
      <c r="AB168" s="107"/>
      <c r="AC168" s="108">
        <f t="shared" si="46"/>
        <v>20103.451150000001</v>
      </c>
      <c r="AD168" s="108">
        <v>929.87603500000046</v>
      </c>
      <c r="AE168" s="108">
        <v>0</v>
      </c>
      <c r="AF168" s="151"/>
      <c r="AG168" s="106">
        <f t="shared" si="53"/>
        <v>21033.327185000002</v>
      </c>
      <c r="AH168" s="109">
        <f t="shared" si="47"/>
        <v>8368.6728149999981</v>
      </c>
      <c r="AJ168" s="110">
        <f t="shared" si="48"/>
        <v>29402</v>
      </c>
      <c r="AK168" s="110">
        <f t="shared" si="49"/>
        <v>20568.389167500001</v>
      </c>
    </row>
    <row r="169" spans="1:37" x14ac:dyDescent="0.2">
      <c r="A169" s="103">
        <v>47</v>
      </c>
      <c r="B169" s="103">
        <v>1860</v>
      </c>
      <c r="C169" s="104" t="s">
        <v>70</v>
      </c>
      <c r="D169" s="105">
        <f t="shared" si="50"/>
        <v>381804</v>
      </c>
      <c r="E169" s="105">
        <v>0</v>
      </c>
      <c r="F169" s="105">
        <v>0</v>
      </c>
      <c r="G169" s="105">
        <v>0</v>
      </c>
      <c r="H169" s="106">
        <f>D169+F169+G169+E169</f>
        <v>381804</v>
      </c>
      <c r="I169" s="107"/>
      <c r="J169" s="108">
        <f t="shared" si="41"/>
        <v>83408</v>
      </c>
      <c r="K169" s="108">
        <v>0</v>
      </c>
      <c r="L169" s="108">
        <v>20889</v>
      </c>
      <c r="M169" s="108">
        <v>0</v>
      </c>
      <c r="N169" s="106">
        <f>J169+L169+M169+K169</f>
        <v>104297</v>
      </c>
      <c r="O169" s="109">
        <f t="shared" si="42"/>
        <v>277507</v>
      </c>
      <c r="Q169" s="110">
        <f t="shared" si="43"/>
        <v>381804</v>
      </c>
      <c r="R169" s="110">
        <f t="shared" si="44"/>
        <v>93852.5</v>
      </c>
      <c r="T169" s="103">
        <v>47</v>
      </c>
      <c r="U169" s="103">
        <v>1860</v>
      </c>
      <c r="V169" s="104" t="s">
        <v>70</v>
      </c>
      <c r="W169" s="105">
        <f t="shared" si="52"/>
        <v>381804</v>
      </c>
      <c r="X169" s="105">
        <v>0</v>
      </c>
      <c r="Y169" s="105"/>
      <c r="Z169" s="105">
        <v>0</v>
      </c>
      <c r="AA169" s="106">
        <f t="shared" si="45"/>
        <v>381804</v>
      </c>
      <c r="AB169" s="107"/>
      <c r="AC169" s="108">
        <f t="shared" si="46"/>
        <v>94093</v>
      </c>
      <c r="AD169" s="108">
        <f>28775+73</f>
        <v>28848</v>
      </c>
      <c r="AE169" s="108">
        <v>0</v>
      </c>
      <c r="AF169" s="151"/>
      <c r="AG169" s="106">
        <f t="shared" si="53"/>
        <v>122941</v>
      </c>
      <c r="AH169" s="109">
        <f t="shared" si="47"/>
        <v>258863</v>
      </c>
      <c r="AJ169" s="110">
        <f t="shared" si="48"/>
        <v>381804</v>
      </c>
      <c r="AK169" s="110">
        <f t="shared" si="49"/>
        <v>108517</v>
      </c>
    </row>
    <row r="170" spans="1:37" x14ac:dyDescent="0.2">
      <c r="A170" s="103" t="s">
        <v>119</v>
      </c>
      <c r="B170" s="103">
        <v>1905</v>
      </c>
      <c r="C170" s="104" t="s">
        <v>57</v>
      </c>
      <c r="D170" s="105">
        <f t="shared" si="50"/>
        <v>0</v>
      </c>
      <c r="E170" s="105">
        <v>0</v>
      </c>
      <c r="F170" s="105">
        <v>0</v>
      </c>
      <c r="G170" s="105">
        <v>0</v>
      </c>
      <c r="H170" s="106">
        <f t="shared" ref="H170:H176" si="54">D170+F170+G170</f>
        <v>0</v>
      </c>
      <c r="I170" s="107"/>
      <c r="J170" s="108">
        <f t="shared" si="41"/>
        <v>0</v>
      </c>
      <c r="K170" s="108">
        <v>0</v>
      </c>
      <c r="L170" s="108">
        <v>0</v>
      </c>
      <c r="M170" s="108">
        <v>0</v>
      </c>
      <c r="N170" s="106">
        <f t="shared" si="51"/>
        <v>0</v>
      </c>
      <c r="O170" s="109">
        <f t="shared" si="42"/>
        <v>0</v>
      </c>
      <c r="Q170" s="110">
        <f t="shared" si="43"/>
        <v>0</v>
      </c>
      <c r="R170" s="110">
        <f t="shared" si="44"/>
        <v>0</v>
      </c>
      <c r="T170" s="103" t="s">
        <v>119</v>
      </c>
      <c r="U170" s="103">
        <v>1905</v>
      </c>
      <c r="V170" s="104" t="s">
        <v>57</v>
      </c>
      <c r="W170" s="105">
        <f t="shared" si="52"/>
        <v>0</v>
      </c>
      <c r="X170" s="105">
        <v>0</v>
      </c>
      <c r="Y170" s="105"/>
      <c r="Z170" s="105">
        <v>0</v>
      </c>
      <c r="AA170" s="106">
        <f t="shared" si="45"/>
        <v>0</v>
      </c>
      <c r="AB170" s="107"/>
      <c r="AC170" s="108">
        <f t="shared" si="46"/>
        <v>0</v>
      </c>
      <c r="AD170" s="108">
        <v>0</v>
      </c>
      <c r="AE170" s="108">
        <v>0</v>
      </c>
      <c r="AF170" s="151"/>
      <c r="AG170" s="106">
        <f t="shared" si="53"/>
        <v>0</v>
      </c>
      <c r="AH170" s="109">
        <f t="shared" si="47"/>
        <v>0</v>
      </c>
      <c r="AJ170" s="110">
        <f t="shared" si="48"/>
        <v>0</v>
      </c>
      <c r="AK170" s="110">
        <f t="shared" si="49"/>
        <v>0</v>
      </c>
    </row>
    <row r="171" spans="1:37" x14ac:dyDescent="0.2">
      <c r="A171" s="103">
        <v>47</v>
      </c>
      <c r="B171" s="103">
        <v>1908</v>
      </c>
      <c r="C171" s="104" t="s">
        <v>71</v>
      </c>
      <c r="D171" s="105">
        <f t="shared" si="50"/>
        <v>0</v>
      </c>
      <c r="E171" s="105">
        <v>0</v>
      </c>
      <c r="F171" s="105">
        <v>0</v>
      </c>
      <c r="G171" s="105">
        <v>0</v>
      </c>
      <c r="H171" s="106">
        <f t="shared" si="54"/>
        <v>0</v>
      </c>
      <c r="I171" s="107"/>
      <c r="J171" s="108">
        <f t="shared" si="41"/>
        <v>0</v>
      </c>
      <c r="K171" s="108">
        <v>0</v>
      </c>
      <c r="L171" s="108">
        <v>0</v>
      </c>
      <c r="M171" s="108">
        <v>0</v>
      </c>
      <c r="N171" s="106">
        <f t="shared" si="51"/>
        <v>0</v>
      </c>
      <c r="O171" s="109">
        <f t="shared" si="42"/>
        <v>0</v>
      </c>
      <c r="Q171" s="110">
        <f t="shared" si="43"/>
        <v>0</v>
      </c>
      <c r="R171" s="110">
        <f t="shared" si="44"/>
        <v>0</v>
      </c>
      <c r="T171" s="103">
        <v>47</v>
      </c>
      <c r="U171" s="103">
        <v>1908</v>
      </c>
      <c r="V171" s="104" t="s">
        <v>71</v>
      </c>
      <c r="W171" s="105">
        <f t="shared" si="52"/>
        <v>0</v>
      </c>
      <c r="X171" s="105">
        <v>0</v>
      </c>
      <c r="Y171" s="105"/>
      <c r="Z171" s="105">
        <v>0</v>
      </c>
      <c r="AA171" s="106">
        <f t="shared" si="45"/>
        <v>0</v>
      </c>
      <c r="AB171" s="107"/>
      <c r="AC171" s="108">
        <f t="shared" si="46"/>
        <v>0</v>
      </c>
      <c r="AD171" s="108">
        <v>0</v>
      </c>
      <c r="AE171" s="108">
        <v>0</v>
      </c>
      <c r="AF171" s="151"/>
      <c r="AG171" s="106">
        <f t="shared" si="53"/>
        <v>0</v>
      </c>
      <c r="AH171" s="109">
        <f t="shared" si="47"/>
        <v>0</v>
      </c>
      <c r="AJ171" s="110">
        <f t="shared" si="48"/>
        <v>0</v>
      </c>
      <c r="AK171" s="110">
        <f t="shared" si="49"/>
        <v>0</v>
      </c>
    </row>
    <row r="172" spans="1:37" x14ac:dyDescent="0.2">
      <c r="A172" s="103">
        <v>13</v>
      </c>
      <c r="B172" s="103">
        <v>1910</v>
      </c>
      <c r="C172" s="104" t="s">
        <v>59</v>
      </c>
      <c r="D172" s="105">
        <f t="shared" si="50"/>
        <v>0</v>
      </c>
      <c r="E172" s="105">
        <v>0</v>
      </c>
      <c r="F172" s="105">
        <v>0</v>
      </c>
      <c r="G172" s="105">
        <v>0</v>
      </c>
      <c r="H172" s="106">
        <f t="shared" si="54"/>
        <v>0</v>
      </c>
      <c r="I172" s="107"/>
      <c r="J172" s="108">
        <f t="shared" si="41"/>
        <v>0</v>
      </c>
      <c r="K172" s="108">
        <v>0</v>
      </c>
      <c r="L172" s="108">
        <v>0</v>
      </c>
      <c r="M172" s="108">
        <v>0</v>
      </c>
      <c r="N172" s="106">
        <f t="shared" si="51"/>
        <v>0</v>
      </c>
      <c r="O172" s="109">
        <f t="shared" si="42"/>
        <v>0</v>
      </c>
      <c r="Q172" s="110">
        <f t="shared" si="43"/>
        <v>0</v>
      </c>
      <c r="R172" s="110">
        <f t="shared" si="44"/>
        <v>0</v>
      </c>
      <c r="T172" s="103">
        <v>13</v>
      </c>
      <c r="U172" s="103">
        <v>1910</v>
      </c>
      <c r="V172" s="104" t="s">
        <v>59</v>
      </c>
      <c r="W172" s="105">
        <f t="shared" si="52"/>
        <v>0</v>
      </c>
      <c r="X172" s="105">
        <v>0</v>
      </c>
      <c r="Y172" s="105"/>
      <c r="Z172" s="105">
        <v>0</v>
      </c>
      <c r="AA172" s="106">
        <f t="shared" si="45"/>
        <v>0</v>
      </c>
      <c r="AB172" s="107"/>
      <c r="AC172" s="108">
        <f t="shared" si="46"/>
        <v>0</v>
      </c>
      <c r="AD172" s="108">
        <v>0</v>
      </c>
      <c r="AE172" s="108">
        <v>0</v>
      </c>
      <c r="AF172" s="151"/>
      <c r="AG172" s="106">
        <f t="shared" si="53"/>
        <v>0</v>
      </c>
      <c r="AH172" s="109">
        <f t="shared" si="47"/>
        <v>0</v>
      </c>
      <c r="AJ172" s="110">
        <f t="shared" si="48"/>
        <v>0</v>
      </c>
      <c r="AK172" s="110">
        <f t="shared" si="49"/>
        <v>0</v>
      </c>
    </row>
    <row r="173" spans="1:37" x14ac:dyDescent="0.2">
      <c r="A173" s="103">
        <v>8</v>
      </c>
      <c r="B173" s="103">
        <v>1915</v>
      </c>
      <c r="C173" s="104" t="s">
        <v>72</v>
      </c>
      <c r="D173" s="105">
        <f t="shared" si="50"/>
        <v>0</v>
      </c>
      <c r="E173" s="105">
        <v>0</v>
      </c>
      <c r="F173" s="105">
        <v>0</v>
      </c>
      <c r="G173" s="105">
        <v>0</v>
      </c>
      <c r="H173" s="106">
        <f t="shared" si="54"/>
        <v>0</v>
      </c>
      <c r="I173" s="107"/>
      <c r="J173" s="108">
        <f t="shared" si="41"/>
        <v>0</v>
      </c>
      <c r="K173" s="108">
        <v>0</v>
      </c>
      <c r="L173" s="108">
        <v>0</v>
      </c>
      <c r="M173" s="108">
        <v>0</v>
      </c>
      <c r="N173" s="106">
        <f t="shared" si="51"/>
        <v>0</v>
      </c>
      <c r="O173" s="109">
        <f t="shared" si="42"/>
        <v>0</v>
      </c>
      <c r="Q173" s="110">
        <f t="shared" si="43"/>
        <v>0</v>
      </c>
      <c r="R173" s="110">
        <f t="shared" si="44"/>
        <v>0</v>
      </c>
      <c r="T173" s="103">
        <v>8</v>
      </c>
      <c r="U173" s="103">
        <v>1915</v>
      </c>
      <c r="V173" s="104" t="s">
        <v>72</v>
      </c>
      <c r="W173" s="105">
        <f t="shared" si="52"/>
        <v>0</v>
      </c>
      <c r="X173" s="105">
        <v>0</v>
      </c>
      <c r="Y173" s="105"/>
      <c r="Z173" s="105">
        <v>0</v>
      </c>
      <c r="AA173" s="106">
        <f t="shared" si="45"/>
        <v>0</v>
      </c>
      <c r="AB173" s="107"/>
      <c r="AC173" s="108">
        <f t="shared" si="46"/>
        <v>0</v>
      </c>
      <c r="AD173" s="108">
        <v>0</v>
      </c>
      <c r="AE173" s="108">
        <v>0</v>
      </c>
      <c r="AF173" s="151"/>
      <c r="AG173" s="106">
        <f t="shared" si="53"/>
        <v>0</v>
      </c>
      <c r="AH173" s="109">
        <f t="shared" si="47"/>
        <v>0</v>
      </c>
      <c r="AJ173" s="110">
        <f t="shared" si="48"/>
        <v>0</v>
      </c>
      <c r="AK173" s="110">
        <f t="shared" si="49"/>
        <v>0</v>
      </c>
    </row>
    <row r="174" spans="1:37" x14ac:dyDescent="0.2">
      <c r="A174" s="103">
        <v>8</v>
      </c>
      <c r="B174" s="103">
        <v>1915</v>
      </c>
      <c r="C174" s="104" t="s">
        <v>73</v>
      </c>
      <c r="D174" s="105">
        <f t="shared" si="50"/>
        <v>0</v>
      </c>
      <c r="E174" s="105">
        <v>0</v>
      </c>
      <c r="F174" s="105">
        <v>0</v>
      </c>
      <c r="G174" s="105">
        <v>0</v>
      </c>
      <c r="H174" s="106">
        <f t="shared" si="54"/>
        <v>0</v>
      </c>
      <c r="I174" s="107"/>
      <c r="J174" s="108">
        <f t="shared" si="41"/>
        <v>0</v>
      </c>
      <c r="K174" s="108">
        <v>0</v>
      </c>
      <c r="L174" s="108">
        <v>0</v>
      </c>
      <c r="M174" s="108">
        <v>0</v>
      </c>
      <c r="N174" s="106">
        <f t="shared" si="51"/>
        <v>0</v>
      </c>
      <c r="O174" s="109">
        <f t="shared" si="42"/>
        <v>0</v>
      </c>
      <c r="Q174" s="110">
        <f t="shared" si="43"/>
        <v>0</v>
      </c>
      <c r="R174" s="110">
        <f t="shared" si="44"/>
        <v>0</v>
      </c>
      <c r="T174" s="103">
        <v>8</v>
      </c>
      <c r="U174" s="103">
        <v>1915</v>
      </c>
      <c r="V174" s="104" t="s">
        <v>73</v>
      </c>
      <c r="W174" s="105">
        <f t="shared" si="52"/>
        <v>0</v>
      </c>
      <c r="X174" s="105">
        <v>0</v>
      </c>
      <c r="Y174" s="105"/>
      <c r="Z174" s="105">
        <v>0</v>
      </c>
      <c r="AA174" s="106">
        <f t="shared" si="45"/>
        <v>0</v>
      </c>
      <c r="AB174" s="107"/>
      <c r="AC174" s="108">
        <f t="shared" si="46"/>
        <v>0</v>
      </c>
      <c r="AD174" s="108">
        <v>0</v>
      </c>
      <c r="AE174" s="108">
        <v>0</v>
      </c>
      <c r="AF174" s="151"/>
      <c r="AG174" s="106">
        <f t="shared" si="53"/>
        <v>0</v>
      </c>
      <c r="AH174" s="109">
        <f t="shared" si="47"/>
        <v>0</v>
      </c>
      <c r="AJ174" s="110">
        <f t="shared" si="48"/>
        <v>0</v>
      </c>
      <c r="AK174" s="110">
        <f t="shared" si="49"/>
        <v>0</v>
      </c>
    </row>
    <row r="175" spans="1:37" x14ac:dyDescent="0.2">
      <c r="A175" s="103">
        <v>10</v>
      </c>
      <c r="B175" s="103">
        <v>1920</v>
      </c>
      <c r="C175" s="104" t="s">
        <v>74</v>
      </c>
      <c r="D175" s="105">
        <f t="shared" si="50"/>
        <v>0</v>
      </c>
      <c r="E175" s="105">
        <v>0</v>
      </c>
      <c r="F175" s="105">
        <v>0</v>
      </c>
      <c r="G175" s="105">
        <v>0</v>
      </c>
      <c r="H175" s="106">
        <f t="shared" si="54"/>
        <v>0</v>
      </c>
      <c r="I175" s="107"/>
      <c r="J175" s="108">
        <f t="shared" si="41"/>
        <v>0</v>
      </c>
      <c r="K175" s="108">
        <v>0</v>
      </c>
      <c r="L175" s="108">
        <v>0</v>
      </c>
      <c r="M175" s="108">
        <v>0</v>
      </c>
      <c r="N175" s="106">
        <f t="shared" si="51"/>
        <v>0</v>
      </c>
      <c r="O175" s="109">
        <f t="shared" si="42"/>
        <v>0</v>
      </c>
      <c r="Q175" s="110">
        <f t="shared" si="43"/>
        <v>0</v>
      </c>
      <c r="R175" s="110">
        <f t="shared" si="44"/>
        <v>0</v>
      </c>
      <c r="T175" s="103">
        <v>10</v>
      </c>
      <c r="U175" s="103">
        <v>1920</v>
      </c>
      <c r="V175" s="104" t="s">
        <v>74</v>
      </c>
      <c r="W175" s="105">
        <f t="shared" si="52"/>
        <v>0</v>
      </c>
      <c r="X175" s="105">
        <v>0</v>
      </c>
      <c r="Y175" s="105"/>
      <c r="Z175" s="105">
        <v>0</v>
      </c>
      <c r="AA175" s="106">
        <f t="shared" si="45"/>
        <v>0</v>
      </c>
      <c r="AB175" s="107"/>
      <c r="AC175" s="108">
        <f t="shared" si="46"/>
        <v>0</v>
      </c>
      <c r="AD175" s="108">
        <v>0</v>
      </c>
      <c r="AE175" s="108">
        <v>0</v>
      </c>
      <c r="AF175" s="151"/>
      <c r="AG175" s="106">
        <f t="shared" si="53"/>
        <v>0</v>
      </c>
      <c r="AH175" s="109">
        <f t="shared" si="47"/>
        <v>0</v>
      </c>
      <c r="AJ175" s="110">
        <f t="shared" si="48"/>
        <v>0</v>
      </c>
      <c r="AK175" s="110">
        <f t="shared" si="49"/>
        <v>0</v>
      </c>
    </row>
    <row r="176" spans="1:37" x14ac:dyDescent="0.2">
      <c r="A176" s="103">
        <v>45</v>
      </c>
      <c r="B176" s="103">
        <v>1920</v>
      </c>
      <c r="C176" s="104" t="s">
        <v>75</v>
      </c>
      <c r="D176" s="105">
        <f t="shared" si="50"/>
        <v>0</v>
      </c>
      <c r="E176" s="105">
        <v>0</v>
      </c>
      <c r="F176" s="105">
        <v>0</v>
      </c>
      <c r="G176" s="105">
        <v>0</v>
      </c>
      <c r="H176" s="106">
        <f t="shared" si="54"/>
        <v>0</v>
      </c>
      <c r="I176" s="107"/>
      <c r="J176" s="108">
        <f t="shared" si="41"/>
        <v>0</v>
      </c>
      <c r="K176" s="108">
        <v>0</v>
      </c>
      <c r="L176" s="108">
        <v>0</v>
      </c>
      <c r="M176" s="108">
        <v>0</v>
      </c>
      <c r="N176" s="106">
        <f t="shared" si="51"/>
        <v>0</v>
      </c>
      <c r="O176" s="109">
        <f t="shared" si="42"/>
        <v>0</v>
      </c>
      <c r="Q176" s="110">
        <f t="shared" si="43"/>
        <v>0</v>
      </c>
      <c r="R176" s="110">
        <f t="shared" si="44"/>
        <v>0</v>
      </c>
      <c r="T176" s="103">
        <v>45</v>
      </c>
      <c r="U176" s="103">
        <v>1920</v>
      </c>
      <c r="V176" s="104" t="s">
        <v>75</v>
      </c>
      <c r="W176" s="105">
        <f t="shared" si="52"/>
        <v>0</v>
      </c>
      <c r="X176" s="105">
        <v>0</v>
      </c>
      <c r="Y176" s="105"/>
      <c r="Z176" s="105">
        <v>0</v>
      </c>
      <c r="AA176" s="106">
        <f t="shared" si="45"/>
        <v>0</v>
      </c>
      <c r="AB176" s="107"/>
      <c r="AC176" s="108">
        <f t="shared" si="46"/>
        <v>0</v>
      </c>
      <c r="AD176" s="108">
        <v>0</v>
      </c>
      <c r="AE176" s="108">
        <v>0</v>
      </c>
      <c r="AF176" s="151"/>
      <c r="AG176" s="106">
        <f t="shared" si="53"/>
        <v>0</v>
      </c>
      <c r="AH176" s="109">
        <f t="shared" si="47"/>
        <v>0</v>
      </c>
      <c r="AJ176" s="110">
        <f t="shared" si="48"/>
        <v>0</v>
      </c>
      <c r="AK176" s="110">
        <f t="shared" si="49"/>
        <v>0</v>
      </c>
    </row>
    <row r="177" spans="1:37" x14ac:dyDescent="0.2">
      <c r="A177" s="103">
        <v>45.1</v>
      </c>
      <c r="B177" s="103">
        <v>1920</v>
      </c>
      <c r="C177" s="104" t="s">
        <v>76</v>
      </c>
      <c r="D177" s="105">
        <f t="shared" si="50"/>
        <v>661</v>
      </c>
      <c r="E177" s="105">
        <v>0</v>
      </c>
      <c r="F177" s="105">
        <v>0</v>
      </c>
      <c r="G177" s="105">
        <v>0</v>
      </c>
      <c r="H177" s="106">
        <f>D177+F177+G177+E177</f>
        <v>661</v>
      </c>
      <c r="I177" s="107"/>
      <c r="J177" s="108">
        <f t="shared" si="41"/>
        <v>641</v>
      </c>
      <c r="K177" s="108">
        <v>0</v>
      </c>
      <c r="L177" s="108">
        <v>11</v>
      </c>
      <c r="M177" s="108">
        <v>0</v>
      </c>
      <c r="N177" s="106">
        <f>J177+L177+M177+K177</f>
        <v>652</v>
      </c>
      <c r="O177" s="109">
        <f t="shared" si="42"/>
        <v>9</v>
      </c>
      <c r="Q177" s="110">
        <f t="shared" si="43"/>
        <v>661</v>
      </c>
      <c r="R177" s="110">
        <f t="shared" si="44"/>
        <v>646.5</v>
      </c>
      <c r="T177" s="103">
        <v>45.1</v>
      </c>
      <c r="U177" s="103">
        <v>1920</v>
      </c>
      <c r="V177" s="104" t="s">
        <v>76</v>
      </c>
      <c r="W177" s="105">
        <f t="shared" si="52"/>
        <v>661</v>
      </c>
      <c r="X177" s="105">
        <v>0</v>
      </c>
      <c r="Y177" s="105"/>
      <c r="Z177" s="105">
        <v>0</v>
      </c>
      <c r="AA177" s="106">
        <f t="shared" si="45"/>
        <v>661</v>
      </c>
      <c r="AB177" s="107"/>
      <c r="AC177" s="108">
        <f t="shared" si="46"/>
        <v>641</v>
      </c>
      <c r="AD177" s="108">
        <v>10.825649999999996</v>
      </c>
      <c r="AE177" s="108">
        <v>0</v>
      </c>
      <c r="AF177" s="151"/>
      <c r="AG177" s="106">
        <f t="shared" si="53"/>
        <v>651.82565</v>
      </c>
      <c r="AH177" s="109">
        <f t="shared" si="47"/>
        <v>9.174350000000004</v>
      </c>
      <c r="AJ177" s="110">
        <f t="shared" si="48"/>
        <v>661</v>
      </c>
      <c r="AK177" s="110">
        <f t="shared" si="49"/>
        <v>646.412825</v>
      </c>
    </row>
    <row r="178" spans="1:37" x14ac:dyDescent="0.2">
      <c r="A178" s="103">
        <v>10</v>
      </c>
      <c r="B178" s="103">
        <v>1930</v>
      </c>
      <c r="C178" s="104" t="s">
        <v>77</v>
      </c>
      <c r="D178" s="105">
        <f t="shared" si="50"/>
        <v>0</v>
      </c>
      <c r="E178" s="105">
        <v>0</v>
      </c>
      <c r="F178" s="105">
        <v>0</v>
      </c>
      <c r="G178" s="105">
        <v>0</v>
      </c>
      <c r="H178" s="106">
        <f t="shared" ref="H178:H203" si="55">D178+F178+G178</f>
        <v>0</v>
      </c>
      <c r="I178" s="107"/>
      <c r="J178" s="108">
        <f t="shared" si="41"/>
        <v>0</v>
      </c>
      <c r="K178" s="108">
        <v>0</v>
      </c>
      <c r="L178" s="108">
        <v>0</v>
      </c>
      <c r="M178" s="108">
        <v>0</v>
      </c>
      <c r="N178" s="106">
        <f t="shared" si="51"/>
        <v>0</v>
      </c>
      <c r="O178" s="109">
        <f t="shared" si="42"/>
        <v>0</v>
      </c>
      <c r="Q178" s="110">
        <f t="shared" si="43"/>
        <v>0</v>
      </c>
      <c r="R178" s="110">
        <f t="shared" si="44"/>
        <v>0</v>
      </c>
      <c r="T178" s="103">
        <v>10</v>
      </c>
      <c r="U178" s="103">
        <v>1930</v>
      </c>
      <c r="V178" s="104" t="s">
        <v>77</v>
      </c>
      <c r="W178" s="105">
        <f t="shared" si="52"/>
        <v>0</v>
      </c>
      <c r="X178" s="105">
        <v>0</v>
      </c>
      <c r="Y178" s="105"/>
      <c r="Z178" s="105">
        <v>0</v>
      </c>
      <c r="AA178" s="106">
        <f t="shared" si="45"/>
        <v>0</v>
      </c>
      <c r="AB178" s="107"/>
      <c r="AC178" s="108">
        <f t="shared" si="46"/>
        <v>0</v>
      </c>
      <c r="AD178" s="108">
        <v>0</v>
      </c>
      <c r="AE178" s="108">
        <v>0</v>
      </c>
      <c r="AF178" s="151"/>
      <c r="AG178" s="106">
        <f t="shared" si="53"/>
        <v>0</v>
      </c>
      <c r="AH178" s="109">
        <f t="shared" si="47"/>
        <v>0</v>
      </c>
      <c r="AJ178" s="110">
        <f t="shared" si="48"/>
        <v>0</v>
      </c>
      <c r="AK178" s="110">
        <f t="shared" si="49"/>
        <v>0</v>
      </c>
    </row>
    <row r="179" spans="1:37" x14ac:dyDescent="0.2">
      <c r="A179" s="103">
        <v>8</v>
      </c>
      <c r="B179" s="103">
        <v>1935</v>
      </c>
      <c r="C179" s="104" t="s">
        <v>78</v>
      </c>
      <c r="D179" s="105">
        <f t="shared" si="50"/>
        <v>0</v>
      </c>
      <c r="E179" s="105">
        <v>0</v>
      </c>
      <c r="F179" s="105">
        <v>0</v>
      </c>
      <c r="G179" s="105">
        <v>0</v>
      </c>
      <c r="H179" s="106">
        <f t="shared" si="55"/>
        <v>0</v>
      </c>
      <c r="I179" s="107"/>
      <c r="J179" s="108">
        <f t="shared" si="41"/>
        <v>0</v>
      </c>
      <c r="K179" s="108">
        <v>0</v>
      </c>
      <c r="L179" s="108">
        <v>0</v>
      </c>
      <c r="M179" s="108">
        <v>0</v>
      </c>
      <c r="N179" s="106">
        <f t="shared" si="51"/>
        <v>0</v>
      </c>
      <c r="O179" s="109">
        <f t="shared" si="42"/>
        <v>0</v>
      </c>
      <c r="Q179" s="110">
        <f t="shared" si="43"/>
        <v>0</v>
      </c>
      <c r="R179" s="110">
        <f t="shared" si="44"/>
        <v>0</v>
      </c>
      <c r="T179" s="103">
        <v>8</v>
      </c>
      <c r="U179" s="103">
        <v>1935</v>
      </c>
      <c r="V179" s="104" t="s">
        <v>78</v>
      </c>
      <c r="W179" s="105">
        <f t="shared" si="52"/>
        <v>0</v>
      </c>
      <c r="X179" s="105">
        <v>0</v>
      </c>
      <c r="Y179" s="105"/>
      <c r="Z179" s="105">
        <v>0</v>
      </c>
      <c r="AA179" s="106">
        <f t="shared" si="45"/>
        <v>0</v>
      </c>
      <c r="AB179" s="107"/>
      <c r="AC179" s="108">
        <f t="shared" si="46"/>
        <v>0</v>
      </c>
      <c r="AD179" s="108">
        <v>0</v>
      </c>
      <c r="AE179" s="108">
        <v>0</v>
      </c>
      <c r="AF179" s="151"/>
      <c r="AG179" s="106">
        <f t="shared" si="53"/>
        <v>0</v>
      </c>
      <c r="AH179" s="109">
        <f t="shared" si="47"/>
        <v>0</v>
      </c>
      <c r="AJ179" s="110">
        <f t="shared" si="48"/>
        <v>0</v>
      </c>
      <c r="AK179" s="110">
        <f t="shared" si="49"/>
        <v>0</v>
      </c>
    </row>
    <row r="180" spans="1:37" x14ac:dyDescent="0.2">
      <c r="A180" s="103">
        <v>8</v>
      </c>
      <c r="B180" s="103">
        <v>1940</v>
      </c>
      <c r="C180" s="104" t="s">
        <v>79</v>
      </c>
      <c r="D180" s="105">
        <f t="shared" si="50"/>
        <v>0</v>
      </c>
      <c r="E180" s="105">
        <v>0</v>
      </c>
      <c r="F180" s="105">
        <v>0</v>
      </c>
      <c r="G180" s="105">
        <v>0</v>
      </c>
      <c r="H180" s="106">
        <f t="shared" si="55"/>
        <v>0</v>
      </c>
      <c r="I180" s="107"/>
      <c r="J180" s="108">
        <f t="shared" si="41"/>
        <v>0</v>
      </c>
      <c r="K180" s="108">
        <v>0</v>
      </c>
      <c r="L180" s="108">
        <v>0</v>
      </c>
      <c r="M180" s="108">
        <v>0</v>
      </c>
      <c r="N180" s="106">
        <f t="shared" si="51"/>
        <v>0</v>
      </c>
      <c r="O180" s="109">
        <f t="shared" si="42"/>
        <v>0</v>
      </c>
      <c r="Q180" s="110">
        <f t="shared" si="43"/>
        <v>0</v>
      </c>
      <c r="R180" s="110">
        <f t="shared" si="44"/>
        <v>0</v>
      </c>
      <c r="T180" s="103">
        <v>8</v>
      </c>
      <c r="U180" s="103">
        <v>1940</v>
      </c>
      <c r="V180" s="104" t="s">
        <v>79</v>
      </c>
      <c r="W180" s="105">
        <f t="shared" si="52"/>
        <v>0</v>
      </c>
      <c r="X180" s="105">
        <v>0</v>
      </c>
      <c r="Y180" s="105"/>
      <c r="Z180" s="105">
        <v>0</v>
      </c>
      <c r="AA180" s="106">
        <f t="shared" si="45"/>
        <v>0</v>
      </c>
      <c r="AB180" s="107"/>
      <c r="AC180" s="108">
        <f t="shared" si="46"/>
        <v>0</v>
      </c>
      <c r="AD180" s="108">
        <v>0</v>
      </c>
      <c r="AE180" s="108">
        <v>0</v>
      </c>
      <c r="AF180" s="151"/>
      <c r="AG180" s="106">
        <f t="shared" si="53"/>
        <v>0</v>
      </c>
      <c r="AH180" s="109">
        <f t="shared" si="47"/>
        <v>0</v>
      </c>
      <c r="AJ180" s="110">
        <f t="shared" si="48"/>
        <v>0</v>
      </c>
      <c r="AK180" s="110">
        <f t="shared" si="49"/>
        <v>0</v>
      </c>
    </row>
    <row r="181" spans="1:37" x14ac:dyDescent="0.2">
      <c r="A181" s="103">
        <v>8</v>
      </c>
      <c r="B181" s="103">
        <v>1945</v>
      </c>
      <c r="C181" s="104" t="s">
        <v>80</v>
      </c>
      <c r="D181" s="105">
        <f t="shared" si="50"/>
        <v>0</v>
      </c>
      <c r="E181" s="105">
        <v>0</v>
      </c>
      <c r="F181" s="105">
        <v>0</v>
      </c>
      <c r="G181" s="105">
        <v>0</v>
      </c>
      <c r="H181" s="106">
        <f t="shared" si="55"/>
        <v>0</v>
      </c>
      <c r="I181" s="107"/>
      <c r="J181" s="108">
        <f t="shared" si="41"/>
        <v>0</v>
      </c>
      <c r="K181" s="108">
        <v>0</v>
      </c>
      <c r="L181" s="108">
        <v>0</v>
      </c>
      <c r="M181" s="108">
        <v>0</v>
      </c>
      <c r="N181" s="106">
        <f t="shared" si="51"/>
        <v>0</v>
      </c>
      <c r="O181" s="109">
        <f t="shared" si="42"/>
        <v>0</v>
      </c>
      <c r="Q181" s="110">
        <f t="shared" si="43"/>
        <v>0</v>
      </c>
      <c r="R181" s="110">
        <f t="shared" si="44"/>
        <v>0</v>
      </c>
      <c r="T181" s="103">
        <v>8</v>
      </c>
      <c r="U181" s="103">
        <v>1945</v>
      </c>
      <c r="V181" s="104" t="s">
        <v>80</v>
      </c>
      <c r="W181" s="105">
        <f t="shared" si="52"/>
        <v>0</v>
      </c>
      <c r="X181" s="105">
        <v>0</v>
      </c>
      <c r="Y181" s="105"/>
      <c r="Z181" s="105">
        <v>0</v>
      </c>
      <c r="AA181" s="106">
        <f t="shared" si="45"/>
        <v>0</v>
      </c>
      <c r="AB181" s="107"/>
      <c r="AC181" s="108">
        <f t="shared" si="46"/>
        <v>0</v>
      </c>
      <c r="AD181" s="108">
        <v>0</v>
      </c>
      <c r="AE181" s="108">
        <v>0</v>
      </c>
      <c r="AF181" s="151"/>
      <c r="AG181" s="106">
        <f t="shared" si="53"/>
        <v>0</v>
      </c>
      <c r="AH181" s="109">
        <f t="shared" si="47"/>
        <v>0</v>
      </c>
      <c r="AJ181" s="110">
        <f t="shared" si="48"/>
        <v>0</v>
      </c>
      <c r="AK181" s="110">
        <f t="shared" si="49"/>
        <v>0</v>
      </c>
    </row>
    <row r="182" spans="1:37" x14ac:dyDescent="0.2">
      <c r="A182" s="103">
        <v>8</v>
      </c>
      <c r="B182" s="103">
        <v>1950</v>
      </c>
      <c r="C182" s="104" t="s">
        <v>81</v>
      </c>
      <c r="D182" s="105">
        <f t="shared" si="50"/>
        <v>0</v>
      </c>
      <c r="E182" s="105">
        <v>0</v>
      </c>
      <c r="F182" s="105">
        <v>0</v>
      </c>
      <c r="G182" s="105">
        <v>0</v>
      </c>
      <c r="H182" s="106">
        <f t="shared" si="55"/>
        <v>0</v>
      </c>
      <c r="I182" s="107"/>
      <c r="J182" s="108">
        <f t="shared" si="41"/>
        <v>0</v>
      </c>
      <c r="K182" s="108">
        <v>0</v>
      </c>
      <c r="L182" s="108">
        <v>0</v>
      </c>
      <c r="M182" s="108">
        <v>0</v>
      </c>
      <c r="N182" s="106">
        <f t="shared" si="51"/>
        <v>0</v>
      </c>
      <c r="O182" s="109">
        <f t="shared" si="42"/>
        <v>0</v>
      </c>
      <c r="Q182" s="110">
        <f t="shared" si="43"/>
        <v>0</v>
      </c>
      <c r="R182" s="110">
        <f t="shared" si="44"/>
        <v>0</v>
      </c>
      <c r="T182" s="103">
        <v>8</v>
      </c>
      <c r="U182" s="103">
        <v>1950</v>
      </c>
      <c r="V182" s="104" t="s">
        <v>81</v>
      </c>
      <c r="W182" s="105">
        <f t="shared" si="52"/>
        <v>0</v>
      </c>
      <c r="X182" s="105">
        <v>0</v>
      </c>
      <c r="Y182" s="105"/>
      <c r="Z182" s="105">
        <v>0</v>
      </c>
      <c r="AA182" s="106">
        <f t="shared" si="45"/>
        <v>0</v>
      </c>
      <c r="AB182" s="107"/>
      <c r="AC182" s="108">
        <f t="shared" si="46"/>
        <v>0</v>
      </c>
      <c r="AD182" s="108">
        <v>0</v>
      </c>
      <c r="AE182" s="108">
        <v>0</v>
      </c>
      <c r="AF182" s="151"/>
      <c r="AG182" s="106">
        <f t="shared" si="53"/>
        <v>0</v>
      </c>
      <c r="AH182" s="109">
        <f t="shared" si="47"/>
        <v>0</v>
      </c>
      <c r="AJ182" s="110">
        <f t="shared" si="48"/>
        <v>0</v>
      </c>
      <c r="AK182" s="110">
        <f t="shared" si="49"/>
        <v>0</v>
      </c>
    </row>
    <row r="183" spans="1:37" x14ac:dyDescent="0.2">
      <c r="A183" s="103">
        <v>8</v>
      </c>
      <c r="B183" s="103">
        <v>1955</v>
      </c>
      <c r="C183" s="104" t="s">
        <v>82</v>
      </c>
      <c r="D183" s="105">
        <f t="shared" si="50"/>
        <v>0</v>
      </c>
      <c r="E183" s="105">
        <v>0</v>
      </c>
      <c r="F183" s="105">
        <v>0</v>
      </c>
      <c r="G183" s="105">
        <v>0</v>
      </c>
      <c r="H183" s="106">
        <f t="shared" si="55"/>
        <v>0</v>
      </c>
      <c r="I183" s="107"/>
      <c r="J183" s="108">
        <f t="shared" si="41"/>
        <v>0</v>
      </c>
      <c r="K183" s="108">
        <v>0</v>
      </c>
      <c r="L183" s="108">
        <v>0</v>
      </c>
      <c r="M183" s="108">
        <v>0</v>
      </c>
      <c r="N183" s="106">
        <f t="shared" si="51"/>
        <v>0</v>
      </c>
      <c r="O183" s="109">
        <f t="shared" si="42"/>
        <v>0</v>
      </c>
      <c r="Q183" s="110">
        <f t="shared" si="43"/>
        <v>0</v>
      </c>
      <c r="R183" s="110">
        <f t="shared" si="44"/>
        <v>0</v>
      </c>
      <c r="T183" s="103">
        <v>8</v>
      </c>
      <c r="U183" s="103">
        <v>1955</v>
      </c>
      <c r="V183" s="104" t="s">
        <v>82</v>
      </c>
      <c r="W183" s="105">
        <f t="shared" si="52"/>
        <v>0</v>
      </c>
      <c r="X183" s="105">
        <v>0</v>
      </c>
      <c r="Y183" s="105"/>
      <c r="Z183" s="105">
        <v>0</v>
      </c>
      <c r="AA183" s="106">
        <f t="shared" si="45"/>
        <v>0</v>
      </c>
      <c r="AB183" s="107"/>
      <c r="AC183" s="108">
        <f t="shared" si="46"/>
        <v>0</v>
      </c>
      <c r="AD183" s="108">
        <v>0</v>
      </c>
      <c r="AE183" s="108">
        <v>0</v>
      </c>
      <c r="AF183" s="151"/>
      <c r="AG183" s="106">
        <f t="shared" si="53"/>
        <v>0</v>
      </c>
      <c r="AH183" s="109">
        <f t="shared" si="47"/>
        <v>0</v>
      </c>
      <c r="AJ183" s="110">
        <f t="shared" si="48"/>
        <v>0</v>
      </c>
      <c r="AK183" s="110">
        <f t="shared" si="49"/>
        <v>0</v>
      </c>
    </row>
    <row r="184" spans="1:37" x14ac:dyDescent="0.2">
      <c r="A184" s="103">
        <v>8</v>
      </c>
      <c r="B184" s="103">
        <v>1955</v>
      </c>
      <c r="C184" s="104" t="s">
        <v>83</v>
      </c>
      <c r="D184" s="105">
        <f t="shared" si="50"/>
        <v>0</v>
      </c>
      <c r="E184" s="105">
        <v>0</v>
      </c>
      <c r="F184" s="105">
        <v>0</v>
      </c>
      <c r="G184" s="105">
        <v>0</v>
      </c>
      <c r="H184" s="106">
        <f t="shared" si="55"/>
        <v>0</v>
      </c>
      <c r="I184" s="107"/>
      <c r="J184" s="108">
        <f t="shared" si="41"/>
        <v>0</v>
      </c>
      <c r="K184" s="108">
        <v>0</v>
      </c>
      <c r="L184" s="108">
        <v>0</v>
      </c>
      <c r="M184" s="108">
        <v>0</v>
      </c>
      <c r="N184" s="106">
        <f t="shared" si="51"/>
        <v>0</v>
      </c>
      <c r="O184" s="109">
        <f t="shared" si="42"/>
        <v>0</v>
      </c>
      <c r="Q184" s="110">
        <f t="shared" si="43"/>
        <v>0</v>
      </c>
      <c r="R184" s="110">
        <f t="shared" si="44"/>
        <v>0</v>
      </c>
      <c r="T184" s="103">
        <v>8</v>
      </c>
      <c r="U184" s="103">
        <v>1955</v>
      </c>
      <c r="V184" s="104" t="s">
        <v>83</v>
      </c>
      <c r="W184" s="105">
        <f t="shared" si="52"/>
        <v>0</v>
      </c>
      <c r="X184" s="105">
        <v>0</v>
      </c>
      <c r="Y184" s="105"/>
      <c r="Z184" s="105">
        <v>0</v>
      </c>
      <c r="AA184" s="106">
        <f t="shared" si="45"/>
        <v>0</v>
      </c>
      <c r="AB184" s="107"/>
      <c r="AC184" s="108">
        <f t="shared" si="46"/>
        <v>0</v>
      </c>
      <c r="AD184" s="108">
        <v>0</v>
      </c>
      <c r="AE184" s="108">
        <v>0</v>
      </c>
      <c r="AF184" s="151"/>
      <c r="AG184" s="106">
        <f t="shared" si="53"/>
        <v>0</v>
      </c>
      <c r="AH184" s="109">
        <f t="shared" si="47"/>
        <v>0</v>
      </c>
      <c r="AJ184" s="110">
        <f t="shared" si="48"/>
        <v>0</v>
      </c>
      <c r="AK184" s="110">
        <f t="shared" si="49"/>
        <v>0</v>
      </c>
    </row>
    <row r="185" spans="1:37" x14ac:dyDescent="0.2">
      <c r="A185" s="103">
        <v>8</v>
      </c>
      <c r="B185" s="103">
        <v>1960</v>
      </c>
      <c r="C185" s="104" t="s">
        <v>84</v>
      </c>
      <c r="D185" s="105">
        <f t="shared" si="50"/>
        <v>0</v>
      </c>
      <c r="E185" s="105">
        <v>0</v>
      </c>
      <c r="F185" s="105">
        <v>0</v>
      </c>
      <c r="G185" s="105">
        <v>0</v>
      </c>
      <c r="H185" s="106">
        <f t="shared" si="55"/>
        <v>0</v>
      </c>
      <c r="I185" s="107"/>
      <c r="J185" s="108">
        <f t="shared" si="41"/>
        <v>0</v>
      </c>
      <c r="K185" s="108">
        <v>0</v>
      </c>
      <c r="L185" s="108">
        <v>0</v>
      </c>
      <c r="M185" s="108">
        <v>0</v>
      </c>
      <c r="N185" s="106">
        <f t="shared" si="51"/>
        <v>0</v>
      </c>
      <c r="O185" s="109">
        <f t="shared" si="42"/>
        <v>0</v>
      </c>
      <c r="Q185" s="110">
        <f t="shared" si="43"/>
        <v>0</v>
      </c>
      <c r="R185" s="110">
        <f t="shared" si="44"/>
        <v>0</v>
      </c>
      <c r="T185" s="103">
        <v>8</v>
      </c>
      <c r="U185" s="103">
        <v>1960</v>
      </c>
      <c r="V185" s="104" t="s">
        <v>84</v>
      </c>
      <c r="W185" s="105">
        <f t="shared" si="52"/>
        <v>0</v>
      </c>
      <c r="X185" s="105">
        <v>0</v>
      </c>
      <c r="Y185" s="105"/>
      <c r="Z185" s="105">
        <v>0</v>
      </c>
      <c r="AA185" s="106">
        <f t="shared" si="45"/>
        <v>0</v>
      </c>
      <c r="AB185" s="107"/>
      <c r="AC185" s="108">
        <f t="shared" si="46"/>
        <v>0</v>
      </c>
      <c r="AD185" s="108">
        <v>0</v>
      </c>
      <c r="AE185" s="108">
        <v>0</v>
      </c>
      <c r="AF185" s="151"/>
      <c r="AG185" s="106">
        <f t="shared" si="53"/>
        <v>0</v>
      </c>
      <c r="AH185" s="109">
        <f t="shared" si="47"/>
        <v>0</v>
      </c>
      <c r="AJ185" s="110">
        <f t="shared" si="48"/>
        <v>0</v>
      </c>
      <c r="AK185" s="110">
        <f t="shared" si="49"/>
        <v>0</v>
      </c>
    </row>
    <row r="186" spans="1:37" ht="24" x14ac:dyDescent="0.2">
      <c r="A186" s="87">
        <v>47</v>
      </c>
      <c r="B186" s="103">
        <v>1970</v>
      </c>
      <c r="C186" s="104" t="s">
        <v>85</v>
      </c>
      <c r="D186" s="105">
        <f t="shared" si="50"/>
        <v>0</v>
      </c>
      <c r="E186" s="105">
        <v>0</v>
      </c>
      <c r="F186" s="105">
        <v>0</v>
      </c>
      <c r="G186" s="105">
        <v>0</v>
      </c>
      <c r="H186" s="106">
        <f t="shared" si="55"/>
        <v>0</v>
      </c>
      <c r="I186" s="107"/>
      <c r="J186" s="108">
        <f t="shared" si="41"/>
        <v>0</v>
      </c>
      <c r="K186" s="108">
        <v>0</v>
      </c>
      <c r="L186" s="108">
        <v>0</v>
      </c>
      <c r="M186" s="108">
        <v>0</v>
      </c>
      <c r="N186" s="106">
        <f t="shared" si="51"/>
        <v>0</v>
      </c>
      <c r="O186" s="109">
        <f t="shared" si="42"/>
        <v>0</v>
      </c>
      <c r="Q186" s="110">
        <f t="shared" ref="Q186:Q203" si="56">AVERAGE(H186,D186)</f>
        <v>0</v>
      </c>
      <c r="R186" s="110">
        <f t="shared" si="44"/>
        <v>0</v>
      </c>
      <c r="T186" s="87">
        <v>47</v>
      </c>
      <c r="U186" s="103">
        <v>1970</v>
      </c>
      <c r="V186" s="104" t="s">
        <v>85</v>
      </c>
      <c r="W186" s="105">
        <f t="shared" si="52"/>
        <v>0</v>
      </c>
      <c r="X186" s="105">
        <v>0</v>
      </c>
      <c r="Y186" s="105"/>
      <c r="Z186" s="105">
        <v>0</v>
      </c>
      <c r="AA186" s="106">
        <f t="shared" si="45"/>
        <v>0</v>
      </c>
      <c r="AB186" s="107"/>
      <c r="AC186" s="108">
        <f t="shared" si="46"/>
        <v>0</v>
      </c>
      <c r="AD186" s="108">
        <v>0</v>
      </c>
      <c r="AE186" s="108">
        <v>0</v>
      </c>
      <c r="AF186" s="151"/>
      <c r="AG186" s="106">
        <f t="shared" si="53"/>
        <v>0</v>
      </c>
      <c r="AH186" s="109">
        <f t="shared" si="47"/>
        <v>0</v>
      </c>
      <c r="AJ186" s="110">
        <f t="shared" si="48"/>
        <v>0</v>
      </c>
      <c r="AK186" s="110">
        <f t="shared" si="49"/>
        <v>0</v>
      </c>
    </row>
    <row r="187" spans="1:37" x14ac:dyDescent="0.2">
      <c r="A187" s="103">
        <v>47</v>
      </c>
      <c r="B187" s="103">
        <v>1975</v>
      </c>
      <c r="C187" s="104" t="s">
        <v>86</v>
      </c>
      <c r="D187" s="105">
        <f t="shared" si="50"/>
        <v>0</v>
      </c>
      <c r="E187" s="105">
        <v>0</v>
      </c>
      <c r="F187" s="105">
        <v>0</v>
      </c>
      <c r="G187" s="105">
        <v>0</v>
      </c>
      <c r="H187" s="106">
        <f t="shared" si="55"/>
        <v>0</v>
      </c>
      <c r="I187" s="107"/>
      <c r="J187" s="108">
        <f t="shared" si="41"/>
        <v>0</v>
      </c>
      <c r="K187" s="108">
        <v>0</v>
      </c>
      <c r="L187" s="108">
        <v>0</v>
      </c>
      <c r="M187" s="108">
        <v>0</v>
      </c>
      <c r="N187" s="106">
        <f t="shared" si="51"/>
        <v>0</v>
      </c>
      <c r="O187" s="109">
        <f t="shared" si="42"/>
        <v>0</v>
      </c>
      <c r="Q187" s="110">
        <f t="shared" si="56"/>
        <v>0</v>
      </c>
      <c r="R187" s="110">
        <f t="shared" si="44"/>
        <v>0</v>
      </c>
      <c r="T187" s="103">
        <v>47</v>
      </c>
      <c r="U187" s="103">
        <v>1975</v>
      </c>
      <c r="V187" s="104" t="s">
        <v>86</v>
      </c>
      <c r="W187" s="105">
        <f t="shared" si="52"/>
        <v>0</v>
      </c>
      <c r="X187" s="105">
        <v>0</v>
      </c>
      <c r="Y187" s="105"/>
      <c r="Z187" s="105">
        <v>0</v>
      </c>
      <c r="AA187" s="106">
        <f t="shared" si="45"/>
        <v>0</v>
      </c>
      <c r="AB187" s="107"/>
      <c r="AC187" s="108">
        <f t="shared" si="46"/>
        <v>0</v>
      </c>
      <c r="AD187" s="108">
        <v>0</v>
      </c>
      <c r="AE187" s="108">
        <v>0</v>
      </c>
      <c r="AF187" s="151"/>
      <c r="AG187" s="106">
        <f t="shared" si="53"/>
        <v>0</v>
      </c>
      <c r="AH187" s="109">
        <f t="shared" si="47"/>
        <v>0</v>
      </c>
      <c r="AJ187" s="110">
        <f t="shared" si="48"/>
        <v>0</v>
      </c>
      <c r="AK187" s="110">
        <f t="shared" si="49"/>
        <v>0</v>
      </c>
    </row>
    <row r="188" spans="1:37" x14ac:dyDescent="0.2">
      <c r="A188" s="103">
        <v>47</v>
      </c>
      <c r="B188" s="103">
        <v>1980</v>
      </c>
      <c r="C188" s="104" t="s">
        <v>87</v>
      </c>
      <c r="D188" s="105">
        <f t="shared" si="50"/>
        <v>0</v>
      </c>
      <c r="E188" s="105">
        <v>0</v>
      </c>
      <c r="F188" s="105">
        <v>0</v>
      </c>
      <c r="G188" s="105">
        <v>0</v>
      </c>
      <c r="H188" s="106">
        <f t="shared" si="55"/>
        <v>0</v>
      </c>
      <c r="I188" s="107"/>
      <c r="J188" s="108">
        <f t="shared" si="41"/>
        <v>0</v>
      </c>
      <c r="K188" s="108">
        <v>0</v>
      </c>
      <c r="L188" s="108">
        <v>0</v>
      </c>
      <c r="M188" s="108">
        <v>0</v>
      </c>
      <c r="N188" s="106">
        <f t="shared" si="51"/>
        <v>0</v>
      </c>
      <c r="O188" s="109">
        <f t="shared" si="42"/>
        <v>0</v>
      </c>
      <c r="Q188" s="110">
        <f t="shared" si="56"/>
        <v>0</v>
      </c>
      <c r="R188" s="110">
        <f t="shared" si="44"/>
        <v>0</v>
      </c>
      <c r="T188" s="103">
        <v>47</v>
      </c>
      <c r="U188" s="103">
        <v>1980</v>
      </c>
      <c r="V188" s="104" t="s">
        <v>87</v>
      </c>
      <c r="W188" s="105">
        <f t="shared" si="52"/>
        <v>0</v>
      </c>
      <c r="X188" s="105">
        <v>0</v>
      </c>
      <c r="Y188" s="105"/>
      <c r="Z188" s="105">
        <v>0</v>
      </c>
      <c r="AA188" s="106">
        <f t="shared" si="45"/>
        <v>0</v>
      </c>
      <c r="AB188" s="107"/>
      <c r="AC188" s="108">
        <f t="shared" si="46"/>
        <v>0</v>
      </c>
      <c r="AD188" s="108">
        <v>0</v>
      </c>
      <c r="AE188" s="108">
        <v>0</v>
      </c>
      <c r="AF188" s="151"/>
      <c r="AG188" s="106">
        <f t="shared" si="53"/>
        <v>0</v>
      </c>
      <c r="AH188" s="109">
        <f t="shared" si="47"/>
        <v>0</v>
      </c>
      <c r="AJ188" s="110">
        <f t="shared" si="48"/>
        <v>0</v>
      </c>
      <c r="AK188" s="110">
        <f t="shared" si="49"/>
        <v>0</v>
      </c>
    </row>
    <row r="189" spans="1:37" x14ac:dyDescent="0.2">
      <c r="A189" s="103">
        <v>47</v>
      </c>
      <c r="B189" s="103">
        <v>1985</v>
      </c>
      <c r="C189" s="104" t="s">
        <v>88</v>
      </c>
      <c r="D189" s="105">
        <f t="shared" si="50"/>
        <v>0</v>
      </c>
      <c r="E189" s="105">
        <v>0</v>
      </c>
      <c r="F189" s="105">
        <v>0</v>
      </c>
      <c r="G189" s="105">
        <v>0</v>
      </c>
      <c r="H189" s="106">
        <f t="shared" si="55"/>
        <v>0</v>
      </c>
      <c r="I189" s="107"/>
      <c r="J189" s="108">
        <f t="shared" si="41"/>
        <v>0</v>
      </c>
      <c r="K189" s="108">
        <v>0</v>
      </c>
      <c r="L189" s="108">
        <v>0</v>
      </c>
      <c r="M189" s="108">
        <v>0</v>
      </c>
      <c r="N189" s="106">
        <f t="shared" si="51"/>
        <v>0</v>
      </c>
      <c r="O189" s="109">
        <f t="shared" si="42"/>
        <v>0</v>
      </c>
      <c r="Q189" s="110">
        <f t="shared" si="56"/>
        <v>0</v>
      </c>
      <c r="R189" s="110">
        <f t="shared" si="44"/>
        <v>0</v>
      </c>
      <c r="T189" s="103">
        <v>47</v>
      </c>
      <c r="U189" s="103">
        <v>1985</v>
      </c>
      <c r="V189" s="104" t="s">
        <v>88</v>
      </c>
      <c r="W189" s="105">
        <f t="shared" si="52"/>
        <v>0</v>
      </c>
      <c r="X189" s="105">
        <v>0</v>
      </c>
      <c r="Y189" s="105"/>
      <c r="Z189" s="105">
        <v>0</v>
      </c>
      <c r="AA189" s="106">
        <f t="shared" si="45"/>
        <v>0</v>
      </c>
      <c r="AB189" s="107"/>
      <c r="AC189" s="108">
        <f t="shared" si="46"/>
        <v>0</v>
      </c>
      <c r="AD189" s="108">
        <v>0</v>
      </c>
      <c r="AE189" s="108">
        <v>0</v>
      </c>
      <c r="AF189" s="151"/>
      <c r="AG189" s="106">
        <f t="shared" si="53"/>
        <v>0</v>
      </c>
      <c r="AH189" s="109">
        <f t="shared" si="47"/>
        <v>0</v>
      </c>
      <c r="AJ189" s="110">
        <f t="shared" si="48"/>
        <v>0</v>
      </c>
      <c r="AK189" s="110">
        <f t="shared" si="49"/>
        <v>0</v>
      </c>
    </row>
    <row r="190" spans="1:37" x14ac:dyDescent="0.2">
      <c r="A190" s="87">
        <v>47</v>
      </c>
      <c r="B190" s="103">
        <v>1990</v>
      </c>
      <c r="C190" s="112" t="s">
        <v>89</v>
      </c>
      <c r="D190" s="105">
        <f t="shared" si="50"/>
        <v>0</v>
      </c>
      <c r="E190" s="105">
        <v>0</v>
      </c>
      <c r="F190" s="105">
        <v>0</v>
      </c>
      <c r="G190" s="105">
        <v>0</v>
      </c>
      <c r="H190" s="106">
        <f t="shared" si="55"/>
        <v>0</v>
      </c>
      <c r="I190" s="107"/>
      <c r="J190" s="108">
        <f t="shared" si="41"/>
        <v>0</v>
      </c>
      <c r="K190" s="108">
        <v>0</v>
      </c>
      <c r="L190" s="108">
        <v>0</v>
      </c>
      <c r="M190" s="108">
        <v>0</v>
      </c>
      <c r="N190" s="106">
        <f t="shared" si="51"/>
        <v>0</v>
      </c>
      <c r="O190" s="109">
        <f t="shared" si="42"/>
        <v>0</v>
      </c>
      <c r="Q190" s="110">
        <f t="shared" si="56"/>
        <v>0</v>
      </c>
      <c r="R190" s="110">
        <f t="shared" si="44"/>
        <v>0</v>
      </c>
      <c r="T190" s="87">
        <v>47</v>
      </c>
      <c r="U190" s="103">
        <v>1990</v>
      </c>
      <c r="V190" s="112" t="s">
        <v>89</v>
      </c>
      <c r="W190" s="105">
        <f t="shared" si="52"/>
        <v>0</v>
      </c>
      <c r="X190" s="105">
        <v>0</v>
      </c>
      <c r="Y190" s="105"/>
      <c r="Z190" s="105">
        <v>0</v>
      </c>
      <c r="AA190" s="106">
        <f t="shared" si="45"/>
        <v>0</v>
      </c>
      <c r="AB190" s="107"/>
      <c r="AC190" s="108">
        <f t="shared" si="46"/>
        <v>0</v>
      </c>
      <c r="AD190" s="108">
        <v>0</v>
      </c>
      <c r="AE190" s="108">
        <v>0</v>
      </c>
      <c r="AF190" s="151"/>
      <c r="AG190" s="106">
        <f t="shared" si="53"/>
        <v>0</v>
      </c>
      <c r="AH190" s="109">
        <f t="shared" si="47"/>
        <v>0</v>
      </c>
      <c r="AJ190" s="110">
        <f t="shared" si="48"/>
        <v>0</v>
      </c>
      <c r="AK190" s="110">
        <f t="shared" si="49"/>
        <v>0</v>
      </c>
    </row>
    <row r="191" spans="1:37" x14ac:dyDescent="0.2">
      <c r="A191" s="103">
        <v>47</v>
      </c>
      <c r="B191" s="103">
        <v>1995</v>
      </c>
      <c r="C191" s="104" t="s">
        <v>90</v>
      </c>
      <c r="D191" s="105">
        <f t="shared" si="50"/>
        <v>0</v>
      </c>
      <c r="E191" s="105">
        <v>0</v>
      </c>
      <c r="F191" s="105">
        <v>0</v>
      </c>
      <c r="G191" s="105">
        <v>0</v>
      </c>
      <c r="H191" s="106">
        <f t="shared" si="55"/>
        <v>0</v>
      </c>
      <c r="I191" s="107"/>
      <c r="J191" s="108">
        <f t="shared" si="41"/>
        <v>0</v>
      </c>
      <c r="K191" s="108">
        <v>0</v>
      </c>
      <c r="L191" s="108">
        <v>0</v>
      </c>
      <c r="M191" s="108">
        <v>0</v>
      </c>
      <c r="N191" s="106">
        <f t="shared" si="51"/>
        <v>0</v>
      </c>
      <c r="O191" s="109">
        <f t="shared" si="42"/>
        <v>0</v>
      </c>
      <c r="Q191" s="110">
        <f t="shared" si="56"/>
        <v>0</v>
      </c>
      <c r="R191" s="110">
        <f t="shared" si="44"/>
        <v>0</v>
      </c>
      <c r="T191" s="103">
        <v>47</v>
      </c>
      <c r="U191" s="103">
        <v>1995</v>
      </c>
      <c r="V191" s="104" t="s">
        <v>90</v>
      </c>
      <c r="W191" s="105">
        <f t="shared" si="52"/>
        <v>0</v>
      </c>
      <c r="X191" s="105">
        <v>0</v>
      </c>
      <c r="Y191" s="105"/>
      <c r="Z191" s="105">
        <v>0</v>
      </c>
      <c r="AA191" s="106">
        <f t="shared" si="45"/>
        <v>0</v>
      </c>
      <c r="AB191" s="107"/>
      <c r="AC191" s="108">
        <f t="shared" si="46"/>
        <v>0</v>
      </c>
      <c r="AD191" s="108">
        <v>0</v>
      </c>
      <c r="AE191" s="108">
        <v>0</v>
      </c>
      <c r="AF191" s="151"/>
      <c r="AG191" s="106">
        <f t="shared" si="53"/>
        <v>0</v>
      </c>
      <c r="AH191" s="109">
        <f t="shared" si="47"/>
        <v>0</v>
      </c>
      <c r="AJ191" s="110">
        <f t="shared" si="48"/>
        <v>0</v>
      </c>
      <c r="AK191" s="110">
        <f t="shared" si="49"/>
        <v>0</v>
      </c>
    </row>
    <row r="192" spans="1:37" x14ac:dyDescent="0.2">
      <c r="A192" s="103"/>
      <c r="B192" s="113" t="s">
        <v>156</v>
      </c>
      <c r="C192" s="114"/>
      <c r="D192" s="105">
        <f t="shared" si="50"/>
        <v>0</v>
      </c>
      <c r="E192" s="105">
        <v>0</v>
      </c>
      <c r="F192" s="105">
        <v>0</v>
      </c>
      <c r="G192" s="105">
        <v>0</v>
      </c>
      <c r="H192" s="106">
        <f t="shared" si="55"/>
        <v>0</v>
      </c>
      <c r="J192" s="108">
        <f t="shared" si="41"/>
        <v>0</v>
      </c>
      <c r="K192" s="108">
        <v>0</v>
      </c>
      <c r="L192" s="108">
        <v>0</v>
      </c>
      <c r="M192" s="108">
        <v>0</v>
      </c>
      <c r="N192" s="106">
        <f t="shared" si="51"/>
        <v>0</v>
      </c>
      <c r="O192" s="109">
        <f t="shared" si="42"/>
        <v>0</v>
      </c>
      <c r="Q192" s="110">
        <f t="shared" si="56"/>
        <v>0</v>
      </c>
      <c r="R192" s="110">
        <f t="shared" si="44"/>
        <v>0</v>
      </c>
      <c r="T192" s="103"/>
      <c r="U192" s="113" t="s">
        <v>156</v>
      </c>
      <c r="V192" s="114"/>
      <c r="W192" s="105">
        <f t="shared" si="52"/>
        <v>0</v>
      </c>
      <c r="X192" s="105">
        <v>0</v>
      </c>
      <c r="Y192" s="105"/>
      <c r="Z192" s="105">
        <v>0</v>
      </c>
      <c r="AA192" s="106">
        <f t="shared" si="45"/>
        <v>0</v>
      </c>
      <c r="AC192" s="108">
        <f t="shared" si="46"/>
        <v>0</v>
      </c>
      <c r="AD192" s="108">
        <v>0</v>
      </c>
      <c r="AE192" s="108">
        <v>0</v>
      </c>
      <c r="AF192" s="151"/>
      <c r="AG192" s="106">
        <f t="shared" si="53"/>
        <v>0</v>
      </c>
      <c r="AH192" s="109">
        <f t="shared" si="47"/>
        <v>0</v>
      </c>
      <c r="AJ192" s="110">
        <f t="shared" si="48"/>
        <v>0</v>
      </c>
      <c r="AK192" s="110">
        <f t="shared" si="49"/>
        <v>0</v>
      </c>
    </row>
    <row r="193" spans="1:37" x14ac:dyDescent="0.2">
      <c r="A193" s="103"/>
      <c r="B193" s="113" t="s">
        <v>156</v>
      </c>
      <c r="C193" s="114"/>
      <c r="D193" s="105">
        <f t="shared" si="50"/>
        <v>0</v>
      </c>
      <c r="E193" s="105">
        <v>0</v>
      </c>
      <c r="F193" s="105">
        <v>0</v>
      </c>
      <c r="G193" s="105">
        <v>0</v>
      </c>
      <c r="H193" s="106">
        <f t="shared" si="55"/>
        <v>0</v>
      </c>
      <c r="J193" s="108">
        <f t="shared" si="41"/>
        <v>0</v>
      </c>
      <c r="K193" s="108">
        <v>0</v>
      </c>
      <c r="L193" s="108">
        <v>0</v>
      </c>
      <c r="M193" s="108">
        <v>0</v>
      </c>
      <c r="N193" s="106">
        <f t="shared" si="51"/>
        <v>0</v>
      </c>
      <c r="O193" s="109">
        <f t="shared" si="42"/>
        <v>0</v>
      </c>
      <c r="Q193" s="110">
        <f t="shared" si="56"/>
        <v>0</v>
      </c>
      <c r="R193" s="110">
        <f t="shared" si="44"/>
        <v>0</v>
      </c>
      <c r="T193" s="103"/>
      <c r="U193" s="113" t="s">
        <v>156</v>
      </c>
      <c r="V193" s="114"/>
      <c r="W193" s="105">
        <f t="shared" si="52"/>
        <v>0</v>
      </c>
      <c r="X193" s="105">
        <v>0</v>
      </c>
      <c r="Y193" s="105"/>
      <c r="Z193" s="105">
        <v>0</v>
      </c>
      <c r="AA193" s="106">
        <f t="shared" si="45"/>
        <v>0</v>
      </c>
      <c r="AC193" s="108">
        <f t="shared" si="46"/>
        <v>0</v>
      </c>
      <c r="AD193" s="108">
        <v>0</v>
      </c>
      <c r="AE193" s="108">
        <v>0</v>
      </c>
      <c r="AF193" s="151"/>
      <c r="AG193" s="106">
        <f t="shared" si="53"/>
        <v>0</v>
      </c>
      <c r="AH193" s="109">
        <f t="shared" si="47"/>
        <v>0</v>
      </c>
      <c r="AJ193" s="110">
        <f t="shared" si="48"/>
        <v>0</v>
      </c>
      <c r="AK193" s="110">
        <f t="shared" si="49"/>
        <v>0</v>
      </c>
    </row>
    <row r="194" spans="1:37" x14ac:dyDescent="0.2">
      <c r="A194" s="103"/>
      <c r="B194" s="113" t="s">
        <v>156</v>
      </c>
      <c r="C194" s="114"/>
      <c r="D194" s="105">
        <f t="shared" si="50"/>
        <v>0</v>
      </c>
      <c r="E194" s="105">
        <v>0</v>
      </c>
      <c r="F194" s="105">
        <v>0</v>
      </c>
      <c r="G194" s="105">
        <v>0</v>
      </c>
      <c r="H194" s="106">
        <f t="shared" si="55"/>
        <v>0</v>
      </c>
      <c r="J194" s="108">
        <f t="shared" si="41"/>
        <v>0</v>
      </c>
      <c r="K194" s="108">
        <v>0</v>
      </c>
      <c r="L194" s="108">
        <v>0</v>
      </c>
      <c r="M194" s="108">
        <v>0</v>
      </c>
      <c r="N194" s="106">
        <f t="shared" si="51"/>
        <v>0</v>
      </c>
      <c r="O194" s="109">
        <f t="shared" si="42"/>
        <v>0</v>
      </c>
      <c r="Q194" s="110">
        <f t="shared" si="56"/>
        <v>0</v>
      </c>
      <c r="R194" s="110">
        <f t="shared" si="44"/>
        <v>0</v>
      </c>
      <c r="T194" s="103"/>
      <c r="U194" s="113" t="s">
        <v>156</v>
      </c>
      <c r="V194" s="114"/>
      <c r="W194" s="105">
        <f t="shared" si="52"/>
        <v>0</v>
      </c>
      <c r="X194" s="105">
        <v>0</v>
      </c>
      <c r="Y194" s="105"/>
      <c r="Z194" s="105">
        <v>0</v>
      </c>
      <c r="AA194" s="106">
        <f t="shared" si="45"/>
        <v>0</v>
      </c>
      <c r="AC194" s="108">
        <f t="shared" si="46"/>
        <v>0</v>
      </c>
      <c r="AD194" s="108">
        <v>0</v>
      </c>
      <c r="AE194" s="108">
        <v>0</v>
      </c>
      <c r="AF194" s="151"/>
      <c r="AG194" s="106">
        <f t="shared" si="53"/>
        <v>0</v>
      </c>
      <c r="AH194" s="109">
        <f t="shared" si="47"/>
        <v>0</v>
      </c>
      <c r="AJ194" s="110">
        <f t="shared" si="48"/>
        <v>0</v>
      </c>
      <c r="AK194" s="110">
        <f t="shared" si="49"/>
        <v>0</v>
      </c>
    </row>
    <row r="195" spans="1:37" x14ac:dyDescent="0.2">
      <c r="A195" s="103"/>
      <c r="B195" s="113" t="s">
        <v>156</v>
      </c>
      <c r="C195" s="114"/>
      <c r="D195" s="105">
        <f t="shared" si="50"/>
        <v>0</v>
      </c>
      <c r="E195" s="105">
        <v>0</v>
      </c>
      <c r="F195" s="105">
        <v>0</v>
      </c>
      <c r="G195" s="105">
        <v>0</v>
      </c>
      <c r="H195" s="106">
        <f t="shared" si="55"/>
        <v>0</v>
      </c>
      <c r="J195" s="108">
        <f t="shared" si="41"/>
        <v>0</v>
      </c>
      <c r="K195" s="108">
        <v>0</v>
      </c>
      <c r="L195" s="108">
        <v>0</v>
      </c>
      <c r="M195" s="108">
        <v>0</v>
      </c>
      <c r="N195" s="106">
        <f t="shared" si="51"/>
        <v>0</v>
      </c>
      <c r="O195" s="109">
        <f t="shared" si="42"/>
        <v>0</v>
      </c>
      <c r="Q195" s="110">
        <f t="shared" si="56"/>
        <v>0</v>
      </c>
      <c r="R195" s="110">
        <f t="shared" si="44"/>
        <v>0</v>
      </c>
      <c r="T195" s="103"/>
      <c r="U195" s="113" t="s">
        <v>156</v>
      </c>
      <c r="V195" s="114"/>
      <c r="W195" s="105">
        <f t="shared" si="52"/>
        <v>0</v>
      </c>
      <c r="X195" s="105">
        <v>0</v>
      </c>
      <c r="Y195" s="105"/>
      <c r="Z195" s="105">
        <v>0</v>
      </c>
      <c r="AA195" s="106">
        <f t="shared" si="45"/>
        <v>0</v>
      </c>
      <c r="AC195" s="108">
        <f t="shared" si="46"/>
        <v>0</v>
      </c>
      <c r="AD195" s="108">
        <v>0</v>
      </c>
      <c r="AE195" s="108">
        <v>0</v>
      </c>
      <c r="AF195" s="151"/>
      <c r="AG195" s="106">
        <f t="shared" si="53"/>
        <v>0</v>
      </c>
      <c r="AH195" s="109">
        <f t="shared" si="47"/>
        <v>0</v>
      </c>
      <c r="AJ195" s="110">
        <f t="shared" si="48"/>
        <v>0</v>
      </c>
      <c r="AK195" s="110">
        <f t="shared" si="49"/>
        <v>0</v>
      </c>
    </row>
    <row r="196" spans="1:37" x14ac:dyDescent="0.2">
      <c r="A196" s="103"/>
      <c r="B196" s="113" t="s">
        <v>156</v>
      </c>
      <c r="C196" s="114"/>
      <c r="D196" s="105">
        <f t="shared" si="50"/>
        <v>0</v>
      </c>
      <c r="E196" s="105">
        <v>0</v>
      </c>
      <c r="F196" s="105">
        <v>0</v>
      </c>
      <c r="G196" s="105">
        <v>0</v>
      </c>
      <c r="H196" s="106">
        <f t="shared" si="55"/>
        <v>0</v>
      </c>
      <c r="J196" s="108">
        <f t="shared" si="41"/>
        <v>0</v>
      </c>
      <c r="K196" s="108">
        <v>0</v>
      </c>
      <c r="L196" s="108">
        <v>0</v>
      </c>
      <c r="M196" s="108">
        <v>0</v>
      </c>
      <c r="N196" s="106">
        <f t="shared" si="51"/>
        <v>0</v>
      </c>
      <c r="O196" s="109">
        <f t="shared" si="42"/>
        <v>0</v>
      </c>
      <c r="Q196" s="110">
        <f t="shared" si="56"/>
        <v>0</v>
      </c>
      <c r="R196" s="110">
        <f t="shared" si="44"/>
        <v>0</v>
      </c>
      <c r="T196" s="103"/>
      <c r="U196" s="113" t="s">
        <v>156</v>
      </c>
      <c r="V196" s="114"/>
      <c r="W196" s="105">
        <f t="shared" si="52"/>
        <v>0</v>
      </c>
      <c r="X196" s="105">
        <v>0</v>
      </c>
      <c r="Y196" s="105"/>
      <c r="Z196" s="105">
        <v>0</v>
      </c>
      <c r="AA196" s="106">
        <f t="shared" si="45"/>
        <v>0</v>
      </c>
      <c r="AC196" s="108">
        <f t="shared" si="46"/>
        <v>0</v>
      </c>
      <c r="AD196" s="108">
        <v>0</v>
      </c>
      <c r="AE196" s="108">
        <v>0</v>
      </c>
      <c r="AF196" s="151"/>
      <c r="AG196" s="106">
        <f t="shared" si="53"/>
        <v>0</v>
      </c>
      <c r="AH196" s="109">
        <f t="shared" si="47"/>
        <v>0</v>
      </c>
      <c r="AJ196" s="110">
        <f t="shared" si="48"/>
        <v>0</v>
      </c>
      <c r="AK196" s="110">
        <f t="shared" si="49"/>
        <v>0</v>
      </c>
    </row>
    <row r="197" spans="1:37" x14ac:dyDescent="0.2">
      <c r="A197" s="103"/>
      <c r="B197" s="113" t="s">
        <v>156</v>
      </c>
      <c r="C197" s="114"/>
      <c r="D197" s="105">
        <f t="shared" si="50"/>
        <v>0</v>
      </c>
      <c r="E197" s="105">
        <v>0</v>
      </c>
      <c r="F197" s="105">
        <v>0</v>
      </c>
      <c r="G197" s="105">
        <v>0</v>
      </c>
      <c r="H197" s="106">
        <f t="shared" si="55"/>
        <v>0</v>
      </c>
      <c r="J197" s="108">
        <f t="shared" si="41"/>
        <v>0</v>
      </c>
      <c r="K197" s="108">
        <v>0</v>
      </c>
      <c r="L197" s="108">
        <v>0</v>
      </c>
      <c r="M197" s="108">
        <v>0</v>
      </c>
      <c r="N197" s="106">
        <f t="shared" si="51"/>
        <v>0</v>
      </c>
      <c r="O197" s="109">
        <f t="shared" si="42"/>
        <v>0</v>
      </c>
      <c r="Q197" s="110">
        <f t="shared" si="56"/>
        <v>0</v>
      </c>
      <c r="R197" s="110">
        <f t="shared" si="44"/>
        <v>0</v>
      </c>
      <c r="T197" s="103"/>
      <c r="U197" s="113" t="s">
        <v>156</v>
      </c>
      <c r="V197" s="114"/>
      <c r="W197" s="105">
        <f t="shared" si="52"/>
        <v>0</v>
      </c>
      <c r="X197" s="105">
        <v>0</v>
      </c>
      <c r="Y197" s="105"/>
      <c r="Z197" s="105">
        <v>0</v>
      </c>
      <c r="AA197" s="106">
        <f t="shared" si="45"/>
        <v>0</v>
      </c>
      <c r="AC197" s="108">
        <f t="shared" si="46"/>
        <v>0</v>
      </c>
      <c r="AD197" s="108">
        <v>0</v>
      </c>
      <c r="AE197" s="108">
        <v>0</v>
      </c>
      <c r="AF197" s="151"/>
      <c r="AG197" s="106">
        <f t="shared" si="53"/>
        <v>0</v>
      </c>
      <c r="AH197" s="109">
        <f t="shared" si="47"/>
        <v>0</v>
      </c>
      <c r="AJ197" s="110">
        <f t="shared" si="48"/>
        <v>0</v>
      </c>
      <c r="AK197" s="110">
        <f t="shared" si="49"/>
        <v>0</v>
      </c>
    </row>
    <row r="198" spans="1:37" x14ac:dyDescent="0.2">
      <c r="A198" s="103"/>
      <c r="B198" s="113" t="s">
        <v>156</v>
      </c>
      <c r="C198" s="114"/>
      <c r="D198" s="105">
        <f t="shared" si="50"/>
        <v>0</v>
      </c>
      <c r="E198" s="105">
        <v>0</v>
      </c>
      <c r="F198" s="105">
        <v>0</v>
      </c>
      <c r="G198" s="105">
        <v>0</v>
      </c>
      <c r="H198" s="106">
        <f t="shared" si="55"/>
        <v>0</v>
      </c>
      <c r="J198" s="108">
        <f t="shared" si="41"/>
        <v>0</v>
      </c>
      <c r="K198" s="108">
        <v>0</v>
      </c>
      <c r="L198" s="108">
        <v>0</v>
      </c>
      <c r="M198" s="108">
        <v>0</v>
      </c>
      <c r="N198" s="106">
        <f t="shared" si="51"/>
        <v>0</v>
      </c>
      <c r="O198" s="109">
        <f t="shared" si="42"/>
        <v>0</v>
      </c>
      <c r="Q198" s="110">
        <f t="shared" si="56"/>
        <v>0</v>
      </c>
      <c r="R198" s="110">
        <f t="shared" si="44"/>
        <v>0</v>
      </c>
      <c r="T198" s="103"/>
      <c r="U198" s="113" t="s">
        <v>156</v>
      </c>
      <c r="V198" s="114"/>
      <c r="W198" s="105">
        <f t="shared" si="52"/>
        <v>0</v>
      </c>
      <c r="X198" s="105">
        <v>0</v>
      </c>
      <c r="Y198" s="105"/>
      <c r="Z198" s="105">
        <v>0</v>
      </c>
      <c r="AA198" s="106">
        <f t="shared" si="45"/>
        <v>0</v>
      </c>
      <c r="AC198" s="108">
        <f t="shared" si="46"/>
        <v>0</v>
      </c>
      <c r="AD198" s="108">
        <v>0</v>
      </c>
      <c r="AE198" s="108">
        <v>0</v>
      </c>
      <c r="AF198" s="151"/>
      <c r="AG198" s="106">
        <f t="shared" si="53"/>
        <v>0</v>
      </c>
      <c r="AH198" s="109">
        <f t="shared" si="47"/>
        <v>0</v>
      </c>
      <c r="AJ198" s="110">
        <f t="shared" si="48"/>
        <v>0</v>
      </c>
      <c r="AK198" s="110">
        <f t="shared" si="49"/>
        <v>0</v>
      </c>
    </row>
    <row r="199" spans="1:37" x14ac:dyDescent="0.2">
      <c r="A199" s="103"/>
      <c r="B199" s="113" t="s">
        <v>156</v>
      </c>
      <c r="C199" s="114"/>
      <c r="D199" s="105">
        <f t="shared" si="50"/>
        <v>0</v>
      </c>
      <c r="E199" s="105">
        <v>0</v>
      </c>
      <c r="F199" s="105">
        <v>0</v>
      </c>
      <c r="G199" s="105">
        <v>0</v>
      </c>
      <c r="H199" s="106">
        <f t="shared" si="55"/>
        <v>0</v>
      </c>
      <c r="J199" s="108">
        <f t="shared" si="41"/>
        <v>0</v>
      </c>
      <c r="K199" s="108">
        <v>0</v>
      </c>
      <c r="L199" s="108">
        <v>0</v>
      </c>
      <c r="M199" s="108">
        <v>0</v>
      </c>
      <c r="N199" s="106">
        <f>J199+L199+M199</f>
        <v>0</v>
      </c>
      <c r="O199" s="109">
        <f t="shared" si="42"/>
        <v>0</v>
      </c>
      <c r="Q199" s="110">
        <f t="shared" si="56"/>
        <v>0</v>
      </c>
      <c r="R199" s="110">
        <f t="shared" si="44"/>
        <v>0</v>
      </c>
      <c r="T199" s="103"/>
      <c r="U199" s="113" t="s">
        <v>156</v>
      </c>
      <c r="V199" s="114"/>
      <c r="W199" s="105">
        <f t="shared" si="52"/>
        <v>0</v>
      </c>
      <c r="X199" s="105">
        <v>0</v>
      </c>
      <c r="Y199" s="105"/>
      <c r="Z199" s="105">
        <v>0</v>
      </c>
      <c r="AA199" s="106">
        <f t="shared" si="45"/>
        <v>0</v>
      </c>
      <c r="AC199" s="108">
        <f t="shared" si="46"/>
        <v>0</v>
      </c>
      <c r="AD199" s="108">
        <v>0</v>
      </c>
      <c r="AE199" s="108">
        <v>0</v>
      </c>
      <c r="AF199" s="151"/>
      <c r="AG199" s="106">
        <f>AC199+AD199+AE199</f>
        <v>0</v>
      </c>
      <c r="AH199" s="109">
        <f t="shared" si="47"/>
        <v>0</v>
      </c>
      <c r="AJ199" s="110">
        <f t="shared" si="48"/>
        <v>0</v>
      </c>
      <c r="AK199" s="110">
        <f t="shared" si="49"/>
        <v>0</v>
      </c>
    </row>
    <row r="200" spans="1:37" x14ac:dyDescent="0.2">
      <c r="A200" s="103"/>
      <c r="B200" s="113" t="s">
        <v>156</v>
      </c>
      <c r="C200" s="114"/>
      <c r="D200" s="105">
        <f t="shared" si="50"/>
        <v>0</v>
      </c>
      <c r="E200" s="105">
        <v>0</v>
      </c>
      <c r="F200" s="105">
        <v>0</v>
      </c>
      <c r="G200" s="105">
        <v>0</v>
      </c>
      <c r="H200" s="106">
        <f t="shared" si="55"/>
        <v>0</v>
      </c>
      <c r="J200" s="108">
        <f t="shared" si="41"/>
        <v>0</v>
      </c>
      <c r="K200" s="108">
        <v>0</v>
      </c>
      <c r="L200" s="108">
        <v>0</v>
      </c>
      <c r="M200" s="108">
        <v>0</v>
      </c>
      <c r="N200" s="106">
        <f>J200+L200+M200</f>
        <v>0</v>
      </c>
      <c r="O200" s="109">
        <f t="shared" si="42"/>
        <v>0</v>
      </c>
      <c r="Q200" s="110">
        <f t="shared" si="56"/>
        <v>0</v>
      </c>
      <c r="R200" s="110">
        <f t="shared" si="44"/>
        <v>0</v>
      </c>
      <c r="T200" s="103"/>
      <c r="U200" s="113" t="s">
        <v>156</v>
      </c>
      <c r="V200" s="114"/>
      <c r="W200" s="105">
        <f t="shared" si="52"/>
        <v>0</v>
      </c>
      <c r="X200" s="105">
        <v>0</v>
      </c>
      <c r="Y200" s="105"/>
      <c r="Z200" s="105">
        <v>0</v>
      </c>
      <c r="AA200" s="106">
        <f t="shared" si="45"/>
        <v>0</v>
      </c>
      <c r="AC200" s="108">
        <f t="shared" si="46"/>
        <v>0</v>
      </c>
      <c r="AD200" s="108">
        <v>0</v>
      </c>
      <c r="AE200" s="108">
        <v>0</v>
      </c>
      <c r="AF200" s="151"/>
      <c r="AG200" s="106">
        <f>AC200+AD200+AE200</f>
        <v>0</v>
      </c>
      <c r="AH200" s="109">
        <f t="shared" si="47"/>
        <v>0</v>
      </c>
      <c r="AJ200" s="110">
        <f t="shared" si="48"/>
        <v>0</v>
      </c>
      <c r="AK200" s="110">
        <f t="shared" si="49"/>
        <v>0</v>
      </c>
    </row>
    <row r="201" spans="1:37" x14ac:dyDescent="0.2">
      <c r="A201" s="103"/>
      <c r="B201" s="113" t="s">
        <v>156</v>
      </c>
      <c r="C201" s="114"/>
      <c r="D201" s="105">
        <f t="shared" si="50"/>
        <v>0</v>
      </c>
      <c r="E201" s="105">
        <v>0</v>
      </c>
      <c r="F201" s="105">
        <v>0</v>
      </c>
      <c r="G201" s="105">
        <v>0</v>
      </c>
      <c r="H201" s="106">
        <f t="shared" si="55"/>
        <v>0</v>
      </c>
      <c r="J201" s="108">
        <f t="shared" si="41"/>
        <v>0</v>
      </c>
      <c r="K201" s="108">
        <v>0</v>
      </c>
      <c r="L201" s="108">
        <v>0</v>
      </c>
      <c r="M201" s="108">
        <v>0</v>
      </c>
      <c r="N201" s="106">
        <f>J201+L201+M201</f>
        <v>0</v>
      </c>
      <c r="O201" s="109">
        <f t="shared" si="42"/>
        <v>0</v>
      </c>
      <c r="Q201" s="110">
        <f t="shared" si="56"/>
        <v>0</v>
      </c>
      <c r="R201" s="110">
        <f t="shared" si="44"/>
        <v>0</v>
      </c>
      <c r="T201" s="103"/>
      <c r="U201" s="113" t="s">
        <v>156</v>
      </c>
      <c r="V201" s="114"/>
      <c r="W201" s="105">
        <f t="shared" si="52"/>
        <v>0</v>
      </c>
      <c r="X201" s="105">
        <v>0</v>
      </c>
      <c r="Y201" s="105"/>
      <c r="Z201" s="105">
        <v>0</v>
      </c>
      <c r="AA201" s="106">
        <f t="shared" si="45"/>
        <v>0</v>
      </c>
      <c r="AC201" s="108">
        <f t="shared" si="46"/>
        <v>0</v>
      </c>
      <c r="AD201" s="108">
        <v>0</v>
      </c>
      <c r="AE201" s="108">
        <v>0</v>
      </c>
      <c r="AF201" s="151"/>
      <c r="AG201" s="106">
        <f>AC201+AD201+AE201</f>
        <v>0</v>
      </c>
      <c r="AH201" s="109">
        <f t="shared" si="47"/>
        <v>0</v>
      </c>
      <c r="AJ201" s="110">
        <f t="shared" si="48"/>
        <v>0</v>
      </c>
      <c r="AK201" s="110">
        <f t="shared" si="49"/>
        <v>0</v>
      </c>
    </row>
    <row r="202" spans="1:37" x14ac:dyDescent="0.2">
      <c r="A202" s="113"/>
      <c r="B202" s="113" t="s">
        <v>156</v>
      </c>
      <c r="C202" s="114"/>
      <c r="D202" s="105">
        <f>H133</f>
        <v>0</v>
      </c>
      <c r="E202" s="105">
        <v>0</v>
      </c>
      <c r="F202" s="105">
        <v>0</v>
      </c>
      <c r="G202" s="105">
        <v>0</v>
      </c>
      <c r="H202" s="106">
        <f t="shared" si="55"/>
        <v>0</v>
      </c>
      <c r="J202" s="108">
        <f>N133</f>
        <v>0</v>
      </c>
      <c r="K202" s="108">
        <v>0</v>
      </c>
      <c r="L202" s="108">
        <v>0</v>
      </c>
      <c r="M202" s="108">
        <v>0</v>
      </c>
      <c r="N202" s="106">
        <f>J202+L202+M202</f>
        <v>0</v>
      </c>
      <c r="O202" s="109">
        <f t="shared" si="42"/>
        <v>0</v>
      </c>
      <c r="Q202" s="110">
        <f t="shared" si="56"/>
        <v>0</v>
      </c>
      <c r="R202" s="110">
        <f t="shared" si="44"/>
        <v>0</v>
      </c>
      <c r="T202" s="113"/>
      <c r="U202" s="113" t="s">
        <v>156</v>
      </c>
      <c r="V202" s="114"/>
      <c r="W202" s="105">
        <f>AA133</f>
        <v>0</v>
      </c>
      <c r="X202" s="105">
        <v>0</v>
      </c>
      <c r="Y202" s="105"/>
      <c r="Z202" s="105">
        <v>0</v>
      </c>
      <c r="AA202" s="106">
        <f t="shared" si="45"/>
        <v>0</v>
      </c>
      <c r="AC202" s="108">
        <f>AG133</f>
        <v>0</v>
      </c>
      <c r="AD202" s="108">
        <v>0</v>
      </c>
      <c r="AE202" s="108">
        <v>0</v>
      </c>
      <c r="AF202" s="151"/>
      <c r="AG202" s="106">
        <f>AC202+AD202+AE202</f>
        <v>0</v>
      </c>
      <c r="AH202" s="109">
        <f t="shared" si="47"/>
        <v>0</v>
      </c>
      <c r="AJ202" s="110">
        <f t="shared" si="48"/>
        <v>0</v>
      </c>
      <c r="AK202" s="110">
        <f t="shared" si="49"/>
        <v>0</v>
      </c>
    </row>
    <row r="203" spans="1:37" x14ac:dyDescent="0.2">
      <c r="A203" s="113"/>
      <c r="B203" s="113"/>
      <c r="C203" s="115"/>
      <c r="D203" s="106">
        <f>H134</f>
        <v>0</v>
      </c>
      <c r="E203" s="106">
        <v>0</v>
      </c>
      <c r="F203" s="116"/>
      <c r="G203" s="116"/>
      <c r="H203" s="106">
        <f t="shared" si="55"/>
        <v>0</v>
      </c>
      <c r="J203" s="108">
        <f>N134</f>
        <v>0</v>
      </c>
      <c r="K203" s="108">
        <v>0</v>
      </c>
      <c r="L203" s="108">
        <v>0</v>
      </c>
      <c r="M203" s="108">
        <v>0</v>
      </c>
      <c r="N203" s="106">
        <f>J203+L203+M203</f>
        <v>0</v>
      </c>
      <c r="O203" s="109">
        <f t="shared" si="42"/>
        <v>0</v>
      </c>
      <c r="Q203" s="110">
        <f t="shared" si="56"/>
        <v>0</v>
      </c>
      <c r="R203" s="110">
        <f t="shared" si="44"/>
        <v>0</v>
      </c>
      <c r="T203" s="113"/>
      <c r="U203" s="113"/>
      <c r="V203" s="115"/>
      <c r="W203" s="106">
        <f>AA134</f>
        <v>0</v>
      </c>
      <c r="X203" s="116"/>
      <c r="Y203" s="116"/>
      <c r="Z203" s="116"/>
      <c r="AA203" s="106">
        <f t="shared" si="45"/>
        <v>0</v>
      </c>
      <c r="AC203" s="108">
        <f>AG134</f>
        <v>0</v>
      </c>
      <c r="AD203" s="108">
        <v>0</v>
      </c>
      <c r="AE203" s="108">
        <v>0</v>
      </c>
      <c r="AF203" s="151"/>
      <c r="AG203" s="106">
        <f>AC203+AD203+AE203</f>
        <v>0</v>
      </c>
      <c r="AH203" s="109">
        <f t="shared" si="47"/>
        <v>0</v>
      </c>
      <c r="AJ203" s="110">
        <f t="shared" si="48"/>
        <v>0</v>
      </c>
      <c r="AK203" s="110">
        <f t="shared" si="49"/>
        <v>0</v>
      </c>
    </row>
    <row r="204" spans="1:37" x14ac:dyDescent="0.2">
      <c r="A204" s="113"/>
      <c r="B204" s="113"/>
      <c r="C204" s="117" t="s">
        <v>157</v>
      </c>
      <c r="D204" s="118">
        <f>SUM(D154:D203)</f>
        <v>2650264</v>
      </c>
      <c r="E204" s="118">
        <v>0</v>
      </c>
      <c r="F204" s="119">
        <f>SUM(F154:F203)</f>
        <v>43923</v>
      </c>
      <c r="G204" s="119">
        <f>SUM(G154:G203)</f>
        <v>0</v>
      </c>
      <c r="H204" s="118">
        <f>SUM(H154:H203)</f>
        <v>2694187</v>
      </c>
      <c r="I204" s="89"/>
      <c r="J204" s="119">
        <f t="shared" ref="J204:O204" si="57">SUM(J154:J203)</f>
        <v>1550797</v>
      </c>
      <c r="K204" s="119">
        <f t="shared" si="57"/>
        <v>0</v>
      </c>
      <c r="L204" s="119">
        <f t="shared" si="57"/>
        <v>72466</v>
      </c>
      <c r="M204" s="119">
        <f t="shared" si="57"/>
        <v>0</v>
      </c>
      <c r="N204" s="118">
        <f t="shared" si="57"/>
        <v>1623263</v>
      </c>
      <c r="O204" s="118">
        <f t="shared" si="57"/>
        <v>1070924</v>
      </c>
      <c r="Q204" s="120">
        <f>SUM(Q154:Q203)</f>
        <v>2672225.5</v>
      </c>
      <c r="R204" s="120">
        <f>SUM(R154:R203)</f>
        <v>1587030</v>
      </c>
      <c r="T204" s="113"/>
      <c r="U204" s="113"/>
      <c r="V204" s="117" t="s">
        <v>157</v>
      </c>
      <c r="W204" s="118">
        <f>SUM(W154:W203)</f>
        <v>2650264</v>
      </c>
      <c r="X204" s="119">
        <f>SUM(X154:X203)</f>
        <v>43923</v>
      </c>
      <c r="Y204" s="119"/>
      <c r="Z204" s="119">
        <f>SUM(Z154:Z203)</f>
        <v>0</v>
      </c>
      <c r="AA204" s="118">
        <f>SUM(AA154:AA203)</f>
        <v>2694187</v>
      </c>
      <c r="AB204" s="89"/>
      <c r="AC204" s="119">
        <f>SUM(AC154:AC203)</f>
        <v>1575167.609654</v>
      </c>
      <c r="AD204" s="119">
        <f>SUM(AD154:AD203)</f>
        <v>92508.072448840001</v>
      </c>
      <c r="AE204" s="119">
        <f>SUM(AE154:AE203)</f>
        <v>0</v>
      </c>
      <c r="AF204" s="119"/>
      <c r="AG204" s="118">
        <f>SUM(AG154:AG203)</f>
        <v>1667675.6821028402</v>
      </c>
      <c r="AH204" s="118">
        <f>SUM(AH154:AH203)</f>
        <v>1026511.3178971601</v>
      </c>
      <c r="AJ204" s="120">
        <f>SUM(AJ154:AJ203)</f>
        <v>2672225.5</v>
      </c>
      <c r="AK204" s="120">
        <f>SUM(AK154:AK203)</f>
        <v>1621421.64587842</v>
      </c>
    </row>
    <row r="205" spans="1:37" ht="48" x14ac:dyDescent="0.2">
      <c r="A205" s="113"/>
      <c r="B205" s="113"/>
      <c r="C205" s="121" t="s">
        <v>174</v>
      </c>
      <c r="D205" s="115"/>
      <c r="E205" s="115"/>
      <c r="F205" s="116"/>
      <c r="G205" s="116"/>
      <c r="H205" s="106">
        <f>D205+F205+G205</f>
        <v>0</v>
      </c>
      <c r="J205" s="116"/>
      <c r="K205" s="116"/>
      <c r="L205" s="116"/>
      <c r="M205" s="116"/>
      <c r="N205" s="106">
        <f>J205+L205+M205</f>
        <v>0</v>
      </c>
      <c r="O205" s="109">
        <f>H205+N205</f>
        <v>0</v>
      </c>
      <c r="Q205" s="111"/>
      <c r="R205" s="111">
        <f>Q204-R204</f>
        <v>1085195.5</v>
      </c>
      <c r="T205" s="113"/>
      <c r="U205" s="113"/>
      <c r="V205" s="121" t="s">
        <v>174</v>
      </c>
      <c r="W205" s="115"/>
      <c r="X205" s="116"/>
      <c r="Y205" s="116"/>
      <c r="Z205" s="116"/>
      <c r="AA205" s="106">
        <f>W205+X205+Z205</f>
        <v>0</v>
      </c>
      <c r="AC205" s="116"/>
      <c r="AD205" s="116"/>
      <c r="AE205" s="116"/>
      <c r="AF205" s="116"/>
      <c r="AG205" s="106">
        <f>AC205+AD205+AE205</f>
        <v>0</v>
      </c>
      <c r="AH205" s="109">
        <f>AA205+AG205</f>
        <v>0</v>
      </c>
      <c r="AJ205" s="111"/>
      <c r="AK205" s="111">
        <f>AJ204-AK204</f>
        <v>1050803.85412158</v>
      </c>
    </row>
    <row r="206" spans="1:37" ht="36" x14ac:dyDescent="0.2">
      <c r="A206" s="113"/>
      <c r="B206" s="113"/>
      <c r="C206" s="122" t="s">
        <v>175</v>
      </c>
      <c r="D206" s="115"/>
      <c r="E206" s="115"/>
      <c r="F206" s="116"/>
      <c r="G206" s="116"/>
      <c r="H206" s="106">
        <f>D206+F206+G206</f>
        <v>0</v>
      </c>
      <c r="J206" s="116"/>
      <c r="K206" s="116"/>
      <c r="L206" s="116"/>
      <c r="M206" s="116"/>
      <c r="N206" s="106">
        <f>J206+L206+M206</f>
        <v>0</v>
      </c>
      <c r="O206" s="109">
        <f>H206+N206</f>
        <v>0</v>
      </c>
      <c r="Q206" s="111"/>
      <c r="R206" s="88">
        <f>AVERAGE(O207,O138)</f>
        <v>1085195.5</v>
      </c>
      <c r="T206" s="113"/>
      <c r="U206" s="113"/>
      <c r="V206" s="122" t="s">
        <v>175</v>
      </c>
      <c r="W206" s="115"/>
      <c r="X206" s="116"/>
      <c r="Y206" s="116"/>
      <c r="Z206" s="116"/>
      <c r="AA206" s="106">
        <f>W206+X206+Z206</f>
        <v>0</v>
      </c>
      <c r="AC206" s="116"/>
      <c r="AD206" s="116"/>
      <c r="AE206" s="116"/>
      <c r="AF206" s="116"/>
      <c r="AG206" s="106">
        <f>AC206+AD206+AE206</f>
        <v>0</v>
      </c>
      <c r="AH206" s="109">
        <f>AA206+AG206</f>
        <v>0</v>
      </c>
      <c r="AJ206" s="111"/>
      <c r="AK206" s="111">
        <f>AVERAGE(AH207,AH138)</f>
        <v>1050803.85412158</v>
      </c>
    </row>
    <row r="207" spans="1:37" x14ac:dyDescent="0.2">
      <c r="A207" s="113"/>
      <c r="B207" s="113"/>
      <c r="C207" s="117" t="s">
        <v>158</v>
      </c>
      <c r="D207" s="118">
        <f>SUM(D204:D206)</f>
        <v>2650264</v>
      </c>
      <c r="E207" s="118"/>
      <c r="F207" s="118">
        <f>SUM(F204:F206)</f>
        <v>43923</v>
      </c>
      <c r="G207" s="118">
        <f>SUM(G204:G206)</f>
        <v>0</v>
      </c>
      <c r="H207" s="118">
        <f>SUM(H204:H206)</f>
        <v>2694187</v>
      </c>
      <c r="I207" s="118"/>
      <c r="J207" s="118">
        <f>SUM(J204:J206)</f>
        <v>1550797</v>
      </c>
      <c r="K207" s="118"/>
      <c r="L207" s="118">
        <f>SUM(L204:L206)</f>
        <v>72466</v>
      </c>
      <c r="M207" s="118">
        <f>SUM(M204:M206)</f>
        <v>0</v>
      </c>
      <c r="N207" s="118">
        <f>SUM(N204:N206)</f>
        <v>1623263</v>
      </c>
      <c r="O207" s="118">
        <f>SUM(O204:O206)</f>
        <v>1070924</v>
      </c>
      <c r="Q207" s="111"/>
      <c r="T207" s="113"/>
      <c r="U207" s="113"/>
      <c r="V207" s="117" t="s">
        <v>158</v>
      </c>
      <c r="W207" s="118">
        <f>SUM(W204:W206)</f>
        <v>2650264</v>
      </c>
      <c r="X207" s="118">
        <f>SUM(X204:X206)</f>
        <v>43923</v>
      </c>
      <c r="Y207" s="118"/>
      <c r="Z207" s="118">
        <f>SUM(Z204:Z206)</f>
        <v>0</v>
      </c>
      <c r="AA207" s="118">
        <f>SUM(AA204:AA206)</f>
        <v>2694187</v>
      </c>
      <c r="AB207" s="118"/>
      <c r="AC207" s="118">
        <f>SUM(AC204:AC206)</f>
        <v>1575167.609654</v>
      </c>
      <c r="AD207" s="118">
        <f>SUM(AD204:AD206)</f>
        <v>92508.072448840001</v>
      </c>
      <c r="AE207" s="118">
        <f>SUM(AE204:AE206)</f>
        <v>0</v>
      </c>
      <c r="AF207" s="118"/>
      <c r="AG207" s="118">
        <f>SUM(AG204:AG206)</f>
        <v>1667675.6821028402</v>
      </c>
      <c r="AH207" s="118">
        <f>SUM(AH204:AH206)</f>
        <v>1026511.3178971601</v>
      </c>
      <c r="AJ207" s="111"/>
    </row>
    <row r="208" spans="1:37" x14ac:dyDescent="0.2">
      <c r="A208" s="123"/>
      <c r="B208" s="123"/>
      <c r="C208" s="189" t="s">
        <v>159</v>
      </c>
      <c r="D208" s="189"/>
      <c r="E208" s="189"/>
      <c r="F208" s="189"/>
      <c r="G208" s="189"/>
      <c r="H208" s="189"/>
      <c r="I208" s="189"/>
      <c r="J208" s="189"/>
      <c r="K208" s="124"/>
      <c r="L208" s="125"/>
      <c r="M208" s="126"/>
      <c r="N208" s="127">
        <f>'[1]1.2 TB Historical Balances'!P200</f>
        <v>-1623262.83</v>
      </c>
      <c r="O208" s="128"/>
      <c r="P208" s="129"/>
      <c r="Q208" s="129" t="s">
        <v>160</v>
      </c>
      <c r="R208" s="129"/>
      <c r="S208" s="129"/>
      <c r="T208" s="123"/>
      <c r="U208" s="123"/>
      <c r="V208" s="189" t="s">
        <v>159</v>
      </c>
      <c r="W208" s="189"/>
      <c r="X208" s="189"/>
      <c r="Y208" s="189"/>
      <c r="Z208" s="189"/>
      <c r="AA208" s="189"/>
      <c r="AB208" s="189"/>
      <c r="AC208" s="189"/>
      <c r="AD208" s="125"/>
      <c r="AE208" s="126"/>
      <c r="AF208" s="126"/>
      <c r="AG208" s="127"/>
      <c r="AH208" s="128"/>
      <c r="AI208" s="129"/>
      <c r="AJ208" s="129"/>
      <c r="AK208" s="129"/>
    </row>
    <row r="209" spans="1:37" x14ac:dyDescent="0.2">
      <c r="A209" s="123"/>
      <c r="B209" s="130"/>
      <c r="C209" s="190" t="s">
        <v>91</v>
      </c>
      <c r="D209" s="190"/>
      <c r="E209" s="190"/>
      <c r="F209" s="190"/>
      <c r="G209" s="190"/>
      <c r="H209" s="190"/>
      <c r="I209" s="190"/>
      <c r="J209" s="190"/>
      <c r="K209" s="131"/>
      <c r="L209" s="132">
        <f>L207+L208</f>
        <v>72466</v>
      </c>
      <c r="M209" s="126"/>
      <c r="N209" s="133">
        <f>N207+N208</f>
        <v>0.16999999992549419</v>
      </c>
      <c r="O209" s="134"/>
      <c r="P209" s="126"/>
      <c r="Q209" s="126"/>
      <c r="R209" s="126"/>
      <c r="S209" s="126"/>
      <c r="T209" s="123"/>
      <c r="U209" s="130"/>
      <c r="V209" s="190" t="s">
        <v>91</v>
      </c>
      <c r="W209" s="190"/>
      <c r="X209" s="190"/>
      <c r="Y209" s="190"/>
      <c r="Z209" s="190"/>
      <c r="AA209" s="190"/>
      <c r="AB209" s="190"/>
      <c r="AC209" s="190"/>
      <c r="AD209" s="132">
        <f>AD207+AD208</f>
        <v>92508.072448840001</v>
      </c>
      <c r="AE209" s="126"/>
      <c r="AF209" s="126"/>
      <c r="AG209" s="133"/>
      <c r="AH209" s="134"/>
      <c r="AI209" s="126"/>
      <c r="AJ209" s="126"/>
      <c r="AK209" s="126"/>
    </row>
    <row r="210" spans="1:37" x14ac:dyDescent="0.2">
      <c r="H210" s="111"/>
      <c r="J210" s="135"/>
      <c r="K210" s="135"/>
      <c r="L210" s="127">
        <f>'[1]1.2 TB Historical Balances'!P$530</f>
        <v>72465.66</v>
      </c>
      <c r="M210" s="128"/>
      <c r="N210" s="129"/>
      <c r="O210" s="111"/>
      <c r="AA210" s="111"/>
      <c r="AC210" s="135"/>
      <c r="AD210" s="111"/>
    </row>
    <row r="211" spans="1:37" x14ac:dyDescent="0.2">
      <c r="A211" s="136"/>
      <c r="B211" s="136"/>
      <c r="C211" s="137"/>
      <c r="D211" s="137"/>
      <c r="E211" s="137"/>
      <c r="F211" s="137"/>
      <c r="G211" s="137"/>
      <c r="H211" s="137" t="s">
        <v>176</v>
      </c>
      <c r="I211" s="137"/>
      <c r="L211" s="137"/>
      <c r="M211" s="137"/>
      <c r="O211" s="111"/>
      <c r="T211" s="136"/>
      <c r="U211" s="136"/>
      <c r="V211" s="137"/>
      <c r="W211" s="137"/>
      <c r="X211" s="137"/>
      <c r="Y211" s="137"/>
      <c r="Z211" s="137"/>
      <c r="AA211" s="137" t="s">
        <v>176</v>
      </c>
      <c r="AB211" s="137"/>
      <c r="AD211" s="137"/>
    </row>
    <row r="212" spans="1:37" x14ac:dyDescent="0.2">
      <c r="A212" s="138">
        <v>10</v>
      </c>
      <c r="B212" s="138"/>
      <c r="C212" s="139" t="s">
        <v>163</v>
      </c>
      <c r="D212" s="137"/>
      <c r="E212" s="137"/>
      <c r="F212" s="137"/>
      <c r="G212" s="137"/>
      <c r="H212" s="137" t="s">
        <v>163</v>
      </c>
      <c r="I212" s="137"/>
      <c r="L212" s="140"/>
      <c r="O212" s="111"/>
      <c r="T212" s="138">
        <v>10</v>
      </c>
      <c r="U212" s="138"/>
      <c r="V212" s="139" t="s">
        <v>163</v>
      </c>
      <c r="W212" s="137"/>
      <c r="X212" s="137"/>
      <c r="Y212" s="137"/>
      <c r="Z212" s="137"/>
      <c r="AA212" s="137" t="s">
        <v>163</v>
      </c>
      <c r="AB212" s="137"/>
      <c r="AD212" s="140"/>
    </row>
    <row r="213" spans="1:37" x14ac:dyDescent="0.2">
      <c r="A213" s="138">
        <v>8</v>
      </c>
      <c r="B213" s="138"/>
      <c r="C213" s="139" t="s">
        <v>78</v>
      </c>
      <c r="D213" s="137"/>
      <c r="E213" s="137"/>
      <c r="F213" s="137"/>
      <c r="G213" s="137"/>
      <c r="H213" s="137" t="s">
        <v>78</v>
      </c>
      <c r="I213" s="137"/>
      <c r="L213" s="140"/>
      <c r="O213" s="111"/>
      <c r="T213" s="138">
        <v>8</v>
      </c>
      <c r="U213" s="138"/>
      <c r="V213" s="139" t="s">
        <v>78</v>
      </c>
      <c r="W213" s="137"/>
      <c r="X213" s="137"/>
      <c r="Y213" s="137"/>
      <c r="Z213" s="137"/>
      <c r="AA213" s="137" t="s">
        <v>78</v>
      </c>
      <c r="AB213" s="137"/>
      <c r="AD213" s="140"/>
    </row>
    <row r="214" spans="1:37" x14ac:dyDescent="0.2">
      <c r="A214" s="138">
        <v>8</v>
      </c>
      <c r="B214" s="138"/>
      <c r="C214" s="139" t="s">
        <v>164</v>
      </c>
      <c r="D214" s="137"/>
      <c r="E214" s="137"/>
      <c r="F214" s="137"/>
      <c r="G214" s="137"/>
      <c r="H214" s="141" t="s">
        <v>164</v>
      </c>
      <c r="I214" s="137"/>
      <c r="L214" s="140"/>
      <c r="O214" s="111"/>
      <c r="T214" s="138">
        <v>8</v>
      </c>
      <c r="U214" s="138"/>
      <c r="V214" s="139" t="s">
        <v>164</v>
      </c>
      <c r="W214" s="137"/>
      <c r="X214" s="137"/>
      <c r="Y214" s="137"/>
      <c r="Z214" s="137"/>
      <c r="AA214" s="141" t="s">
        <v>164</v>
      </c>
      <c r="AB214" s="137"/>
      <c r="AD214" s="140"/>
    </row>
    <row r="215" spans="1:37" x14ac:dyDescent="0.2">
      <c r="A215" s="138">
        <v>8</v>
      </c>
      <c r="B215" s="138"/>
      <c r="C215" s="139" t="s">
        <v>165</v>
      </c>
      <c r="D215" s="137"/>
      <c r="E215" s="137"/>
      <c r="F215" s="137"/>
      <c r="G215" s="137"/>
      <c r="H215" s="141" t="s">
        <v>165</v>
      </c>
      <c r="I215" s="137"/>
      <c r="L215" s="140"/>
      <c r="O215" s="111"/>
      <c r="T215" s="138">
        <v>8</v>
      </c>
      <c r="U215" s="138"/>
      <c r="V215" s="139" t="s">
        <v>165</v>
      </c>
      <c r="W215" s="137"/>
      <c r="X215" s="137"/>
      <c r="Y215" s="137"/>
      <c r="Z215" s="137"/>
      <c r="AA215" s="141" t="s">
        <v>165</v>
      </c>
      <c r="AB215" s="137"/>
      <c r="AD215" s="140"/>
    </row>
    <row r="216" spans="1:37" x14ac:dyDescent="0.2">
      <c r="A216" s="138">
        <v>8</v>
      </c>
      <c r="B216" s="138"/>
      <c r="C216" s="139" t="s">
        <v>166</v>
      </c>
      <c r="D216" s="137"/>
      <c r="E216" s="137"/>
      <c r="F216" s="137"/>
      <c r="G216" s="137"/>
      <c r="H216" s="137" t="s">
        <v>166</v>
      </c>
      <c r="I216" s="137"/>
      <c r="L216" s="140"/>
      <c r="O216" s="111"/>
      <c r="T216" s="138">
        <v>8</v>
      </c>
      <c r="U216" s="138"/>
      <c r="V216" s="139" t="s">
        <v>166</v>
      </c>
      <c r="W216" s="137"/>
      <c r="X216" s="137"/>
      <c r="Y216" s="137"/>
      <c r="Z216" s="137"/>
      <c r="AA216" s="137" t="s">
        <v>166</v>
      </c>
      <c r="AB216" s="137"/>
      <c r="AD216" s="140"/>
    </row>
    <row r="217" spans="1:37" x14ac:dyDescent="0.2">
      <c r="A217" s="136"/>
      <c r="B217" s="136"/>
      <c r="C217" s="137"/>
      <c r="D217" s="137"/>
      <c r="E217" s="137"/>
      <c r="F217" s="137"/>
      <c r="G217" s="137"/>
      <c r="H217" s="142" t="s">
        <v>167</v>
      </c>
      <c r="I217" s="137"/>
      <c r="L217" s="143">
        <f>L209+L212+L216+L213+L214+L215</f>
        <v>72466</v>
      </c>
      <c r="T217" s="136"/>
      <c r="U217" s="136"/>
      <c r="V217" s="137"/>
      <c r="W217" s="137"/>
      <c r="X217" s="137"/>
      <c r="Y217" s="137"/>
      <c r="Z217" s="137"/>
      <c r="AA217" s="142" t="s">
        <v>167</v>
      </c>
      <c r="AB217" s="137"/>
      <c r="AD217" s="143">
        <f>AD209+AD212+AD216+AD213+AD214+AD215</f>
        <v>92508.072448840001</v>
      </c>
    </row>
    <row r="218" spans="1:37" x14ac:dyDescent="0.2">
      <c r="A218" s="136"/>
      <c r="B218" s="136"/>
      <c r="C218" s="137"/>
      <c r="D218" s="137"/>
      <c r="E218" s="137"/>
      <c r="F218" s="137"/>
      <c r="G218" s="137"/>
      <c r="H218" s="142"/>
      <c r="I218" s="137"/>
      <c r="L218" s="144"/>
      <c r="T218" s="136"/>
      <c r="U218" s="136"/>
      <c r="V218" s="137"/>
      <c r="W218" s="137"/>
      <c r="X218" s="137"/>
      <c r="Y218" s="137"/>
      <c r="Z218" s="137"/>
      <c r="AA218" s="142"/>
      <c r="AB218" s="137"/>
      <c r="AD218" s="144"/>
    </row>
    <row r="219" spans="1:37" s="185" customFormat="1" ht="21" x14ac:dyDescent="0.35">
      <c r="A219" s="186"/>
      <c r="B219" s="186"/>
      <c r="F219" s="182" t="s">
        <v>141</v>
      </c>
      <c r="G219" s="183">
        <f>'[1]0.1 LDC Info'!$E$27+3</f>
        <v>2015</v>
      </c>
      <c r="H219" s="184" t="s">
        <v>169</v>
      </c>
      <c r="T219" s="186"/>
      <c r="U219" s="186"/>
      <c r="X219" s="182" t="s">
        <v>141</v>
      </c>
      <c r="Y219" s="182"/>
      <c r="Z219" s="183">
        <f>'[1]0.1 LDC Info'!$E$27+3</f>
        <v>2015</v>
      </c>
      <c r="AA219" s="184" t="s">
        <v>142</v>
      </c>
    </row>
    <row r="221" spans="1:37" x14ac:dyDescent="0.2">
      <c r="D221" s="188" t="s">
        <v>143</v>
      </c>
      <c r="E221" s="188"/>
      <c r="F221" s="188"/>
      <c r="G221" s="188"/>
      <c r="H221" s="188"/>
      <c r="J221" s="91"/>
      <c r="K221" s="92"/>
      <c r="L221" s="93" t="s">
        <v>144</v>
      </c>
      <c r="M221" s="93"/>
      <c r="N221" s="94"/>
      <c r="W221" s="188" t="s">
        <v>143</v>
      </c>
      <c r="X221" s="188"/>
      <c r="Y221" s="188"/>
      <c r="Z221" s="188"/>
      <c r="AA221" s="188"/>
      <c r="AC221" s="91"/>
      <c r="AD221" s="93" t="s">
        <v>144</v>
      </c>
      <c r="AE221" s="93"/>
      <c r="AF221" s="93"/>
      <c r="AG221" s="94"/>
    </row>
    <row r="222" spans="1:37" x14ac:dyDescent="0.2">
      <c r="A222" s="95" t="s">
        <v>145</v>
      </c>
      <c r="B222" s="96" t="s">
        <v>146</v>
      </c>
      <c r="C222" s="97" t="s">
        <v>20</v>
      </c>
      <c r="D222" s="95" t="s">
        <v>147</v>
      </c>
      <c r="E222" s="95"/>
      <c r="F222" s="96" t="s">
        <v>148</v>
      </c>
      <c r="G222" s="96" t="s">
        <v>149</v>
      </c>
      <c r="H222" s="95" t="s">
        <v>150</v>
      </c>
      <c r="I222" s="98"/>
      <c r="J222" s="99" t="s">
        <v>147</v>
      </c>
      <c r="K222" s="99"/>
      <c r="L222" s="100" t="s">
        <v>148</v>
      </c>
      <c r="M222" s="100" t="s">
        <v>149</v>
      </c>
      <c r="N222" s="101" t="s">
        <v>150</v>
      </c>
      <c r="O222" s="95" t="s">
        <v>151</v>
      </c>
      <c r="Q222" s="102" t="s">
        <v>152</v>
      </c>
      <c r="R222" s="102" t="s">
        <v>153</v>
      </c>
      <c r="T222" s="95" t="s">
        <v>145</v>
      </c>
      <c r="U222" s="96" t="s">
        <v>146</v>
      </c>
      <c r="V222" s="97" t="s">
        <v>20</v>
      </c>
      <c r="W222" s="95" t="s">
        <v>147</v>
      </c>
      <c r="X222" s="96" t="s">
        <v>148</v>
      </c>
      <c r="Y222" s="96"/>
      <c r="Z222" s="96" t="s">
        <v>149</v>
      </c>
      <c r="AA222" s="95" t="s">
        <v>150</v>
      </c>
      <c r="AB222" s="98"/>
      <c r="AC222" s="99" t="s">
        <v>147</v>
      </c>
      <c r="AD222" s="100" t="s">
        <v>148</v>
      </c>
      <c r="AE222" s="100" t="s">
        <v>149</v>
      </c>
      <c r="AF222" s="100"/>
      <c r="AG222" s="101" t="s">
        <v>150</v>
      </c>
      <c r="AH222" s="95" t="s">
        <v>151</v>
      </c>
      <c r="AJ222" s="102" t="s">
        <v>152</v>
      </c>
      <c r="AK222" s="102" t="s">
        <v>153</v>
      </c>
    </row>
    <row r="223" spans="1:37" ht="24" x14ac:dyDescent="0.2">
      <c r="A223" s="103">
        <v>12</v>
      </c>
      <c r="B223" s="103">
        <v>1611</v>
      </c>
      <c r="C223" s="104" t="s">
        <v>55</v>
      </c>
      <c r="D223" s="105">
        <f>H154</f>
        <v>133662</v>
      </c>
      <c r="E223" s="105"/>
      <c r="F223" s="105">
        <v>54800</v>
      </c>
      <c r="G223" s="105">
        <v>0</v>
      </c>
      <c r="H223" s="106">
        <f t="shared" ref="H223:H254" si="58">D223+F223+G223</f>
        <v>188462</v>
      </c>
      <c r="I223" s="107"/>
      <c r="J223" s="108">
        <f>N154</f>
        <v>93982</v>
      </c>
      <c r="K223" s="108"/>
      <c r="L223" s="108">
        <v>13416</v>
      </c>
      <c r="M223" s="108">
        <v>0</v>
      </c>
      <c r="N223" s="106">
        <f>J223+L223+M223</f>
        <v>107398</v>
      </c>
      <c r="O223" s="109">
        <f t="shared" ref="O223:O272" si="59">H223-N223</f>
        <v>81064</v>
      </c>
      <c r="Q223" s="110">
        <f t="shared" ref="Q223:Q254" si="60">AVERAGE(H223,D223)</f>
        <v>161062</v>
      </c>
      <c r="R223" s="110">
        <f t="shared" ref="R223:R272" si="61">AVERAGE(N223,J223)</f>
        <v>100690</v>
      </c>
      <c r="S223" s="111"/>
      <c r="T223" s="103">
        <v>12</v>
      </c>
      <c r="U223" s="103">
        <v>1611</v>
      </c>
      <c r="V223" s="104" t="s">
        <v>55</v>
      </c>
      <c r="W223" s="105">
        <f>AA154</f>
        <v>133662</v>
      </c>
      <c r="X223" s="105">
        <v>54800</v>
      </c>
      <c r="Y223" s="105"/>
      <c r="Z223" s="105">
        <v>0</v>
      </c>
      <c r="AA223" s="106">
        <f t="shared" ref="AA223:AA272" si="62">W223+X223+Z223</f>
        <v>188462</v>
      </c>
      <c r="AB223" s="107"/>
      <c r="AC223" s="108">
        <f>AG154</f>
        <v>93982</v>
      </c>
      <c r="AD223" s="108">
        <f>4678+32216</f>
        <v>36894</v>
      </c>
      <c r="AE223" s="108">
        <v>0</v>
      </c>
      <c r="AF223" s="151"/>
      <c r="AG223" s="106">
        <f>AC223+AD223+AE223</f>
        <v>130876</v>
      </c>
      <c r="AH223" s="109">
        <f t="shared" ref="AH223:AH272" si="63">AA223-AG223</f>
        <v>57586</v>
      </c>
      <c r="AJ223" s="110">
        <f t="shared" ref="AJ223:AJ272" si="64">AVERAGE(AA223,W223)</f>
        <v>161062</v>
      </c>
      <c r="AK223" s="110">
        <f t="shared" ref="AK223:AK272" si="65">AVERAGE(AG223,AC223)</f>
        <v>112429</v>
      </c>
    </row>
    <row r="224" spans="1:37" ht="24" x14ac:dyDescent="0.2">
      <c r="A224" s="103" t="s">
        <v>154</v>
      </c>
      <c r="B224" s="103">
        <v>1612</v>
      </c>
      <c r="C224" s="104" t="s">
        <v>155</v>
      </c>
      <c r="D224" s="105">
        <f t="shared" ref="D224:D270" si="66">H155</f>
        <v>0</v>
      </c>
      <c r="E224" s="105"/>
      <c r="F224" s="105">
        <v>0</v>
      </c>
      <c r="G224" s="105">
        <v>0</v>
      </c>
      <c r="H224" s="106">
        <f t="shared" si="58"/>
        <v>0</v>
      </c>
      <c r="I224" s="107"/>
      <c r="J224" s="108">
        <f t="shared" ref="J224:J272" si="67">N155</f>
        <v>0</v>
      </c>
      <c r="K224" s="108"/>
      <c r="L224" s="108">
        <v>0</v>
      </c>
      <c r="M224" s="108">
        <v>0</v>
      </c>
      <c r="N224" s="106">
        <f t="shared" ref="N224:N272" si="68">J224+L224+M224</f>
        <v>0</v>
      </c>
      <c r="O224" s="109">
        <f t="shared" si="59"/>
        <v>0</v>
      </c>
      <c r="Q224" s="110">
        <f t="shared" si="60"/>
        <v>0</v>
      </c>
      <c r="R224" s="110">
        <f t="shared" si="61"/>
        <v>0</v>
      </c>
      <c r="S224" s="111"/>
      <c r="T224" s="103" t="s">
        <v>154</v>
      </c>
      <c r="U224" s="103">
        <v>1612</v>
      </c>
      <c r="V224" s="104" t="s">
        <v>155</v>
      </c>
      <c r="W224" s="105">
        <f t="shared" ref="W224:W270" si="69">AA155</f>
        <v>0</v>
      </c>
      <c r="X224" s="105">
        <v>0</v>
      </c>
      <c r="Y224" s="105"/>
      <c r="Z224" s="105">
        <v>0</v>
      </c>
      <c r="AA224" s="106">
        <f t="shared" si="62"/>
        <v>0</v>
      </c>
      <c r="AB224" s="107"/>
      <c r="AC224" s="108">
        <f t="shared" ref="AC224" si="70">AG155</f>
        <v>0</v>
      </c>
      <c r="AD224" s="108"/>
      <c r="AE224" s="108">
        <v>0</v>
      </c>
      <c r="AF224" s="151"/>
      <c r="AG224" s="106">
        <f t="shared" ref="AG224:AG272" si="71">AC224+AD224+AE224</f>
        <v>0</v>
      </c>
      <c r="AH224" s="109">
        <f t="shared" si="63"/>
        <v>0</v>
      </c>
      <c r="AJ224" s="110">
        <f t="shared" si="64"/>
        <v>0</v>
      </c>
      <c r="AK224" s="110">
        <f t="shared" si="65"/>
        <v>0</v>
      </c>
    </row>
    <row r="225" spans="1:37" x14ac:dyDescent="0.2">
      <c r="A225" s="103" t="s">
        <v>119</v>
      </c>
      <c r="B225" s="103">
        <v>1805</v>
      </c>
      <c r="C225" s="104" t="s">
        <v>57</v>
      </c>
      <c r="D225" s="105">
        <f t="shared" si="66"/>
        <v>141</v>
      </c>
      <c r="E225" s="105"/>
      <c r="F225" s="105">
        <v>0</v>
      </c>
      <c r="G225" s="105">
        <v>0</v>
      </c>
      <c r="H225" s="106">
        <f t="shared" si="58"/>
        <v>141</v>
      </c>
      <c r="I225" s="107"/>
      <c r="J225" s="108">
        <f>N156</f>
        <v>0</v>
      </c>
      <c r="K225" s="108"/>
      <c r="L225" s="108">
        <v>0</v>
      </c>
      <c r="M225" s="108">
        <v>0</v>
      </c>
      <c r="N225" s="106">
        <f t="shared" si="68"/>
        <v>0</v>
      </c>
      <c r="O225" s="109">
        <f t="shared" si="59"/>
        <v>141</v>
      </c>
      <c r="Q225" s="110">
        <f t="shared" si="60"/>
        <v>141</v>
      </c>
      <c r="R225" s="110">
        <f t="shared" si="61"/>
        <v>0</v>
      </c>
      <c r="S225" s="111"/>
      <c r="T225" s="103" t="s">
        <v>119</v>
      </c>
      <c r="U225" s="103">
        <v>1805</v>
      </c>
      <c r="V225" s="104" t="s">
        <v>57</v>
      </c>
      <c r="W225" s="105">
        <f t="shared" si="69"/>
        <v>141</v>
      </c>
      <c r="X225" s="105">
        <v>0</v>
      </c>
      <c r="Y225" s="105"/>
      <c r="Z225" s="105">
        <v>0</v>
      </c>
      <c r="AA225" s="106">
        <f t="shared" si="62"/>
        <v>141</v>
      </c>
      <c r="AB225" s="107"/>
      <c r="AC225" s="108">
        <f>AG156</f>
        <v>0</v>
      </c>
      <c r="AD225" s="108">
        <v>0</v>
      </c>
      <c r="AE225" s="108">
        <v>0</v>
      </c>
      <c r="AF225" s="151"/>
      <c r="AG225" s="106">
        <f t="shared" si="71"/>
        <v>0</v>
      </c>
      <c r="AH225" s="109">
        <f t="shared" si="63"/>
        <v>141</v>
      </c>
      <c r="AJ225" s="110">
        <f t="shared" si="64"/>
        <v>141</v>
      </c>
      <c r="AK225" s="110">
        <f t="shared" si="65"/>
        <v>0</v>
      </c>
    </row>
    <row r="226" spans="1:37" x14ac:dyDescent="0.2">
      <c r="A226" s="103">
        <v>47</v>
      </c>
      <c r="B226" s="103">
        <v>1808</v>
      </c>
      <c r="C226" s="104" t="s">
        <v>58</v>
      </c>
      <c r="D226" s="105">
        <f t="shared" si="66"/>
        <v>0</v>
      </c>
      <c r="E226" s="105"/>
      <c r="F226" s="105">
        <v>0</v>
      </c>
      <c r="G226" s="105">
        <v>0</v>
      </c>
      <c r="H226" s="106">
        <f t="shared" si="58"/>
        <v>0</v>
      </c>
      <c r="I226" s="107"/>
      <c r="J226" s="108">
        <f t="shared" si="67"/>
        <v>0</v>
      </c>
      <c r="K226" s="108"/>
      <c r="L226" s="108">
        <v>0</v>
      </c>
      <c r="M226" s="108">
        <v>0</v>
      </c>
      <c r="N226" s="106">
        <f t="shared" si="68"/>
        <v>0</v>
      </c>
      <c r="O226" s="109">
        <f t="shared" si="59"/>
        <v>0</v>
      </c>
      <c r="Q226" s="110">
        <f t="shared" si="60"/>
        <v>0</v>
      </c>
      <c r="R226" s="110">
        <f t="shared" si="61"/>
        <v>0</v>
      </c>
      <c r="S226" s="111"/>
      <c r="T226" s="103">
        <v>47</v>
      </c>
      <c r="U226" s="103">
        <v>1808</v>
      </c>
      <c r="V226" s="104" t="s">
        <v>58</v>
      </c>
      <c r="W226" s="105">
        <f t="shared" si="69"/>
        <v>0</v>
      </c>
      <c r="X226" s="105">
        <v>0</v>
      </c>
      <c r="Y226" s="105"/>
      <c r="Z226" s="105">
        <v>0</v>
      </c>
      <c r="AA226" s="106">
        <f t="shared" si="62"/>
        <v>0</v>
      </c>
      <c r="AB226" s="107"/>
      <c r="AC226" s="108">
        <f t="shared" ref="AC226:AC272" si="72">AG157</f>
        <v>0</v>
      </c>
      <c r="AD226" s="108"/>
      <c r="AE226" s="108">
        <v>0</v>
      </c>
      <c r="AF226" s="151"/>
      <c r="AG226" s="106">
        <f t="shared" si="71"/>
        <v>0</v>
      </c>
      <c r="AH226" s="109">
        <f t="shared" si="63"/>
        <v>0</v>
      </c>
      <c r="AJ226" s="110">
        <f t="shared" si="64"/>
        <v>0</v>
      </c>
      <c r="AK226" s="110">
        <f t="shared" si="65"/>
        <v>0</v>
      </c>
    </row>
    <row r="227" spans="1:37" x14ac:dyDescent="0.2">
      <c r="A227" s="103">
        <v>13</v>
      </c>
      <c r="B227" s="103">
        <v>1810</v>
      </c>
      <c r="C227" s="104" t="s">
        <v>59</v>
      </c>
      <c r="D227" s="105">
        <f t="shared" si="66"/>
        <v>0</v>
      </c>
      <c r="E227" s="105"/>
      <c r="F227" s="105">
        <v>0</v>
      </c>
      <c r="G227" s="105">
        <v>0</v>
      </c>
      <c r="H227" s="106">
        <f t="shared" si="58"/>
        <v>0</v>
      </c>
      <c r="I227" s="107"/>
      <c r="J227" s="108">
        <f t="shared" si="67"/>
        <v>0</v>
      </c>
      <c r="K227" s="108"/>
      <c r="L227" s="108">
        <v>0</v>
      </c>
      <c r="M227" s="108">
        <v>0</v>
      </c>
      <c r="N227" s="106">
        <f t="shared" si="68"/>
        <v>0</v>
      </c>
      <c r="O227" s="109">
        <f t="shared" si="59"/>
        <v>0</v>
      </c>
      <c r="Q227" s="110">
        <f t="shared" si="60"/>
        <v>0</v>
      </c>
      <c r="R227" s="110">
        <f t="shared" si="61"/>
        <v>0</v>
      </c>
      <c r="T227" s="103">
        <v>13</v>
      </c>
      <c r="U227" s="103">
        <v>1810</v>
      </c>
      <c r="V227" s="104" t="s">
        <v>59</v>
      </c>
      <c r="W227" s="105">
        <f t="shared" si="69"/>
        <v>0</v>
      </c>
      <c r="X227" s="105">
        <v>0</v>
      </c>
      <c r="Y227" s="105"/>
      <c r="Z227" s="105">
        <v>0</v>
      </c>
      <c r="AA227" s="106">
        <f t="shared" si="62"/>
        <v>0</v>
      </c>
      <c r="AB227" s="107"/>
      <c r="AC227" s="108">
        <f t="shared" si="72"/>
        <v>0</v>
      </c>
      <c r="AD227" s="108"/>
      <c r="AE227" s="108">
        <v>0</v>
      </c>
      <c r="AF227" s="151"/>
      <c r="AG227" s="106">
        <f t="shared" si="71"/>
        <v>0</v>
      </c>
      <c r="AH227" s="109">
        <f t="shared" si="63"/>
        <v>0</v>
      </c>
      <c r="AJ227" s="110">
        <f t="shared" si="64"/>
        <v>0</v>
      </c>
      <c r="AK227" s="110">
        <f t="shared" si="65"/>
        <v>0</v>
      </c>
    </row>
    <row r="228" spans="1:37" x14ac:dyDescent="0.2">
      <c r="A228" s="103">
        <v>47</v>
      </c>
      <c r="B228" s="103">
        <v>1815</v>
      </c>
      <c r="C228" s="104" t="s">
        <v>60</v>
      </c>
      <c r="D228" s="105">
        <f t="shared" si="66"/>
        <v>512923</v>
      </c>
      <c r="E228" s="105"/>
      <c r="F228" s="105">
        <v>0</v>
      </c>
      <c r="G228" s="105">
        <v>0</v>
      </c>
      <c r="H228" s="106">
        <f t="shared" si="58"/>
        <v>512923</v>
      </c>
      <c r="I228" s="107"/>
      <c r="J228" s="108">
        <f t="shared" si="67"/>
        <v>241224</v>
      </c>
      <c r="K228" s="108"/>
      <c r="L228" s="108">
        <v>6792</v>
      </c>
      <c r="M228" s="108">
        <v>0</v>
      </c>
      <c r="N228" s="106">
        <f t="shared" si="68"/>
        <v>248016</v>
      </c>
      <c r="O228" s="109">
        <f t="shared" si="59"/>
        <v>264907</v>
      </c>
      <c r="Q228" s="110">
        <f t="shared" si="60"/>
        <v>512923</v>
      </c>
      <c r="R228" s="110">
        <f t="shared" si="61"/>
        <v>244620</v>
      </c>
      <c r="T228" s="103">
        <v>47</v>
      </c>
      <c r="U228" s="103">
        <v>1815</v>
      </c>
      <c r="V228" s="104" t="s">
        <v>60</v>
      </c>
      <c r="W228" s="105">
        <f t="shared" si="69"/>
        <v>512923</v>
      </c>
      <c r="X228" s="105">
        <v>0</v>
      </c>
      <c r="Y228" s="105"/>
      <c r="Z228" s="105">
        <v>0</v>
      </c>
      <c r="AA228" s="106">
        <f t="shared" si="62"/>
        <v>512923</v>
      </c>
      <c r="AB228" s="107"/>
      <c r="AC228" s="108">
        <f t="shared" si="72"/>
        <v>247906</v>
      </c>
      <c r="AD228" s="108">
        <v>10601</v>
      </c>
      <c r="AE228" s="108">
        <v>0</v>
      </c>
      <c r="AF228" s="151"/>
      <c r="AG228" s="106">
        <f t="shared" si="71"/>
        <v>258507</v>
      </c>
      <c r="AH228" s="109">
        <f t="shared" si="63"/>
        <v>254416</v>
      </c>
      <c r="AJ228" s="110">
        <f t="shared" si="64"/>
        <v>512923</v>
      </c>
      <c r="AK228" s="110">
        <f t="shared" si="65"/>
        <v>253206.5</v>
      </c>
    </row>
    <row r="229" spans="1:37" x14ac:dyDescent="0.2">
      <c r="A229" s="103">
        <v>47</v>
      </c>
      <c r="B229" s="103">
        <v>1820</v>
      </c>
      <c r="C229" s="104" t="s">
        <v>61</v>
      </c>
      <c r="D229" s="105">
        <f t="shared" si="66"/>
        <v>0</v>
      </c>
      <c r="E229" s="105"/>
      <c r="F229" s="105">
        <v>0</v>
      </c>
      <c r="G229" s="105">
        <v>0</v>
      </c>
      <c r="H229" s="106">
        <f t="shared" si="58"/>
        <v>0</v>
      </c>
      <c r="I229" s="107"/>
      <c r="J229" s="108">
        <f t="shared" si="67"/>
        <v>0</v>
      </c>
      <c r="K229" s="108"/>
      <c r="L229" s="108">
        <v>0</v>
      </c>
      <c r="M229" s="108">
        <v>0</v>
      </c>
      <c r="N229" s="106">
        <f t="shared" si="68"/>
        <v>0</v>
      </c>
      <c r="O229" s="109">
        <f t="shared" si="59"/>
        <v>0</v>
      </c>
      <c r="Q229" s="110">
        <f t="shared" si="60"/>
        <v>0</v>
      </c>
      <c r="R229" s="110">
        <f t="shared" si="61"/>
        <v>0</v>
      </c>
      <c r="T229" s="103">
        <v>47</v>
      </c>
      <c r="U229" s="103">
        <v>1820</v>
      </c>
      <c r="V229" s="104" t="s">
        <v>61</v>
      </c>
      <c r="W229" s="105">
        <f t="shared" si="69"/>
        <v>0</v>
      </c>
      <c r="X229" s="105">
        <v>0</v>
      </c>
      <c r="Y229" s="105"/>
      <c r="Z229" s="105">
        <v>0</v>
      </c>
      <c r="AA229" s="106">
        <f t="shared" si="62"/>
        <v>0</v>
      </c>
      <c r="AB229" s="107"/>
      <c r="AC229" s="108">
        <f t="shared" si="72"/>
        <v>0</v>
      </c>
      <c r="AD229" s="108"/>
      <c r="AE229" s="108">
        <v>0</v>
      </c>
      <c r="AF229" s="151"/>
      <c r="AG229" s="106">
        <f t="shared" si="71"/>
        <v>0</v>
      </c>
      <c r="AH229" s="109">
        <f t="shared" si="63"/>
        <v>0</v>
      </c>
      <c r="AJ229" s="110">
        <f t="shared" si="64"/>
        <v>0</v>
      </c>
      <c r="AK229" s="110">
        <f t="shared" si="65"/>
        <v>0</v>
      </c>
    </row>
    <row r="230" spans="1:37" x14ac:dyDescent="0.2">
      <c r="A230" s="103">
        <v>47</v>
      </c>
      <c r="B230" s="103">
        <v>1825</v>
      </c>
      <c r="C230" s="104" t="s">
        <v>62</v>
      </c>
      <c r="D230" s="105">
        <f t="shared" si="66"/>
        <v>0</v>
      </c>
      <c r="E230" s="105"/>
      <c r="F230" s="105">
        <v>0</v>
      </c>
      <c r="G230" s="105">
        <v>0</v>
      </c>
      <c r="H230" s="106">
        <f t="shared" si="58"/>
        <v>0</v>
      </c>
      <c r="I230" s="107"/>
      <c r="J230" s="108">
        <f t="shared" si="67"/>
        <v>0</v>
      </c>
      <c r="K230" s="108"/>
      <c r="L230" s="108">
        <v>0</v>
      </c>
      <c r="M230" s="108">
        <v>0</v>
      </c>
      <c r="N230" s="106">
        <f t="shared" si="68"/>
        <v>0</v>
      </c>
      <c r="O230" s="109">
        <f t="shared" si="59"/>
        <v>0</v>
      </c>
      <c r="Q230" s="110">
        <f t="shared" si="60"/>
        <v>0</v>
      </c>
      <c r="R230" s="110">
        <f t="shared" si="61"/>
        <v>0</v>
      </c>
      <c r="T230" s="103">
        <v>47</v>
      </c>
      <c r="U230" s="103">
        <v>1825</v>
      </c>
      <c r="V230" s="104" t="s">
        <v>62</v>
      </c>
      <c r="W230" s="105">
        <f t="shared" si="69"/>
        <v>0</v>
      </c>
      <c r="X230" s="105">
        <v>0</v>
      </c>
      <c r="Y230" s="105"/>
      <c r="Z230" s="105">
        <v>0</v>
      </c>
      <c r="AA230" s="106">
        <f t="shared" si="62"/>
        <v>0</v>
      </c>
      <c r="AB230" s="107"/>
      <c r="AC230" s="108">
        <f t="shared" si="72"/>
        <v>0</v>
      </c>
      <c r="AD230" s="108"/>
      <c r="AE230" s="108">
        <v>0</v>
      </c>
      <c r="AF230" s="151"/>
      <c r="AG230" s="106">
        <f t="shared" si="71"/>
        <v>0</v>
      </c>
      <c r="AH230" s="109">
        <f t="shared" si="63"/>
        <v>0</v>
      </c>
      <c r="AJ230" s="110">
        <f t="shared" si="64"/>
        <v>0</v>
      </c>
      <c r="AK230" s="110">
        <f t="shared" si="65"/>
        <v>0</v>
      </c>
    </row>
    <row r="231" spans="1:37" x14ac:dyDescent="0.2">
      <c r="A231" s="103">
        <v>47</v>
      </c>
      <c r="B231" s="103">
        <v>1830</v>
      </c>
      <c r="C231" s="104" t="s">
        <v>63</v>
      </c>
      <c r="D231" s="105">
        <f t="shared" si="66"/>
        <v>1152820</v>
      </c>
      <c r="E231" s="105"/>
      <c r="F231" s="105">
        <v>40267</v>
      </c>
      <c r="G231" s="105">
        <v>0</v>
      </c>
      <c r="H231" s="106">
        <f t="shared" si="58"/>
        <v>1193087</v>
      </c>
      <c r="I231" s="107"/>
      <c r="J231" s="108">
        <f t="shared" si="67"/>
        <v>844591</v>
      </c>
      <c r="K231" s="108"/>
      <c r="L231" s="108">
        <v>7282</v>
      </c>
      <c r="M231" s="108">
        <v>0</v>
      </c>
      <c r="N231" s="106">
        <f t="shared" si="68"/>
        <v>851873</v>
      </c>
      <c r="O231" s="109">
        <f t="shared" si="59"/>
        <v>341214</v>
      </c>
      <c r="Q231" s="110">
        <f t="shared" si="60"/>
        <v>1172953.5</v>
      </c>
      <c r="R231" s="110">
        <f t="shared" si="61"/>
        <v>848232</v>
      </c>
      <c r="T231" s="103">
        <v>47</v>
      </c>
      <c r="U231" s="103">
        <v>1830</v>
      </c>
      <c r="V231" s="104" t="s">
        <v>63</v>
      </c>
      <c r="W231" s="105">
        <f t="shared" si="69"/>
        <v>1152820</v>
      </c>
      <c r="X231" s="105">
        <v>40267</v>
      </c>
      <c r="Y231" s="105"/>
      <c r="Z231" s="105">
        <v>0</v>
      </c>
      <c r="AA231" s="106">
        <f t="shared" si="62"/>
        <v>1193087</v>
      </c>
      <c r="AB231" s="107"/>
      <c r="AC231" s="108">
        <f t="shared" si="72"/>
        <v>856272</v>
      </c>
      <c r="AD231" s="108">
        <v>12659.65</v>
      </c>
      <c r="AE231" s="108">
        <v>0</v>
      </c>
      <c r="AF231" s="151"/>
      <c r="AG231" s="106">
        <f t="shared" si="71"/>
        <v>868931.65</v>
      </c>
      <c r="AH231" s="109">
        <f t="shared" si="63"/>
        <v>324155.34999999998</v>
      </c>
      <c r="AJ231" s="110">
        <f t="shared" si="64"/>
        <v>1172953.5</v>
      </c>
      <c r="AK231" s="110">
        <f t="shared" si="65"/>
        <v>862601.82499999995</v>
      </c>
    </row>
    <row r="232" spans="1:37" x14ac:dyDescent="0.2">
      <c r="A232" s="103">
        <v>47</v>
      </c>
      <c r="B232" s="103">
        <v>1835</v>
      </c>
      <c r="C232" s="104" t="s">
        <v>64</v>
      </c>
      <c r="D232" s="105">
        <f t="shared" si="66"/>
        <v>0</v>
      </c>
      <c r="E232" s="105"/>
      <c r="F232" s="105">
        <v>0</v>
      </c>
      <c r="G232" s="105">
        <v>0</v>
      </c>
      <c r="H232" s="106">
        <f t="shared" si="58"/>
        <v>0</v>
      </c>
      <c r="I232" s="107"/>
      <c r="J232" s="108">
        <f t="shared" si="67"/>
        <v>0</v>
      </c>
      <c r="K232" s="108"/>
      <c r="L232" s="108">
        <v>0</v>
      </c>
      <c r="M232" s="108">
        <v>0</v>
      </c>
      <c r="N232" s="106">
        <f t="shared" si="68"/>
        <v>0</v>
      </c>
      <c r="O232" s="109">
        <f t="shared" si="59"/>
        <v>0</v>
      </c>
      <c r="Q232" s="110">
        <f t="shared" si="60"/>
        <v>0</v>
      </c>
      <c r="R232" s="110">
        <f t="shared" si="61"/>
        <v>0</v>
      </c>
      <c r="T232" s="103">
        <v>47</v>
      </c>
      <c r="U232" s="103">
        <v>1835</v>
      </c>
      <c r="V232" s="104" t="s">
        <v>64</v>
      </c>
      <c r="W232" s="105">
        <f t="shared" si="69"/>
        <v>0</v>
      </c>
      <c r="X232" s="105">
        <v>0</v>
      </c>
      <c r="Y232" s="105"/>
      <c r="Z232" s="105">
        <v>0</v>
      </c>
      <c r="AA232" s="106">
        <f t="shared" si="62"/>
        <v>0</v>
      </c>
      <c r="AB232" s="107"/>
      <c r="AC232" s="108">
        <f t="shared" si="72"/>
        <v>0</v>
      </c>
      <c r="AD232" s="108"/>
      <c r="AE232" s="108">
        <v>0</v>
      </c>
      <c r="AF232" s="151"/>
      <c r="AG232" s="106">
        <f t="shared" si="71"/>
        <v>0</v>
      </c>
      <c r="AH232" s="109">
        <f t="shared" si="63"/>
        <v>0</v>
      </c>
      <c r="AJ232" s="110">
        <f t="shared" si="64"/>
        <v>0</v>
      </c>
      <c r="AK232" s="110">
        <f t="shared" si="65"/>
        <v>0</v>
      </c>
    </row>
    <row r="233" spans="1:37" x14ac:dyDescent="0.2">
      <c r="A233" s="103">
        <v>47</v>
      </c>
      <c r="B233" s="103">
        <v>1840</v>
      </c>
      <c r="C233" s="104" t="s">
        <v>65</v>
      </c>
      <c r="D233" s="105">
        <f t="shared" si="66"/>
        <v>77511</v>
      </c>
      <c r="E233" s="105"/>
      <c r="F233" s="105">
        <v>0</v>
      </c>
      <c r="G233" s="105">
        <v>0</v>
      </c>
      <c r="H233" s="106">
        <f t="shared" si="58"/>
        <v>77511</v>
      </c>
      <c r="I233" s="107"/>
      <c r="J233" s="108">
        <f t="shared" si="67"/>
        <v>53550</v>
      </c>
      <c r="K233" s="108"/>
      <c r="L233" s="108">
        <v>599</v>
      </c>
      <c r="M233" s="108">
        <v>0</v>
      </c>
      <c r="N233" s="106">
        <f t="shared" si="68"/>
        <v>54149</v>
      </c>
      <c r="O233" s="109">
        <f t="shared" si="59"/>
        <v>23362</v>
      </c>
      <c r="Q233" s="110">
        <f t="shared" si="60"/>
        <v>77511</v>
      </c>
      <c r="R233" s="110">
        <f t="shared" si="61"/>
        <v>53849.5</v>
      </c>
      <c r="T233" s="103">
        <v>47</v>
      </c>
      <c r="U233" s="103">
        <v>1840</v>
      </c>
      <c r="V233" s="104" t="s">
        <v>65</v>
      </c>
      <c r="W233" s="105">
        <f t="shared" si="69"/>
        <v>77511</v>
      </c>
      <c r="X233" s="105">
        <v>0</v>
      </c>
      <c r="Y233" s="105"/>
      <c r="Z233" s="105">
        <v>0</v>
      </c>
      <c r="AA233" s="106">
        <f t="shared" si="62"/>
        <v>77511</v>
      </c>
      <c r="AB233" s="107"/>
      <c r="AC233" s="108">
        <f t="shared" si="72"/>
        <v>54517.979020799998</v>
      </c>
      <c r="AD233" s="108">
        <v>919.70931916800009</v>
      </c>
      <c r="AE233" s="108">
        <v>0</v>
      </c>
      <c r="AF233" s="151"/>
      <c r="AG233" s="106">
        <f t="shared" si="71"/>
        <v>55437.688339968001</v>
      </c>
      <c r="AH233" s="109">
        <f t="shared" si="63"/>
        <v>22073.311660031999</v>
      </c>
      <c r="AJ233" s="110">
        <f t="shared" si="64"/>
        <v>77511</v>
      </c>
      <c r="AK233" s="110">
        <f t="shared" si="65"/>
        <v>54977.833680383999</v>
      </c>
    </row>
    <row r="234" spans="1:37" x14ac:dyDescent="0.2">
      <c r="A234" s="103">
        <v>47</v>
      </c>
      <c r="B234" s="103">
        <v>1845</v>
      </c>
      <c r="C234" s="104" t="s">
        <v>66</v>
      </c>
      <c r="D234" s="105">
        <f t="shared" si="66"/>
        <v>3516</v>
      </c>
      <c r="E234" s="105"/>
      <c r="F234" s="105">
        <v>0</v>
      </c>
      <c r="G234" s="105">
        <v>0</v>
      </c>
      <c r="H234" s="106">
        <f t="shared" si="58"/>
        <v>3516</v>
      </c>
      <c r="I234" s="107"/>
      <c r="J234" s="108">
        <f t="shared" si="67"/>
        <v>339</v>
      </c>
      <c r="K234" s="108"/>
      <c r="L234" s="108">
        <v>79</v>
      </c>
      <c r="M234" s="108">
        <v>0</v>
      </c>
      <c r="N234" s="106">
        <f t="shared" si="68"/>
        <v>418</v>
      </c>
      <c r="O234" s="109">
        <f t="shared" si="59"/>
        <v>3098</v>
      </c>
      <c r="Q234" s="110">
        <f t="shared" si="60"/>
        <v>3516</v>
      </c>
      <c r="R234" s="110">
        <f t="shared" si="61"/>
        <v>378.5</v>
      </c>
      <c r="T234" s="103">
        <v>47</v>
      </c>
      <c r="U234" s="103">
        <v>1845</v>
      </c>
      <c r="V234" s="104" t="s">
        <v>66</v>
      </c>
      <c r="W234" s="105">
        <f t="shared" si="69"/>
        <v>3516</v>
      </c>
      <c r="X234" s="105">
        <v>0</v>
      </c>
      <c r="Y234" s="105"/>
      <c r="Z234" s="105">
        <v>0</v>
      </c>
      <c r="AA234" s="106">
        <f t="shared" si="62"/>
        <v>3516</v>
      </c>
      <c r="AB234" s="107"/>
      <c r="AC234" s="108">
        <f t="shared" si="72"/>
        <v>467.33565952000004</v>
      </c>
      <c r="AD234" s="108">
        <v>121.9406856192</v>
      </c>
      <c r="AE234" s="108">
        <v>0</v>
      </c>
      <c r="AF234" s="151"/>
      <c r="AG234" s="106">
        <f t="shared" si="71"/>
        <v>589.27634513919998</v>
      </c>
      <c r="AH234" s="109">
        <f t="shared" si="63"/>
        <v>2926.7236548607998</v>
      </c>
      <c r="AJ234" s="110">
        <f t="shared" si="64"/>
        <v>3516</v>
      </c>
      <c r="AK234" s="110">
        <f t="shared" si="65"/>
        <v>528.30600232960001</v>
      </c>
    </row>
    <row r="235" spans="1:37" x14ac:dyDescent="0.2">
      <c r="A235" s="103">
        <v>47</v>
      </c>
      <c r="B235" s="103">
        <v>1850</v>
      </c>
      <c r="C235" s="104" t="s">
        <v>67</v>
      </c>
      <c r="D235" s="105">
        <f t="shared" si="66"/>
        <v>401747</v>
      </c>
      <c r="E235" s="105"/>
      <c r="F235" s="105">
        <v>5587</v>
      </c>
      <c r="G235" s="105">
        <v>0</v>
      </c>
      <c r="H235" s="106">
        <f t="shared" si="58"/>
        <v>407334</v>
      </c>
      <c r="I235" s="107"/>
      <c r="J235" s="108">
        <f t="shared" si="67"/>
        <v>264546</v>
      </c>
      <c r="K235" s="108"/>
      <c r="L235" s="108">
        <v>3508</v>
      </c>
      <c r="M235" s="108">
        <v>0</v>
      </c>
      <c r="N235" s="106">
        <f t="shared" si="68"/>
        <v>268054</v>
      </c>
      <c r="O235" s="109">
        <f t="shared" si="59"/>
        <v>139280</v>
      </c>
      <c r="Q235" s="110">
        <f t="shared" si="60"/>
        <v>404540.5</v>
      </c>
      <c r="R235" s="110">
        <f t="shared" si="61"/>
        <v>266300</v>
      </c>
      <c r="T235" s="103">
        <v>47</v>
      </c>
      <c r="U235" s="103">
        <v>1850</v>
      </c>
      <c r="V235" s="104" t="s">
        <v>67</v>
      </c>
      <c r="W235" s="105">
        <f t="shared" si="69"/>
        <v>401747</v>
      </c>
      <c r="X235" s="105">
        <v>5587</v>
      </c>
      <c r="Y235" s="105"/>
      <c r="Z235" s="105">
        <v>0</v>
      </c>
      <c r="AA235" s="106">
        <f t="shared" si="62"/>
        <v>407334</v>
      </c>
      <c r="AB235" s="107"/>
      <c r="AC235" s="108">
        <f t="shared" si="72"/>
        <v>269904.21458751999</v>
      </c>
      <c r="AD235" s="108">
        <v>5385.61</v>
      </c>
      <c r="AE235" s="108">
        <v>0</v>
      </c>
      <c r="AF235" s="151"/>
      <c r="AG235" s="106">
        <f t="shared" si="71"/>
        <v>275289.82458751998</v>
      </c>
      <c r="AH235" s="109">
        <f t="shared" si="63"/>
        <v>132044.17541248002</v>
      </c>
      <c r="AJ235" s="110">
        <f t="shared" si="64"/>
        <v>404540.5</v>
      </c>
      <c r="AK235" s="110">
        <f t="shared" si="65"/>
        <v>272597.01958751999</v>
      </c>
    </row>
    <row r="236" spans="1:37" x14ac:dyDescent="0.2">
      <c r="A236" s="103">
        <v>47</v>
      </c>
      <c r="B236" s="103">
        <v>1855</v>
      </c>
      <c r="C236" s="104" t="s">
        <v>68</v>
      </c>
      <c r="D236" s="105">
        <f t="shared" si="66"/>
        <v>0</v>
      </c>
      <c r="E236" s="105"/>
      <c r="F236" s="105">
        <v>0</v>
      </c>
      <c r="G236" s="105">
        <v>0</v>
      </c>
      <c r="H236" s="106">
        <f t="shared" si="58"/>
        <v>0</v>
      </c>
      <c r="I236" s="107"/>
      <c r="J236" s="108">
        <f t="shared" si="67"/>
        <v>0</v>
      </c>
      <c r="K236" s="108"/>
      <c r="L236" s="108">
        <v>0</v>
      </c>
      <c r="M236" s="108">
        <v>0</v>
      </c>
      <c r="N236" s="106">
        <f t="shared" si="68"/>
        <v>0</v>
      </c>
      <c r="O236" s="109">
        <f t="shared" si="59"/>
        <v>0</v>
      </c>
      <c r="Q236" s="110">
        <f t="shared" si="60"/>
        <v>0</v>
      </c>
      <c r="R236" s="110">
        <f t="shared" si="61"/>
        <v>0</v>
      </c>
      <c r="T236" s="103">
        <v>47</v>
      </c>
      <c r="U236" s="103">
        <v>1855</v>
      </c>
      <c r="V236" s="104" t="s">
        <v>68</v>
      </c>
      <c r="W236" s="105">
        <f t="shared" si="69"/>
        <v>0</v>
      </c>
      <c r="X236" s="105">
        <v>0</v>
      </c>
      <c r="Y236" s="105"/>
      <c r="Z236" s="105">
        <v>0</v>
      </c>
      <c r="AA236" s="106">
        <f t="shared" si="62"/>
        <v>0</v>
      </c>
      <c r="AB236" s="107"/>
      <c r="AC236" s="108">
        <f t="shared" si="72"/>
        <v>0</v>
      </c>
      <c r="AD236" s="108"/>
      <c r="AE236" s="108">
        <v>0</v>
      </c>
      <c r="AF236" s="151"/>
      <c r="AG236" s="106">
        <f t="shared" si="71"/>
        <v>0</v>
      </c>
      <c r="AH236" s="109">
        <f t="shared" si="63"/>
        <v>0</v>
      </c>
      <c r="AJ236" s="110">
        <f t="shared" si="64"/>
        <v>0</v>
      </c>
      <c r="AK236" s="110">
        <f t="shared" si="65"/>
        <v>0</v>
      </c>
    </row>
    <row r="237" spans="1:37" x14ac:dyDescent="0.2">
      <c r="A237" s="103">
        <v>47</v>
      </c>
      <c r="B237" s="103">
        <v>1860</v>
      </c>
      <c r="C237" s="104" t="s">
        <v>69</v>
      </c>
      <c r="D237" s="105">
        <f t="shared" si="66"/>
        <v>29402</v>
      </c>
      <c r="E237" s="105"/>
      <c r="F237" s="105">
        <v>0</v>
      </c>
      <c r="G237" s="105">
        <v>0</v>
      </c>
      <c r="H237" s="106">
        <f t="shared" si="58"/>
        <v>29402</v>
      </c>
      <c r="I237" s="107"/>
      <c r="J237" s="108">
        <f t="shared" si="67"/>
        <v>20082</v>
      </c>
      <c r="K237" s="108"/>
      <c r="L237" s="108">
        <v>622</v>
      </c>
      <c r="M237" s="108">
        <v>0</v>
      </c>
      <c r="N237" s="106">
        <f t="shared" si="68"/>
        <v>20704</v>
      </c>
      <c r="O237" s="109">
        <f t="shared" si="59"/>
        <v>8698</v>
      </c>
      <c r="Q237" s="110">
        <f t="shared" si="60"/>
        <v>29402</v>
      </c>
      <c r="R237" s="110">
        <f t="shared" si="61"/>
        <v>20393</v>
      </c>
      <c r="T237" s="103">
        <v>47</v>
      </c>
      <c r="U237" s="103">
        <v>1860</v>
      </c>
      <c r="V237" s="104" t="s">
        <v>69</v>
      </c>
      <c r="W237" s="105">
        <f t="shared" si="69"/>
        <v>29402</v>
      </c>
      <c r="X237" s="105">
        <v>0</v>
      </c>
      <c r="Y237" s="105"/>
      <c r="Z237" s="105">
        <v>0</v>
      </c>
      <c r="AA237" s="106">
        <f t="shared" si="62"/>
        <v>29402</v>
      </c>
      <c r="AB237" s="107"/>
      <c r="AC237" s="108">
        <f t="shared" si="72"/>
        <v>21033.327185000002</v>
      </c>
      <c r="AD237" s="108">
        <v>836.88843150000037</v>
      </c>
      <c r="AE237" s="108">
        <v>0</v>
      </c>
      <c r="AF237" s="151"/>
      <c r="AG237" s="106">
        <f t="shared" si="71"/>
        <v>21870.215616500001</v>
      </c>
      <c r="AH237" s="109">
        <f t="shared" si="63"/>
        <v>7531.7843834999985</v>
      </c>
      <c r="AJ237" s="110">
        <f t="shared" si="64"/>
        <v>29402</v>
      </c>
      <c r="AK237" s="110">
        <f t="shared" si="65"/>
        <v>21451.771400750004</v>
      </c>
    </row>
    <row r="238" spans="1:37" x14ac:dyDescent="0.2">
      <c r="A238" s="103">
        <v>47</v>
      </c>
      <c r="B238" s="103">
        <v>1860</v>
      </c>
      <c r="C238" s="104" t="s">
        <v>70</v>
      </c>
      <c r="D238" s="105">
        <f t="shared" si="66"/>
        <v>381804</v>
      </c>
      <c r="E238" s="105"/>
      <c r="F238" s="105">
        <v>522</v>
      </c>
      <c r="G238" s="105">
        <v>0</v>
      </c>
      <c r="H238" s="106">
        <f t="shared" si="58"/>
        <v>382326</v>
      </c>
      <c r="I238" s="107"/>
      <c r="J238" s="108">
        <f t="shared" si="67"/>
        <v>104297</v>
      </c>
      <c r="K238" s="108"/>
      <c r="L238" s="108">
        <v>18527</v>
      </c>
      <c r="M238" s="108">
        <v>0</v>
      </c>
      <c r="N238" s="106">
        <f t="shared" si="68"/>
        <v>122824</v>
      </c>
      <c r="O238" s="109">
        <f t="shared" si="59"/>
        <v>259502</v>
      </c>
      <c r="Q238" s="110">
        <f t="shared" si="60"/>
        <v>382065</v>
      </c>
      <c r="R238" s="110">
        <f t="shared" si="61"/>
        <v>113560.5</v>
      </c>
      <c r="T238" s="103">
        <v>47</v>
      </c>
      <c r="U238" s="103">
        <v>1860</v>
      </c>
      <c r="V238" s="104" t="s">
        <v>70</v>
      </c>
      <c r="W238" s="105">
        <f t="shared" si="69"/>
        <v>381804</v>
      </c>
      <c r="X238" s="105">
        <v>521</v>
      </c>
      <c r="Y238" s="105"/>
      <c r="Z238" s="105">
        <v>0</v>
      </c>
      <c r="AA238" s="106">
        <f t="shared" si="62"/>
        <v>382325</v>
      </c>
      <c r="AB238" s="107"/>
      <c r="AC238" s="108">
        <f t="shared" si="72"/>
        <v>122941</v>
      </c>
      <c r="AD238" s="108">
        <v>25925</v>
      </c>
      <c r="AE238" s="108">
        <v>0</v>
      </c>
      <c r="AF238" s="151"/>
      <c r="AG238" s="106">
        <f t="shared" si="71"/>
        <v>148866</v>
      </c>
      <c r="AH238" s="109">
        <f t="shared" si="63"/>
        <v>233459</v>
      </c>
      <c r="AJ238" s="110">
        <f t="shared" si="64"/>
        <v>382064.5</v>
      </c>
      <c r="AK238" s="110">
        <f t="shared" si="65"/>
        <v>135903.5</v>
      </c>
    </row>
    <row r="239" spans="1:37" x14ac:dyDescent="0.2">
      <c r="A239" s="103" t="s">
        <v>119</v>
      </c>
      <c r="B239" s="103">
        <v>1905</v>
      </c>
      <c r="C239" s="104" t="s">
        <v>57</v>
      </c>
      <c r="D239" s="105">
        <f t="shared" si="66"/>
        <v>0</v>
      </c>
      <c r="E239" s="105"/>
      <c r="F239" s="105">
        <v>0</v>
      </c>
      <c r="G239" s="105">
        <v>0</v>
      </c>
      <c r="H239" s="106">
        <f t="shared" si="58"/>
        <v>0</v>
      </c>
      <c r="I239" s="107"/>
      <c r="J239" s="108">
        <f t="shared" si="67"/>
        <v>0</v>
      </c>
      <c r="K239" s="108"/>
      <c r="L239" s="108">
        <v>0</v>
      </c>
      <c r="M239" s="108">
        <v>0</v>
      </c>
      <c r="N239" s="106">
        <f t="shared" si="68"/>
        <v>0</v>
      </c>
      <c r="O239" s="109">
        <f t="shared" si="59"/>
        <v>0</v>
      </c>
      <c r="Q239" s="110">
        <f t="shared" si="60"/>
        <v>0</v>
      </c>
      <c r="R239" s="110">
        <f t="shared" si="61"/>
        <v>0</v>
      </c>
      <c r="T239" s="103" t="s">
        <v>119</v>
      </c>
      <c r="U239" s="103">
        <v>1905</v>
      </c>
      <c r="V239" s="104" t="s">
        <v>57</v>
      </c>
      <c r="W239" s="105">
        <f t="shared" si="69"/>
        <v>0</v>
      </c>
      <c r="X239" s="105">
        <v>0</v>
      </c>
      <c r="Y239" s="105"/>
      <c r="Z239" s="105">
        <v>0</v>
      </c>
      <c r="AA239" s="106">
        <f t="shared" si="62"/>
        <v>0</v>
      </c>
      <c r="AB239" s="107"/>
      <c r="AC239" s="108">
        <f t="shared" si="72"/>
        <v>0</v>
      </c>
      <c r="AD239" s="108">
        <v>0</v>
      </c>
      <c r="AE239" s="108">
        <v>0</v>
      </c>
      <c r="AF239" s="151"/>
      <c r="AG239" s="106">
        <f t="shared" si="71"/>
        <v>0</v>
      </c>
      <c r="AH239" s="109">
        <f t="shared" si="63"/>
        <v>0</v>
      </c>
      <c r="AJ239" s="110">
        <f t="shared" si="64"/>
        <v>0</v>
      </c>
      <c r="AK239" s="110">
        <f t="shared" si="65"/>
        <v>0</v>
      </c>
    </row>
    <row r="240" spans="1:37" x14ac:dyDescent="0.2">
      <c r="A240" s="103">
        <v>47</v>
      </c>
      <c r="B240" s="103">
        <v>1908</v>
      </c>
      <c r="C240" s="104" t="s">
        <v>71</v>
      </c>
      <c r="D240" s="105">
        <f t="shared" si="66"/>
        <v>0</v>
      </c>
      <c r="E240" s="105"/>
      <c r="F240" s="105">
        <v>0</v>
      </c>
      <c r="G240" s="105">
        <v>0</v>
      </c>
      <c r="H240" s="106">
        <f t="shared" si="58"/>
        <v>0</v>
      </c>
      <c r="I240" s="107"/>
      <c r="J240" s="108">
        <f t="shared" si="67"/>
        <v>0</v>
      </c>
      <c r="K240" s="108"/>
      <c r="L240" s="108">
        <v>0</v>
      </c>
      <c r="M240" s="108">
        <v>0</v>
      </c>
      <c r="N240" s="106">
        <f t="shared" si="68"/>
        <v>0</v>
      </c>
      <c r="O240" s="109">
        <f t="shared" si="59"/>
        <v>0</v>
      </c>
      <c r="Q240" s="110">
        <f t="shared" si="60"/>
        <v>0</v>
      </c>
      <c r="R240" s="110">
        <f t="shared" si="61"/>
        <v>0</v>
      </c>
      <c r="T240" s="103">
        <v>47</v>
      </c>
      <c r="U240" s="103">
        <v>1908</v>
      </c>
      <c r="V240" s="104" t="s">
        <v>71</v>
      </c>
      <c r="W240" s="105">
        <f t="shared" si="69"/>
        <v>0</v>
      </c>
      <c r="X240" s="105">
        <v>0</v>
      </c>
      <c r="Y240" s="105"/>
      <c r="Z240" s="105">
        <v>0</v>
      </c>
      <c r="AA240" s="106">
        <f t="shared" si="62"/>
        <v>0</v>
      </c>
      <c r="AB240" s="107"/>
      <c r="AC240" s="108">
        <f t="shared" si="72"/>
        <v>0</v>
      </c>
      <c r="AD240" s="108">
        <v>0</v>
      </c>
      <c r="AE240" s="108">
        <v>0</v>
      </c>
      <c r="AF240" s="151"/>
      <c r="AG240" s="106">
        <f t="shared" si="71"/>
        <v>0</v>
      </c>
      <c r="AH240" s="109">
        <f t="shared" si="63"/>
        <v>0</v>
      </c>
      <c r="AJ240" s="110">
        <f t="shared" si="64"/>
        <v>0</v>
      </c>
      <c r="AK240" s="110">
        <f t="shared" si="65"/>
        <v>0</v>
      </c>
    </row>
    <row r="241" spans="1:37" x14ac:dyDescent="0.2">
      <c r="A241" s="103">
        <v>13</v>
      </c>
      <c r="B241" s="103">
        <v>1910</v>
      </c>
      <c r="C241" s="104" t="s">
        <v>59</v>
      </c>
      <c r="D241" s="105">
        <f t="shared" si="66"/>
        <v>0</v>
      </c>
      <c r="E241" s="105"/>
      <c r="F241" s="105">
        <v>0</v>
      </c>
      <c r="G241" s="105">
        <v>0</v>
      </c>
      <c r="H241" s="106">
        <f t="shared" si="58"/>
        <v>0</v>
      </c>
      <c r="I241" s="107"/>
      <c r="J241" s="108">
        <f t="shared" si="67"/>
        <v>0</v>
      </c>
      <c r="K241" s="108"/>
      <c r="L241" s="108">
        <v>0</v>
      </c>
      <c r="M241" s="108">
        <v>0</v>
      </c>
      <c r="N241" s="106">
        <f t="shared" si="68"/>
        <v>0</v>
      </c>
      <c r="O241" s="109">
        <f t="shared" si="59"/>
        <v>0</v>
      </c>
      <c r="Q241" s="110">
        <f t="shared" si="60"/>
        <v>0</v>
      </c>
      <c r="R241" s="110">
        <f t="shared" si="61"/>
        <v>0</v>
      </c>
      <c r="T241" s="103">
        <v>13</v>
      </c>
      <c r="U241" s="103">
        <v>1910</v>
      </c>
      <c r="V241" s="104" t="s">
        <v>59</v>
      </c>
      <c r="W241" s="105">
        <f t="shared" si="69"/>
        <v>0</v>
      </c>
      <c r="X241" s="105">
        <v>0</v>
      </c>
      <c r="Y241" s="105"/>
      <c r="Z241" s="105">
        <v>0</v>
      </c>
      <c r="AA241" s="106">
        <f t="shared" si="62"/>
        <v>0</v>
      </c>
      <c r="AB241" s="107"/>
      <c r="AC241" s="108">
        <f t="shared" si="72"/>
        <v>0</v>
      </c>
      <c r="AD241" s="108">
        <v>0</v>
      </c>
      <c r="AE241" s="108">
        <v>0</v>
      </c>
      <c r="AF241" s="151"/>
      <c r="AG241" s="106">
        <f t="shared" si="71"/>
        <v>0</v>
      </c>
      <c r="AH241" s="109">
        <f t="shared" si="63"/>
        <v>0</v>
      </c>
      <c r="AJ241" s="110">
        <f t="shared" si="64"/>
        <v>0</v>
      </c>
      <c r="AK241" s="110">
        <f t="shared" si="65"/>
        <v>0</v>
      </c>
    </row>
    <row r="242" spans="1:37" x14ac:dyDescent="0.2">
      <c r="A242" s="103">
        <v>8</v>
      </c>
      <c r="B242" s="103">
        <v>1915</v>
      </c>
      <c r="C242" s="104" t="s">
        <v>72</v>
      </c>
      <c r="D242" s="105">
        <f t="shared" si="66"/>
        <v>0</v>
      </c>
      <c r="E242" s="105"/>
      <c r="F242" s="105">
        <v>0</v>
      </c>
      <c r="G242" s="105">
        <v>0</v>
      </c>
      <c r="H242" s="106">
        <f t="shared" si="58"/>
        <v>0</v>
      </c>
      <c r="I242" s="107"/>
      <c r="J242" s="108">
        <f t="shared" si="67"/>
        <v>0</v>
      </c>
      <c r="K242" s="108"/>
      <c r="L242" s="108">
        <v>0</v>
      </c>
      <c r="M242" s="108">
        <v>0</v>
      </c>
      <c r="N242" s="106">
        <f t="shared" si="68"/>
        <v>0</v>
      </c>
      <c r="O242" s="109">
        <f t="shared" si="59"/>
        <v>0</v>
      </c>
      <c r="Q242" s="110">
        <f t="shared" si="60"/>
        <v>0</v>
      </c>
      <c r="R242" s="110">
        <f t="shared" si="61"/>
        <v>0</v>
      </c>
      <c r="T242" s="103">
        <v>8</v>
      </c>
      <c r="U242" s="103">
        <v>1915</v>
      </c>
      <c r="V242" s="104" t="s">
        <v>72</v>
      </c>
      <c r="W242" s="105">
        <f t="shared" si="69"/>
        <v>0</v>
      </c>
      <c r="X242" s="105">
        <v>0</v>
      </c>
      <c r="Y242" s="105"/>
      <c r="Z242" s="105">
        <v>0</v>
      </c>
      <c r="AA242" s="106">
        <f t="shared" si="62"/>
        <v>0</v>
      </c>
      <c r="AB242" s="107"/>
      <c r="AC242" s="108">
        <f t="shared" si="72"/>
        <v>0</v>
      </c>
      <c r="AD242" s="108">
        <v>0</v>
      </c>
      <c r="AE242" s="108">
        <v>0</v>
      </c>
      <c r="AF242" s="151"/>
      <c r="AG242" s="106">
        <f t="shared" si="71"/>
        <v>0</v>
      </c>
      <c r="AH242" s="109">
        <f t="shared" si="63"/>
        <v>0</v>
      </c>
      <c r="AJ242" s="110">
        <f t="shared" si="64"/>
        <v>0</v>
      </c>
      <c r="AK242" s="110">
        <f t="shared" si="65"/>
        <v>0</v>
      </c>
    </row>
    <row r="243" spans="1:37" x14ac:dyDescent="0.2">
      <c r="A243" s="103">
        <v>8</v>
      </c>
      <c r="B243" s="103">
        <v>1915</v>
      </c>
      <c r="C243" s="104" t="s">
        <v>73</v>
      </c>
      <c r="D243" s="105">
        <f t="shared" si="66"/>
        <v>0</v>
      </c>
      <c r="E243" s="105"/>
      <c r="F243" s="105">
        <v>0</v>
      </c>
      <c r="G243" s="105">
        <v>0</v>
      </c>
      <c r="H243" s="106">
        <f t="shared" si="58"/>
        <v>0</v>
      </c>
      <c r="I243" s="107"/>
      <c r="J243" s="108">
        <f t="shared" si="67"/>
        <v>0</v>
      </c>
      <c r="K243" s="108"/>
      <c r="L243" s="108">
        <v>0</v>
      </c>
      <c r="M243" s="108">
        <v>0</v>
      </c>
      <c r="N243" s="106">
        <f t="shared" si="68"/>
        <v>0</v>
      </c>
      <c r="O243" s="109">
        <f t="shared" si="59"/>
        <v>0</v>
      </c>
      <c r="Q243" s="110">
        <f t="shared" si="60"/>
        <v>0</v>
      </c>
      <c r="R243" s="110">
        <f t="shared" si="61"/>
        <v>0</v>
      </c>
      <c r="T243" s="103">
        <v>8</v>
      </c>
      <c r="U243" s="103">
        <v>1915</v>
      </c>
      <c r="V243" s="104" t="s">
        <v>73</v>
      </c>
      <c r="W243" s="105">
        <f t="shared" si="69"/>
        <v>0</v>
      </c>
      <c r="X243" s="105">
        <v>0</v>
      </c>
      <c r="Y243" s="105"/>
      <c r="Z243" s="105">
        <v>0</v>
      </c>
      <c r="AA243" s="106">
        <f t="shared" si="62"/>
        <v>0</v>
      </c>
      <c r="AB243" s="107"/>
      <c r="AC243" s="108">
        <f t="shared" si="72"/>
        <v>0</v>
      </c>
      <c r="AD243" s="108">
        <v>0</v>
      </c>
      <c r="AE243" s="108">
        <v>0</v>
      </c>
      <c r="AF243" s="151"/>
      <c r="AG243" s="106">
        <f t="shared" si="71"/>
        <v>0</v>
      </c>
      <c r="AH243" s="109">
        <f t="shared" si="63"/>
        <v>0</v>
      </c>
      <c r="AJ243" s="110">
        <f t="shared" si="64"/>
        <v>0</v>
      </c>
      <c r="AK243" s="110">
        <f t="shared" si="65"/>
        <v>0</v>
      </c>
    </row>
    <row r="244" spans="1:37" x14ac:dyDescent="0.2">
      <c r="A244" s="103">
        <v>10</v>
      </c>
      <c r="B244" s="103">
        <v>1920</v>
      </c>
      <c r="C244" s="104" t="s">
        <v>74</v>
      </c>
      <c r="D244" s="105">
        <f t="shared" si="66"/>
        <v>0</v>
      </c>
      <c r="E244" s="105"/>
      <c r="F244" s="105">
        <v>0</v>
      </c>
      <c r="G244" s="105">
        <v>0</v>
      </c>
      <c r="H244" s="106">
        <f t="shared" si="58"/>
        <v>0</v>
      </c>
      <c r="I244" s="107"/>
      <c r="J244" s="108">
        <f t="shared" si="67"/>
        <v>0</v>
      </c>
      <c r="K244" s="108"/>
      <c r="L244" s="108">
        <v>0</v>
      </c>
      <c r="M244" s="108">
        <v>0</v>
      </c>
      <c r="N244" s="106">
        <f t="shared" si="68"/>
        <v>0</v>
      </c>
      <c r="O244" s="109">
        <f t="shared" si="59"/>
        <v>0</v>
      </c>
      <c r="Q244" s="110">
        <f t="shared" si="60"/>
        <v>0</v>
      </c>
      <c r="R244" s="110">
        <f t="shared" si="61"/>
        <v>0</v>
      </c>
      <c r="T244" s="103">
        <v>10</v>
      </c>
      <c r="U244" s="103">
        <v>1920</v>
      </c>
      <c r="V244" s="104" t="s">
        <v>74</v>
      </c>
      <c r="W244" s="105">
        <f t="shared" si="69"/>
        <v>0</v>
      </c>
      <c r="X244" s="105">
        <v>0</v>
      </c>
      <c r="Y244" s="105"/>
      <c r="Z244" s="105">
        <v>0</v>
      </c>
      <c r="AA244" s="106">
        <f t="shared" si="62"/>
        <v>0</v>
      </c>
      <c r="AB244" s="107"/>
      <c r="AC244" s="108">
        <f t="shared" si="72"/>
        <v>0</v>
      </c>
      <c r="AD244" s="108">
        <v>0</v>
      </c>
      <c r="AE244" s="108">
        <v>0</v>
      </c>
      <c r="AF244" s="151"/>
      <c r="AG244" s="106">
        <f t="shared" si="71"/>
        <v>0</v>
      </c>
      <c r="AH244" s="109">
        <f t="shared" si="63"/>
        <v>0</v>
      </c>
      <c r="AJ244" s="110">
        <f t="shared" si="64"/>
        <v>0</v>
      </c>
      <c r="AK244" s="110">
        <f t="shared" si="65"/>
        <v>0</v>
      </c>
    </row>
    <row r="245" spans="1:37" x14ac:dyDescent="0.2">
      <c r="A245" s="103">
        <v>45</v>
      </c>
      <c r="B245" s="103">
        <v>1920</v>
      </c>
      <c r="C245" s="104" t="s">
        <v>75</v>
      </c>
      <c r="D245" s="105">
        <f t="shared" si="66"/>
        <v>0</v>
      </c>
      <c r="E245" s="105"/>
      <c r="F245" s="105">
        <v>0</v>
      </c>
      <c r="G245" s="105">
        <v>0</v>
      </c>
      <c r="H245" s="106">
        <f t="shared" si="58"/>
        <v>0</v>
      </c>
      <c r="I245" s="107"/>
      <c r="J245" s="108">
        <f t="shared" si="67"/>
        <v>0</v>
      </c>
      <c r="K245" s="108"/>
      <c r="L245" s="108">
        <v>0</v>
      </c>
      <c r="M245" s="108">
        <v>0</v>
      </c>
      <c r="N245" s="106">
        <f t="shared" si="68"/>
        <v>0</v>
      </c>
      <c r="O245" s="109">
        <f t="shared" si="59"/>
        <v>0</v>
      </c>
      <c r="Q245" s="110">
        <f t="shared" si="60"/>
        <v>0</v>
      </c>
      <c r="R245" s="110">
        <f t="shared" si="61"/>
        <v>0</v>
      </c>
      <c r="T245" s="103">
        <v>45</v>
      </c>
      <c r="U245" s="103">
        <v>1920</v>
      </c>
      <c r="V245" s="104" t="s">
        <v>75</v>
      </c>
      <c r="W245" s="105">
        <f t="shared" si="69"/>
        <v>0</v>
      </c>
      <c r="X245" s="105">
        <v>0</v>
      </c>
      <c r="Y245" s="105"/>
      <c r="Z245" s="105">
        <v>0</v>
      </c>
      <c r="AA245" s="106">
        <f t="shared" si="62"/>
        <v>0</v>
      </c>
      <c r="AB245" s="107"/>
      <c r="AC245" s="108">
        <f t="shared" si="72"/>
        <v>0</v>
      </c>
      <c r="AD245" s="108">
        <v>0</v>
      </c>
      <c r="AE245" s="108">
        <v>0</v>
      </c>
      <c r="AF245" s="151"/>
      <c r="AG245" s="106">
        <f t="shared" si="71"/>
        <v>0</v>
      </c>
      <c r="AH245" s="109">
        <f t="shared" si="63"/>
        <v>0</v>
      </c>
      <c r="AJ245" s="110">
        <f t="shared" si="64"/>
        <v>0</v>
      </c>
      <c r="AK245" s="110">
        <f t="shared" si="65"/>
        <v>0</v>
      </c>
    </row>
    <row r="246" spans="1:37" x14ac:dyDescent="0.2">
      <c r="A246" s="103">
        <v>45.1</v>
      </c>
      <c r="B246" s="103">
        <v>1920</v>
      </c>
      <c r="C246" s="104" t="s">
        <v>76</v>
      </c>
      <c r="D246" s="105">
        <f t="shared" si="66"/>
        <v>661</v>
      </c>
      <c r="E246" s="105"/>
      <c r="F246" s="105">
        <v>0</v>
      </c>
      <c r="G246" s="105">
        <v>0</v>
      </c>
      <c r="H246" s="106">
        <f t="shared" si="58"/>
        <v>661</v>
      </c>
      <c r="I246" s="107"/>
      <c r="J246" s="108">
        <f t="shared" si="67"/>
        <v>652</v>
      </c>
      <c r="K246" s="108"/>
      <c r="L246" s="108">
        <v>2</v>
      </c>
      <c r="M246" s="108">
        <v>0</v>
      </c>
      <c r="N246" s="106">
        <f t="shared" si="68"/>
        <v>654</v>
      </c>
      <c r="O246" s="109">
        <f t="shared" si="59"/>
        <v>7</v>
      </c>
      <c r="Q246" s="110">
        <f t="shared" si="60"/>
        <v>661</v>
      </c>
      <c r="R246" s="110">
        <f t="shared" si="61"/>
        <v>653</v>
      </c>
      <c r="T246" s="103">
        <v>45.1</v>
      </c>
      <c r="U246" s="103">
        <v>1920</v>
      </c>
      <c r="V246" s="104" t="s">
        <v>76</v>
      </c>
      <c r="W246" s="105">
        <f t="shared" si="69"/>
        <v>661</v>
      </c>
      <c r="X246" s="105">
        <v>0</v>
      </c>
      <c r="Y246" s="105"/>
      <c r="Z246" s="105">
        <v>0</v>
      </c>
      <c r="AA246" s="106">
        <f t="shared" si="62"/>
        <v>661</v>
      </c>
      <c r="AB246" s="107"/>
      <c r="AC246" s="108">
        <f t="shared" si="72"/>
        <v>651.82565</v>
      </c>
      <c r="AD246" s="108">
        <v>4.8715424999999986</v>
      </c>
      <c r="AE246" s="108">
        <v>0</v>
      </c>
      <c r="AF246" s="151"/>
      <c r="AG246" s="106">
        <f t="shared" si="71"/>
        <v>656.69719250000003</v>
      </c>
      <c r="AH246" s="109">
        <f t="shared" si="63"/>
        <v>4.3028074999999717</v>
      </c>
      <c r="AJ246" s="110">
        <f t="shared" si="64"/>
        <v>661</v>
      </c>
      <c r="AK246" s="110">
        <f t="shared" si="65"/>
        <v>654.26142125000001</v>
      </c>
    </row>
    <row r="247" spans="1:37" x14ac:dyDescent="0.2">
      <c r="A247" s="103">
        <v>10</v>
      </c>
      <c r="B247" s="103">
        <v>1930</v>
      </c>
      <c r="C247" s="104" t="s">
        <v>77</v>
      </c>
      <c r="D247" s="105">
        <f t="shared" si="66"/>
        <v>0</v>
      </c>
      <c r="E247" s="105"/>
      <c r="F247" s="105">
        <v>0</v>
      </c>
      <c r="G247" s="105">
        <v>0</v>
      </c>
      <c r="H247" s="106">
        <f t="shared" si="58"/>
        <v>0</v>
      </c>
      <c r="I247" s="107"/>
      <c r="J247" s="108">
        <f t="shared" si="67"/>
        <v>0</v>
      </c>
      <c r="K247" s="108"/>
      <c r="L247" s="108">
        <v>0</v>
      </c>
      <c r="M247" s="108">
        <v>0</v>
      </c>
      <c r="N247" s="106">
        <f t="shared" si="68"/>
        <v>0</v>
      </c>
      <c r="O247" s="109">
        <f t="shared" si="59"/>
        <v>0</v>
      </c>
      <c r="Q247" s="110">
        <f t="shared" si="60"/>
        <v>0</v>
      </c>
      <c r="R247" s="110">
        <f t="shared" si="61"/>
        <v>0</v>
      </c>
      <c r="T247" s="103">
        <v>10</v>
      </c>
      <c r="U247" s="103">
        <v>1930</v>
      </c>
      <c r="V247" s="104" t="s">
        <v>77</v>
      </c>
      <c r="W247" s="105">
        <f t="shared" si="69"/>
        <v>0</v>
      </c>
      <c r="X247" s="105">
        <v>0</v>
      </c>
      <c r="Y247" s="105"/>
      <c r="Z247" s="105">
        <v>0</v>
      </c>
      <c r="AA247" s="106">
        <f t="shared" si="62"/>
        <v>0</v>
      </c>
      <c r="AB247" s="107"/>
      <c r="AC247" s="108">
        <f t="shared" si="72"/>
        <v>0</v>
      </c>
      <c r="AD247" s="108">
        <v>0</v>
      </c>
      <c r="AE247" s="108">
        <v>0</v>
      </c>
      <c r="AF247" s="151"/>
      <c r="AG247" s="106">
        <f t="shared" si="71"/>
        <v>0</v>
      </c>
      <c r="AH247" s="109">
        <f t="shared" si="63"/>
        <v>0</v>
      </c>
      <c r="AJ247" s="110">
        <f t="shared" si="64"/>
        <v>0</v>
      </c>
      <c r="AK247" s="110">
        <f t="shared" si="65"/>
        <v>0</v>
      </c>
    </row>
    <row r="248" spans="1:37" x14ac:dyDescent="0.2">
      <c r="A248" s="103">
        <v>8</v>
      </c>
      <c r="B248" s="103">
        <v>1935</v>
      </c>
      <c r="C248" s="104" t="s">
        <v>78</v>
      </c>
      <c r="D248" s="105">
        <f t="shared" si="66"/>
        <v>0</v>
      </c>
      <c r="E248" s="105"/>
      <c r="F248" s="105">
        <v>0</v>
      </c>
      <c r="G248" s="105">
        <v>0</v>
      </c>
      <c r="H248" s="106">
        <f t="shared" si="58"/>
        <v>0</v>
      </c>
      <c r="I248" s="107"/>
      <c r="J248" s="108">
        <f t="shared" si="67"/>
        <v>0</v>
      </c>
      <c r="K248" s="108"/>
      <c r="L248" s="108">
        <v>0</v>
      </c>
      <c r="M248" s="108">
        <v>0</v>
      </c>
      <c r="N248" s="106">
        <f t="shared" si="68"/>
        <v>0</v>
      </c>
      <c r="O248" s="109">
        <f t="shared" si="59"/>
        <v>0</v>
      </c>
      <c r="Q248" s="110">
        <f t="shared" si="60"/>
        <v>0</v>
      </c>
      <c r="R248" s="110">
        <f t="shared" si="61"/>
        <v>0</v>
      </c>
      <c r="T248" s="103">
        <v>8</v>
      </c>
      <c r="U248" s="103">
        <v>1935</v>
      </c>
      <c r="V248" s="104" t="s">
        <v>78</v>
      </c>
      <c r="W248" s="105">
        <f t="shared" si="69"/>
        <v>0</v>
      </c>
      <c r="X248" s="105">
        <v>0</v>
      </c>
      <c r="Y248" s="105"/>
      <c r="Z248" s="105">
        <v>0</v>
      </c>
      <c r="AA248" s="106">
        <f t="shared" si="62"/>
        <v>0</v>
      </c>
      <c r="AB248" s="107"/>
      <c r="AC248" s="108">
        <f t="shared" si="72"/>
        <v>0</v>
      </c>
      <c r="AD248" s="108">
        <v>0</v>
      </c>
      <c r="AE248" s="108">
        <v>0</v>
      </c>
      <c r="AF248" s="151"/>
      <c r="AG248" s="106">
        <f t="shared" si="71"/>
        <v>0</v>
      </c>
      <c r="AH248" s="109">
        <f t="shared" si="63"/>
        <v>0</v>
      </c>
      <c r="AJ248" s="110">
        <f t="shared" si="64"/>
        <v>0</v>
      </c>
      <c r="AK248" s="110">
        <f t="shared" si="65"/>
        <v>0</v>
      </c>
    </row>
    <row r="249" spans="1:37" x14ac:dyDescent="0.2">
      <c r="A249" s="103">
        <v>8</v>
      </c>
      <c r="B249" s="103">
        <v>1940</v>
      </c>
      <c r="C249" s="104" t="s">
        <v>79</v>
      </c>
      <c r="D249" s="105">
        <f t="shared" si="66"/>
        <v>0</v>
      </c>
      <c r="E249" s="105"/>
      <c r="F249" s="105">
        <v>0</v>
      </c>
      <c r="G249" s="105">
        <v>0</v>
      </c>
      <c r="H249" s="106">
        <f t="shared" si="58"/>
        <v>0</v>
      </c>
      <c r="I249" s="107"/>
      <c r="J249" s="108">
        <f t="shared" si="67"/>
        <v>0</v>
      </c>
      <c r="K249" s="108"/>
      <c r="L249" s="108">
        <v>0</v>
      </c>
      <c r="M249" s="108">
        <v>0</v>
      </c>
      <c r="N249" s="106">
        <f t="shared" si="68"/>
        <v>0</v>
      </c>
      <c r="O249" s="109">
        <f t="shared" si="59"/>
        <v>0</v>
      </c>
      <c r="Q249" s="110">
        <f t="shared" si="60"/>
        <v>0</v>
      </c>
      <c r="R249" s="110">
        <f t="shared" si="61"/>
        <v>0</v>
      </c>
      <c r="T249" s="103">
        <v>8</v>
      </c>
      <c r="U249" s="103">
        <v>1940</v>
      </c>
      <c r="V249" s="104" t="s">
        <v>79</v>
      </c>
      <c r="W249" s="105">
        <f t="shared" si="69"/>
        <v>0</v>
      </c>
      <c r="X249" s="105">
        <v>0</v>
      </c>
      <c r="Y249" s="105"/>
      <c r="Z249" s="105">
        <v>0</v>
      </c>
      <c r="AA249" s="106">
        <f t="shared" si="62"/>
        <v>0</v>
      </c>
      <c r="AB249" s="107"/>
      <c r="AC249" s="108">
        <f t="shared" si="72"/>
        <v>0</v>
      </c>
      <c r="AD249" s="108">
        <v>0</v>
      </c>
      <c r="AE249" s="108">
        <v>0</v>
      </c>
      <c r="AF249" s="151"/>
      <c r="AG249" s="106">
        <f t="shared" si="71"/>
        <v>0</v>
      </c>
      <c r="AH249" s="109">
        <f t="shared" si="63"/>
        <v>0</v>
      </c>
      <c r="AJ249" s="110">
        <f t="shared" si="64"/>
        <v>0</v>
      </c>
      <c r="AK249" s="110">
        <f t="shared" si="65"/>
        <v>0</v>
      </c>
    </row>
    <row r="250" spans="1:37" x14ac:dyDescent="0.2">
      <c r="A250" s="103">
        <v>8</v>
      </c>
      <c r="B250" s="103">
        <v>1945</v>
      </c>
      <c r="C250" s="104" t="s">
        <v>80</v>
      </c>
      <c r="D250" s="105">
        <f t="shared" si="66"/>
        <v>0</v>
      </c>
      <c r="E250" s="105"/>
      <c r="F250" s="105">
        <v>0</v>
      </c>
      <c r="G250" s="105">
        <v>0</v>
      </c>
      <c r="H250" s="106">
        <f t="shared" si="58"/>
        <v>0</v>
      </c>
      <c r="I250" s="107"/>
      <c r="J250" s="108">
        <f t="shared" si="67"/>
        <v>0</v>
      </c>
      <c r="K250" s="108"/>
      <c r="L250" s="108">
        <v>0</v>
      </c>
      <c r="M250" s="108">
        <v>0</v>
      </c>
      <c r="N250" s="106">
        <f t="shared" si="68"/>
        <v>0</v>
      </c>
      <c r="O250" s="109">
        <f t="shared" si="59"/>
        <v>0</v>
      </c>
      <c r="Q250" s="110">
        <f t="shared" si="60"/>
        <v>0</v>
      </c>
      <c r="R250" s="110">
        <f t="shared" si="61"/>
        <v>0</v>
      </c>
      <c r="T250" s="103">
        <v>8</v>
      </c>
      <c r="U250" s="103">
        <v>1945</v>
      </c>
      <c r="V250" s="104" t="s">
        <v>80</v>
      </c>
      <c r="W250" s="105">
        <f t="shared" si="69"/>
        <v>0</v>
      </c>
      <c r="X250" s="105">
        <v>0</v>
      </c>
      <c r="Y250" s="105"/>
      <c r="Z250" s="105">
        <v>0</v>
      </c>
      <c r="AA250" s="106">
        <f t="shared" si="62"/>
        <v>0</v>
      </c>
      <c r="AB250" s="107"/>
      <c r="AC250" s="108">
        <f t="shared" si="72"/>
        <v>0</v>
      </c>
      <c r="AD250" s="108">
        <v>0</v>
      </c>
      <c r="AE250" s="108">
        <v>0</v>
      </c>
      <c r="AF250" s="151"/>
      <c r="AG250" s="106">
        <f t="shared" si="71"/>
        <v>0</v>
      </c>
      <c r="AH250" s="109">
        <f t="shared" si="63"/>
        <v>0</v>
      </c>
      <c r="AJ250" s="110">
        <f t="shared" si="64"/>
        <v>0</v>
      </c>
      <c r="AK250" s="110">
        <f t="shared" si="65"/>
        <v>0</v>
      </c>
    </row>
    <row r="251" spans="1:37" x14ac:dyDescent="0.2">
      <c r="A251" s="103">
        <v>8</v>
      </c>
      <c r="B251" s="103">
        <v>1950</v>
      </c>
      <c r="C251" s="104" t="s">
        <v>81</v>
      </c>
      <c r="D251" s="105">
        <f t="shared" si="66"/>
        <v>0</v>
      </c>
      <c r="E251" s="105"/>
      <c r="F251" s="105">
        <v>0</v>
      </c>
      <c r="G251" s="105">
        <v>0</v>
      </c>
      <c r="H251" s="106">
        <f t="shared" si="58"/>
        <v>0</v>
      </c>
      <c r="I251" s="107"/>
      <c r="J251" s="108">
        <f t="shared" si="67"/>
        <v>0</v>
      </c>
      <c r="K251" s="108"/>
      <c r="L251" s="108">
        <v>0</v>
      </c>
      <c r="M251" s="108">
        <v>0</v>
      </c>
      <c r="N251" s="106">
        <f t="shared" si="68"/>
        <v>0</v>
      </c>
      <c r="O251" s="109">
        <f t="shared" si="59"/>
        <v>0</v>
      </c>
      <c r="Q251" s="110">
        <f t="shared" si="60"/>
        <v>0</v>
      </c>
      <c r="R251" s="110">
        <f t="shared" si="61"/>
        <v>0</v>
      </c>
      <c r="T251" s="103">
        <v>8</v>
      </c>
      <c r="U251" s="103">
        <v>1950</v>
      </c>
      <c r="V251" s="104" t="s">
        <v>81</v>
      </c>
      <c r="W251" s="105">
        <f t="shared" si="69"/>
        <v>0</v>
      </c>
      <c r="X251" s="105">
        <v>0</v>
      </c>
      <c r="Y251" s="105"/>
      <c r="Z251" s="105">
        <v>0</v>
      </c>
      <c r="AA251" s="106">
        <f t="shared" si="62"/>
        <v>0</v>
      </c>
      <c r="AB251" s="107"/>
      <c r="AC251" s="108">
        <f t="shared" si="72"/>
        <v>0</v>
      </c>
      <c r="AD251" s="108">
        <v>0</v>
      </c>
      <c r="AE251" s="108">
        <v>0</v>
      </c>
      <c r="AF251" s="151"/>
      <c r="AG251" s="106">
        <f t="shared" si="71"/>
        <v>0</v>
      </c>
      <c r="AH251" s="109">
        <f t="shared" si="63"/>
        <v>0</v>
      </c>
      <c r="AJ251" s="110">
        <f t="shared" si="64"/>
        <v>0</v>
      </c>
      <c r="AK251" s="110">
        <f t="shared" si="65"/>
        <v>0</v>
      </c>
    </row>
    <row r="252" spans="1:37" x14ac:dyDescent="0.2">
      <c r="A252" s="103">
        <v>8</v>
      </c>
      <c r="B252" s="103">
        <v>1955</v>
      </c>
      <c r="C252" s="104" t="s">
        <v>82</v>
      </c>
      <c r="D252" s="105">
        <f t="shared" si="66"/>
        <v>0</v>
      </c>
      <c r="E252" s="105"/>
      <c r="F252" s="105">
        <v>0</v>
      </c>
      <c r="G252" s="105">
        <v>0</v>
      </c>
      <c r="H252" s="106">
        <f t="shared" si="58"/>
        <v>0</v>
      </c>
      <c r="I252" s="107"/>
      <c r="J252" s="108">
        <f t="shared" si="67"/>
        <v>0</v>
      </c>
      <c r="K252" s="108"/>
      <c r="L252" s="108">
        <v>0</v>
      </c>
      <c r="M252" s="108">
        <v>0</v>
      </c>
      <c r="N252" s="106">
        <f t="shared" si="68"/>
        <v>0</v>
      </c>
      <c r="O252" s="109">
        <f t="shared" si="59"/>
        <v>0</v>
      </c>
      <c r="Q252" s="110">
        <f t="shared" si="60"/>
        <v>0</v>
      </c>
      <c r="R252" s="110">
        <f t="shared" si="61"/>
        <v>0</v>
      </c>
      <c r="T252" s="103">
        <v>8</v>
      </c>
      <c r="U252" s="103">
        <v>1955</v>
      </c>
      <c r="V252" s="104" t="s">
        <v>82</v>
      </c>
      <c r="W252" s="105">
        <f t="shared" si="69"/>
        <v>0</v>
      </c>
      <c r="X252" s="105">
        <v>0</v>
      </c>
      <c r="Y252" s="105"/>
      <c r="Z252" s="105">
        <v>0</v>
      </c>
      <c r="AA252" s="106">
        <f t="shared" si="62"/>
        <v>0</v>
      </c>
      <c r="AB252" s="107"/>
      <c r="AC252" s="108">
        <f t="shared" si="72"/>
        <v>0</v>
      </c>
      <c r="AD252" s="108">
        <v>0</v>
      </c>
      <c r="AE252" s="108">
        <v>0</v>
      </c>
      <c r="AF252" s="151"/>
      <c r="AG252" s="106">
        <f t="shared" si="71"/>
        <v>0</v>
      </c>
      <c r="AH252" s="109">
        <f t="shared" si="63"/>
        <v>0</v>
      </c>
      <c r="AJ252" s="110">
        <f t="shared" si="64"/>
        <v>0</v>
      </c>
      <c r="AK252" s="110">
        <f t="shared" si="65"/>
        <v>0</v>
      </c>
    </row>
    <row r="253" spans="1:37" x14ac:dyDescent="0.2">
      <c r="A253" s="103">
        <v>8</v>
      </c>
      <c r="B253" s="103">
        <v>1955</v>
      </c>
      <c r="C253" s="104" t="s">
        <v>83</v>
      </c>
      <c r="D253" s="105">
        <f t="shared" si="66"/>
        <v>0</v>
      </c>
      <c r="E253" s="105"/>
      <c r="F253" s="105">
        <v>0</v>
      </c>
      <c r="G253" s="105">
        <v>0</v>
      </c>
      <c r="H253" s="106">
        <f t="shared" si="58"/>
        <v>0</v>
      </c>
      <c r="I253" s="107"/>
      <c r="J253" s="108">
        <f t="shared" si="67"/>
        <v>0</v>
      </c>
      <c r="K253" s="108"/>
      <c r="L253" s="108">
        <v>0</v>
      </c>
      <c r="M253" s="108">
        <v>0</v>
      </c>
      <c r="N253" s="106">
        <f t="shared" si="68"/>
        <v>0</v>
      </c>
      <c r="O253" s="109">
        <f t="shared" si="59"/>
        <v>0</v>
      </c>
      <c r="Q253" s="110">
        <f t="shared" si="60"/>
        <v>0</v>
      </c>
      <c r="R253" s="110">
        <f t="shared" si="61"/>
        <v>0</v>
      </c>
      <c r="T253" s="103">
        <v>8</v>
      </c>
      <c r="U253" s="103">
        <v>1955</v>
      </c>
      <c r="V253" s="104" t="s">
        <v>83</v>
      </c>
      <c r="W253" s="105">
        <f t="shared" si="69"/>
        <v>0</v>
      </c>
      <c r="X253" s="105">
        <v>0</v>
      </c>
      <c r="Y253" s="105"/>
      <c r="Z253" s="105">
        <v>0</v>
      </c>
      <c r="AA253" s="106">
        <f t="shared" si="62"/>
        <v>0</v>
      </c>
      <c r="AB253" s="107"/>
      <c r="AC253" s="108">
        <f t="shared" si="72"/>
        <v>0</v>
      </c>
      <c r="AD253" s="108">
        <v>0</v>
      </c>
      <c r="AE253" s="108">
        <v>0</v>
      </c>
      <c r="AF253" s="151"/>
      <c r="AG253" s="106">
        <f t="shared" si="71"/>
        <v>0</v>
      </c>
      <c r="AH253" s="109">
        <f t="shared" si="63"/>
        <v>0</v>
      </c>
      <c r="AJ253" s="110">
        <f t="shared" si="64"/>
        <v>0</v>
      </c>
      <c r="AK253" s="110">
        <f t="shared" si="65"/>
        <v>0</v>
      </c>
    </row>
    <row r="254" spans="1:37" x14ac:dyDescent="0.2">
      <c r="A254" s="103">
        <v>8</v>
      </c>
      <c r="B254" s="103">
        <v>1960</v>
      </c>
      <c r="C254" s="104" t="s">
        <v>84</v>
      </c>
      <c r="D254" s="105">
        <f t="shared" si="66"/>
        <v>0</v>
      </c>
      <c r="E254" s="105"/>
      <c r="F254" s="105">
        <v>0</v>
      </c>
      <c r="G254" s="105">
        <v>0</v>
      </c>
      <c r="H254" s="106">
        <f t="shared" si="58"/>
        <v>0</v>
      </c>
      <c r="I254" s="107"/>
      <c r="J254" s="108">
        <f t="shared" si="67"/>
        <v>0</v>
      </c>
      <c r="K254" s="108"/>
      <c r="L254" s="108">
        <v>0</v>
      </c>
      <c r="M254" s="108">
        <v>0</v>
      </c>
      <c r="N254" s="106">
        <f t="shared" si="68"/>
        <v>0</v>
      </c>
      <c r="O254" s="109">
        <f t="shared" si="59"/>
        <v>0</v>
      </c>
      <c r="Q254" s="110">
        <f t="shared" si="60"/>
        <v>0</v>
      </c>
      <c r="R254" s="110">
        <f t="shared" si="61"/>
        <v>0</v>
      </c>
      <c r="T254" s="103">
        <v>8</v>
      </c>
      <c r="U254" s="103">
        <v>1960</v>
      </c>
      <c r="V254" s="104" t="s">
        <v>84</v>
      </c>
      <c r="W254" s="105">
        <f t="shared" si="69"/>
        <v>0</v>
      </c>
      <c r="X254" s="105">
        <v>0</v>
      </c>
      <c r="Y254" s="105"/>
      <c r="Z254" s="105">
        <v>0</v>
      </c>
      <c r="AA254" s="106">
        <f t="shared" si="62"/>
        <v>0</v>
      </c>
      <c r="AB254" s="107"/>
      <c r="AC254" s="108">
        <f t="shared" si="72"/>
        <v>0</v>
      </c>
      <c r="AD254" s="108">
        <v>0</v>
      </c>
      <c r="AE254" s="108">
        <v>0</v>
      </c>
      <c r="AF254" s="151"/>
      <c r="AG254" s="106">
        <f t="shared" si="71"/>
        <v>0</v>
      </c>
      <c r="AH254" s="109">
        <f t="shared" si="63"/>
        <v>0</v>
      </c>
      <c r="AJ254" s="110">
        <f t="shared" si="64"/>
        <v>0</v>
      </c>
      <c r="AK254" s="110">
        <f t="shared" si="65"/>
        <v>0</v>
      </c>
    </row>
    <row r="255" spans="1:37" ht="24" x14ac:dyDescent="0.2">
      <c r="A255" s="87">
        <v>47</v>
      </c>
      <c r="B255" s="103">
        <v>1970</v>
      </c>
      <c r="C255" s="104" t="s">
        <v>85</v>
      </c>
      <c r="D255" s="105">
        <f t="shared" si="66"/>
        <v>0</v>
      </c>
      <c r="E255" s="105"/>
      <c r="F255" s="105">
        <v>0</v>
      </c>
      <c r="G255" s="105">
        <v>0</v>
      </c>
      <c r="H255" s="106">
        <f t="shared" ref="H255:H272" si="73">D255+F255+G255</f>
        <v>0</v>
      </c>
      <c r="I255" s="107"/>
      <c r="J255" s="108">
        <f t="shared" si="67"/>
        <v>0</v>
      </c>
      <c r="K255" s="108"/>
      <c r="L255" s="108">
        <v>0</v>
      </c>
      <c r="M255" s="108">
        <v>0</v>
      </c>
      <c r="N255" s="106">
        <f t="shared" si="68"/>
        <v>0</v>
      </c>
      <c r="O255" s="109">
        <f t="shared" si="59"/>
        <v>0</v>
      </c>
      <c r="Q255" s="110">
        <f t="shared" ref="Q255:Q272" si="74">AVERAGE(H255,D255)</f>
        <v>0</v>
      </c>
      <c r="R255" s="110">
        <f t="shared" si="61"/>
        <v>0</v>
      </c>
      <c r="T255" s="87">
        <v>47</v>
      </c>
      <c r="U255" s="103">
        <v>1970</v>
      </c>
      <c r="V255" s="104" t="s">
        <v>85</v>
      </c>
      <c r="W255" s="105">
        <f t="shared" si="69"/>
        <v>0</v>
      </c>
      <c r="X255" s="105">
        <v>0</v>
      </c>
      <c r="Y255" s="105"/>
      <c r="Z255" s="105">
        <v>0</v>
      </c>
      <c r="AA255" s="106">
        <f t="shared" si="62"/>
        <v>0</v>
      </c>
      <c r="AB255" s="107"/>
      <c r="AC255" s="108">
        <f t="shared" si="72"/>
        <v>0</v>
      </c>
      <c r="AD255" s="108">
        <v>0</v>
      </c>
      <c r="AE255" s="108">
        <v>0</v>
      </c>
      <c r="AF255" s="151"/>
      <c r="AG255" s="106">
        <f t="shared" si="71"/>
        <v>0</v>
      </c>
      <c r="AH255" s="109">
        <f t="shared" si="63"/>
        <v>0</v>
      </c>
      <c r="AJ255" s="110">
        <f t="shared" si="64"/>
        <v>0</v>
      </c>
      <c r="AK255" s="110">
        <f t="shared" si="65"/>
        <v>0</v>
      </c>
    </row>
    <row r="256" spans="1:37" x14ac:dyDescent="0.2">
      <c r="A256" s="103">
        <v>47</v>
      </c>
      <c r="B256" s="103">
        <v>1975</v>
      </c>
      <c r="C256" s="104" t="s">
        <v>86</v>
      </c>
      <c r="D256" s="105">
        <f t="shared" si="66"/>
        <v>0</v>
      </c>
      <c r="E256" s="105"/>
      <c r="F256" s="105">
        <v>0</v>
      </c>
      <c r="G256" s="105">
        <v>0</v>
      </c>
      <c r="H256" s="106">
        <f t="shared" si="73"/>
        <v>0</v>
      </c>
      <c r="I256" s="107"/>
      <c r="J256" s="108">
        <f t="shared" si="67"/>
        <v>0</v>
      </c>
      <c r="K256" s="108"/>
      <c r="L256" s="108">
        <v>0</v>
      </c>
      <c r="M256" s="108">
        <v>0</v>
      </c>
      <c r="N256" s="106">
        <f t="shared" si="68"/>
        <v>0</v>
      </c>
      <c r="O256" s="109">
        <f t="shared" si="59"/>
        <v>0</v>
      </c>
      <c r="Q256" s="110">
        <f t="shared" si="74"/>
        <v>0</v>
      </c>
      <c r="R256" s="110">
        <f t="shared" si="61"/>
        <v>0</v>
      </c>
      <c r="T256" s="103">
        <v>47</v>
      </c>
      <c r="U256" s="103">
        <v>1975</v>
      </c>
      <c r="V256" s="104" t="s">
        <v>86</v>
      </c>
      <c r="W256" s="105">
        <f t="shared" si="69"/>
        <v>0</v>
      </c>
      <c r="X256" s="105">
        <v>0</v>
      </c>
      <c r="Y256" s="105"/>
      <c r="Z256" s="105">
        <v>0</v>
      </c>
      <c r="AA256" s="106">
        <f t="shared" si="62"/>
        <v>0</v>
      </c>
      <c r="AB256" s="107"/>
      <c r="AC256" s="108">
        <f t="shared" si="72"/>
        <v>0</v>
      </c>
      <c r="AD256" s="108">
        <v>0</v>
      </c>
      <c r="AE256" s="108">
        <v>0</v>
      </c>
      <c r="AF256" s="151"/>
      <c r="AG256" s="106">
        <f t="shared" si="71"/>
        <v>0</v>
      </c>
      <c r="AH256" s="109">
        <f t="shared" si="63"/>
        <v>0</v>
      </c>
      <c r="AJ256" s="110">
        <f t="shared" si="64"/>
        <v>0</v>
      </c>
      <c r="AK256" s="110">
        <f t="shared" si="65"/>
        <v>0</v>
      </c>
    </row>
    <row r="257" spans="1:37" x14ac:dyDescent="0.2">
      <c r="A257" s="103">
        <v>47</v>
      </c>
      <c r="B257" s="103">
        <v>1980</v>
      </c>
      <c r="C257" s="104" t="s">
        <v>87</v>
      </c>
      <c r="D257" s="105">
        <f t="shared" si="66"/>
        <v>0</v>
      </c>
      <c r="E257" s="105"/>
      <c r="F257" s="105">
        <v>0</v>
      </c>
      <c r="G257" s="105">
        <v>0</v>
      </c>
      <c r="H257" s="106">
        <f t="shared" si="73"/>
        <v>0</v>
      </c>
      <c r="I257" s="107"/>
      <c r="J257" s="108">
        <f t="shared" si="67"/>
        <v>0</v>
      </c>
      <c r="K257" s="108"/>
      <c r="L257" s="108">
        <v>0</v>
      </c>
      <c r="M257" s="108">
        <v>0</v>
      </c>
      <c r="N257" s="106">
        <f t="shared" si="68"/>
        <v>0</v>
      </c>
      <c r="O257" s="109">
        <f t="shared" si="59"/>
        <v>0</v>
      </c>
      <c r="Q257" s="110">
        <f t="shared" si="74"/>
        <v>0</v>
      </c>
      <c r="R257" s="110">
        <f t="shared" si="61"/>
        <v>0</v>
      </c>
      <c r="T257" s="103">
        <v>47</v>
      </c>
      <c r="U257" s="103">
        <v>1980</v>
      </c>
      <c r="V257" s="104" t="s">
        <v>87</v>
      </c>
      <c r="W257" s="105">
        <f t="shared" si="69"/>
        <v>0</v>
      </c>
      <c r="X257" s="105">
        <v>0</v>
      </c>
      <c r="Y257" s="105"/>
      <c r="Z257" s="105">
        <v>0</v>
      </c>
      <c r="AA257" s="106">
        <f t="shared" si="62"/>
        <v>0</v>
      </c>
      <c r="AB257" s="107"/>
      <c r="AC257" s="108">
        <f t="shared" si="72"/>
        <v>0</v>
      </c>
      <c r="AD257" s="108">
        <v>0</v>
      </c>
      <c r="AE257" s="108">
        <v>0</v>
      </c>
      <c r="AF257" s="151"/>
      <c r="AG257" s="106">
        <f t="shared" si="71"/>
        <v>0</v>
      </c>
      <c r="AH257" s="109">
        <f t="shared" si="63"/>
        <v>0</v>
      </c>
      <c r="AJ257" s="110">
        <f t="shared" si="64"/>
        <v>0</v>
      </c>
      <c r="AK257" s="110">
        <f t="shared" si="65"/>
        <v>0</v>
      </c>
    </row>
    <row r="258" spans="1:37" x14ac:dyDescent="0.2">
      <c r="A258" s="103">
        <v>47</v>
      </c>
      <c r="B258" s="103">
        <v>1985</v>
      </c>
      <c r="C258" s="104" t="s">
        <v>88</v>
      </c>
      <c r="D258" s="105">
        <f t="shared" si="66"/>
        <v>0</v>
      </c>
      <c r="E258" s="105"/>
      <c r="F258" s="105">
        <v>0</v>
      </c>
      <c r="G258" s="105">
        <v>0</v>
      </c>
      <c r="H258" s="106">
        <f t="shared" si="73"/>
        <v>0</v>
      </c>
      <c r="I258" s="107"/>
      <c r="J258" s="108">
        <f t="shared" si="67"/>
        <v>0</v>
      </c>
      <c r="K258" s="108"/>
      <c r="L258" s="108">
        <v>0</v>
      </c>
      <c r="M258" s="108">
        <v>0</v>
      </c>
      <c r="N258" s="106">
        <f t="shared" si="68"/>
        <v>0</v>
      </c>
      <c r="O258" s="109">
        <f t="shared" si="59"/>
        <v>0</v>
      </c>
      <c r="Q258" s="110">
        <f t="shared" si="74"/>
        <v>0</v>
      </c>
      <c r="R258" s="110">
        <f t="shared" si="61"/>
        <v>0</v>
      </c>
      <c r="T258" s="103">
        <v>47</v>
      </c>
      <c r="U258" s="103">
        <v>1985</v>
      </c>
      <c r="V258" s="104" t="s">
        <v>88</v>
      </c>
      <c r="W258" s="105">
        <f t="shared" si="69"/>
        <v>0</v>
      </c>
      <c r="X258" s="105">
        <v>0</v>
      </c>
      <c r="Y258" s="105"/>
      <c r="Z258" s="105">
        <v>0</v>
      </c>
      <c r="AA258" s="106">
        <f t="shared" si="62"/>
        <v>0</v>
      </c>
      <c r="AB258" s="107"/>
      <c r="AC258" s="108">
        <f t="shared" si="72"/>
        <v>0</v>
      </c>
      <c r="AD258" s="108">
        <v>0</v>
      </c>
      <c r="AE258" s="108">
        <v>0</v>
      </c>
      <c r="AF258" s="151"/>
      <c r="AG258" s="106">
        <f t="shared" si="71"/>
        <v>0</v>
      </c>
      <c r="AH258" s="109">
        <f t="shared" si="63"/>
        <v>0</v>
      </c>
      <c r="AJ258" s="110">
        <f t="shared" si="64"/>
        <v>0</v>
      </c>
      <c r="AK258" s="110">
        <f t="shared" si="65"/>
        <v>0</v>
      </c>
    </row>
    <row r="259" spans="1:37" x14ac:dyDescent="0.2">
      <c r="A259" s="87">
        <v>47</v>
      </c>
      <c r="B259" s="103">
        <v>1990</v>
      </c>
      <c r="C259" s="112" t="s">
        <v>89</v>
      </c>
      <c r="D259" s="105">
        <f t="shared" si="66"/>
        <v>0</v>
      </c>
      <c r="E259" s="105"/>
      <c r="F259" s="105">
        <v>0</v>
      </c>
      <c r="G259" s="105">
        <v>0</v>
      </c>
      <c r="H259" s="106">
        <f t="shared" si="73"/>
        <v>0</v>
      </c>
      <c r="I259" s="107"/>
      <c r="J259" s="108">
        <f t="shared" si="67"/>
        <v>0</v>
      </c>
      <c r="K259" s="108"/>
      <c r="L259" s="108">
        <v>0</v>
      </c>
      <c r="M259" s="108">
        <v>0</v>
      </c>
      <c r="N259" s="106">
        <f t="shared" si="68"/>
        <v>0</v>
      </c>
      <c r="O259" s="109">
        <f t="shared" si="59"/>
        <v>0</v>
      </c>
      <c r="Q259" s="110">
        <f t="shared" si="74"/>
        <v>0</v>
      </c>
      <c r="R259" s="110">
        <f t="shared" si="61"/>
        <v>0</v>
      </c>
      <c r="T259" s="87">
        <v>47</v>
      </c>
      <c r="U259" s="103">
        <v>1990</v>
      </c>
      <c r="V259" s="112" t="s">
        <v>89</v>
      </c>
      <c r="W259" s="105">
        <f t="shared" si="69"/>
        <v>0</v>
      </c>
      <c r="X259" s="105">
        <v>0</v>
      </c>
      <c r="Y259" s="105"/>
      <c r="Z259" s="105">
        <v>0</v>
      </c>
      <c r="AA259" s="106">
        <f t="shared" si="62"/>
        <v>0</v>
      </c>
      <c r="AB259" s="107"/>
      <c r="AC259" s="108">
        <f t="shared" si="72"/>
        <v>0</v>
      </c>
      <c r="AD259" s="108">
        <v>0</v>
      </c>
      <c r="AE259" s="108">
        <v>0</v>
      </c>
      <c r="AF259" s="151"/>
      <c r="AG259" s="106">
        <f t="shared" si="71"/>
        <v>0</v>
      </c>
      <c r="AH259" s="109">
        <f t="shared" si="63"/>
        <v>0</v>
      </c>
      <c r="AJ259" s="110">
        <f t="shared" si="64"/>
        <v>0</v>
      </c>
      <c r="AK259" s="110">
        <f t="shared" si="65"/>
        <v>0</v>
      </c>
    </row>
    <row r="260" spans="1:37" x14ac:dyDescent="0.2">
      <c r="A260" s="103">
        <v>47</v>
      </c>
      <c r="B260" s="103">
        <v>1995</v>
      </c>
      <c r="C260" s="104" t="s">
        <v>90</v>
      </c>
      <c r="D260" s="105">
        <f t="shared" si="66"/>
        <v>0</v>
      </c>
      <c r="E260" s="105"/>
      <c r="F260" s="105">
        <v>0</v>
      </c>
      <c r="G260" s="105">
        <v>0</v>
      </c>
      <c r="H260" s="106">
        <f t="shared" si="73"/>
        <v>0</v>
      </c>
      <c r="I260" s="107"/>
      <c r="J260" s="108">
        <f t="shared" si="67"/>
        <v>0</v>
      </c>
      <c r="K260" s="108"/>
      <c r="L260" s="108">
        <v>0</v>
      </c>
      <c r="M260" s="108">
        <v>0</v>
      </c>
      <c r="N260" s="106">
        <f t="shared" si="68"/>
        <v>0</v>
      </c>
      <c r="O260" s="109">
        <f t="shared" si="59"/>
        <v>0</v>
      </c>
      <c r="Q260" s="110">
        <f t="shared" si="74"/>
        <v>0</v>
      </c>
      <c r="R260" s="110">
        <f t="shared" si="61"/>
        <v>0</v>
      </c>
      <c r="T260" s="103">
        <v>47</v>
      </c>
      <c r="U260" s="103">
        <v>1995</v>
      </c>
      <c r="V260" s="104" t="s">
        <v>90</v>
      </c>
      <c r="W260" s="105">
        <f t="shared" si="69"/>
        <v>0</v>
      </c>
      <c r="X260" s="105">
        <v>0</v>
      </c>
      <c r="Y260" s="105"/>
      <c r="Z260" s="105">
        <v>0</v>
      </c>
      <c r="AA260" s="106">
        <f t="shared" si="62"/>
        <v>0</v>
      </c>
      <c r="AB260" s="107"/>
      <c r="AC260" s="108">
        <f t="shared" si="72"/>
        <v>0</v>
      </c>
      <c r="AD260" s="108">
        <v>0</v>
      </c>
      <c r="AE260" s="108">
        <v>0</v>
      </c>
      <c r="AF260" s="151"/>
      <c r="AG260" s="106">
        <f t="shared" si="71"/>
        <v>0</v>
      </c>
      <c r="AH260" s="109">
        <f t="shared" si="63"/>
        <v>0</v>
      </c>
      <c r="AJ260" s="110">
        <f t="shared" si="64"/>
        <v>0</v>
      </c>
      <c r="AK260" s="110">
        <f t="shared" si="65"/>
        <v>0</v>
      </c>
    </row>
    <row r="261" spans="1:37" x14ac:dyDescent="0.2">
      <c r="A261" s="103"/>
      <c r="B261" s="113" t="s">
        <v>156</v>
      </c>
      <c r="C261" s="114"/>
      <c r="D261" s="105">
        <f t="shared" si="66"/>
        <v>0</v>
      </c>
      <c r="E261" s="105"/>
      <c r="F261" s="105">
        <v>0</v>
      </c>
      <c r="G261" s="105">
        <v>0</v>
      </c>
      <c r="H261" s="106">
        <f t="shared" si="73"/>
        <v>0</v>
      </c>
      <c r="J261" s="108">
        <f t="shared" si="67"/>
        <v>0</v>
      </c>
      <c r="K261" s="108"/>
      <c r="L261" s="108">
        <v>0</v>
      </c>
      <c r="M261" s="108">
        <v>0</v>
      </c>
      <c r="N261" s="106">
        <f t="shared" si="68"/>
        <v>0</v>
      </c>
      <c r="O261" s="109">
        <f t="shared" si="59"/>
        <v>0</v>
      </c>
      <c r="Q261" s="110">
        <f t="shared" si="74"/>
        <v>0</v>
      </c>
      <c r="R261" s="110">
        <f t="shared" si="61"/>
        <v>0</v>
      </c>
      <c r="T261" s="103"/>
      <c r="U261" s="113" t="s">
        <v>156</v>
      </c>
      <c r="V261" s="114"/>
      <c r="W261" s="105">
        <f t="shared" si="69"/>
        <v>0</v>
      </c>
      <c r="X261" s="105">
        <v>0</v>
      </c>
      <c r="Y261" s="105"/>
      <c r="Z261" s="105">
        <v>0</v>
      </c>
      <c r="AA261" s="106">
        <f t="shared" si="62"/>
        <v>0</v>
      </c>
      <c r="AC261" s="108">
        <f t="shared" si="72"/>
        <v>0</v>
      </c>
      <c r="AD261" s="108">
        <v>0</v>
      </c>
      <c r="AE261" s="108">
        <v>0</v>
      </c>
      <c r="AF261" s="151"/>
      <c r="AG261" s="106">
        <f t="shared" si="71"/>
        <v>0</v>
      </c>
      <c r="AH261" s="109">
        <f t="shared" si="63"/>
        <v>0</v>
      </c>
      <c r="AJ261" s="110">
        <f t="shared" si="64"/>
        <v>0</v>
      </c>
      <c r="AK261" s="110">
        <f t="shared" si="65"/>
        <v>0</v>
      </c>
    </row>
    <row r="262" spans="1:37" x14ac:dyDescent="0.2">
      <c r="A262" s="103"/>
      <c r="B262" s="113" t="s">
        <v>156</v>
      </c>
      <c r="C262" s="114"/>
      <c r="D262" s="105">
        <f t="shared" si="66"/>
        <v>0</v>
      </c>
      <c r="E262" s="105"/>
      <c r="F262" s="105">
        <v>0</v>
      </c>
      <c r="G262" s="105">
        <v>0</v>
      </c>
      <c r="H262" s="106">
        <f t="shared" si="73"/>
        <v>0</v>
      </c>
      <c r="J262" s="108">
        <f t="shared" si="67"/>
        <v>0</v>
      </c>
      <c r="K262" s="108"/>
      <c r="L262" s="108">
        <v>0</v>
      </c>
      <c r="M262" s="108">
        <v>0</v>
      </c>
      <c r="N262" s="106">
        <f t="shared" si="68"/>
        <v>0</v>
      </c>
      <c r="O262" s="109">
        <f t="shared" si="59"/>
        <v>0</v>
      </c>
      <c r="Q262" s="110">
        <f t="shared" si="74"/>
        <v>0</v>
      </c>
      <c r="R262" s="110">
        <f t="shared" si="61"/>
        <v>0</v>
      </c>
      <c r="T262" s="103"/>
      <c r="U262" s="113" t="s">
        <v>156</v>
      </c>
      <c r="V262" s="114"/>
      <c r="W262" s="105">
        <f t="shared" si="69"/>
        <v>0</v>
      </c>
      <c r="X262" s="105">
        <v>0</v>
      </c>
      <c r="Y262" s="105"/>
      <c r="Z262" s="105">
        <v>0</v>
      </c>
      <c r="AA262" s="106">
        <f t="shared" si="62"/>
        <v>0</v>
      </c>
      <c r="AC262" s="108">
        <f t="shared" si="72"/>
        <v>0</v>
      </c>
      <c r="AD262" s="108">
        <v>0</v>
      </c>
      <c r="AE262" s="108">
        <v>0</v>
      </c>
      <c r="AF262" s="151"/>
      <c r="AG262" s="106">
        <f t="shared" si="71"/>
        <v>0</v>
      </c>
      <c r="AH262" s="109">
        <f t="shared" si="63"/>
        <v>0</v>
      </c>
      <c r="AJ262" s="110">
        <f t="shared" si="64"/>
        <v>0</v>
      </c>
      <c r="AK262" s="110">
        <f t="shared" si="65"/>
        <v>0</v>
      </c>
    </row>
    <row r="263" spans="1:37" x14ac:dyDescent="0.2">
      <c r="A263" s="103"/>
      <c r="B263" s="113" t="s">
        <v>156</v>
      </c>
      <c r="C263" s="114"/>
      <c r="D263" s="105">
        <f t="shared" si="66"/>
        <v>0</v>
      </c>
      <c r="E263" s="105"/>
      <c r="F263" s="105">
        <v>0</v>
      </c>
      <c r="G263" s="105">
        <v>0</v>
      </c>
      <c r="H263" s="106">
        <f t="shared" si="73"/>
        <v>0</v>
      </c>
      <c r="J263" s="108">
        <f t="shared" si="67"/>
        <v>0</v>
      </c>
      <c r="K263" s="108"/>
      <c r="L263" s="108">
        <v>0</v>
      </c>
      <c r="M263" s="108">
        <v>0</v>
      </c>
      <c r="N263" s="106">
        <f t="shared" si="68"/>
        <v>0</v>
      </c>
      <c r="O263" s="109">
        <f t="shared" si="59"/>
        <v>0</v>
      </c>
      <c r="Q263" s="110">
        <f t="shared" si="74"/>
        <v>0</v>
      </c>
      <c r="R263" s="110">
        <f t="shared" si="61"/>
        <v>0</v>
      </c>
      <c r="T263" s="103"/>
      <c r="U263" s="113" t="s">
        <v>156</v>
      </c>
      <c r="V263" s="114"/>
      <c r="W263" s="105">
        <f t="shared" si="69"/>
        <v>0</v>
      </c>
      <c r="X263" s="105">
        <v>0</v>
      </c>
      <c r="Y263" s="105"/>
      <c r="Z263" s="105">
        <v>0</v>
      </c>
      <c r="AA263" s="106">
        <f t="shared" si="62"/>
        <v>0</v>
      </c>
      <c r="AC263" s="108">
        <f t="shared" si="72"/>
        <v>0</v>
      </c>
      <c r="AD263" s="108">
        <v>0</v>
      </c>
      <c r="AE263" s="108">
        <v>0</v>
      </c>
      <c r="AF263" s="151"/>
      <c r="AG263" s="106">
        <f t="shared" si="71"/>
        <v>0</v>
      </c>
      <c r="AH263" s="109">
        <f t="shared" si="63"/>
        <v>0</v>
      </c>
      <c r="AJ263" s="110">
        <f t="shared" si="64"/>
        <v>0</v>
      </c>
      <c r="AK263" s="110">
        <f t="shared" si="65"/>
        <v>0</v>
      </c>
    </row>
    <row r="264" spans="1:37" x14ac:dyDescent="0.2">
      <c r="A264" s="103"/>
      <c r="B264" s="113" t="s">
        <v>156</v>
      </c>
      <c r="C264" s="114"/>
      <c r="D264" s="105">
        <f t="shared" si="66"/>
        <v>0</v>
      </c>
      <c r="E264" s="105"/>
      <c r="F264" s="105">
        <v>0</v>
      </c>
      <c r="G264" s="105">
        <v>0</v>
      </c>
      <c r="H264" s="106">
        <f t="shared" si="73"/>
        <v>0</v>
      </c>
      <c r="J264" s="108">
        <f t="shared" si="67"/>
        <v>0</v>
      </c>
      <c r="K264" s="108"/>
      <c r="L264" s="108">
        <v>0</v>
      </c>
      <c r="M264" s="108">
        <v>0</v>
      </c>
      <c r="N264" s="106">
        <f t="shared" si="68"/>
        <v>0</v>
      </c>
      <c r="O264" s="109">
        <f t="shared" si="59"/>
        <v>0</v>
      </c>
      <c r="Q264" s="110">
        <f t="shared" si="74"/>
        <v>0</v>
      </c>
      <c r="R264" s="110">
        <f t="shared" si="61"/>
        <v>0</v>
      </c>
      <c r="T264" s="103"/>
      <c r="U264" s="113" t="s">
        <v>156</v>
      </c>
      <c r="V264" s="114"/>
      <c r="W264" s="105">
        <f t="shared" si="69"/>
        <v>0</v>
      </c>
      <c r="X264" s="105">
        <v>0</v>
      </c>
      <c r="Y264" s="105"/>
      <c r="Z264" s="105">
        <v>0</v>
      </c>
      <c r="AA264" s="106">
        <f t="shared" si="62"/>
        <v>0</v>
      </c>
      <c r="AC264" s="108">
        <f t="shared" si="72"/>
        <v>0</v>
      </c>
      <c r="AD264" s="108">
        <v>0</v>
      </c>
      <c r="AE264" s="108">
        <v>0</v>
      </c>
      <c r="AF264" s="151"/>
      <c r="AG264" s="106">
        <f t="shared" si="71"/>
        <v>0</v>
      </c>
      <c r="AH264" s="109">
        <f t="shared" si="63"/>
        <v>0</v>
      </c>
      <c r="AJ264" s="110">
        <f t="shared" si="64"/>
        <v>0</v>
      </c>
      <c r="AK264" s="110">
        <f t="shared" si="65"/>
        <v>0</v>
      </c>
    </row>
    <row r="265" spans="1:37" x14ac:dyDescent="0.2">
      <c r="A265" s="103"/>
      <c r="B265" s="113" t="s">
        <v>156</v>
      </c>
      <c r="C265" s="114"/>
      <c r="D265" s="105">
        <f t="shared" si="66"/>
        <v>0</v>
      </c>
      <c r="E265" s="105"/>
      <c r="F265" s="105">
        <v>0</v>
      </c>
      <c r="G265" s="105">
        <v>0</v>
      </c>
      <c r="H265" s="106">
        <f t="shared" si="73"/>
        <v>0</v>
      </c>
      <c r="J265" s="108">
        <f t="shared" si="67"/>
        <v>0</v>
      </c>
      <c r="K265" s="108"/>
      <c r="L265" s="108">
        <v>0</v>
      </c>
      <c r="M265" s="108">
        <v>0</v>
      </c>
      <c r="N265" s="106">
        <f t="shared" si="68"/>
        <v>0</v>
      </c>
      <c r="O265" s="109">
        <f t="shared" si="59"/>
        <v>0</v>
      </c>
      <c r="Q265" s="110">
        <f t="shared" si="74"/>
        <v>0</v>
      </c>
      <c r="R265" s="110">
        <f t="shared" si="61"/>
        <v>0</v>
      </c>
      <c r="T265" s="103"/>
      <c r="U265" s="113" t="s">
        <v>156</v>
      </c>
      <c r="V265" s="114"/>
      <c r="W265" s="105">
        <f t="shared" si="69"/>
        <v>0</v>
      </c>
      <c r="X265" s="105">
        <v>0</v>
      </c>
      <c r="Y265" s="105"/>
      <c r="Z265" s="105">
        <v>0</v>
      </c>
      <c r="AA265" s="106">
        <f t="shared" si="62"/>
        <v>0</v>
      </c>
      <c r="AC265" s="108">
        <f t="shared" si="72"/>
        <v>0</v>
      </c>
      <c r="AD265" s="108">
        <v>0</v>
      </c>
      <c r="AE265" s="108">
        <v>0</v>
      </c>
      <c r="AF265" s="151"/>
      <c r="AG265" s="106">
        <f t="shared" si="71"/>
        <v>0</v>
      </c>
      <c r="AH265" s="109">
        <f t="shared" si="63"/>
        <v>0</v>
      </c>
      <c r="AJ265" s="110">
        <f t="shared" si="64"/>
        <v>0</v>
      </c>
      <c r="AK265" s="110">
        <f t="shared" si="65"/>
        <v>0</v>
      </c>
    </row>
    <row r="266" spans="1:37" x14ac:dyDescent="0.2">
      <c r="A266" s="103"/>
      <c r="B266" s="113" t="s">
        <v>156</v>
      </c>
      <c r="C266" s="114"/>
      <c r="D266" s="105">
        <f t="shared" si="66"/>
        <v>0</v>
      </c>
      <c r="E266" s="105"/>
      <c r="F266" s="105">
        <v>0</v>
      </c>
      <c r="G266" s="105">
        <v>0</v>
      </c>
      <c r="H266" s="106">
        <f t="shared" si="73"/>
        <v>0</v>
      </c>
      <c r="J266" s="108">
        <f t="shared" si="67"/>
        <v>0</v>
      </c>
      <c r="K266" s="108"/>
      <c r="L266" s="108">
        <v>0</v>
      </c>
      <c r="M266" s="108">
        <v>0</v>
      </c>
      <c r="N266" s="106">
        <f t="shared" si="68"/>
        <v>0</v>
      </c>
      <c r="O266" s="109">
        <f t="shared" si="59"/>
        <v>0</v>
      </c>
      <c r="Q266" s="110">
        <f t="shared" si="74"/>
        <v>0</v>
      </c>
      <c r="R266" s="110">
        <f t="shared" si="61"/>
        <v>0</v>
      </c>
      <c r="T266" s="103"/>
      <c r="U266" s="113" t="s">
        <v>156</v>
      </c>
      <c r="V266" s="114"/>
      <c r="W266" s="105">
        <f t="shared" si="69"/>
        <v>0</v>
      </c>
      <c r="X266" s="105">
        <v>0</v>
      </c>
      <c r="Y266" s="105"/>
      <c r="Z266" s="105">
        <v>0</v>
      </c>
      <c r="AA266" s="106">
        <f t="shared" si="62"/>
        <v>0</v>
      </c>
      <c r="AC266" s="108">
        <f t="shared" si="72"/>
        <v>0</v>
      </c>
      <c r="AD266" s="108">
        <v>0</v>
      </c>
      <c r="AE266" s="108">
        <v>0</v>
      </c>
      <c r="AF266" s="151"/>
      <c r="AG266" s="106">
        <f t="shared" si="71"/>
        <v>0</v>
      </c>
      <c r="AH266" s="109">
        <f t="shared" si="63"/>
        <v>0</v>
      </c>
      <c r="AJ266" s="110">
        <f t="shared" si="64"/>
        <v>0</v>
      </c>
      <c r="AK266" s="110">
        <f t="shared" si="65"/>
        <v>0</v>
      </c>
    </row>
    <row r="267" spans="1:37" x14ac:dyDescent="0.2">
      <c r="A267" s="103"/>
      <c r="B267" s="113" t="s">
        <v>156</v>
      </c>
      <c r="C267" s="114"/>
      <c r="D267" s="105">
        <f t="shared" si="66"/>
        <v>0</v>
      </c>
      <c r="E267" s="105"/>
      <c r="F267" s="105">
        <v>0</v>
      </c>
      <c r="G267" s="105">
        <v>0</v>
      </c>
      <c r="H267" s="106">
        <f t="shared" si="73"/>
        <v>0</v>
      </c>
      <c r="J267" s="108">
        <f t="shared" si="67"/>
        <v>0</v>
      </c>
      <c r="K267" s="108"/>
      <c r="L267" s="108">
        <v>0</v>
      </c>
      <c r="M267" s="108">
        <v>0</v>
      </c>
      <c r="N267" s="106">
        <f t="shared" si="68"/>
        <v>0</v>
      </c>
      <c r="O267" s="109">
        <f t="shared" si="59"/>
        <v>0</v>
      </c>
      <c r="Q267" s="110">
        <f t="shared" si="74"/>
        <v>0</v>
      </c>
      <c r="R267" s="110">
        <f t="shared" si="61"/>
        <v>0</v>
      </c>
      <c r="T267" s="103"/>
      <c r="U267" s="113" t="s">
        <v>156</v>
      </c>
      <c r="V267" s="114"/>
      <c r="W267" s="105">
        <f t="shared" si="69"/>
        <v>0</v>
      </c>
      <c r="X267" s="105">
        <v>0</v>
      </c>
      <c r="Y267" s="105"/>
      <c r="Z267" s="105">
        <v>0</v>
      </c>
      <c r="AA267" s="106">
        <f t="shared" si="62"/>
        <v>0</v>
      </c>
      <c r="AC267" s="108">
        <f t="shared" si="72"/>
        <v>0</v>
      </c>
      <c r="AD267" s="108">
        <v>0</v>
      </c>
      <c r="AE267" s="108">
        <v>0</v>
      </c>
      <c r="AF267" s="151"/>
      <c r="AG267" s="106">
        <f t="shared" si="71"/>
        <v>0</v>
      </c>
      <c r="AH267" s="109">
        <f t="shared" si="63"/>
        <v>0</v>
      </c>
      <c r="AJ267" s="110">
        <f t="shared" si="64"/>
        <v>0</v>
      </c>
      <c r="AK267" s="110">
        <f t="shared" si="65"/>
        <v>0</v>
      </c>
    </row>
    <row r="268" spans="1:37" x14ac:dyDescent="0.2">
      <c r="A268" s="103"/>
      <c r="B268" s="113" t="s">
        <v>156</v>
      </c>
      <c r="C268" s="114"/>
      <c r="D268" s="105">
        <f t="shared" si="66"/>
        <v>0</v>
      </c>
      <c r="E268" s="105"/>
      <c r="F268" s="105">
        <v>0</v>
      </c>
      <c r="G268" s="105">
        <v>0</v>
      </c>
      <c r="H268" s="106">
        <f t="shared" si="73"/>
        <v>0</v>
      </c>
      <c r="J268" s="108">
        <f t="shared" si="67"/>
        <v>0</v>
      </c>
      <c r="K268" s="108"/>
      <c r="L268" s="108">
        <v>0</v>
      </c>
      <c r="M268" s="108">
        <v>0</v>
      </c>
      <c r="N268" s="106">
        <f t="shared" si="68"/>
        <v>0</v>
      </c>
      <c r="O268" s="109">
        <f t="shared" si="59"/>
        <v>0</v>
      </c>
      <c r="Q268" s="110">
        <f t="shared" si="74"/>
        <v>0</v>
      </c>
      <c r="R268" s="110">
        <f t="shared" si="61"/>
        <v>0</v>
      </c>
      <c r="T268" s="103"/>
      <c r="U268" s="113" t="s">
        <v>156</v>
      </c>
      <c r="V268" s="114"/>
      <c r="W268" s="105">
        <f t="shared" si="69"/>
        <v>0</v>
      </c>
      <c r="X268" s="105">
        <v>0</v>
      </c>
      <c r="Y268" s="105"/>
      <c r="Z268" s="105">
        <v>0</v>
      </c>
      <c r="AA268" s="106">
        <f t="shared" si="62"/>
        <v>0</v>
      </c>
      <c r="AC268" s="108">
        <f t="shared" si="72"/>
        <v>0</v>
      </c>
      <c r="AD268" s="108">
        <v>0</v>
      </c>
      <c r="AE268" s="108">
        <v>0</v>
      </c>
      <c r="AF268" s="151"/>
      <c r="AG268" s="106">
        <f t="shared" si="71"/>
        <v>0</v>
      </c>
      <c r="AH268" s="109">
        <f t="shared" si="63"/>
        <v>0</v>
      </c>
      <c r="AJ268" s="110">
        <f t="shared" si="64"/>
        <v>0</v>
      </c>
      <c r="AK268" s="110">
        <f t="shared" si="65"/>
        <v>0</v>
      </c>
    </row>
    <row r="269" spans="1:37" x14ac:dyDescent="0.2">
      <c r="A269" s="103"/>
      <c r="B269" s="113" t="s">
        <v>156</v>
      </c>
      <c r="C269" s="114"/>
      <c r="D269" s="105">
        <f t="shared" si="66"/>
        <v>0</v>
      </c>
      <c r="E269" s="105"/>
      <c r="F269" s="105">
        <v>0</v>
      </c>
      <c r="G269" s="105">
        <v>0</v>
      </c>
      <c r="H269" s="106">
        <f t="shared" si="73"/>
        <v>0</v>
      </c>
      <c r="J269" s="108">
        <f t="shared" si="67"/>
        <v>0</v>
      </c>
      <c r="K269" s="108"/>
      <c r="L269" s="108">
        <v>0</v>
      </c>
      <c r="M269" s="108">
        <v>0</v>
      </c>
      <c r="N269" s="106">
        <f t="shared" si="68"/>
        <v>0</v>
      </c>
      <c r="O269" s="109">
        <f t="shared" si="59"/>
        <v>0</v>
      </c>
      <c r="Q269" s="110">
        <f t="shared" si="74"/>
        <v>0</v>
      </c>
      <c r="R269" s="110">
        <f t="shared" si="61"/>
        <v>0</v>
      </c>
      <c r="T269" s="103"/>
      <c r="U269" s="113" t="s">
        <v>156</v>
      </c>
      <c r="V269" s="114"/>
      <c r="W269" s="105">
        <f t="shared" si="69"/>
        <v>0</v>
      </c>
      <c r="X269" s="105">
        <v>0</v>
      </c>
      <c r="Y269" s="105"/>
      <c r="Z269" s="105">
        <v>0</v>
      </c>
      <c r="AA269" s="106">
        <f t="shared" si="62"/>
        <v>0</v>
      </c>
      <c r="AC269" s="108">
        <f t="shared" si="72"/>
        <v>0</v>
      </c>
      <c r="AD269" s="108">
        <v>0</v>
      </c>
      <c r="AE269" s="108">
        <v>0</v>
      </c>
      <c r="AF269" s="151"/>
      <c r="AG269" s="106">
        <f t="shared" si="71"/>
        <v>0</v>
      </c>
      <c r="AH269" s="109">
        <f t="shared" si="63"/>
        <v>0</v>
      </c>
      <c r="AJ269" s="110">
        <f t="shared" si="64"/>
        <v>0</v>
      </c>
      <c r="AK269" s="110">
        <f t="shared" si="65"/>
        <v>0</v>
      </c>
    </row>
    <row r="270" spans="1:37" x14ac:dyDescent="0.2">
      <c r="A270" s="103"/>
      <c r="B270" s="113" t="s">
        <v>156</v>
      </c>
      <c r="C270" s="114"/>
      <c r="D270" s="105">
        <f t="shared" si="66"/>
        <v>0</v>
      </c>
      <c r="E270" s="105"/>
      <c r="F270" s="105">
        <v>0</v>
      </c>
      <c r="G270" s="105">
        <v>0</v>
      </c>
      <c r="H270" s="106">
        <f t="shared" si="73"/>
        <v>0</v>
      </c>
      <c r="J270" s="108">
        <f t="shared" si="67"/>
        <v>0</v>
      </c>
      <c r="K270" s="108"/>
      <c r="L270" s="108">
        <v>0</v>
      </c>
      <c r="M270" s="108">
        <v>0</v>
      </c>
      <c r="N270" s="106">
        <f t="shared" si="68"/>
        <v>0</v>
      </c>
      <c r="O270" s="109">
        <f t="shared" si="59"/>
        <v>0</v>
      </c>
      <c r="Q270" s="110">
        <f t="shared" si="74"/>
        <v>0</v>
      </c>
      <c r="R270" s="110">
        <f t="shared" si="61"/>
        <v>0</v>
      </c>
      <c r="T270" s="103"/>
      <c r="U270" s="113" t="s">
        <v>156</v>
      </c>
      <c r="V270" s="114"/>
      <c r="W270" s="105">
        <f t="shared" si="69"/>
        <v>0</v>
      </c>
      <c r="X270" s="105">
        <v>0</v>
      </c>
      <c r="Y270" s="105"/>
      <c r="Z270" s="105">
        <v>0</v>
      </c>
      <c r="AA270" s="106">
        <f t="shared" si="62"/>
        <v>0</v>
      </c>
      <c r="AC270" s="108">
        <f t="shared" si="72"/>
        <v>0</v>
      </c>
      <c r="AD270" s="108">
        <v>0</v>
      </c>
      <c r="AE270" s="108">
        <v>0</v>
      </c>
      <c r="AF270" s="151"/>
      <c r="AG270" s="106">
        <f t="shared" si="71"/>
        <v>0</v>
      </c>
      <c r="AH270" s="109">
        <f t="shared" si="63"/>
        <v>0</v>
      </c>
      <c r="AJ270" s="110">
        <f t="shared" si="64"/>
        <v>0</v>
      </c>
      <c r="AK270" s="110">
        <f t="shared" si="65"/>
        <v>0</v>
      </c>
    </row>
    <row r="271" spans="1:37" x14ac:dyDescent="0.2">
      <c r="A271" s="113"/>
      <c r="B271" s="113" t="s">
        <v>156</v>
      </c>
      <c r="C271" s="114"/>
      <c r="D271" s="105">
        <f>H202</f>
        <v>0</v>
      </c>
      <c r="E271" s="105"/>
      <c r="F271" s="105">
        <v>0</v>
      </c>
      <c r="G271" s="105">
        <v>0</v>
      </c>
      <c r="H271" s="106">
        <f t="shared" si="73"/>
        <v>0</v>
      </c>
      <c r="J271" s="108">
        <f t="shared" si="67"/>
        <v>0</v>
      </c>
      <c r="K271" s="108"/>
      <c r="L271" s="108">
        <v>0</v>
      </c>
      <c r="M271" s="108">
        <v>0</v>
      </c>
      <c r="N271" s="106">
        <f t="shared" si="68"/>
        <v>0</v>
      </c>
      <c r="O271" s="109">
        <f t="shared" si="59"/>
        <v>0</v>
      </c>
      <c r="Q271" s="110">
        <f t="shared" si="74"/>
        <v>0</v>
      </c>
      <c r="R271" s="110">
        <f t="shared" si="61"/>
        <v>0</v>
      </c>
      <c r="T271" s="113"/>
      <c r="U271" s="113" t="s">
        <v>156</v>
      </c>
      <c r="V271" s="114"/>
      <c r="W271" s="105">
        <f>AA202</f>
        <v>0</v>
      </c>
      <c r="X271" s="105">
        <v>0</v>
      </c>
      <c r="Y271" s="105"/>
      <c r="Z271" s="105">
        <v>0</v>
      </c>
      <c r="AA271" s="106">
        <f t="shared" si="62"/>
        <v>0</v>
      </c>
      <c r="AC271" s="108">
        <f t="shared" si="72"/>
        <v>0</v>
      </c>
      <c r="AD271" s="108">
        <v>0</v>
      </c>
      <c r="AE271" s="108">
        <v>0</v>
      </c>
      <c r="AF271" s="151"/>
      <c r="AG271" s="106">
        <f t="shared" si="71"/>
        <v>0</v>
      </c>
      <c r="AH271" s="109">
        <f t="shared" si="63"/>
        <v>0</v>
      </c>
      <c r="AJ271" s="110">
        <f t="shared" si="64"/>
        <v>0</v>
      </c>
      <c r="AK271" s="110">
        <f t="shared" si="65"/>
        <v>0</v>
      </c>
    </row>
    <row r="272" spans="1:37" x14ac:dyDescent="0.2">
      <c r="A272" s="113"/>
      <c r="B272" s="113"/>
      <c r="C272" s="115"/>
      <c r="D272" s="106">
        <f>H203</f>
        <v>0</v>
      </c>
      <c r="E272" s="106"/>
      <c r="F272" s="116"/>
      <c r="G272" s="116"/>
      <c r="H272" s="106">
        <f t="shared" si="73"/>
        <v>0</v>
      </c>
      <c r="J272" s="108">
        <f t="shared" si="67"/>
        <v>0</v>
      </c>
      <c r="K272" s="108"/>
      <c r="L272" s="108">
        <v>0</v>
      </c>
      <c r="M272" s="108">
        <v>0</v>
      </c>
      <c r="N272" s="106">
        <f t="shared" si="68"/>
        <v>0</v>
      </c>
      <c r="O272" s="109">
        <f t="shared" si="59"/>
        <v>0</v>
      </c>
      <c r="Q272" s="110">
        <f t="shared" si="74"/>
        <v>0</v>
      </c>
      <c r="R272" s="110">
        <f t="shared" si="61"/>
        <v>0</v>
      </c>
      <c r="T272" s="113"/>
      <c r="U272" s="113"/>
      <c r="V272" s="115"/>
      <c r="W272" s="106">
        <f>AA203</f>
        <v>0</v>
      </c>
      <c r="X272" s="116"/>
      <c r="Y272" s="116"/>
      <c r="Z272" s="116"/>
      <c r="AA272" s="106">
        <f t="shared" si="62"/>
        <v>0</v>
      </c>
      <c r="AC272" s="108">
        <f t="shared" si="72"/>
        <v>0</v>
      </c>
      <c r="AD272" s="108">
        <v>0</v>
      </c>
      <c r="AE272" s="108">
        <v>0</v>
      </c>
      <c r="AF272" s="151"/>
      <c r="AG272" s="106">
        <f t="shared" si="71"/>
        <v>0</v>
      </c>
      <c r="AH272" s="109">
        <f t="shared" si="63"/>
        <v>0</v>
      </c>
      <c r="AJ272" s="110">
        <f t="shared" si="64"/>
        <v>0</v>
      </c>
      <c r="AK272" s="110">
        <f t="shared" si="65"/>
        <v>0</v>
      </c>
    </row>
    <row r="273" spans="1:37" x14ac:dyDescent="0.2">
      <c r="A273" s="113"/>
      <c r="B273" s="113"/>
      <c r="C273" s="117" t="s">
        <v>157</v>
      </c>
      <c r="D273" s="118">
        <f>SUM(D223:D272)</f>
        <v>2694187</v>
      </c>
      <c r="E273" s="118"/>
      <c r="F273" s="119">
        <f>SUM(F223:F272)</f>
        <v>101176</v>
      </c>
      <c r="G273" s="119">
        <f>SUM(G223:G272)</f>
        <v>0</v>
      </c>
      <c r="H273" s="118">
        <f>SUM(H223:H272)</f>
        <v>2795363</v>
      </c>
      <c r="I273" s="89"/>
      <c r="J273" s="119">
        <f>SUM(J223:J272)</f>
        <v>1623263</v>
      </c>
      <c r="K273" s="119"/>
      <c r="L273" s="119">
        <f>SUM(L223:L272)</f>
        <v>50827</v>
      </c>
      <c r="M273" s="119">
        <f>SUM(M223:M272)</f>
        <v>0</v>
      </c>
      <c r="N273" s="118">
        <f>SUM(N223:N272)</f>
        <v>1674090</v>
      </c>
      <c r="O273" s="118">
        <f>SUM(O223:O272)</f>
        <v>1121273</v>
      </c>
      <c r="Q273" s="120">
        <f>SUM(Q223:Q272)</f>
        <v>2744775</v>
      </c>
      <c r="R273" s="120">
        <f>SUM(R223:R272)</f>
        <v>1648676.5</v>
      </c>
      <c r="T273" s="113"/>
      <c r="U273" s="113"/>
      <c r="V273" s="117" t="s">
        <v>157</v>
      </c>
      <c r="W273" s="118">
        <f>SUM(W223:W272)</f>
        <v>2694187</v>
      </c>
      <c r="X273" s="119">
        <f>SUM(X223:X272)</f>
        <v>101175</v>
      </c>
      <c r="Y273" s="119"/>
      <c r="Z273" s="119">
        <f>SUM(Z223:Z272)</f>
        <v>0</v>
      </c>
      <c r="AA273" s="118">
        <f>SUM(AA223:AA272)</f>
        <v>2795362</v>
      </c>
      <c r="AB273" s="89"/>
      <c r="AC273" s="119">
        <f>SUM(AC223:AC272)</f>
        <v>1667675.6821028402</v>
      </c>
      <c r="AD273" s="119">
        <f>SUM(AD223:AD272)</f>
        <v>93348.669978787206</v>
      </c>
      <c r="AE273" s="119">
        <f>SUM(AE223:AE272)</f>
        <v>0</v>
      </c>
      <c r="AF273" s="119"/>
      <c r="AG273" s="118">
        <f>SUM(AG223:AG272)</f>
        <v>1761024.3520816271</v>
      </c>
      <c r="AH273" s="118">
        <f>SUM(AH223:AH272)</f>
        <v>1034337.6479183728</v>
      </c>
      <c r="AJ273" s="120">
        <f>SUM(AJ223:AJ272)</f>
        <v>2744774.5</v>
      </c>
      <c r="AK273" s="120">
        <f>SUM(AK223:AK272)</f>
        <v>1714350.0170922335</v>
      </c>
    </row>
    <row r="274" spans="1:37" ht="48" x14ac:dyDescent="0.2">
      <c r="A274" s="113"/>
      <c r="B274" s="113"/>
      <c r="C274" s="121" t="s">
        <v>174</v>
      </c>
      <c r="D274" s="115"/>
      <c r="E274" s="115"/>
      <c r="F274" s="116"/>
      <c r="G274" s="116"/>
      <c r="H274" s="106">
        <f>D274+F274+G274</f>
        <v>0</v>
      </c>
      <c r="J274" s="116"/>
      <c r="K274" s="116"/>
      <c r="L274" s="116"/>
      <c r="M274" s="116"/>
      <c r="N274" s="106">
        <f>J274+L274+M274</f>
        <v>0</v>
      </c>
      <c r="O274" s="109">
        <f>H274+N274</f>
        <v>0</v>
      </c>
      <c r="Q274" s="111"/>
      <c r="R274" s="111">
        <f>Q273-R273</f>
        <v>1096098.5</v>
      </c>
      <c r="T274" s="113"/>
      <c r="U274" s="113"/>
      <c r="V274" s="121" t="s">
        <v>174</v>
      </c>
      <c r="W274" s="115"/>
      <c r="X274" s="116"/>
      <c r="Y274" s="116"/>
      <c r="Z274" s="116"/>
      <c r="AA274" s="106">
        <f>W274+X274+Z274</f>
        <v>0</v>
      </c>
      <c r="AC274" s="116"/>
      <c r="AD274" s="116"/>
      <c r="AE274" s="116"/>
      <c r="AF274" s="116"/>
      <c r="AG274" s="106">
        <f>AC274+AD274+AE274</f>
        <v>0</v>
      </c>
      <c r="AH274" s="109">
        <f>AA274+AG274</f>
        <v>0</v>
      </c>
      <c r="AJ274" s="111"/>
      <c r="AK274" s="111">
        <f>AJ273-AK273</f>
        <v>1030424.4829077665</v>
      </c>
    </row>
    <row r="275" spans="1:37" ht="36" x14ac:dyDescent="0.2">
      <c r="A275" s="113"/>
      <c r="B275" s="113"/>
      <c r="C275" s="122" t="s">
        <v>175</v>
      </c>
      <c r="D275" s="115"/>
      <c r="E275" s="115"/>
      <c r="F275" s="116"/>
      <c r="G275" s="116"/>
      <c r="H275" s="106">
        <f>D275+F275+G275</f>
        <v>0</v>
      </c>
      <c r="J275" s="116"/>
      <c r="K275" s="116"/>
      <c r="L275" s="116"/>
      <c r="M275" s="116"/>
      <c r="N275" s="106">
        <f>J275+L275+M275</f>
        <v>0</v>
      </c>
      <c r="O275" s="109">
        <f>H275+N275</f>
        <v>0</v>
      </c>
      <c r="Q275" s="111"/>
      <c r="R275" s="88">
        <f>AVERAGE(O276,O207)</f>
        <v>1096098.5</v>
      </c>
      <c r="T275" s="113"/>
      <c r="U275" s="113"/>
      <c r="V275" s="122" t="s">
        <v>175</v>
      </c>
      <c r="W275" s="115"/>
      <c r="X275" s="116"/>
      <c r="Y275" s="116"/>
      <c r="Z275" s="116"/>
      <c r="AA275" s="106">
        <f>W275+X275+Z275</f>
        <v>0</v>
      </c>
      <c r="AC275" s="116"/>
      <c r="AD275" s="116"/>
      <c r="AE275" s="116"/>
      <c r="AF275" s="116"/>
      <c r="AG275" s="106">
        <f>AC275+AD275+AE275</f>
        <v>0</v>
      </c>
      <c r="AH275" s="109">
        <f>AA275+AG275</f>
        <v>0</v>
      </c>
      <c r="AJ275" s="111"/>
      <c r="AK275" s="111">
        <f>AVERAGE(AH276,AH207)</f>
        <v>1030424.4829077665</v>
      </c>
    </row>
    <row r="276" spans="1:37" x14ac:dyDescent="0.2">
      <c r="A276" s="113"/>
      <c r="B276" s="113"/>
      <c r="C276" s="117" t="s">
        <v>158</v>
      </c>
      <c r="D276" s="118">
        <f>SUM(D273:D275)</f>
        <v>2694187</v>
      </c>
      <c r="E276" s="118"/>
      <c r="F276" s="118">
        <f>SUM(F273:F275)</f>
        <v>101176</v>
      </c>
      <c r="G276" s="118">
        <f>SUM(G273:G275)</f>
        <v>0</v>
      </c>
      <c r="H276" s="118">
        <f>SUM(H273:H275)</f>
        <v>2795363</v>
      </c>
      <c r="I276" s="118"/>
      <c r="J276" s="118">
        <f>SUM(J273:J275)</f>
        <v>1623263</v>
      </c>
      <c r="K276" s="118"/>
      <c r="L276" s="118">
        <f>SUM(L273:L275)</f>
        <v>50827</v>
      </c>
      <c r="M276" s="118">
        <f>SUM(M273:M275)</f>
        <v>0</v>
      </c>
      <c r="N276" s="118">
        <f>SUM(N273:N275)</f>
        <v>1674090</v>
      </c>
      <c r="O276" s="118">
        <f>SUM(O273:O275)</f>
        <v>1121273</v>
      </c>
      <c r="Q276" s="111"/>
      <c r="T276" s="113"/>
      <c r="U276" s="113"/>
      <c r="V276" s="117" t="s">
        <v>158</v>
      </c>
      <c r="W276" s="118">
        <f>SUM(W273:W275)</f>
        <v>2694187</v>
      </c>
      <c r="X276" s="118">
        <f>SUM(X273:X275)</f>
        <v>101175</v>
      </c>
      <c r="Y276" s="118"/>
      <c r="Z276" s="118">
        <f>SUM(Z273:Z275)</f>
        <v>0</v>
      </c>
      <c r="AA276" s="118">
        <f>SUM(AA273:AA275)</f>
        <v>2795362</v>
      </c>
      <c r="AB276" s="118"/>
      <c r="AC276" s="118">
        <f>SUM(AC273:AC275)</f>
        <v>1667675.6821028402</v>
      </c>
      <c r="AD276" s="118">
        <f>SUM(AD273:AD275)</f>
        <v>93348.669978787206</v>
      </c>
      <c r="AE276" s="118">
        <f>SUM(AE273:AE275)</f>
        <v>0</v>
      </c>
      <c r="AF276" s="118"/>
      <c r="AG276" s="118">
        <f>SUM(AG273:AG275)</f>
        <v>1761024.3520816271</v>
      </c>
      <c r="AH276" s="118">
        <f>SUM(AH273:AH275)</f>
        <v>1034337.6479183728</v>
      </c>
      <c r="AJ276" s="111"/>
    </row>
    <row r="277" spans="1:37" x14ac:dyDescent="0.2">
      <c r="A277" s="123"/>
      <c r="B277" s="123"/>
      <c r="C277" s="189" t="s">
        <v>159</v>
      </c>
      <c r="D277" s="189"/>
      <c r="E277" s="189"/>
      <c r="F277" s="189"/>
      <c r="G277" s="189"/>
      <c r="H277" s="189"/>
      <c r="I277" s="189"/>
      <c r="J277" s="189"/>
      <c r="K277" s="124"/>
      <c r="L277" s="125"/>
      <c r="M277" s="126"/>
      <c r="N277" s="127">
        <f>'[1]1.2 TB Historical Balances'!S200</f>
        <v>-1674089.44</v>
      </c>
      <c r="O277" s="128"/>
      <c r="P277" s="129"/>
      <c r="Q277" s="129" t="s">
        <v>160</v>
      </c>
      <c r="R277" s="129"/>
      <c r="S277" s="129"/>
      <c r="T277" s="123"/>
      <c r="U277" s="123"/>
      <c r="V277" s="189" t="s">
        <v>159</v>
      </c>
      <c r="W277" s="189"/>
      <c r="X277" s="189"/>
      <c r="Y277" s="189"/>
      <c r="Z277" s="189"/>
      <c r="AA277" s="189"/>
      <c r="AB277" s="189"/>
      <c r="AC277" s="189"/>
      <c r="AD277" s="125"/>
      <c r="AE277" s="126"/>
      <c r="AF277" s="126"/>
      <c r="AG277" s="127"/>
      <c r="AH277" s="128"/>
      <c r="AI277" s="129"/>
      <c r="AJ277" s="129"/>
      <c r="AK277" s="126"/>
    </row>
    <row r="278" spans="1:37" x14ac:dyDescent="0.2">
      <c r="A278" s="123"/>
      <c r="B278" s="130"/>
      <c r="C278" s="190" t="s">
        <v>91</v>
      </c>
      <c r="D278" s="190"/>
      <c r="E278" s="190"/>
      <c r="F278" s="190"/>
      <c r="G278" s="190"/>
      <c r="H278" s="190"/>
      <c r="I278" s="190"/>
      <c r="J278" s="190"/>
      <c r="K278" s="131"/>
      <c r="L278" s="132">
        <f>L276+L277</f>
        <v>50827</v>
      </c>
      <c r="M278" s="126"/>
      <c r="N278" s="133">
        <f>N276+N277</f>
        <v>0.56000000005587935</v>
      </c>
      <c r="O278" s="134"/>
      <c r="P278" s="126"/>
      <c r="Q278" s="126"/>
      <c r="R278" s="126"/>
      <c r="S278" s="126"/>
      <c r="T278" s="123"/>
      <c r="U278" s="130"/>
      <c r="V278" s="190" t="s">
        <v>91</v>
      </c>
      <c r="W278" s="190"/>
      <c r="X278" s="190"/>
      <c r="Y278" s="190"/>
      <c r="Z278" s="190"/>
      <c r="AA278" s="190"/>
      <c r="AB278" s="190"/>
      <c r="AC278" s="190"/>
      <c r="AD278" s="132">
        <f>AD276+AD277</f>
        <v>93348.669978787206</v>
      </c>
      <c r="AE278" s="126"/>
      <c r="AF278" s="126"/>
      <c r="AG278" s="133"/>
      <c r="AH278" s="134"/>
      <c r="AI278" s="126"/>
      <c r="AJ278" s="126"/>
      <c r="AK278" s="126"/>
    </row>
    <row r="279" spans="1:37" x14ac:dyDescent="0.2">
      <c r="H279" s="111"/>
      <c r="J279" s="135"/>
      <c r="K279" s="135"/>
      <c r="L279" s="127">
        <f>'[1]1.2 TB Historical Balances'!S$530</f>
        <v>50827</v>
      </c>
      <c r="M279" s="128"/>
      <c r="N279" s="129"/>
      <c r="O279" s="111"/>
      <c r="AA279" s="111"/>
      <c r="AC279" s="135"/>
      <c r="AD279" s="111"/>
    </row>
    <row r="280" spans="1:37" x14ac:dyDescent="0.2">
      <c r="A280" s="136"/>
      <c r="B280" s="136"/>
      <c r="C280" s="137"/>
      <c r="D280" s="137"/>
      <c r="E280" s="137"/>
      <c r="F280" s="137"/>
      <c r="G280" s="137"/>
      <c r="H280" s="137" t="s">
        <v>176</v>
      </c>
      <c r="I280" s="137"/>
      <c r="L280" s="137"/>
      <c r="M280" s="137"/>
      <c r="O280" s="111"/>
      <c r="T280" s="136"/>
      <c r="U280" s="136"/>
      <c r="V280" s="137"/>
      <c r="W280" s="137"/>
      <c r="X280" s="137"/>
      <c r="Y280" s="137"/>
      <c r="Z280" s="137"/>
      <c r="AA280" s="137" t="s">
        <v>176</v>
      </c>
      <c r="AB280" s="137"/>
      <c r="AD280" s="137"/>
    </row>
    <row r="281" spans="1:37" x14ac:dyDescent="0.2">
      <c r="A281" s="138">
        <v>10</v>
      </c>
      <c r="B281" s="138"/>
      <c r="C281" s="139" t="s">
        <v>163</v>
      </c>
      <c r="D281" s="137"/>
      <c r="E281" s="137"/>
      <c r="F281" s="137"/>
      <c r="G281" s="137"/>
      <c r="H281" s="137" t="s">
        <v>163</v>
      </c>
      <c r="I281" s="137"/>
      <c r="L281" s="140"/>
      <c r="O281" s="111"/>
      <c r="T281" s="138">
        <v>10</v>
      </c>
      <c r="U281" s="138"/>
      <c r="V281" s="139" t="s">
        <v>163</v>
      </c>
      <c r="W281" s="137"/>
      <c r="X281" s="137"/>
      <c r="Y281" s="137"/>
      <c r="Z281" s="137"/>
      <c r="AA281" s="137" t="s">
        <v>163</v>
      </c>
      <c r="AB281" s="137"/>
      <c r="AD281" s="140"/>
    </row>
    <row r="282" spans="1:37" x14ac:dyDescent="0.2">
      <c r="A282" s="138">
        <v>8</v>
      </c>
      <c r="B282" s="138"/>
      <c r="C282" s="139" t="s">
        <v>78</v>
      </c>
      <c r="D282" s="137"/>
      <c r="E282" s="137"/>
      <c r="F282" s="137"/>
      <c r="G282" s="137"/>
      <c r="H282" s="137" t="s">
        <v>78</v>
      </c>
      <c r="I282" s="137"/>
      <c r="L282" s="140"/>
      <c r="O282" s="111"/>
      <c r="T282" s="138">
        <v>8</v>
      </c>
      <c r="U282" s="138"/>
      <c r="V282" s="139" t="s">
        <v>78</v>
      </c>
      <c r="W282" s="137"/>
      <c r="X282" s="137"/>
      <c r="Y282" s="137"/>
      <c r="Z282" s="137"/>
      <c r="AA282" s="137" t="s">
        <v>78</v>
      </c>
      <c r="AB282" s="137"/>
      <c r="AD282" s="140"/>
    </row>
    <row r="283" spans="1:37" x14ac:dyDescent="0.2">
      <c r="A283" s="138">
        <v>8</v>
      </c>
      <c r="B283" s="138"/>
      <c r="C283" s="139" t="s">
        <v>164</v>
      </c>
      <c r="D283" s="137"/>
      <c r="E283" s="137"/>
      <c r="F283" s="137"/>
      <c r="G283" s="137"/>
      <c r="H283" s="141" t="s">
        <v>164</v>
      </c>
      <c r="I283" s="137"/>
      <c r="L283" s="140"/>
      <c r="O283" s="111"/>
      <c r="T283" s="138">
        <v>8</v>
      </c>
      <c r="U283" s="138"/>
      <c r="V283" s="139" t="s">
        <v>164</v>
      </c>
      <c r="W283" s="137"/>
      <c r="X283" s="137"/>
      <c r="Y283" s="137"/>
      <c r="Z283" s="137"/>
      <c r="AA283" s="141" t="s">
        <v>164</v>
      </c>
      <c r="AB283" s="137"/>
      <c r="AD283" s="140"/>
    </row>
    <row r="284" spans="1:37" x14ac:dyDescent="0.2">
      <c r="A284" s="138">
        <v>8</v>
      </c>
      <c r="B284" s="138"/>
      <c r="C284" s="139" t="s">
        <v>165</v>
      </c>
      <c r="D284" s="137"/>
      <c r="E284" s="137"/>
      <c r="F284" s="137"/>
      <c r="G284" s="137"/>
      <c r="H284" s="141" t="s">
        <v>165</v>
      </c>
      <c r="I284" s="137"/>
      <c r="L284" s="140"/>
      <c r="O284" s="111"/>
      <c r="T284" s="138">
        <v>8</v>
      </c>
      <c r="U284" s="138"/>
      <c r="V284" s="139" t="s">
        <v>165</v>
      </c>
      <c r="W284" s="137"/>
      <c r="X284" s="137"/>
      <c r="Y284" s="137"/>
      <c r="Z284" s="137"/>
      <c r="AA284" s="141" t="s">
        <v>165</v>
      </c>
      <c r="AB284" s="137"/>
      <c r="AD284" s="140"/>
    </row>
    <row r="285" spans="1:37" x14ac:dyDescent="0.2">
      <c r="A285" s="138">
        <v>8</v>
      </c>
      <c r="B285" s="138"/>
      <c r="C285" s="139" t="s">
        <v>166</v>
      </c>
      <c r="D285" s="137"/>
      <c r="E285" s="137"/>
      <c r="F285" s="137"/>
      <c r="G285" s="137"/>
      <c r="H285" s="137" t="s">
        <v>166</v>
      </c>
      <c r="I285" s="137"/>
      <c r="L285" s="140"/>
      <c r="O285" s="111"/>
      <c r="T285" s="138">
        <v>8</v>
      </c>
      <c r="U285" s="138"/>
      <c r="V285" s="139" t="s">
        <v>166</v>
      </c>
      <c r="W285" s="137"/>
      <c r="X285" s="137"/>
      <c r="Y285" s="137"/>
      <c r="Z285" s="137"/>
      <c r="AA285" s="137" t="s">
        <v>166</v>
      </c>
      <c r="AB285" s="137"/>
      <c r="AD285" s="140"/>
    </row>
    <row r="286" spans="1:37" x14ac:dyDescent="0.2">
      <c r="A286" s="136"/>
      <c r="B286" s="136"/>
      <c r="C286" s="137"/>
      <c r="D286" s="137"/>
      <c r="E286" s="137"/>
      <c r="F286" s="137"/>
      <c r="G286" s="137"/>
      <c r="H286" s="142" t="s">
        <v>167</v>
      </c>
      <c r="I286" s="137"/>
      <c r="L286" s="143">
        <f>L278+L281+L285+L282+L283+L284</f>
        <v>50827</v>
      </c>
      <c r="T286" s="136"/>
      <c r="U286" s="136"/>
      <c r="V286" s="137"/>
      <c r="W286" s="137"/>
      <c r="X286" s="137"/>
      <c r="Y286" s="137"/>
      <c r="Z286" s="137"/>
      <c r="AA286" s="142" t="s">
        <v>167</v>
      </c>
      <c r="AB286" s="137"/>
      <c r="AD286" s="143">
        <f>AD278+AD281+AD285+AD282+AD283+AD284</f>
        <v>93348.669978787206</v>
      </c>
    </row>
    <row r="287" spans="1:37" x14ac:dyDescent="0.2">
      <c r="A287" s="136"/>
      <c r="B287" s="136"/>
      <c r="C287" s="137"/>
      <c r="D287" s="137"/>
      <c r="E287" s="137"/>
      <c r="F287" s="137"/>
      <c r="G287" s="137"/>
      <c r="H287" s="142"/>
      <c r="I287" s="137"/>
      <c r="L287" s="144"/>
      <c r="T287" s="136"/>
      <c r="U287" s="136"/>
      <c r="V287" s="137"/>
      <c r="W287" s="137"/>
      <c r="X287" s="137"/>
      <c r="Y287" s="137"/>
      <c r="Z287" s="137"/>
      <c r="AA287" s="142"/>
      <c r="AB287" s="137"/>
      <c r="AD287" s="144"/>
    </row>
    <row r="288" spans="1:37" s="185" customFormat="1" ht="21" x14ac:dyDescent="0.35">
      <c r="A288" s="186"/>
      <c r="B288" s="186"/>
      <c r="F288" s="182" t="s">
        <v>141</v>
      </c>
      <c r="G288" s="183">
        <f>'[1]0.1 LDC Info'!$E$27+4</f>
        <v>2016</v>
      </c>
      <c r="H288" s="184" t="s">
        <v>169</v>
      </c>
      <c r="T288" s="186"/>
      <c r="U288" s="186"/>
      <c r="X288" s="182" t="s">
        <v>141</v>
      </c>
      <c r="Y288" s="182"/>
      <c r="Z288" s="183">
        <f>'[1]0.1 LDC Info'!$E$27+4</f>
        <v>2016</v>
      </c>
      <c r="AA288" s="184" t="s">
        <v>142</v>
      </c>
    </row>
    <row r="290" spans="1:37" x14ac:dyDescent="0.2">
      <c r="D290" s="188" t="s">
        <v>143</v>
      </c>
      <c r="E290" s="188"/>
      <c r="F290" s="188"/>
      <c r="G290" s="188"/>
      <c r="H290" s="188"/>
      <c r="J290" s="91"/>
      <c r="K290" s="92"/>
      <c r="L290" s="93" t="s">
        <v>144</v>
      </c>
      <c r="M290" s="93"/>
      <c r="N290" s="94"/>
      <c r="W290" s="188" t="s">
        <v>143</v>
      </c>
      <c r="X290" s="188"/>
      <c r="Y290" s="188"/>
      <c r="Z290" s="188"/>
      <c r="AA290" s="188"/>
      <c r="AC290" s="91"/>
      <c r="AD290" s="93" t="s">
        <v>144</v>
      </c>
      <c r="AE290" s="93"/>
      <c r="AF290" s="93"/>
      <c r="AG290" s="94"/>
    </row>
    <row r="291" spans="1:37" x14ac:dyDescent="0.2">
      <c r="A291" s="95" t="s">
        <v>145</v>
      </c>
      <c r="B291" s="96" t="s">
        <v>146</v>
      </c>
      <c r="C291" s="97" t="s">
        <v>20</v>
      </c>
      <c r="D291" s="95" t="s">
        <v>147</v>
      </c>
      <c r="E291" s="95"/>
      <c r="F291" s="96" t="s">
        <v>148</v>
      </c>
      <c r="G291" s="96" t="s">
        <v>149</v>
      </c>
      <c r="H291" s="95" t="s">
        <v>150</v>
      </c>
      <c r="I291" s="98"/>
      <c r="J291" s="99" t="s">
        <v>147</v>
      </c>
      <c r="K291" s="99"/>
      <c r="L291" s="100" t="s">
        <v>148</v>
      </c>
      <c r="M291" s="100" t="s">
        <v>149</v>
      </c>
      <c r="N291" s="101" t="s">
        <v>150</v>
      </c>
      <c r="O291" s="95" t="s">
        <v>151</v>
      </c>
      <c r="Q291" s="102" t="s">
        <v>152</v>
      </c>
      <c r="R291" s="102" t="s">
        <v>153</v>
      </c>
      <c r="T291" s="95" t="s">
        <v>145</v>
      </c>
      <c r="U291" s="96" t="s">
        <v>146</v>
      </c>
      <c r="V291" s="97" t="s">
        <v>20</v>
      </c>
      <c r="W291" s="95" t="s">
        <v>147</v>
      </c>
      <c r="X291" s="96" t="s">
        <v>148</v>
      </c>
      <c r="Y291" s="96"/>
      <c r="Z291" s="96" t="s">
        <v>149</v>
      </c>
      <c r="AA291" s="95" t="s">
        <v>150</v>
      </c>
      <c r="AB291" s="98"/>
      <c r="AC291" s="99" t="s">
        <v>147</v>
      </c>
      <c r="AD291" s="100" t="s">
        <v>148</v>
      </c>
      <c r="AE291" s="100" t="s">
        <v>149</v>
      </c>
      <c r="AF291" s="100"/>
      <c r="AG291" s="101" t="s">
        <v>150</v>
      </c>
      <c r="AH291" s="95" t="s">
        <v>151</v>
      </c>
      <c r="AJ291" s="102" t="s">
        <v>152</v>
      </c>
      <c r="AK291" s="102" t="s">
        <v>153</v>
      </c>
    </row>
    <row r="292" spans="1:37" ht="24" x14ac:dyDescent="0.2">
      <c r="A292" s="103">
        <v>12</v>
      </c>
      <c r="B292" s="103">
        <v>1611</v>
      </c>
      <c r="C292" s="104" t="s">
        <v>55</v>
      </c>
      <c r="D292" s="105">
        <f t="shared" ref="D292:D329" si="75">H223</f>
        <v>188462</v>
      </c>
      <c r="E292" s="105"/>
      <c r="F292" s="105">
        <v>0</v>
      </c>
      <c r="G292" s="105">
        <v>0</v>
      </c>
      <c r="H292" s="106">
        <f>D292+F292+G292+E292</f>
        <v>188462</v>
      </c>
      <c r="I292" s="107"/>
      <c r="J292" s="108">
        <f t="shared" ref="J292:J329" si="76">N223</f>
        <v>107398</v>
      </c>
      <c r="K292" s="108"/>
      <c r="L292" s="108">
        <v>16213</v>
      </c>
      <c r="M292" s="108">
        <v>0</v>
      </c>
      <c r="N292" s="106">
        <f>J292+L292+M292+K292</f>
        <v>123611</v>
      </c>
      <c r="O292" s="109">
        <f t="shared" ref="O292:O341" si="77">H292-N292</f>
        <v>64851</v>
      </c>
      <c r="Q292" s="110">
        <f t="shared" ref="Q292:Q323" si="78">AVERAGE(H292,D292)</f>
        <v>188462</v>
      </c>
      <c r="R292" s="110">
        <f t="shared" ref="R292:R341" si="79">AVERAGE(N292,J292)</f>
        <v>115504.5</v>
      </c>
      <c r="S292" s="111"/>
      <c r="T292" s="103">
        <v>12</v>
      </c>
      <c r="U292" s="103">
        <v>1611</v>
      </c>
      <c r="V292" s="104" t="s">
        <v>55</v>
      </c>
      <c r="W292" s="105">
        <f t="shared" ref="W292:W329" si="80">AA223</f>
        <v>188462</v>
      </c>
      <c r="X292" s="105">
        <v>0</v>
      </c>
      <c r="Y292" s="105"/>
      <c r="Z292" s="105">
        <v>0</v>
      </c>
      <c r="AA292" s="106">
        <f t="shared" ref="AA292:AA341" si="81">W292+X292+Z292</f>
        <v>188462</v>
      </c>
      <c r="AB292" s="107"/>
      <c r="AC292" s="108">
        <f t="shared" ref="AC292:AC329" si="82">AG223</f>
        <v>130876</v>
      </c>
      <c r="AD292" s="108">
        <f>2105+29567</f>
        <v>31672</v>
      </c>
      <c r="AE292" s="108">
        <v>0</v>
      </c>
      <c r="AF292" s="151"/>
      <c r="AG292" s="106">
        <f>AC292+AD292+AE292</f>
        <v>162548</v>
      </c>
      <c r="AH292" s="109">
        <f t="shared" ref="AH292:AH341" si="83">AA292-AG292</f>
        <v>25914</v>
      </c>
      <c r="AJ292" s="110">
        <f t="shared" ref="AJ292:AJ341" si="84">AVERAGE(AA292,W292)</f>
        <v>188462</v>
      </c>
      <c r="AK292" s="110">
        <f t="shared" ref="AK292:AK341" si="85">AVERAGE(AG292,AC292)</f>
        <v>146712</v>
      </c>
    </row>
    <row r="293" spans="1:37" ht="24" x14ac:dyDescent="0.2">
      <c r="A293" s="103" t="s">
        <v>154</v>
      </c>
      <c r="B293" s="103">
        <v>1612</v>
      </c>
      <c r="C293" s="104" t="s">
        <v>155</v>
      </c>
      <c r="D293" s="105">
        <f t="shared" si="75"/>
        <v>0</v>
      </c>
      <c r="E293" s="105"/>
      <c r="F293" s="105">
        <v>0</v>
      </c>
      <c r="G293" s="105">
        <v>0</v>
      </c>
      <c r="H293" s="106">
        <f t="shared" ref="H293:H324" si="86">D293+F293+G293</f>
        <v>0</v>
      </c>
      <c r="I293" s="107"/>
      <c r="J293" s="108">
        <f t="shared" si="76"/>
        <v>0</v>
      </c>
      <c r="K293" s="108"/>
      <c r="L293" s="108">
        <v>0</v>
      </c>
      <c r="M293" s="108">
        <v>0</v>
      </c>
      <c r="N293" s="106">
        <f t="shared" ref="N293:N340" si="87">J293+L293+M293+K293</f>
        <v>0</v>
      </c>
      <c r="O293" s="109">
        <f t="shared" si="77"/>
        <v>0</v>
      </c>
      <c r="Q293" s="110">
        <f t="shared" si="78"/>
        <v>0</v>
      </c>
      <c r="R293" s="110">
        <f t="shared" si="79"/>
        <v>0</v>
      </c>
      <c r="S293" s="111"/>
      <c r="T293" s="103" t="s">
        <v>154</v>
      </c>
      <c r="U293" s="103">
        <v>1612</v>
      </c>
      <c r="V293" s="104" t="s">
        <v>155</v>
      </c>
      <c r="W293" s="105">
        <f t="shared" si="80"/>
        <v>0</v>
      </c>
      <c r="X293" s="105">
        <v>0</v>
      </c>
      <c r="Y293" s="105"/>
      <c r="Z293" s="105">
        <v>0</v>
      </c>
      <c r="AA293" s="106">
        <f t="shared" si="81"/>
        <v>0</v>
      </c>
      <c r="AB293" s="107"/>
      <c r="AC293" s="108">
        <f t="shared" si="82"/>
        <v>0</v>
      </c>
      <c r="AD293" s="108">
        <v>0</v>
      </c>
      <c r="AE293" s="108">
        <v>0</v>
      </c>
      <c r="AF293" s="151"/>
      <c r="AG293" s="106">
        <f t="shared" ref="AG293:AG341" si="88">AC293+AD293+AE293</f>
        <v>0</v>
      </c>
      <c r="AH293" s="109">
        <f t="shared" si="83"/>
        <v>0</v>
      </c>
      <c r="AJ293" s="110">
        <f t="shared" si="84"/>
        <v>0</v>
      </c>
      <c r="AK293" s="110">
        <f t="shared" si="85"/>
        <v>0</v>
      </c>
    </row>
    <row r="294" spans="1:37" x14ac:dyDescent="0.2">
      <c r="A294" s="103" t="s">
        <v>119</v>
      </c>
      <c r="B294" s="103">
        <v>1805</v>
      </c>
      <c r="C294" s="104" t="s">
        <v>57</v>
      </c>
      <c r="D294" s="105">
        <f t="shared" si="75"/>
        <v>141</v>
      </c>
      <c r="E294" s="105"/>
      <c r="F294" s="105">
        <v>0</v>
      </c>
      <c r="G294" s="105">
        <v>0</v>
      </c>
      <c r="H294" s="106">
        <f t="shared" si="86"/>
        <v>141</v>
      </c>
      <c r="I294" s="107"/>
      <c r="J294" s="108">
        <f t="shared" si="76"/>
        <v>0</v>
      </c>
      <c r="K294" s="108"/>
      <c r="L294" s="108">
        <v>0</v>
      </c>
      <c r="M294" s="108">
        <v>0</v>
      </c>
      <c r="N294" s="106">
        <f t="shared" si="87"/>
        <v>0</v>
      </c>
      <c r="O294" s="109">
        <f t="shared" si="77"/>
        <v>141</v>
      </c>
      <c r="Q294" s="110">
        <f t="shared" si="78"/>
        <v>141</v>
      </c>
      <c r="R294" s="110">
        <f t="shared" si="79"/>
        <v>0</v>
      </c>
      <c r="S294" s="111"/>
      <c r="T294" s="103" t="s">
        <v>119</v>
      </c>
      <c r="U294" s="103">
        <v>1805</v>
      </c>
      <c r="V294" s="104" t="s">
        <v>57</v>
      </c>
      <c r="W294" s="105">
        <f t="shared" si="80"/>
        <v>141</v>
      </c>
      <c r="X294" s="105">
        <v>0</v>
      </c>
      <c r="Y294" s="105"/>
      <c r="Z294" s="105">
        <v>0</v>
      </c>
      <c r="AA294" s="106">
        <f t="shared" si="81"/>
        <v>141</v>
      </c>
      <c r="AB294" s="107"/>
      <c r="AC294" s="108">
        <f t="shared" si="82"/>
        <v>0</v>
      </c>
      <c r="AD294" s="108">
        <v>0</v>
      </c>
      <c r="AE294" s="108">
        <v>0</v>
      </c>
      <c r="AF294" s="151"/>
      <c r="AG294" s="106">
        <f t="shared" si="88"/>
        <v>0</v>
      </c>
      <c r="AH294" s="109">
        <f t="shared" si="83"/>
        <v>141</v>
      </c>
      <c r="AJ294" s="110">
        <f t="shared" si="84"/>
        <v>141</v>
      </c>
      <c r="AK294" s="110">
        <f t="shared" si="85"/>
        <v>0</v>
      </c>
    </row>
    <row r="295" spans="1:37" x14ac:dyDescent="0.2">
      <c r="A295" s="103">
        <v>47</v>
      </c>
      <c r="B295" s="103">
        <v>1808</v>
      </c>
      <c r="C295" s="104" t="s">
        <v>58</v>
      </c>
      <c r="D295" s="105">
        <f t="shared" si="75"/>
        <v>0</v>
      </c>
      <c r="E295" s="105"/>
      <c r="F295" s="105">
        <v>0</v>
      </c>
      <c r="G295" s="105">
        <v>0</v>
      </c>
      <c r="H295" s="106">
        <f t="shared" si="86"/>
        <v>0</v>
      </c>
      <c r="I295" s="107"/>
      <c r="J295" s="108">
        <f t="shared" si="76"/>
        <v>0</v>
      </c>
      <c r="K295" s="108"/>
      <c r="L295" s="108">
        <v>0</v>
      </c>
      <c r="M295" s="108">
        <v>0</v>
      </c>
      <c r="N295" s="106">
        <f t="shared" si="87"/>
        <v>0</v>
      </c>
      <c r="O295" s="109">
        <f t="shared" si="77"/>
        <v>0</v>
      </c>
      <c r="Q295" s="110">
        <f t="shared" si="78"/>
        <v>0</v>
      </c>
      <c r="R295" s="110">
        <f t="shared" si="79"/>
        <v>0</v>
      </c>
      <c r="S295" s="111"/>
      <c r="T295" s="103">
        <v>47</v>
      </c>
      <c r="U295" s="103">
        <v>1808</v>
      </c>
      <c r="V295" s="104" t="s">
        <v>58</v>
      </c>
      <c r="W295" s="105">
        <f t="shared" si="80"/>
        <v>0</v>
      </c>
      <c r="X295" s="105">
        <v>0</v>
      </c>
      <c r="Y295" s="105"/>
      <c r="Z295" s="105">
        <v>0</v>
      </c>
      <c r="AA295" s="106">
        <f t="shared" si="81"/>
        <v>0</v>
      </c>
      <c r="AB295" s="107"/>
      <c r="AC295" s="108">
        <f t="shared" si="82"/>
        <v>0</v>
      </c>
      <c r="AD295" s="108">
        <v>0</v>
      </c>
      <c r="AE295" s="108">
        <v>0</v>
      </c>
      <c r="AF295" s="151"/>
      <c r="AG295" s="106">
        <f t="shared" si="88"/>
        <v>0</v>
      </c>
      <c r="AH295" s="109">
        <f t="shared" si="83"/>
        <v>0</v>
      </c>
      <c r="AJ295" s="110">
        <f t="shared" si="84"/>
        <v>0</v>
      </c>
      <c r="AK295" s="110">
        <f t="shared" si="85"/>
        <v>0</v>
      </c>
    </row>
    <row r="296" spans="1:37" x14ac:dyDescent="0.2">
      <c r="A296" s="103">
        <v>13</v>
      </c>
      <c r="B296" s="103">
        <v>1810</v>
      </c>
      <c r="C296" s="104" t="s">
        <v>59</v>
      </c>
      <c r="D296" s="105">
        <f t="shared" si="75"/>
        <v>0</v>
      </c>
      <c r="E296" s="105"/>
      <c r="F296" s="105">
        <v>0</v>
      </c>
      <c r="G296" s="105">
        <v>0</v>
      </c>
      <c r="H296" s="106">
        <f t="shared" si="86"/>
        <v>0</v>
      </c>
      <c r="I296" s="107"/>
      <c r="J296" s="108">
        <f t="shared" si="76"/>
        <v>0</v>
      </c>
      <c r="K296" s="108"/>
      <c r="L296" s="108">
        <v>0</v>
      </c>
      <c r="M296" s="108">
        <v>0</v>
      </c>
      <c r="N296" s="106">
        <f t="shared" si="87"/>
        <v>0</v>
      </c>
      <c r="O296" s="109">
        <f t="shared" si="77"/>
        <v>0</v>
      </c>
      <c r="Q296" s="110">
        <f t="shared" si="78"/>
        <v>0</v>
      </c>
      <c r="R296" s="110">
        <f t="shared" si="79"/>
        <v>0</v>
      </c>
      <c r="T296" s="103">
        <v>13</v>
      </c>
      <c r="U296" s="103">
        <v>1810</v>
      </c>
      <c r="V296" s="104" t="s">
        <v>59</v>
      </c>
      <c r="W296" s="105">
        <f t="shared" si="80"/>
        <v>0</v>
      </c>
      <c r="X296" s="105">
        <v>0</v>
      </c>
      <c r="Y296" s="105"/>
      <c r="Z296" s="105">
        <v>0</v>
      </c>
      <c r="AA296" s="106">
        <f t="shared" si="81"/>
        <v>0</v>
      </c>
      <c r="AB296" s="107"/>
      <c r="AC296" s="108">
        <f t="shared" si="82"/>
        <v>0</v>
      </c>
      <c r="AD296" s="108">
        <v>0</v>
      </c>
      <c r="AE296" s="108">
        <v>0</v>
      </c>
      <c r="AF296" s="151"/>
      <c r="AG296" s="106">
        <f t="shared" si="88"/>
        <v>0</v>
      </c>
      <c r="AH296" s="109">
        <f t="shared" si="83"/>
        <v>0</v>
      </c>
      <c r="AJ296" s="110">
        <f t="shared" si="84"/>
        <v>0</v>
      </c>
      <c r="AK296" s="110">
        <f t="shared" si="85"/>
        <v>0</v>
      </c>
    </row>
    <row r="297" spans="1:37" x14ac:dyDescent="0.2">
      <c r="A297" s="103">
        <v>47</v>
      </c>
      <c r="B297" s="103">
        <v>1815</v>
      </c>
      <c r="C297" s="104" t="s">
        <v>60</v>
      </c>
      <c r="D297" s="105">
        <f t="shared" si="75"/>
        <v>512923</v>
      </c>
      <c r="E297" s="105"/>
      <c r="F297" s="105">
        <v>0</v>
      </c>
      <c r="G297" s="105">
        <v>0</v>
      </c>
      <c r="H297" s="106">
        <f t="shared" si="86"/>
        <v>512923</v>
      </c>
      <c r="I297" s="107"/>
      <c r="J297" s="108">
        <f t="shared" si="76"/>
        <v>248016</v>
      </c>
      <c r="K297" s="108"/>
      <c r="L297" s="108">
        <v>6623</v>
      </c>
      <c r="M297" s="108">
        <v>0</v>
      </c>
      <c r="N297" s="106">
        <f t="shared" si="87"/>
        <v>254639</v>
      </c>
      <c r="O297" s="109">
        <f t="shared" si="77"/>
        <v>258284</v>
      </c>
      <c r="Q297" s="110">
        <f t="shared" si="78"/>
        <v>512923</v>
      </c>
      <c r="R297" s="110">
        <f t="shared" si="79"/>
        <v>251327.5</v>
      </c>
      <c r="T297" s="103">
        <v>47</v>
      </c>
      <c r="U297" s="103">
        <v>1815</v>
      </c>
      <c r="V297" s="104" t="s">
        <v>60</v>
      </c>
      <c r="W297" s="105">
        <f t="shared" si="80"/>
        <v>512923</v>
      </c>
      <c r="X297" s="105">
        <v>0</v>
      </c>
      <c r="Y297" s="105"/>
      <c r="Z297" s="105">
        <v>0</v>
      </c>
      <c r="AA297" s="106">
        <f t="shared" si="81"/>
        <v>512923</v>
      </c>
      <c r="AB297" s="107"/>
      <c r="AC297" s="108">
        <f t="shared" si="82"/>
        <v>258507</v>
      </c>
      <c r="AD297" s="108">
        <v>10177</v>
      </c>
      <c r="AE297" s="108">
        <v>0</v>
      </c>
      <c r="AF297" s="151"/>
      <c r="AG297" s="106">
        <f t="shared" si="88"/>
        <v>268684</v>
      </c>
      <c r="AH297" s="109">
        <f t="shared" si="83"/>
        <v>244239</v>
      </c>
      <c r="AJ297" s="110">
        <f t="shared" si="84"/>
        <v>512923</v>
      </c>
      <c r="AK297" s="110">
        <f t="shared" si="85"/>
        <v>263595.5</v>
      </c>
    </row>
    <row r="298" spans="1:37" x14ac:dyDescent="0.2">
      <c r="A298" s="103">
        <v>47</v>
      </c>
      <c r="B298" s="103">
        <v>1820</v>
      </c>
      <c r="C298" s="104" t="s">
        <v>61</v>
      </c>
      <c r="D298" s="105">
        <f t="shared" si="75"/>
        <v>0</v>
      </c>
      <c r="E298" s="105"/>
      <c r="F298" s="105">
        <v>0</v>
      </c>
      <c r="G298" s="105">
        <v>0</v>
      </c>
      <c r="H298" s="106">
        <f t="shared" si="86"/>
        <v>0</v>
      </c>
      <c r="I298" s="107"/>
      <c r="J298" s="108">
        <f t="shared" si="76"/>
        <v>0</v>
      </c>
      <c r="K298" s="108"/>
      <c r="L298" s="108">
        <v>0</v>
      </c>
      <c r="M298" s="108">
        <v>0</v>
      </c>
      <c r="N298" s="106">
        <f t="shared" si="87"/>
        <v>0</v>
      </c>
      <c r="O298" s="109">
        <f t="shared" si="77"/>
        <v>0</v>
      </c>
      <c r="Q298" s="110">
        <f t="shared" si="78"/>
        <v>0</v>
      </c>
      <c r="R298" s="110">
        <f t="shared" si="79"/>
        <v>0</v>
      </c>
      <c r="T298" s="103">
        <v>47</v>
      </c>
      <c r="U298" s="103">
        <v>1820</v>
      </c>
      <c r="V298" s="104" t="s">
        <v>61</v>
      </c>
      <c r="W298" s="105">
        <f t="shared" si="80"/>
        <v>0</v>
      </c>
      <c r="X298" s="105">
        <v>0</v>
      </c>
      <c r="Y298" s="105"/>
      <c r="Z298" s="105">
        <v>0</v>
      </c>
      <c r="AA298" s="106">
        <f t="shared" si="81"/>
        <v>0</v>
      </c>
      <c r="AB298" s="107"/>
      <c r="AC298" s="108">
        <f t="shared" si="82"/>
        <v>0</v>
      </c>
      <c r="AD298" s="108">
        <v>0</v>
      </c>
      <c r="AE298" s="108">
        <v>0</v>
      </c>
      <c r="AF298" s="151"/>
      <c r="AG298" s="106">
        <f t="shared" si="88"/>
        <v>0</v>
      </c>
      <c r="AH298" s="109">
        <f t="shared" si="83"/>
        <v>0</v>
      </c>
      <c r="AJ298" s="110">
        <f t="shared" si="84"/>
        <v>0</v>
      </c>
      <c r="AK298" s="110">
        <f t="shared" si="85"/>
        <v>0</v>
      </c>
    </row>
    <row r="299" spans="1:37" x14ac:dyDescent="0.2">
      <c r="A299" s="103">
        <v>47</v>
      </c>
      <c r="B299" s="103">
        <v>1825</v>
      </c>
      <c r="C299" s="104" t="s">
        <v>62</v>
      </c>
      <c r="D299" s="105">
        <f t="shared" si="75"/>
        <v>0</v>
      </c>
      <c r="E299" s="105"/>
      <c r="F299" s="105">
        <v>0</v>
      </c>
      <c r="G299" s="105">
        <v>0</v>
      </c>
      <c r="H299" s="106">
        <f t="shared" si="86"/>
        <v>0</v>
      </c>
      <c r="I299" s="107"/>
      <c r="J299" s="108">
        <f t="shared" si="76"/>
        <v>0</v>
      </c>
      <c r="K299" s="108"/>
      <c r="L299" s="108">
        <v>0</v>
      </c>
      <c r="M299" s="108">
        <v>0</v>
      </c>
      <c r="N299" s="106">
        <f t="shared" si="87"/>
        <v>0</v>
      </c>
      <c r="O299" s="109">
        <f t="shared" si="77"/>
        <v>0</v>
      </c>
      <c r="Q299" s="110">
        <f t="shared" si="78"/>
        <v>0</v>
      </c>
      <c r="R299" s="110">
        <f t="shared" si="79"/>
        <v>0</v>
      </c>
      <c r="T299" s="103">
        <v>47</v>
      </c>
      <c r="U299" s="103">
        <v>1825</v>
      </c>
      <c r="V299" s="104" t="s">
        <v>62</v>
      </c>
      <c r="W299" s="105">
        <f t="shared" si="80"/>
        <v>0</v>
      </c>
      <c r="X299" s="105">
        <v>0</v>
      </c>
      <c r="Y299" s="105"/>
      <c r="Z299" s="105">
        <v>0</v>
      </c>
      <c r="AA299" s="106">
        <f t="shared" si="81"/>
        <v>0</v>
      </c>
      <c r="AB299" s="107"/>
      <c r="AC299" s="108">
        <f t="shared" si="82"/>
        <v>0</v>
      </c>
      <c r="AD299" s="108">
        <v>0</v>
      </c>
      <c r="AE299" s="108">
        <v>0</v>
      </c>
      <c r="AF299" s="151"/>
      <c r="AG299" s="106">
        <f t="shared" si="88"/>
        <v>0</v>
      </c>
      <c r="AH299" s="109">
        <f t="shared" si="83"/>
        <v>0</v>
      </c>
      <c r="AJ299" s="110">
        <f t="shared" si="84"/>
        <v>0</v>
      </c>
      <c r="AK299" s="110">
        <f t="shared" si="85"/>
        <v>0</v>
      </c>
    </row>
    <row r="300" spans="1:37" x14ac:dyDescent="0.2">
      <c r="A300" s="103">
        <v>47</v>
      </c>
      <c r="B300" s="103">
        <v>1830</v>
      </c>
      <c r="C300" s="104" t="s">
        <v>63</v>
      </c>
      <c r="D300" s="105">
        <f t="shared" si="75"/>
        <v>1193087</v>
      </c>
      <c r="E300" s="105"/>
      <c r="F300" s="105">
        <v>35293</v>
      </c>
      <c r="G300" s="105">
        <v>0</v>
      </c>
      <c r="H300" s="106">
        <f t="shared" si="86"/>
        <v>1228380</v>
      </c>
      <c r="I300" s="107"/>
      <c r="J300" s="108">
        <f t="shared" si="76"/>
        <v>851873</v>
      </c>
      <c r="K300" s="108"/>
      <c r="L300" s="108">
        <v>7966</v>
      </c>
      <c r="M300" s="108">
        <v>0</v>
      </c>
      <c r="N300" s="106">
        <f t="shared" si="87"/>
        <v>859839</v>
      </c>
      <c r="O300" s="109">
        <f t="shared" si="77"/>
        <v>368541</v>
      </c>
      <c r="Q300" s="110">
        <f t="shared" si="78"/>
        <v>1210733.5</v>
      </c>
      <c r="R300" s="110">
        <f t="shared" si="79"/>
        <v>855856</v>
      </c>
      <c r="T300" s="103">
        <v>47</v>
      </c>
      <c r="U300" s="103">
        <v>1830</v>
      </c>
      <c r="V300" s="104" t="s">
        <v>63</v>
      </c>
      <c r="W300" s="105">
        <f t="shared" si="80"/>
        <v>1193087</v>
      </c>
      <c r="X300" s="105">
        <v>35293</v>
      </c>
      <c r="Y300" s="105"/>
      <c r="Z300" s="105">
        <v>0</v>
      </c>
      <c r="AA300" s="106">
        <f t="shared" si="81"/>
        <v>1228380</v>
      </c>
      <c r="AB300" s="107"/>
      <c r="AC300" s="108">
        <f t="shared" si="82"/>
        <v>868931.65</v>
      </c>
      <c r="AD300" s="108">
        <v>13665</v>
      </c>
      <c r="AE300" s="108">
        <v>0</v>
      </c>
      <c r="AF300" s="151"/>
      <c r="AG300" s="106">
        <f t="shared" si="88"/>
        <v>882596.65</v>
      </c>
      <c r="AH300" s="109">
        <f t="shared" si="83"/>
        <v>345783.35</v>
      </c>
      <c r="AJ300" s="110">
        <f t="shared" si="84"/>
        <v>1210733.5</v>
      </c>
      <c r="AK300" s="110">
        <f t="shared" si="85"/>
        <v>875764.15</v>
      </c>
    </row>
    <row r="301" spans="1:37" x14ac:dyDescent="0.2">
      <c r="A301" s="103">
        <v>47</v>
      </c>
      <c r="B301" s="103">
        <v>1835</v>
      </c>
      <c r="C301" s="104" t="s">
        <v>64</v>
      </c>
      <c r="D301" s="105">
        <f t="shared" si="75"/>
        <v>0</v>
      </c>
      <c r="E301" s="105"/>
      <c r="F301" s="105">
        <v>0</v>
      </c>
      <c r="G301" s="105">
        <v>0</v>
      </c>
      <c r="H301" s="106">
        <f t="shared" si="86"/>
        <v>0</v>
      </c>
      <c r="I301" s="107"/>
      <c r="J301" s="108">
        <f t="shared" si="76"/>
        <v>0</v>
      </c>
      <c r="K301" s="108"/>
      <c r="L301" s="108">
        <v>0</v>
      </c>
      <c r="M301" s="108">
        <v>0</v>
      </c>
      <c r="N301" s="106">
        <f t="shared" si="87"/>
        <v>0</v>
      </c>
      <c r="O301" s="109">
        <f t="shared" si="77"/>
        <v>0</v>
      </c>
      <c r="Q301" s="110">
        <f t="shared" si="78"/>
        <v>0</v>
      </c>
      <c r="R301" s="110">
        <f t="shared" si="79"/>
        <v>0</v>
      </c>
      <c r="T301" s="103">
        <v>47</v>
      </c>
      <c r="U301" s="103">
        <v>1835</v>
      </c>
      <c r="V301" s="104" t="s">
        <v>64</v>
      </c>
      <c r="W301" s="105">
        <f t="shared" si="80"/>
        <v>0</v>
      </c>
      <c r="X301" s="105">
        <v>0</v>
      </c>
      <c r="Y301" s="105"/>
      <c r="Z301" s="105">
        <v>0</v>
      </c>
      <c r="AA301" s="106">
        <f t="shared" si="81"/>
        <v>0</v>
      </c>
      <c r="AB301" s="107"/>
      <c r="AC301" s="108">
        <f t="shared" si="82"/>
        <v>0</v>
      </c>
      <c r="AD301" s="108">
        <v>0</v>
      </c>
      <c r="AE301" s="108">
        <v>0</v>
      </c>
      <c r="AF301" s="151"/>
      <c r="AG301" s="106">
        <f t="shared" si="88"/>
        <v>0</v>
      </c>
      <c r="AH301" s="109">
        <f t="shared" si="83"/>
        <v>0</v>
      </c>
      <c r="AJ301" s="110">
        <f t="shared" si="84"/>
        <v>0</v>
      </c>
      <c r="AK301" s="110">
        <f t="shared" si="85"/>
        <v>0</v>
      </c>
    </row>
    <row r="302" spans="1:37" x14ac:dyDescent="0.2">
      <c r="A302" s="103">
        <v>47</v>
      </c>
      <c r="B302" s="103">
        <v>1840</v>
      </c>
      <c r="C302" s="104" t="s">
        <v>65</v>
      </c>
      <c r="D302" s="105">
        <f t="shared" si="75"/>
        <v>77511</v>
      </c>
      <c r="E302" s="105"/>
      <c r="F302" s="105">
        <v>0</v>
      </c>
      <c r="G302" s="105">
        <v>0</v>
      </c>
      <c r="H302" s="106">
        <f t="shared" si="86"/>
        <v>77511</v>
      </c>
      <c r="I302" s="107"/>
      <c r="J302" s="108">
        <f t="shared" si="76"/>
        <v>54149</v>
      </c>
      <c r="K302" s="108"/>
      <c r="L302" s="108">
        <v>584</v>
      </c>
      <c r="M302" s="108">
        <v>0</v>
      </c>
      <c r="N302" s="106">
        <f t="shared" si="87"/>
        <v>54733</v>
      </c>
      <c r="O302" s="109">
        <f t="shared" si="77"/>
        <v>22778</v>
      </c>
      <c r="Q302" s="110">
        <f t="shared" si="78"/>
        <v>77511</v>
      </c>
      <c r="R302" s="110">
        <f t="shared" si="79"/>
        <v>54441</v>
      </c>
      <c r="T302" s="103">
        <v>47</v>
      </c>
      <c r="U302" s="103">
        <v>1840</v>
      </c>
      <c r="V302" s="104" t="s">
        <v>65</v>
      </c>
      <c r="W302" s="105">
        <f t="shared" si="80"/>
        <v>77511</v>
      </c>
      <c r="X302" s="105">
        <v>0</v>
      </c>
      <c r="Y302" s="105"/>
      <c r="Z302" s="105">
        <v>0</v>
      </c>
      <c r="AA302" s="106">
        <f t="shared" si="81"/>
        <v>77511</v>
      </c>
      <c r="AB302" s="107"/>
      <c r="AC302" s="108">
        <f t="shared" si="82"/>
        <v>55437.688339968001</v>
      </c>
      <c r="AD302" s="108">
        <v>883</v>
      </c>
      <c r="AE302" s="108">
        <v>0</v>
      </c>
      <c r="AF302" s="151"/>
      <c r="AG302" s="106">
        <f t="shared" si="88"/>
        <v>56320.688339968001</v>
      </c>
      <c r="AH302" s="109">
        <f t="shared" si="83"/>
        <v>21190.311660031999</v>
      </c>
      <c r="AJ302" s="110">
        <f t="shared" si="84"/>
        <v>77511</v>
      </c>
      <c r="AK302" s="110">
        <f t="shared" si="85"/>
        <v>55879.188339968001</v>
      </c>
    </row>
    <row r="303" spans="1:37" x14ac:dyDescent="0.2">
      <c r="A303" s="103">
        <v>47</v>
      </c>
      <c r="B303" s="103">
        <v>1845</v>
      </c>
      <c r="C303" s="104" t="s">
        <v>66</v>
      </c>
      <c r="D303" s="105">
        <f t="shared" si="75"/>
        <v>3516</v>
      </c>
      <c r="E303" s="105"/>
      <c r="F303" s="105">
        <v>0</v>
      </c>
      <c r="G303" s="105">
        <v>0</v>
      </c>
      <c r="H303" s="106">
        <f t="shared" si="86"/>
        <v>3516</v>
      </c>
      <c r="I303" s="107"/>
      <c r="J303" s="108">
        <f t="shared" si="76"/>
        <v>418</v>
      </c>
      <c r="K303" s="108"/>
      <c r="L303" s="108">
        <v>77</v>
      </c>
      <c r="M303" s="108">
        <v>0</v>
      </c>
      <c r="N303" s="106">
        <f t="shared" si="87"/>
        <v>495</v>
      </c>
      <c r="O303" s="109">
        <f t="shared" si="77"/>
        <v>3021</v>
      </c>
      <c r="Q303" s="110">
        <f t="shared" si="78"/>
        <v>3516</v>
      </c>
      <c r="R303" s="110">
        <f t="shared" si="79"/>
        <v>456.5</v>
      </c>
      <c r="T303" s="103">
        <v>47</v>
      </c>
      <c r="U303" s="103">
        <v>1845</v>
      </c>
      <c r="V303" s="104" t="s">
        <v>66</v>
      </c>
      <c r="W303" s="105">
        <f t="shared" si="80"/>
        <v>3516</v>
      </c>
      <c r="X303" s="105">
        <v>0</v>
      </c>
      <c r="Y303" s="105"/>
      <c r="Z303" s="105">
        <v>0</v>
      </c>
      <c r="AA303" s="106">
        <f t="shared" si="81"/>
        <v>3516</v>
      </c>
      <c r="AB303" s="107"/>
      <c r="AC303" s="108">
        <f t="shared" si="82"/>
        <v>589.27634513919998</v>
      </c>
      <c r="AD303" s="108">
        <v>117</v>
      </c>
      <c r="AE303" s="108">
        <v>0</v>
      </c>
      <c r="AF303" s="151"/>
      <c r="AG303" s="106">
        <f t="shared" si="88"/>
        <v>706.27634513919998</v>
      </c>
      <c r="AH303" s="109">
        <f t="shared" si="83"/>
        <v>2809.7236548607998</v>
      </c>
      <c r="AJ303" s="110">
        <f t="shared" si="84"/>
        <v>3516</v>
      </c>
      <c r="AK303" s="110">
        <f t="shared" si="85"/>
        <v>647.77634513919998</v>
      </c>
    </row>
    <row r="304" spans="1:37" x14ac:dyDescent="0.2">
      <c r="A304" s="103">
        <v>47</v>
      </c>
      <c r="B304" s="103">
        <v>1850</v>
      </c>
      <c r="C304" s="104" t="s">
        <v>67</v>
      </c>
      <c r="D304" s="105">
        <f t="shared" si="75"/>
        <v>407334</v>
      </c>
      <c r="E304" s="105"/>
      <c r="F304" s="105">
        <v>0</v>
      </c>
      <c r="G304" s="105">
        <v>0</v>
      </c>
      <c r="H304" s="106">
        <f t="shared" si="86"/>
        <v>407334</v>
      </c>
      <c r="I304" s="107"/>
      <c r="J304" s="108">
        <f t="shared" si="76"/>
        <v>268054</v>
      </c>
      <c r="K304" s="108"/>
      <c r="L304" s="108">
        <v>3482</v>
      </c>
      <c r="M304" s="108">
        <v>0</v>
      </c>
      <c r="N304" s="106">
        <f t="shared" si="87"/>
        <v>271536</v>
      </c>
      <c r="O304" s="109">
        <f t="shared" si="77"/>
        <v>135798</v>
      </c>
      <c r="Q304" s="110">
        <f t="shared" si="78"/>
        <v>407334</v>
      </c>
      <c r="R304" s="110">
        <f t="shared" si="79"/>
        <v>269795</v>
      </c>
      <c r="T304" s="103">
        <v>47</v>
      </c>
      <c r="U304" s="103">
        <v>1850</v>
      </c>
      <c r="V304" s="104" t="s">
        <v>67</v>
      </c>
      <c r="W304" s="105">
        <f t="shared" si="80"/>
        <v>407334</v>
      </c>
      <c r="X304" s="105">
        <v>0</v>
      </c>
      <c r="Y304" s="105"/>
      <c r="Z304" s="105">
        <v>0</v>
      </c>
      <c r="AA304" s="106">
        <f t="shared" si="81"/>
        <v>407334</v>
      </c>
      <c r="AB304" s="107"/>
      <c r="AC304" s="108">
        <f t="shared" si="82"/>
        <v>275289.82458751998</v>
      </c>
      <c r="AD304" s="108">
        <v>5282</v>
      </c>
      <c r="AE304" s="108">
        <v>0</v>
      </c>
      <c r="AF304" s="151"/>
      <c r="AG304" s="106">
        <f t="shared" si="88"/>
        <v>280571.82458751998</v>
      </c>
      <c r="AH304" s="109">
        <f t="shared" si="83"/>
        <v>126762.17541248002</v>
      </c>
      <c r="AJ304" s="110">
        <f t="shared" si="84"/>
        <v>407334</v>
      </c>
      <c r="AK304" s="110">
        <f t="shared" si="85"/>
        <v>277930.82458751998</v>
      </c>
    </row>
    <row r="305" spans="1:37" x14ac:dyDescent="0.2">
      <c r="A305" s="103">
        <v>47</v>
      </c>
      <c r="B305" s="103">
        <v>1855</v>
      </c>
      <c r="C305" s="104" t="s">
        <v>68</v>
      </c>
      <c r="D305" s="105">
        <f t="shared" si="75"/>
        <v>0</v>
      </c>
      <c r="E305" s="105"/>
      <c r="F305" s="105">
        <v>0</v>
      </c>
      <c r="G305" s="105">
        <v>0</v>
      </c>
      <c r="H305" s="106">
        <f t="shared" si="86"/>
        <v>0</v>
      </c>
      <c r="I305" s="107"/>
      <c r="J305" s="108">
        <f t="shared" si="76"/>
        <v>0</v>
      </c>
      <c r="K305" s="108"/>
      <c r="L305" s="108">
        <v>0</v>
      </c>
      <c r="M305" s="108">
        <v>0</v>
      </c>
      <c r="N305" s="106">
        <f t="shared" si="87"/>
        <v>0</v>
      </c>
      <c r="O305" s="109">
        <f t="shared" si="77"/>
        <v>0</v>
      </c>
      <c r="Q305" s="110">
        <f t="shared" si="78"/>
        <v>0</v>
      </c>
      <c r="R305" s="110">
        <f t="shared" si="79"/>
        <v>0</v>
      </c>
      <c r="T305" s="103">
        <v>47</v>
      </c>
      <c r="U305" s="103">
        <v>1855</v>
      </c>
      <c r="V305" s="104" t="s">
        <v>68</v>
      </c>
      <c r="W305" s="105">
        <f t="shared" si="80"/>
        <v>0</v>
      </c>
      <c r="X305" s="105">
        <v>0</v>
      </c>
      <c r="Y305" s="105"/>
      <c r="Z305" s="105">
        <v>0</v>
      </c>
      <c r="AA305" s="106">
        <f t="shared" si="81"/>
        <v>0</v>
      </c>
      <c r="AB305" s="107"/>
      <c r="AC305" s="108">
        <f t="shared" si="82"/>
        <v>0</v>
      </c>
      <c r="AD305" s="108">
        <v>0</v>
      </c>
      <c r="AE305" s="108">
        <v>0</v>
      </c>
      <c r="AF305" s="151"/>
      <c r="AG305" s="106">
        <f t="shared" si="88"/>
        <v>0</v>
      </c>
      <c r="AH305" s="109">
        <f t="shared" si="83"/>
        <v>0</v>
      </c>
      <c r="AJ305" s="110">
        <f t="shared" si="84"/>
        <v>0</v>
      </c>
      <c r="AK305" s="110">
        <f t="shared" si="85"/>
        <v>0</v>
      </c>
    </row>
    <row r="306" spans="1:37" x14ac:dyDescent="0.2">
      <c r="A306" s="103">
        <v>47</v>
      </c>
      <c r="B306" s="103">
        <v>1860</v>
      </c>
      <c r="C306" s="104" t="s">
        <v>69</v>
      </c>
      <c r="D306" s="105">
        <f t="shared" si="75"/>
        <v>29402</v>
      </c>
      <c r="E306" s="105"/>
      <c r="F306" s="105">
        <v>0</v>
      </c>
      <c r="G306" s="105">
        <v>0</v>
      </c>
      <c r="H306" s="106">
        <f t="shared" si="86"/>
        <v>29402</v>
      </c>
      <c r="I306" s="107"/>
      <c r="J306" s="108">
        <f t="shared" si="76"/>
        <v>20704</v>
      </c>
      <c r="K306" s="108"/>
      <c r="L306" s="108">
        <v>613</v>
      </c>
      <c r="M306" s="108">
        <v>0</v>
      </c>
      <c r="N306" s="106">
        <f t="shared" si="87"/>
        <v>21317</v>
      </c>
      <c r="O306" s="109">
        <f t="shared" si="77"/>
        <v>8085</v>
      </c>
      <c r="Q306" s="110">
        <f t="shared" si="78"/>
        <v>29402</v>
      </c>
      <c r="R306" s="110">
        <f t="shared" si="79"/>
        <v>21010.5</v>
      </c>
      <c r="T306" s="103">
        <v>47</v>
      </c>
      <c r="U306" s="103">
        <v>1860</v>
      </c>
      <c r="V306" s="104" t="s">
        <v>69</v>
      </c>
      <c r="W306" s="105">
        <f t="shared" si="80"/>
        <v>29402</v>
      </c>
      <c r="X306" s="105">
        <v>0</v>
      </c>
      <c r="Y306" s="105"/>
      <c r="Z306" s="105">
        <v>0</v>
      </c>
      <c r="AA306" s="106">
        <f t="shared" si="81"/>
        <v>29402</v>
      </c>
      <c r="AB306" s="107"/>
      <c r="AC306" s="108">
        <f t="shared" si="82"/>
        <v>21870.215616500001</v>
      </c>
      <c r="AD306" s="108">
        <v>753</v>
      </c>
      <c r="AE306" s="108">
        <v>0</v>
      </c>
      <c r="AF306" s="151"/>
      <c r="AG306" s="106">
        <f t="shared" si="88"/>
        <v>22623.215616500001</v>
      </c>
      <c r="AH306" s="109">
        <f t="shared" si="83"/>
        <v>6778.7843834999985</v>
      </c>
      <c r="AJ306" s="110">
        <f t="shared" si="84"/>
        <v>29402</v>
      </c>
      <c r="AK306" s="110">
        <f t="shared" si="85"/>
        <v>22246.715616500001</v>
      </c>
    </row>
    <row r="307" spans="1:37" x14ac:dyDescent="0.2">
      <c r="A307" s="103">
        <v>47</v>
      </c>
      <c r="B307" s="103">
        <v>1860</v>
      </c>
      <c r="C307" s="104" t="s">
        <v>70</v>
      </c>
      <c r="D307" s="105">
        <f t="shared" si="75"/>
        <v>382326</v>
      </c>
      <c r="E307" s="105"/>
      <c r="F307" s="105">
        <v>1000.27</v>
      </c>
      <c r="G307" s="105">
        <v>0</v>
      </c>
      <c r="H307" s="106">
        <f t="shared" si="86"/>
        <v>383326.27</v>
      </c>
      <c r="I307" s="107"/>
      <c r="J307" s="108">
        <f t="shared" si="76"/>
        <v>122824</v>
      </c>
      <c r="K307" s="108"/>
      <c r="L307" s="108">
        <v>17309</v>
      </c>
      <c r="M307" s="108">
        <v>0</v>
      </c>
      <c r="N307" s="106">
        <f t="shared" si="87"/>
        <v>140133</v>
      </c>
      <c r="O307" s="109">
        <f t="shared" si="77"/>
        <v>243193.27000000002</v>
      </c>
      <c r="Q307" s="110">
        <f t="shared" si="78"/>
        <v>382826.13500000001</v>
      </c>
      <c r="R307" s="110">
        <f t="shared" si="79"/>
        <v>131478.5</v>
      </c>
      <c r="T307" s="103">
        <v>47</v>
      </c>
      <c r="U307" s="103">
        <v>1860</v>
      </c>
      <c r="V307" s="104" t="s">
        <v>70</v>
      </c>
      <c r="W307" s="105">
        <f t="shared" si="80"/>
        <v>382325</v>
      </c>
      <c r="X307" s="105">
        <v>1000.27</v>
      </c>
      <c r="Y307" s="105"/>
      <c r="Z307" s="105">
        <v>0</v>
      </c>
      <c r="AA307" s="106">
        <f t="shared" si="81"/>
        <v>383325.27</v>
      </c>
      <c r="AB307" s="107"/>
      <c r="AC307" s="108">
        <f t="shared" si="82"/>
        <v>148866</v>
      </c>
      <c r="AD307" s="108">
        <v>23407</v>
      </c>
      <c r="AE307" s="108">
        <v>0</v>
      </c>
      <c r="AF307" s="151"/>
      <c r="AG307" s="106">
        <f t="shared" si="88"/>
        <v>172273</v>
      </c>
      <c r="AH307" s="109">
        <f t="shared" si="83"/>
        <v>211052.27000000002</v>
      </c>
      <c r="AJ307" s="110">
        <f t="shared" si="84"/>
        <v>382825.13500000001</v>
      </c>
      <c r="AK307" s="110">
        <f t="shared" si="85"/>
        <v>160569.5</v>
      </c>
    </row>
    <row r="308" spans="1:37" x14ac:dyDescent="0.2">
      <c r="A308" s="103" t="s">
        <v>119</v>
      </c>
      <c r="B308" s="103">
        <v>1905</v>
      </c>
      <c r="C308" s="104" t="s">
        <v>57</v>
      </c>
      <c r="D308" s="105">
        <f t="shared" si="75"/>
        <v>0</v>
      </c>
      <c r="E308" s="105"/>
      <c r="F308" s="105">
        <v>0</v>
      </c>
      <c r="G308" s="105">
        <v>0</v>
      </c>
      <c r="H308" s="106">
        <f t="shared" si="86"/>
        <v>0</v>
      </c>
      <c r="I308" s="107"/>
      <c r="J308" s="108">
        <f t="shared" si="76"/>
        <v>0</v>
      </c>
      <c r="K308" s="108"/>
      <c r="L308" s="108">
        <v>0</v>
      </c>
      <c r="M308" s="108">
        <v>0</v>
      </c>
      <c r="N308" s="106">
        <f t="shared" si="87"/>
        <v>0</v>
      </c>
      <c r="O308" s="109">
        <f t="shared" si="77"/>
        <v>0</v>
      </c>
      <c r="Q308" s="110">
        <f t="shared" si="78"/>
        <v>0</v>
      </c>
      <c r="R308" s="110">
        <f t="shared" si="79"/>
        <v>0</v>
      </c>
      <c r="T308" s="103" t="s">
        <v>119</v>
      </c>
      <c r="U308" s="103">
        <v>1905</v>
      </c>
      <c r="V308" s="104" t="s">
        <v>57</v>
      </c>
      <c r="W308" s="105">
        <f t="shared" si="80"/>
        <v>0</v>
      </c>
      <c r="X308" s="105">
        <v>0</v>
      </c>
      <c r="Y308" s="105"/>
      <c r="Z308" s="105">
        <v>0</v>
      </c>
      <c r="AA308" s="106">
        <f t="shared" si="81"/>
        <v>0</v>
      </c>
      <c r="AB308" s="107"/>
      <c r="AC308" s="108">
        <f t="shared" si="82"/>
        <v>0</v>
      </c>
      <c r="AD308" s="108">
        <v>0</v>
      </c>
      <c r="AE308" s="108">
        <v>0</v>
      </c>
      <c r="AF308" s="151"/>
      <c r="AG308" s="106">
        <f t="shared" si="88"/>
        <v>0</v>
      </c>
      <c r="AH308" s="109">
        <f t="shared" si="83"/>
        <v>0</v>
      </c>
      <c r="AJ308" s="110">
        <f t="shared" si="84"/>
        <v>0</v>
      </c>
      <c r="AK308" s="110">
        <f t="shared" si="85"/>
        <v>0</v>
      </c>
    </row>
    <row r="309" spans="1:37" x14ac:dyDescent="0.2">
      <c r="A309" s="103">
        <v>47</v>
      </c>
      <c r="B309" s="103">
        <v>1908</v>
      </c>
      <c r="C309" s="104" t="s">
        <v>71</v>
      </c>
      <c r="D309" s="105">
        <f t="shared" si="75"/>
        <v>0</v>
      </c>
      <c r="E309" s="105"/>
      <c r="F309" s="105">
        <v>0</v>
      </c>
      <c r="G309" s="105">
        <v>0</v>
      </c>
      <c r="H309" s="106">
        <f t="shared" si="86"/>
        <v>0</v>
      </c>
      <c r="I309" s="107"/>
      <c r="J309" s="108">
        <f t="shared" si="76"/>
        <v>0</v>
      </c>
      <c r="K309" s="108"/>
      <c r="L309" s="108">
        <v>0</v>
      </c>
      <c r="M309" s="108">
        <v>0</v>
      </c>
      <c r="N309" s="106">
        <f t="shared" si="87"/>
        <v>0</v>
      </c>
      <c r="O309" s="109">
        <f t="shared" si="77"/>
        <v>0</v>
      </c>
      <c r="Q309" s="110">
        <f t="shared" si="78"/>
        <v>0</v>
      </c>
      <c r="R309" s="110">
        <f t="shared" si="79"/>
        <v>0</v>
      </c>
      <c r="T309" s="103">
        <v>47</v>
      </c>
      <c r="U309" s="103">
        <v>1908</v>
      </c>
      <c r="V309" s="104" t="s">
        <v>71</v>
      </c>
      <c r="W309" s="105">
        <f t="shared" si="80"/>
        <v>0</v>
      </c>
      <c r="X309" s="105">
        <v>0</v>
      </c>
      <c r="Y309" s="105"/>
      <c r="Z309" s="105">
        <v>0</v>
      </c>
      <c r="AA309" s="106">
        <f t="shared" si="81"/>
        <v>0</v>
      </c>
      <c r="AB309" s="107"/>
      <c r="AC309" s="108">
        <f t="shared" si="82"/>
        <v>0</v>
      </c>
      <c r="AD309" s="108">
        <v>0</v>
      </c>
      <c r="AE309" s="108">
        <v>0</v>
      </c>
      <c r="AF309" s="151"/>
      <c r="AG309" s="106">
        <f t="shared" si="88"/>
        <v>0</v>
      </c>
      <c r="AH309" s="109">
        <f t="shared" si="83"/>
        <v>0</v>
      </c>
      <c r="AJ309" s="110">
        <f t="shared" si="84"/>
        <v>0</v>
      </c>
      <c r="AK309" s="110">
        <f t="shared" si="85"/>
        <v>0</v>
      </c>
    </row>
    <row r="310" spans="1:37" x14ac:dyDescent="0.2">
      <c r="A310" s="103">
        <v>13</v>
      </c>
      <c r="B310" s="103">
        <v>1910</v>
      </c>
      <c r="C310" s="104" t="s">
        <v>59</v>
      </c>
      <c r="D310" s="105">
        <f t="shared" si="75"/>
        <v>0</v>
      </c>
      <c r="E310" s="105"/>
      <c r="F310" s="105">
        <v>0</v>
      </c>
      <c r="G310" s="105">
        <v>0</v>
      </c>
      <c r="H310" s="106">
        <f t="shared" si="86"/>
        <v>0</v>
      </c>
      <c r="I310" s="107"/>
      <c r="J310" s="108">
        <f t="shared" si="76"/>
        <v>0</v>
      </c>
      <c r="K310" s="108"/>
      <c r="L310" s="108">
        <v>0</v>
      </c>
      <c r="M310" s="108">
        <v>0</v>
      </c>
      <c r="N310" s="106">
        <f t="shared" si="87"/>
        <v>0</v>
      </c>
      <c r="O310" s="109">
        <f t="shared" si="77"/>
        <v>0</v>
      </c>
      <c r="Q310" s="110">
        <f t="shared" si="78"/>
        <v>0</v>
      </c>
      <c r="R310" s="110">
        <f t="shared" si="79"/>
        <v>0</v>
      </c>
      <c r="T310" s="103">
        <v>13</v>
      </c>
      <c r="U310" s="103">
        <v>1910</v>
      </c>
      <c r="V310" s="104" t="s">
        <v>59</v>
      </c>
      <c r="W310" s="105">
        <f t="shared" si="80"/>
        <v>0</v>
      </c>
      <c r="X310" s="105">
        <v>0</v>
      </c>
      <c r="Y310" s="105"/>
      <c r="Z310" s="105">
        <v>0</v>
      </c>
      <c r="AA310" s="106">
        <f t="shared" si="81"/>
        <v>0</v>
      </c>
      <c r="AB310" s="107"/>
      <c r="AC310" s="108">
        <f t="shared" si="82"/>
        <v>0</v>
      </c>
      <c r="AD310" s="108">
        <v>0</v>
      </c>
      <c r="AE310" s="108">
        <v>0</v>
      </c>
      <c r="AF310" s="151"/>
      <c r="AG310" s="106">
        <f t="shared" si="88"/>
        <v>0</v>
      </c>
      <c r="AH310" s="109">
        <f t="shared" si="83"/>
        <v>0</v>
      </c>
      <c r="AJ310" s="110">
        <f t="shared" si="84"/>
        <v>0</v>
      </c>
      <c r="AK310" s="110">
        <f t="shared" si="85"/>
        <v>0</v>
      </c>
    </row>
    <row r="311" spans="1:37" x14ac:dyDescent="0.2">
      <c r="A311" s="103">
        <v>8</v>
      </c>
      <c r="B311" s="103">
        <v>1915</v>
      </c>
      <c r="C311" s="104" t="s">
        <v>72</v>
      </c>
      <c r="D311" s="105">
        <f t="shared" si="75"/>
        <v>0</v>
      </c>
      <c r="E311" s="105"/>
      <c r="F311" s="105">
        <v>0</v>
      </c>
      <c r="G311" s="105">
        <v>0</v>
      </c>
      <c r="H311" s="106">
        <f t="shared" si="86"/>
        <v>0</v>
      </c>
      <c r="I311" s="107"/>
      <c r="J311" s="108">
        <f t="shared" si="76"/>
        <v>0</v>
      </c>
      <c r="K311" s="108"/>
      <c r="L311" s="108">
        <v>0</v>
      </c>
      <c r="M311" s="108">
        <v>0</v>
      </c>
      <c r="N311" s="106">
        <f t="shared" si="87"/>
        <v>0</v>
      </c>
      <c r="O311" s="109">
        <f t="shared" si="77"/>
        <v>0</v>
      </c>
      <c r="Q311" s="110">
        <f t="shared" si="78"/>
        <v>0</v>
      </c>
      <c r="R311" s="110">
        <f t="shared" si="79"/>
        <v>0</v>
      </c>
      <c r="T311" s="103">
        <v>8</v>
      </c>
      <c r="U311" s="103">
        <v>1915</v>
      </c>
      <c r="V311" s="104" t="s">
        <v>72</v>
      </c>
      <c r="W311" s="105">
        <f t="shared" si="80"/>
        <v>0</v>
      </c>
      <c r="X311" s="105">
        <v>0</v>
      </c>
      <c r="Y311" s="105"/>
      <c r="Z311" s="105">
        <v>0</v>
      </c>
      <c r="AA311" s="106">
        <f t="shared" si="81"/>
        <v>0</v>
      </c>
      <c r="AB311" s="107"/>
      <c r="AC311" s="108">
        <f t="shared" si="82"/>
        <v>0</v>
      </c>
      <c r="AD311" s="108">
        <v>0</v>
      </c>
      <c r="AE311" s="108">
        <v>0</v>
      </c>
      <c r="AF311" s="151"/>
      <c r="AG311" s="106">
        <f t="shared" si="88"/>
        <v>0</v>
      </c>
      <c r="AH311" s="109">
        <f t="shared" si="83"/>
        <v>0</v>
      </c>
      <c r="AJ311" s="110">
        <f t="shared" si="84"/>
        <v>0</v>
      </c>
      <c r="AK311" s="110">
        <f t="shared" si="85"/>
        <v>0</v>
      </c>
    </row>
    <row r="312" spans="1:37" x14ac:dyDescent="0.2">
      <c r="A312" s="103">
        <v>8</v>
      </c>
      <c r="B312" s="103">
        <v>1915</v>
      </c>
      <c r="C312" s="104" t="s">
        <v>73</v>
      </c>
      <c r="D312" s="105">
        <f t="shared" si="75"/>
        <v>0</v>
      </c>
      <c r="E312" s="105"/>
      <c r="F312" s="105">
        <v>0</v>
      </c>
      <c r="G312" s="105">
        <v>0</v>
      </c>
      <c r="H312" s="106">
        <f t="shared" si="86"/>
        <v>0</v>
      </c>
      <c r="I312" s="107"/>
      <c r="J312" s="108">
        <f t="shared" si="76"/>
        <v>0</v>
      </c>
      <c r="K312" s="108"/>
      <c r="L312" s="108">
        <v>0</v>
      </c>
      <c r="M312" s="108">
        <v>0</v>
      </c>
      <c r="N312" s="106">
        <f t="shared" si="87"/>
        <v>0</v>
      </c>
      <c r="O312" s="109">
        <f t="shared" si="77"/>
        <v>0</v>
      </c>
      <c r="Q312" s="110">
        <f t="shared" si="78"/>
        <v>0</v>
      </c>
      <c r="R312" s="110">
        <f t="shared" si="79"/>
        <v>0</v>
      </c>
      <c r="T312" s="103">
        <v>8</v>
      </c>
      <c r="U312" s="103">
        <v>1915</v>
      </c>
      <c r="V312" s="104" t="s">
        <v>73</v>
      </c>
      <c r="W312" s="105">
        <f t="shared" si="80"/>
        <v>0</v>
      </c>
      <c r="X312" s="105">
        <v>0</v>
      </c>
      <c r="Y312" s="105"/>
      <c r="Z312" s="105">
        <v>0</v>
      </c>
      <c r="AA312" s="106">
        <f t="shared" si="81"/>
        <v>0</v>
      </c>
      <c r="AB312" s="107"/>
      <c r="AC312" s="108">
        <f t="shared" si="82"/>
        <v>0</v>
      </c>
      <c r="AD312" s="108">
        <v>0</v>
      </c>
      <c r="AE312" s="108">
        <v>0</v>
      </c>
      <c r="AF312" s="151"/>
      <c r="AG312" s="106">
        <f t="shared" si="88"/>
        <v>0</v>
      </c>
      <c r="AH312" s="109">
        <f t="shared" si="83"/>
        <v>0</v>
      </c>
      <c r="AJ312" s="110">
        <f t="shared" si="84"/>
        <v>0</v>
      </c>
      <c r="AK312" s="110">
        <f t="shared" si="85"/>
        <v>0</v>
      </c>
    </row>
    <row r="313" spans="1:37" x14ac:dyDescent="0.2">
      <c r="A313" s="103">
        <v>10</v>
      </c>
      <c r="B313" s="103">
        <v>1920</v>
      </c>
      <c r="C313" s="104" t="s">
        <v>74</v>
      </c>
      <c r="D313" s="105">
        <f t="shared" si="75"/>
        <v>0</v>
      </c>
      <c r="E313" s="105"/>
      <c r="F313" s="105">
        <v>0</v>
      </c>
      <c r="G313" s="105">
        <v>0</v>
      </c>
      <c r="H313" s="106">
        <f t="shared" si="86"/>
        <v>0</v>
      </c>
      <c r="I313" s="107"/>
      <c r="J313" s="108">
        <f t="shared" si="76"/>
        <v>0</v>
      </c>
      <c r="K313" s="108"/>
      <c r="L313" s="108">
        <v>0</v>
      </c>
      <c r="M313" s="108">
        <v>0</v>
      </c>
      <c r="N313" s="106">
        <f t="shared" si="87"/>
        <v>0</v>
      </c>
      <c r="O313" s="109">
        <f t="shared" si="77"/>
        <v>0</v>
      </c>
      <c r="Q313" s="110">
        <f t="shared" si="78"/>
        <v>0</v>
      </c>
      <c r="R313" s="110">
        <f t="shared" si="79"/>
        <v>0</v>
      </c>
      <c r="T313" s="103">
        <v>10</v>
      </c>
      <c r="U313" s="103">
        <v>1920</v>
      </c>
      <c r="V313" s="104" t="s">
        <v>74</v>
      </c>
      <c r="W313" s="105">
        <f t="shared" si="80"/>
        <v>0</v>
      </c>
      <c r="X313" s="105">
        <v>0</v>
      </c>
      <c r="Y313" s="105"/>
      <c r="Z313" s="105">
        <v>0</v>
      </c>
      <c r="AA313" s="106">
        <f t="shared" si="81"/>
        <v>0</v>
      </c>
      <c r="AB313" s="107"/>
      <c r="AC313" s="108">
        <f t="shared" si="82"/>
        <v>0</v>
      </c>
      <c r="AD313" s="108">
        <v>0</v>
      </c>
      <c r="AE313" s="108">
        <v>0</v>
      </c>
      <c r="AF313" s="151"/>
      <c r="AG313" s="106">
        <f t="shared" si="88"/>
        <v>0</v>
      </c>
      <c r="AH313" s="109">
        <f t="shared" si="83"/>
        <v>0</v>
      </c>
      <c r="AJ313" s="110">
        <f t="shared" si="84"/>
        <v>0</v>
      </c>
      <c r="AK313" s="110">
        <f t="shared" si="85"/>
        <v>0</v>
      </c>
    </row>
    <row r="314" spans="1:37" x14ac:dyDescent="0.2">
      <c r="A314" s="103">
        <v>45</v>
      </c>
      <c r="B314" s="103">
        <v>1920</v>
      </c>
      <c r="C314" s="104" t="s">
        <v>75</v>
      </c>
      <c r="D314" s="105">
        <f t="shared" si="75"/>
        <v>0</v>
      </c>
      <c r="E314" s="105"/>
      <c r="F314" s="105">
        <v>0</v>
      </c>
      <c r="G314" s="105">
        <v>0</v>
      </c>
      <c r="H314" s="106">
        <f t="shared" si="86"/>
        <v>0</v>
      </c>
      <c r="I314" s="107"/>
      <c r="J314" s="108">
        <f t="shared" si="76"/>
        <v>0</v>
      </c>
      <c r="K314" s="108"/>
      <c r="L314" s="108">
        <v>0</v>
      </c>
      <c r="M314" s="108">
        <v>0</v>
      </c>
      <c r="N314" s="106">
        <f t="shared" si="87"/>
        <v>0</v>
      </c>
      <c r="O314" s="109">
        <f t="shared" si="77"/>
        <v>0</v>
      </c>
      <c r="Q314" s="110">
        <f t="shared" si="78"/>
        <v>0</v>
      </c>
      <c r="R314" s="110">
        <f t="shared" si="79"/>
        <v>0</v>
      </c>
      <c r="T314" s="103">
        <v>45</v>
      </c>
      <c r="U314" s="103">
        <v>1920</v>
      </c>
      <c r="V314" s="104" t="s">
        <v>75</v>
      </c>
      <c r="W314" s="105">
        <f t="shared" si="80"/>
        <v>0</v>
      </c>
      <c r="X314" s="105">
        <v>0</v>
      </c>
      <c r="Y314" s="105"/>
      <c r="Z314" s="105">
        <v>0</v>
      </c>
      <c r="AA314" s="106">
        <f t="shared" si="81"/>
        <v>0</v>
      </c>
      <c r="AB314" s="107"/>
      <c r="AC314" s="108">
        <f t="shared" si="82"/>
        <v>0</v>
      </c>
      <c r="AD314" s="108">
        <v>0</v>
      </c>
      <c r="AE314" s="108">
        <v>0</v>
      </c>
      <c r="AF314" s="151"/>
      <c r="AG314" s="106">
        <f t="shared" si="88"/>
        <v>0</v>
      </c>
      <c r="AH314" s="109">
        <f t="shared" si="83"/>
        <v>0</v>
      </c>
      <c r="AJ314" s="110">
        <f t="shared" si="84"/>
        <v>0</v>
      </c>
      <c r="AK314" s="110">
        <f t="shared" si="85"/>
        <v>0</v>
      </c>
    </row>
    <row r="315" spans="1:37" x14ac:dyDescent="0.2">
      <c r="A315" s="103">
        <v>45.1</v>
      </c>
      <c r="B315" s="103">
        <v>1920</v>
      </c>
      <c r="C315" s="104" t="s">
        <v>76</v>
      </c>
      <c r="D315" s="105">
        <f t="shared" si="75"/>
        <v>661</v>
      </c>
      <c r="E315" s="105"/>
      <c r="F315" s="105">
        <v>0</v>
      </c>
      <c r="G315" s="105">
        <v>0</v>
      </c>
      <c r="H315" s="106">
        <f t="shared" si="86"/>
        <v>661</v>
      </c>
      <c r="I315" s="107"/>
      <c r="J315" s="108">
        <f t="shared" si="76"/>
        <v>654</v>
      </c>
      <c r="K315" s="108"/>
      <c r="L315" s="108">
        <v>7</v>
      </c>
      <c r="M315" s="108">
        <v>0</v>
      </c>
      <c r="N315" s="106">
        <f t="shared" si="87"/>
        <v>661</v>
      </c>
      <c r="O315" s="109">
        <f t="shared" si="77"/>
        <v>0</v>
      </c>
      <c r="Q315" s="110">
        <f t="shared" si="78"/>
        <v>661</v>
      </c>
      <c r="R315" s="110">
        <f t="shared" si="79"/>
        <v>657.5</v>
      </c>
      <c r="T315" s="103">
        <v>45.1</v>
      </c>
      <c r="U315" s="103">
        <v>1920</v>
      </c>
      <c r="V315" s="104" t="s">
        <v>76</v>
      </c>
      <c r="W315" s="105">
        <f t="shared" si="80"/>
        <v>661</v>
      </c>
      <c r="X315" s="105">
        <v>0</v>
      </c>
      <c r="Y315" s="105"/>
      <c r="Z315" s="105">
        <v>0</v>
      </c>
      <c r="AA315" s="106">
        <f t="shared" si="81"/>
        <v>661</v>
      </c>
      <c r="AB315" s="107"/>
      <c r="AC315" s="108">
        <f t="shared" si="82"/>
        <v>656.69719250000003</v>
      </c>
      <c r="AD315" s="108">
        <v>2</v>
      </c>
      <c r="AE315" s="108">
        <v>0</v>
      </c>
      <c r="AF315" s="151"/>
      <c r="AG315" s="106">
        <f t="shared" si="88"/>
        <v>658.69719250000003</v>
      </c>
      <c r="AH315" s="109">
        <f t="shared" si="83"/>
        <v>2.3028074999999717</v>
      </c>
      <c r="AJ315" s="110">
        <f t="shared" si="84"/>
        <v>661</v>
      </c>
      <c r="AK315" s="110">
        <f t="shared" si="85"/>
        <v>657.69719250000003</v>
      </c>
    </row>
    <row r="316" spans="1:37" x14ac:dyDescent="0.2">
      <c r="A316" s="103">
        <v>10</v>
      </c>
      <c r="B316" s="103">
        <v>1930</v>
      </c>
      <c r="C316" s="104" t="s">
        <v>77</v>
      </c>
      <c r="D316" s="105">
        <f t="shared" si="75"/>
        <v>0</v>
      </c>
      <c r="E316" s="105"/>
      <c r="F316" s="105">
        <v>0</v>
      </c>
      <c r="G316" s="105">
        <v>0</v>
      </c>
      <c r="H316" s="106">
        <f t="shared" si="86"/>
        <v>0</v>
      </c>
      <c r="I316" s="107"/>
      <c r="J316" s="108">
        <f t="shared" si="76"/>
        <v>0</v>
      </c>
      <c r="K316" s="108"/>
      <c r="L316" s="108">
        <v>0</v>
      </c>
      <c r="M316" s="108">
        <v>0</v>
      </c>
      <c r="N316" s="106">
        <f t="shared" si="87"/>
        <v>0</v>
      </c>
      <c r="O316" s="109">
        <f t="shared" si="77"/>
        <v>0</v>
      </c>
      <c r="Q316" s="110">
        <f t="shared" si="78"/>
        <v>0</v>
      </c>
      <c r="R316" s="110">
        <f t="shared" si="79"/>
        <v>0</v>
      </c>
      <c r="T316" s="103">
        <v>10</v>
      </c>
      <c r="U316" s="103">
        <v>1930</v>
      </c>
      <c r="V316" s="104" t="s">
        <v>77</v>
      </c>
      <c r="W316" s="105">
        <f t="shared" si="80"/>
        <v>0</v>
      </c>
      <c r="X316" s="105">
        <v>0</v>
      </c>
      <c r="Y316" s="105"/>
      <c r="Z316" s="105">
        <v>0</v>
      </c>
      <c r="AA316" s="106">
        <f t="shared" si="81"/>
        <v>0</v>
      </c>
      <c r="AB316" s="107"/>
      <c r="AC316" s="108">
        <f t="shared" si="82"/>
        <v>0</v>
      </c>
      <c r="AD316" s="108">
        <v>0</v>
      </c>
      <c r="AE316" s="108">
        <v>0</v>
      </c>
      <c r="AF316" s="151"/>
      <c r="AG316" s="106">
        <f t="shared" si="88"/>
        <v>0</v>
      </c>
      <c r="AH316" s="109">
        <f t="shared" si="83"/>
        <v>0</v>
      </c>
      <c r="AJ316" s="110">
        <f t="shared" si="84"/>
        <v>0</v>
      </c>
      <c r="AK316" s="110">
        <f t="shared" si="85"/>
        <v>0</v>
      </c>
    </row>
    <row r="317" spans="1:37" x14ac:dyDescent="0.2">
      <c r="A317" s="103">
        <v>8</v>
      </c>
      <c r="B317" s="103">
        <v>1935</v>
      </c>
      <c r="C317" s="104" t="s">
        <v>78</v>
      </c>
      <c r="D317" s="105">
        <f t="shared" si="75"/>
        <v>0</v>
      </c>
      <c r="E317" s="105"/>
      <c r="F317" s="105">
        <v>0</v>
      </c>
      <c r="G317" s="105">
        <v>0</v>
      </c>
      <c r="H317" s="106">
        <f t="shared" si="86"/>
        <v>0</v>
      </c>
      <c r="I317" s="107"/>
      <c r="J317" s="108">
        <f t="shared" si="76"/>
        <v>0</v>
      </c>
      <c r="K317" s="108"/>
      <c r="L317" s="108">
        <v>0</v>
      </c>
      <c r="M317" s="108">
        <v>0</v>
      </c>
      <c r="N317" s="106">
        <f t="shared" si="87"/>
        <v>0</v>
      </c>
      <c r="O317" s="109">
        <f t="shared" si="77"/>
        <v>0</v>
      </c>
      <c r="Q317" s="110">
        <f t="shared" si="78"/>
        <v>0</v>
      </c>
      <c r="R317" s="110">
        <f t="shared" si="79"/>
        <v>0</v>
      </c>
      <c r="T317" s="103">
        <v>8</v>
      </c>
      <c r="U317" s="103">
        <v>1935</v>
      </c>
      <c r="V317" s="104" t="s">
        <v>78</v>
      </c>
      <c r="W317" s="105">
        <f t="shared" si="80"/>
        <v>0</v>
      </c>
      <c r="X317" s="105">
        <v>0</v>
      </c>
      <c r="Y317" s="105"/>
      <c r="Z317" s="105">
        <v>0</v>
      </c>
      <c r="AA317" s="106">
        <f t="shared" si="81"/>
        <v>0</v>
      </c>
      <c r="AB317" s="107"/>
      <c r="AC317" s="108">
        <f t="shared" si="82"/>
        <v>0</v>
      </c>
      <c r="AD317" s="108">
        <v>0</v>
      </c>
      <c r="AE317" s="108">
        <v>0</v>
      </c>
      <c r="AF317" s="151"/>
      <c r="AG317" s="106">
        <f t="shared" si="88"/>
        <v>0</v>
      </c>
      <c r="AH317" s="109">
        <f t="shared" si="83"/>
        <v>0</v>
      </c>
      <c r="AJ317" s="110">
        <f t="shared" si="84"/>
        <v>0</v>
      </c>
      <c r="AK317" s="110">
        <f t="shared" si="85"/>
        <v>0</v>
      </c>
    </row>
    <row r="318" spans="1:37" x14ac:dyDescent="0.2">
      <c r="A318" s="103">
        <v>8</v>
      </c>
      <c r="B318" s="103">
        <v>1940</v>
      </c>
      <c r="C318" s="104" t="s">
        <v>79</v>
      </c>
      <c r="D318" s="105">
        <f t="shared" si="75"/>
        <v>0</v>
      </c>
      <c r="E318" s="105"/>
      <c r="F318" s="105">
        <v>0</v>
      </c>
      <c r="G318" s="105">
        <v>0</v>
      </c>
      <c r="H318" s="106">
        <f t="shared" si="86"/>
        <v>0</v>
      </c>
      <c r="I318" s="107"/>
      <c r="J318" s="108">
        <f t="shared" si="76"/>
        <v>0</v>
      </c>
      <c r="K318" s="108"/>
      <c r="L318" s="108">
        <v>0</v>
      </c>
      <c r="M318" s="108">
        <v>0</v>
      </c>
      <c r="N318" s="106">
        <f t="shared" si="87"/>
        <v>0</v>
      </c>
      <c r="O318" s="109">
        <f t="shared" si="77"/>
        <v>0</v>
      </c>
      <c r="Q318" s="110">
        <f t="shared" si="78"/>
        <v>0</v>
      </c>
      <c r="R318" s="110">
        <f t="shared" si="79"/>
        <v>0</v>
      </c>
      <c r="T318" s="103">
        <v>8</v>
      </c>
      <c r="U318" s="103">
        <v>1940</v>
      </c>
      <c r="V318" s="104" t="s">
        <v>79</v>
      </c>
      <c r="W318" s="105">
        <f t="shared" si="80"/>
        <v>0</v>
      </c>
      <c r="X318" s="105">
        <v>0</v>
      </c>
      <c r="Y318" s="105"/>
      <c r="Z318" s="105">
        <v>0</v>
      </c>
      <c r="AA318" s="106">
        <f t="shared" si="81"/>
        <v>0</v>
      </c>
      <c r="AB318" s="107"/>
      <c r="AC318" s="108">
        <f t="shared" si="82"/>
        <v>0</v>
      </c>
      <c r="AD318" s="108">
        <v>0</v>
      </c>
      <c r="AE318" s="108">
        <v>0</v>
      </c>
      <c r="AF318" s="151"/>
      <c r="AG318" s="106">
        <f t="shared" si="88"/>
        <v>0</v>
      </c>
      <c r="AH318" s="109">
        <f t="shared" si="83"/>
        <v>0</v>
      </c>
      <c r="AJ318" s="110">
        <f t="shared" si="84"/>
        <v>0</v>
      </c>
      <c r="AK318" s="110">
        <f t="shared" si="85"/>
        <v>0</v>
      </c>
    </row>
    <row r="319" spans="1:37" x14ac:dyDescent="0.2">
      <c r="A319" s="103">
        <v>8</v>
      </c>
      <c r="B319" s="103">
        <v>1945</v>
      </c>
      <c r="C319" s="104" t="s">
        <v>80</v>
      </c>
      <c r="D319" s="105">
        <f t="shared" si="75"/>
        <v>0</v>
      </c>
      <c r="E319" s="105"/>
      <c r="F319" s="105">
        <v>0</v>
      </c>
      <c r="G319" s="105">
        <v>0</v>
      </c>
      <c r="H319" s="106">
        <f t="shared" si="86"/>
        <v>0</v>
      </c>
      <c r="I319" s="107"/>
      <c r="J319" s="108">
        <f t="shared" si="76"/>
        <v>0</v>
      </c>
      <c r="K319" s="108"/>
      <c r="L319" s="108">
        <v>0</v>
      </c>
      <c r="M319" s="108">
        <v>0</v>
      </c>
      <c r="N319" s="106">
        <f t="shared" si="87"/>
        <v>0</v>
      </c>
      <c r="O319" s="109">
        <f t="shared" si="77"/>
        <v>0</v>
      </c>
      <c r="Q319" s="110">
        <f t="shared" si="78"/>
        <v>0</v>
      </c>
      <c r="R319" s="110">
        <f t="shared" si="79"/>
        <v>0</v>
      </c>
      <c r="T319" s="103">
        <v>8</v>
      </c>
      <c r="U319" s="103">
        <v>1945</v>
      </c>
      <c r="V319" s="104" t="s">
        <v>80</v>
      </c>
      <c r="W319" s="105">
        <f t="shared" si="80"/>
        <v>0</v>
      </c>
      <c r="X319" s="105">
        <v>0</v>
      </c>
      <c r="Y319" s="105"/>
      <c r="Z319" s="105">
        <v>0</v>
      </c>
      <c r="AA319" s="106">
        <f t="shared" si="81"/>
        <v>0</v>
      </c>
      <c r="AB319" s="107"/>
      <c r="AC319" s="108">
        <f t="shared" si="82"/>
        <v>0</v>
      </c>
      <c r="AD319" s="108">
        <v>0</v>
      </c>
      <c r="AE319" s="108">
        <v>0</v>
      </c>
      <c r="AF319" s="151"/>
      <c r="AG319" s="106">
        <f t="shared" si="88"/>
        <v>0</v>
      </c>
      <c r="AH319" s="109">
        <f t="shared" si="83"/>
        <v>0</v>
      </c>
      <c r="AJ319" s="110">
        <f t="shared" si="84"/>
        <v>0</v>
      </c>
      <c r="AK319" s="110">
        <f t="shared" si="85"/>
        <v>0</v>
      </c>
    </row>
    <row r="320" spans="1:37" x14ac:dyDescent="0.2">
      <c r="A320" s="103">
        <v>8</v>
      </c>
      <c r="B320" s="103">
        <v>1950</v>
      </c>
      <c r="C320" s="104" t="s">
        <v>81</v>
      </c>
      <c r="D320" s="105">
        <f t="shared" si="75"/>
        <v>0</v>
      </c>
      <c r="E320" s="105"/>
      <c r="F320" s="105">
        <v>0</v>
      </c>
      <c r="G320" s="105">
        <v>0</v>
      </c>
      <c r="H320" s="106">
        <f t="shared" si="86"/>
        <v>0</v>
      </c>
      <c r="I320" s="107"/>
      <c r="J320" s="108">
        <f t="shared" si="76"/>
        <v>0</v>
      </c>
      <c r="K320" s="108"/>
      <c r="L320" s="108">
        <v>0</v>
      </c>
      <c r="M320" s="108">
        <v>0</v>
      </c>
      <c r="N320" s="106">
        <f t="shared" si="87"/>
        <v>0</v>
      </c>
      <c r="O320" s="109">
        <f t="shared" si="77"/>
        <v>0</v>
      </c>
      <c r="Q320" s="110">
        <f t="shared" si="78"/>
        <v>0</v>
      </c>
      <c r="R320" s="110">
        <f t="shared" si="79"/>
        <v>0</v>
      </c>
      <c r="T320" s="103">
        <v>8</v>
      </c>
      <c r="U320" s="103">
        <v>1950</v>
      </c>
      <c r="V320" s="104" t="s">
        <v>81</v>
      </c>
      <c r="W320" s="105">
        <f t="shared" si="80"/>
        <v>0</v>
      </c>
      <c r="X320" s="105">
        <v>0</v>
      </c>
      <c r="Y320" s="105"/>
      <c r="Z320" s="105">
        <v>0</v>
      </c>
      <c r="AA320" s="106">
        <f t="shared" si="81"/>
        <v>0</v>
      </c>
      <c r="AB320" s="107"/>
      <c r="AC320" s="108">
        <f t="shared" si="82"/>
        <v>0</v>
      </c>
      <c r="AD320" s="108">
        <v>0</v>
      </c>
      <c r="AE320" s="108">
        <v>0</v>
      </c>
      <c r="AF320" s="151"/>
      <c r="AG320" s="106">
        <f t="shared" si="88"/>
        <v>0</v>
      </c>
      <c r="AH320" s="109">
        <f t="shared" si="83"/>
        <v>0</v>
      </c>
      <c r="AJ320" s="110">
        <f t="shared" si="84"/>
        <v>0</v>
      </c>
      <c r="AK320" s="110">
        <f t="shared" si="85"/>
        <v>0</v>
      </c>
    </row>
    <row r="321" spans="1:37" x14ac:dyDescent="0.2">
      <c r="A321" s="103">
        <v>8</v>
      </c>
      <c r="B321" s="103">
        <v>1955</v>
      </c>
      <c r="C321" s="104" t="s">
        <v>82</v>
      </c>
      <c r="D321" s="105">
        <f t="shared" si="75"/>
        <v>0</v>
      </c>
      <c r="E321" s="105"/>
      <c r="F321" s="105">
        <v>0</v>
      </c>
      <c r="G321" s="105">
        <v>0</v>
      </c>
      <c r="H321" s="106">
        <f t="shared" si="86"/>
        <v>0</v>
      </c>
      <c r="I321" s="107"/>
      <c r="J321" s="108">
        <f t="shared" si="76"/>
        <v>0</v>
      </c>
      <c r="K321" s="108"/>
      <c r="L321" s="108">
        <v>0</v>
      </c>
      <c r="M321" s="108">
        <v>0</v>
      </c>
      <c r="N321" s="106">
        <f t="shared" si="87"/>
        <v>0</v>
      </c>
      <c r="O321" s="109">
        <f t="shared" si="77"/>
        <v>0</v>
      </c>
      <c r="Q321" s="110">
        <f t="shared" si="78"/>
        <v>0</v>
      </c>
      <c r="R321" s="110">
        <f t="shared" si="79"/>
        <v>0</v>
      </c>
      <c r="T321" s="103">
        <v>8</v>
      </c>
      <c r="U321" s="103">
        <v>1955</v>
      </c>
      <c r="V321" s="104" t="s">
        <v>82</v>
      </c>
      <c r="W321" s="105">
        <f t="shared" si="80"/>
        <v>0</v>
      </c>
      <c r="X321" s="105">
        <v>0</v>
      </c>
      <c r="Y321" s="105"/>
      <c r="Z321" s="105">
        <v>0</v>
      </c>
      <c r="AA321" s="106">
        <f t="shared" si="81"/>
        <v>0</v>
      </c>
      <c r="AB321" s="107"/>
      <c r="AC321" s="108">
        <f t="shared" si="82"/>
        <v>0</v>
      </c>
      <c r="AD321" s="108">
        <v>0</v>
      </c>
      <c r="AE321" s="108">
        <v>0</v>
      </c>
      <c r="AF321" s="151"/>
      <c r="AG321" s="106">
        <f t="shared" si="88"/>
        <v>0</v>
      </c>
      <c r="AH321" s="109">
        <f t="shared" si="83"/>
        <v>0</v>
      </c>
      <c r="AJ321" s="110">
        <f t="shared" si="84"/>
        <v>0</v>
      </c>
      <c r="AK321" s="110">
        <f t="shared" si="85"/>
        <v>0</v>
      </c>
    </row>
    <row r="322" spans="1:37" x14ac:dyDescent="0.2">
      <c r="A322" s="103">
        <v>8</v>
      </c>
      <c r="B322" s="103">
        <v>1955</v>
      </c>
      <c r="C322" s="104" t="s">
        <v>83</v>
      </c>
      <c r="D322" s="105">
        <f t="shared" si="75"/>
        <v>0</v>
      </c>
      <c r="E322" s="105"/>
      <c r="F322" s="105">
        <v>0</v>
      </c>
      <c r="G322" s="105">
        <v>0</v>
      </c>
      <c r="H322" s="106">
        <f t="shared" si="86"/>
        <v>0</v>
      </c>
      <c r="I322" s="107"/>
      <c r="J322" s="108">
        <f t="shared" si="76"/>
        <v>0</v>
      </c>
      <c r="K322" s="108"/>
      <c r="L322" s="108">
        <v>0</v>
      </c>
      <c r="M322" s="108">
        <v>0</v>
      </c>
      <c r="N322" s="106">
        <f t="shared" si="87"/>
        <v>0</v>
      </c>
      <c r="O322" s="109">
        <f t="shared" si="77"/>
        <v>0</v>
      </c>
      <c r="Q322" s="110">
        <f t="shared" si="78"/>
        <v>0</v>
      </c>
      <c r="R322" s="110">
        <f t="shared" si="79"/>
        <v>0</v>
      </c>
      <c r="T322" s="103">
        <v>8</v>
      </c>
      <c r="U322" s="103">
        <v>1955</v>
      </c>
      <c r="V322" s="104" t="s">
        <v>83</v>
      </c>
      <c r="W322" s="105">
        <f t="shared" si="80"/>
        <v>0</v>
      </c>
      <c r="X322" s="105">
        <v>0</v>
      </c>
      <c r="Y322" s="105"/>
      <c r="Z322" s="105">
        <v>0</v>
      </c>
      <c r="AA322" s="106">
        <f t="shared" si="81"/>
        <v>0</v>
      </c>
      <c r="AB322" s="107"/>
      <c r="AC322" s="108">
        <f t="shared" si="82"/>
        <v>0</v>
      </c>
      <c r="AD322" s="108">
        <v>0</v>
      </c>
      <c r="AE322" s="108">
        <v>0</v>
      </c>
      <c r="AF322" s="151"/>
      <c r="AG322" s="106">
        <f t="shared" si="88"/>
        <v>0</v>
      </c>
      <c r="AH322" s="109">
        <f t="shared" si="83"/>
        <v>0</v>
      </c>
      <c r="AJ322" s="110">
        <f t="shared" si="84"/>
        <v>0</v>
      </c>
      <c r="AK322" s="110">
        <f t="shared" si="85"/>
        <v>0</v>
      </c>
    </row>
    <row r="323" spans="1:37" x14ac:dyDescent="0.2">
      <c r="A323" s="103">
        <v>8</v>
      </c>
      <c r="B323" s="103">
        <v>1960</v>
      </c>
      <c r="C323" s="104" t="s">
        <v>84</v>
      </c>
      <c r="D323" s="105">
        <f t="shared" si="75"/>
        <v>0</v>
      </c>
      <c r="E323" s="105"/>
      <c r="F323" s="105">
        <v>0</v>
      </c>
      <c r="G323" s="105">
        <v>0</v>
      </c>
      <c r="H323" s="106">
        <f t="shared" si="86"/>
        <v>0</v>
      </c>
      <c r="I323" s="107"/>
      <c r="J323" s="108">
        <f t="shared" si="76"/>
        <v>0</v>
      </c>
      <c r="K323" s="108"/>
      <c r="L323" s="108">
        <v>0</v>
      </c>
      <c r="M323" s="108">
        <v>0</v>
      </c>
      <c r="N323" s="106">
        <f t="shared" si="87"/>
        <v>0</v>
      </c>
      <c r="O323" s="109">
        <f t="shared" si="77"/>
        <v>0</v>
      </c>
      <c r="Q323" s="110">
        <f t="shared" si="78"/>
        <v>0</v>
      </c>
      <c r="R323" s="110">
        <f t="shared" si="79"/>
        <v>0</v>
      </c>
      <c r="T323" s="103">
        <v>8</v>
      </c>
      <c r="U323" s="103">
        <v>1960</v>
      </c>
      <c r="V323" s="104" t="s">
        <v>84</v>
      </c>
      <c r="W323" s="105">
        <f t="shared" si="80"/>
        <v>0</v>
      </c>
      <c r="X323" s="105">
        <v>0</v>
      </c>
      <c r="Y323" s="105"/>
      <c r="Z323" s="105">
        <v>0</v>
      </c>
      <c r="AA323" s="106">
        <f t="shared" si="81"/>
        <v>0</v>
      </c>
      <c r="AB323" s="107"/>
      <c r="AC323" s="108">
        <f t="shared" si="82"/>
        <v>0</v>
      </c>
      <c r="AD323" s="108">
        <v>0</v>
      </c>
      <c r="AE323" s="108">
        <v>0</v>
      </c>
      <c r="AF323" s="151"/>
      <c r="AG323" s="106">
        <f t="shared" si="88"/>
        <v>0</v>
      </c>
      <c r="AH323" s="109">
        <f t="shared" si="83"/>
        <v>0</v>
      </c>
      <c r="AJ323" s="110">
        <f t="shared" si="84"/>
        <v>0</v>
      </c>
      <c r="AK323" s="110">
        <f t="shared" si="85"/>
        <v>0</v>
      </c>
    </row>
    <row r="324" spans="1:37" ht="24" x14ac:dyDescent="0.2">
      <c r="A324" s="87">
        <v>47</v>
      </c>
      <c r="B324" s="103">
        <v>1970</v>
      </c>
      <c r="C324" s="104" t="s">
        <v>85</v>
      </c>
      <c r="D324" s="105">
        <f t="shared" si="75"/>
        <v>0</v>
      </c>
      <c r="E324" s="105"/>
      <c r="F324" s="105">
        <v>0</v>
      </c>
      <c r="G324" s="105">
        <v>0</v>
      </c>
      <c r="H324" s="106">
        <f t="shared" si="86"/>
        <v>0</v>
      </c>
      <c r="I324" s="107"/>
      <c r="J324" s="108">
        <f t="shared" si="76"/>
        <v>0</v>
      </c>
      <c r="K324" s="108"/>
      <c r="L324" s="108">
        <v>0</v>
      </c>
      <c r="M324" s="108">
        <v>0</v>
      </c>
      <c r="N324" s="106">
        <f t="shared" si="87"/>
        <v>0</v>
      </c>
      <c r="O324" s="109">
        <f t="shared" si="77"/>
        <v>0</v>
      </c>
      <c r="Q324" s="110">
        <f t="shared" ref="Q324:Q341" si="89">AVERAGE(H324,D324)</f>
        <v>0</v>
      </c>
      <c r="R324" s="110">
        <f t="shared" si="79"/>
        <v>0</v>
      </c>
      <c r="T324" s="87">
        <v>47</v>
      </c>
      <c r="U324" s="103">
        <v>1970</v>
      </c>
      <c r="V324" s="104" t="s">
        <v>85</v>
      </c>
      <c r="W324" s="105">
        <f t="shared" si="80"/>
        <v>0</v>
      </c>
      <c r="X324" s="105">
        <v>0</v>
      </c>
      <c r="Y324" s="105"/>
      <c r="Z324" s="105">
        <v>0</v>
      </c>
      <c r="AA324" s="106">
        <f t="shared" si="81"/>
        <v>0</v>
      </c>
      <c r="AB324" s="107"/>
      <c r="AC324" s="108">
        <f t="shared" si="82"/>
        <v>0</v>
      </c>
      <c r="AD324" s="108">
        <v>0</v>
      </c>
      <c r="AE324" s="108">
        <v>0</v>
      </c>
      <c r="AF324" s="151"/>
      <c r="AG324" s="106">
        <f t="shared" si="88"/>
        <v>0</v>
      </c>
      <c r="AH324" s="109">
        <f t="shared" si="83"/>
        <v>0</v>
      </c>
      <c r="AJ324" s="110">
        <f t="shared" si="84"/>
        <v>0</v>
      </c>
      <c r="AK324" s="110">
        <f t="shared" si="85"/>
        <v>0</v>
      </c>
    </row>
    <row r="325" spans="1:37" x14ac:dyDescent="0.2">
      <c r="A325" s="103">
        <v>47</v>
      </c>
      <c r="B325" s="103">
        <v>1975</v>
      </c>
      <c r="C325" s="104" t="s">
        <v>86</v>
      </c>
      <c r="D325" s="105">
        <f t="shared" si="75"/>
        <v>0</v>
      </c>
      <c r="E325" s="105"/>
      <c r="F325" s="105">
        <v>0</v>
      </c>
      <c r="G325" s="105">
        <v>0</v>
      </c>
      <c r="H325" s="106">
        <f t="shared" ref="H325:H341" si="90">D325+F325+G325</f>
        <v>0</v>
      </c>
      <c r="I325" s="107"/>
      <c r="J325" s="108">
        <f t="shared" si="76"/>
        <v>0</v>
      </c>
      <c r="K325" s="108"/>
      <c r="L325" s="108">
        <v>0</v>
      </c>
      <c r="M325" s="108">
        <v>0</v>
      </c>
      <c r="N325" s="106">
        <f t="shared" si="87"/>
        <v>0</v>
      </c>
      <c r="O325" s="109">
        <f t="shared" si="77"/>
        <v>0</v>
      </c>
      <c r="Q325" s="110">
        <f t="shared" si="89"/>
        <v>0</v>
      </c>
      <c r="R325" s="110">
        <f t="shared" si="79"/>
        <v>0</v>
      </c>
      <c r="T325" s="103">
        <v>47</v>
      </c>
      <c r="U325" s="103">
        <v>1975</v>
      </c>
      <c r="V325" s="104" t="s">
        <v>86</v>
      </c>
      <c r="W325" s="105">
        <f t="shared" si="80"/>
        <v>0</v>
      </c>
      <c r="X325" s="105">
        <v>0</v>
      </c>
      <c r="Y325" s="105"/>
      <c r="Z325" s="105">
        <v>0</v>
      </c>
      <c r="AA325" s="106">
        <f t="shared" si="81"/>
        <v>0</v>
      </c>
      <c r="AB325" s="107"/>
      <c r="AC325" s="108">
        <f t="shared" si="82"/>
        <v>0</v>
      </c>
      <c r="AD325" s="108">
        <v>0</v>
      </c>
      <c r="AE325" s="108">
        <v>0</v>
      </c>
      <c r="AF325" s="151"/>
      <c r="AG325" s="106">
        <f t="shared" si="88"/>
        <v>0</v>
      </c>
      <c r="AH325" s="109">
        <f t="shared" si="83"/>
        <v>0</v>
      </c>
      <c r="AJ325" s="110">
        <f t="shared" si="84"/>
        <v>0</v>
      </c>
      <c r="AK325" s="110">
        <f t="shared" si="85"/>
        <v>0</v>
      </c>
    </row>
    <row r="326" spans="1:37" x14ac:dyDescent="0.2">
      <c r="A326" s="103">
        <v>47</v>
      </c>
      <c r="B326" s="103">
        <v>1980</v>
      </c>
      <c r="C326" s="104" t="s">
        <v>87</v>
      </c>
      <c r="D326" s="105">
        <f t="shared" si="75"/>
        <v>0</v>
      </c>
      <c r="E326" s="105"/>
      <c r="F326" s="105">
        <v>0</v>
      </c>
      <c r="G326" s="105">
        <v>0</v>
      </c>
      <c r="H326" s="106">
        <f t="shared" si="90"/>
        <v>0</v>
      </c>
      <c r="I326" s="107"/>
      <c r="J326" s="108">
        <f t="shared" si="76"/>
        <v>0</v>
      </c>
      <c r="K326" s="108"/>
      <c r="L326" s="108">
        <v>0</v>
      </c>
      <c r="M326" s="108">
        <v>0</v>
      </c>
      <c r="N326" s="106">
        <f t="shared" si="87"/>
        <v>0</v>
      </c>
      <c r="O326" s="109">
        <f t="shared" si="77"/>
        <v>0</v>
      </c>
      <c r="Q326" s="110">
        <f t="shared" si="89"/>
        <v>0</v>
      </c>
      <c r="R326" s="110">
        <f t="shared" si="79"/>
        <v>0</v>
      </c>
      <c r="T326" s="103">
        <v>47</v>
      </c>
      <c r="U326" s="103">
        <v>1980</v>
      </c>
      <c r="V326" s="104" t="s">
        <v>87</v>
      </c>
      <c r="W326" s="105">
        <f t="shared" si="80"/>
        <v>0</v>
      </c>
      <c r="X326" s="105">
        <v>0</v>
      </c>
      <c r="Y326" s="105"/>
      <c r="Z326" s="105">
        <v>0</v>
      </c>
      <c r="AA326" s="106">
        <f t="shared" si="81"/>
        <v>0</v>
      </c>
      <c r="AB326" s="107"/>
      <c r="AC326" s="108">
        <f t="shared" si="82"/>
        <v>0</v>
      </c>
      <c r="AD326" s="108">
        <v>0</v>
      </c>
      <c r="AE326" s="108">
        <v>0</v>
      </c>
      <c r="AF326" s="151"/>
      <c r="AG326" s="106">
        <f t="shared" si="88"/>
        <v>0</v>
      </c>
      <c r="AH326" s="109">
        <f t="shared" si="83"/>
        <v>0</v>
      </c>
      <c r="AJ326" s="110">
        <f t="shared" si="84"/>
        <v>0</v>
      </c>
      <c r="AK326" s="110">
        <f t="shared" si="85"/>
        <v>0</v>
      </c>
    </row>
    <row r="327" spans="1:37" x14ac:dyDescent="0.2">
      <c r="A327" s="103">
        <v>47</v>
      </c>
      <c r="B327" s="103">
        <v>1985</v>
      </c>
      <c r="C327" s="104" t="s">
        <v>88</v>
      </c>
      <c r="D327" s="105">
        <f t="shared" si="75"/>
        <v>0</v>
      </c>
      <c r="E327" s="105"/>
      <c r="F327" s="105">
        <v>0</v>
      </c>
      <c r="G327" s="105">
        <v>0</v>
      </c>
      <c r="H327" s="106">
        <f t="shared" si="90"/>
        <v>0</v>
      </c>
      <c r="I327" s="107"/>
      <c r="J327" s="108">
        <f t="shared" si="76"/>
        <v>0</v>
      </c>
      <c r="K327" s="108"/>
      <c r="L327" s="108">
        <v>0</v>
      </c>
      <c r="M327" s="108">
        <v>0</v>
      </c>
      <c r="N327" s="106">
        <f t="shared" si="87"/>
        <v>0</v>
      </c>
      <c r="O327" s="109">
        <f t="shared" si="77"/>
        <v>0</v>
      </c>
      <c r="Q327" s="110">
        <f t="shared" si="89"/>
        <v>0</v>
      </c>
      <c r="R327" s="110">
        <f t="shared" si="79"/>
        <v>0</v>
      </c>
      <c r="T327" s="103">
        <v>47</v>
      </c>
      <c r="U327" s="103">
        <v>1985</v>
      </c>
      <c r="V327" s="104" t="s">
        <v>88</v>
      </c>
      <c r="W327" s="105">
        <f t="shared" si="80"/>
        <v>0</v>
      </c>
      <c r="X327" s="105">
        <v>0</v>
      </c>
      <c r="Y327" s="105"/>
      <c r="Z327" s="105">
        <v>0</v>
      </c>
      <c r="AA327" s="106">
        <f t="shared" si="81"/>
        <v>0</v>
      </c>
      <c r="AB327" s="107"/>
      <c r="AC327" s="108">
        <f t="shared" si="82"/>
        <v>0</v>
      </c>
      <c r="AD327" s="108">
        <v>0</v>
      </c>
      <c r="AE327" s="108">
        <v>0</v>
      </c>
      <c r="AF327" s="151"/>
      <c r="AG327" s="106">
        <f t="shared" si="88"/>
        <v>0</v>
      </c>
      <c r="AH327" s="109">
        <f t="shared" si="83"/>
        <v>0</v>
      </c>
      <c r="AJ327" s="110">
        <f t="shared" si="84"/>
        <v>0</v>
      </c>
      <c r="AK327" s="110">
        <f t="shared" si="85"/>
        <v>0</v>
      </c>
    </row>
    <row r="328" spans="1:37" x14ac:dyDescent="0.2">
      <c r="A328" s="87">
        <v>47</v>
      </c>
      <c r="B328" s="103">
        <v>1990</v>
      </c>
      <c r="C328" s="112" t="s">
        <v>89</v>
      </c>
      <c r="D328" s="105">
        <f t="shared" si="75"/>
        <v>0</v>
      </c>
      <c r="E328" s="105"/>
      <c r="F328" s="105">
        <v>0</v>
      </c>
      <c r="G328" s="105">
        <v>0</v>
      </c>
      <c r="H328" s="106">
        <f t="shared" si="90"/>
        <v>0</v>
      </c>
      <c r="I328" s="107"/>
      <c r="J328" s="108">
        <f t="shared" si="76"/>
        <v>0</v>
      </c>
      <c r="K328" s="108"/>
      <c r="L328" s="108">
        <v>0</v>
      </c>
      <c r="M328" s="108">
        <v>0</v>
      </c>
      <c r="N328" s="106">
        <f t="shared" si="87"/>
        <v>0</v>
      </c>
      <c r="O328" s="109">
        <f t="shared" si="77"/>
        <v>0</v>
      </c>
      <c r="Q328" s="110">
        <f t="shared" si="89"/>
        <v>0</v>
      </c>
      <c r="R328" s="110">
        <f t="shared" si="79"/>
        <v>0</v>
      </c>
      <c r="T328" s="87">
        <v>47</v>
      </c>
      <c r="U328" s="103">
        <v>1990</v>
      </c>
      <c r="V328" s="112" t="s">
        <v>89</v>
      </c>
      <c r="W328" s="105">
        <f t="shared" si="80"/>
        <v>0</v>
      </c>
      <c r="X328" s="105">
        <v>0</v>
      </c>
      <c r="Y328" s="105"/>
      <c r="Z328" s="105">
        <v>0</v>
      </c>
      <c r="AA328" s="106">
        <f t="shared" si="81"/>
        <v>0</v>
      </c>
      <c r="AB328" s="107"/>
      <c r="AC328" s="108">
        <f t="shared" si="82"/>
        <v>0</v>
      </c>
      <c r="AD328" s="108">
        <v>0</v>
      </c>
      <c r="AE328" s="108">
        <v>0</v>
      </c>
      <c r="AF328" s="151"/>
      <c r="AG328" s="106">
        <f t="shared" si="88"/>
        <v>0</v>
      </c>
      <c r="AH328" s="109">
        <f t="shared" si="83"/>
        <v>0</v>
      </c>
      <c r="AJ328" s="110">
        <f t="shared" si="84"/>
        <v>0</v>
      </c>
      <c r="AK328" s="110">
        <f t="shared" si="85"/>
        <v>0</v>
      </c>
    </row>
    <row r="329" spans="1:37" x14ac:dyDescent="0.2">
      <c r="A329" s="103">
        <v>47</v>
      </c>
      <c r="B329" s="103">
        <v>1995</v>
      </c>
      <c r="C329" s="104" t="s">
        <v>90</v>
      </c>
      <c r="D329" s="105">
        <f t="shared" si="75"/>
        <v>0</v>
      </c>
      <c r="E329" s="105"/>
      <c r="F329" s="105">
        <v>0</v>
      </c>
      <c r="G329" s="105">
        <v>0</v>
      </c>
      <c r="H329" s="106">
        <f t="shared" si="90"/>
        <v>0</v>
      </c>
      <c r="I329" s="107"/>
      <c r="J329" s="108">
        <f t="shared" si="76"/>
        <v>0</v>
      </c>
      <c r="K329" s="108"/>
      <c r="L329" s="108">
        <v>0</v>
      </c>
      <c r="M329" s="108">
        <v>0</v>
      </c>
      <c r="N329" s="106">
        <f t="shared" si="87"/>
        <v>0</v>
      </c>
      <c r="O329" s="109">
        <f t="shared" si="77"/>
        <v>0</v>
      </c>
      <c r="Q329" s="110">
        <f t="shared" si="89"/>
        <v>0</v>
      </c>
      <c r="R329" s="110">
        <f t="shared" si="79"/>
        <v>0</v>
      </c>
      <c r="T329" s="103">
        <v>47</v>
      </c>
      <c r="U329" s="103">
        <v>1995</v>
      </c>
      <c r="V329" s="104" t="s">
        <v>90</v>
      </c>
      <c r="W329" s="105">
        <f t="shared" si="80"/>
        <v>0</v>
      </c>
      <c r="X329" s="105">
        <v>0</v>
      </c>
      <c r="Y329" s="105"/>
      <c r="Z329" s="105">
        <v>0</v>
      </c>
      <c r="AA329" s="106">
        <f t="shared" si="81"/>
        <v>0</v>
      </c>
      <c r="AB329" s="107"/>
      <c r="AC329" s="108">
        <f t="shared" si="82"/>
        <v>0</v>
      </c>
      <c r="AD329" s="108">
        <v>0</v>
      </c>
      <c r="AE329" s="108">
        <v>0</v>
      </c>
      <c r="AF329" s="151"/>
      <c r="AG329" s="106">
        <f t="shared" si="88"/>
        <v>0</v>
      </c>
      <c r="AH329" s="109">
        <f t="shared" si="83"/>
        <v>0</v>
      </c>
      <c r="AJ329" s="110">
        <f t="shared" si="84"/>
        <v>0</v>
      </c>
      <c r="AK329" s="110">
        <f t="shared" si="85"/>
        <v>0</v>
      </c>
    </row>
    <row r="330" spans="1:37" x14ac:dyDescent="0.2">
      <c r="A330" s="103"/>
      <c r="B330" s="113" t="s">
        <v>156</v>
      </c>
      <c r="C330" s="114"/>
      <c r="D330" s="105">
        <f t="shared" ref="D330:D341" si="91">H260</f>
        <v>0</v>
      </c>
      <c r="E330" s="105"/>
      <c r="F330" s="105">
        <v>0</v>
      </c>
      <c r="G330" s="105">
        <v>0</v>
      </c>
      <c r="H330" s="106">
        <f t="shared" si="90"/>
        <v>0</v>
      </c>
      <c r="J330" s="108">
        <f t="shared" ref="J330:J341" si="92">N260</f>
        <v>0</v>
      </c>
      <c r="K330" s="108"/>
      <c r="L330" s="108">
        <v>0</v>
      </c>
      <c r="M330" s="108">
        <v>0</v>
      </c>
      <c r="N330" s="106">
        <f t="shared" si="87"/>
        <v>0</v>
      </c>
      <c r="O330" s="109">
        <f t="shared" si="77"/>
        <v>0</v>
      </c>
      <c r="Q330" s="110">
        <f t="shared" si="89"/>
        <v>0</v>
      </c>
      <c r="R330" s="110">
        <f t="shared" si="79"/>
        <v>0</v>
      </c>
      <c r="T330" s="103"/>
      <c r="U330" s="113" t="s">
        <v>156</v>
      </c>
      <c r="V330" s="114"/>
      <c r="W330" s="105">
        <f t="shared" ref="W330:W341" si="93">AA260</f>
        <v>0</v>
      </c>
      <c r="X330" s="105">
        <v>0</v>
      </c>
      <c r="Y330" s="105"/>
      <c r="Z330" s="105">
        <v>0</v>
      </c>
      <c r="AA330" s="106">
        <f t="shared" si="81"/>
        <v>0</v>
      </c>
      <c r="AC330" s="108">
        <f t="shared" ref="AC330:AC341" si="94">AG260</f>
        <v>0</v>
      </c>
      <c r="AD330" s="108">
        <v>0</v>
      </c>
      <c r="AE330" s="108">
        <v>0</v>
      </c>
      <c r="AF330" s="151"/>
      <c r="AG330" s="106">
        <f t="shared" si="88"/>
        <v>0</v>
      </c>
      <c r="AH330" s="109">
        <f t="shared" si="83"/>
        <v>0</v>
      </c>
      <c r="AJ330" s="110">
        <f t="shared" si="84"/>
        <v>0</v>
      </c>
      <c r="AK330" s="110">
        <f t="shared" si="85"/>
        <v>0</v>
      </c>
    </row>
    <row r="331" spans="1:37" x14ac:dyDescent="0.2">
      <c r="A331" s="103"/>
      <c r="B331" s="113" t="s">
        <v>156</v>
      </c>
      <c r="C331" s="114"/>
      <c r="D331" s="105">
        <f t="shared" si="91"/>
        <v>0</v>
      </c>
      <c r="E331" s="105"/>
      <c r="F331" s="105">
        <v>0</v>
      </c>
      <c r="G331" s="105">
        <v>0</v>
      </c>
      <c r="H331" s="106">
        <f t="shared" si="90"/>
        <v>0</v>
      </c>
      <c r="J331" s="108">
        <f t="shared" si="92"/>
        <v>0</v>
      </c>
      <c r="K331" s="108"/>
      <c r="L331" s="108">
        <v>0</v>
      </c>
      <c r="M331" s="108">
        <v>0</v>
      </c>
      <c r="N331" s="106">
        <f t="shared" si="87"/>
        <v>0</v>
      </c>
      <c r="O331" s="109">
        <f t="shared" si="77"/>
        <v>0</v>
      </c>
      <c r="Q331" s="110">
        <f t="shared" si="89"/>
        <v>0</v>
      </c>
      <c r="R331" s="110">
        <f t="shared" si="79"/>
        <v>0</v>
      </c>
      <c r="T331" s="103"/>
      <c r="U331" s="113" t="s">
        <v>156</v>
      </c>
      <c r="V331" s="114"/>
      <c r="W331" s="105">
        <f t="shared" si="93"/>
        <v>0</v>
      </c>
      <c r="X331" s="105">
        <v>0</v>
      </c>
      <c r="Y331" s="105"/>
      <c r="Z331" s="105">
        <v>0</v>
      </c>
      <c r="AA331" s="106">
        <f t="shared" si="81"/>
        <v>0</v>
      </c>
      <c r="AC331" s="108">
        <f t="shared" si="94"/>
        <v>0</v>
      </c>
      <c r="AD331" s="108">
        <v>0</v>
      </c>
      <c r="AE331" s="108">
        <v>0</v>
      </c>
      <c r="AF331" s="151"/>
      <c r="AG331" s="106">
        <f t="shared" si="88"/>
        <v>0</v>
      </c>
      <c r="AH331" s="109">
        <f t="shared" si="83"/>
        <v>0</v>
      </c>
      <c r="AJ331" s="110">
        <f t="shared" si="84"/>
        <v>0</v>
      </c>
      <c r="AK331" s="110">
        <f t="shared" si="85"/>
        <v>0</v>
      </c>
    </row>
    <row r="332" spans="1:37" x14ac:dyDescent="0.2">
      <c r="A332" s="103"/>
      <c r="B332" s="113" t="s">
        <v>156</v>
      </c>
      <c r="C332" s="114"/>
      <c r="D332" s="105">
        <f t="shared" si="91"/>
        <v>0</v>
      </c>
      <c r="E332" s="105"/>
      <c r="F332" s="105">
        <v>0</v>
      </c>
      <c r="G332" s="105">
        <v>0</v>
      </c>
      <c r="H332" s="106">
        <f t="shared" si="90"/>
        <v>0</v>
      </c>
      <c r="J332" s="108">
        <f t="shared" si="92"/>
        <v>0</v>
      </c>
      <c r="K332" s="108"/>
      <c r="L332" s="108">
        <v>0</v>
      </c>
      <c r="M332" s="108">
        <v>0</v>
      </c>
      <c r="N332" s="106">
        <f t="shared" si="87"/>
        <v>0</v>
      </c>
      <c r="O332" s="109">
        <f t="shared" si="77"/>
        <v>0</v>
      </c>
      <c r="Q332" s="110">
        <f t="shared" si="89"/>
        <v>0</v>
      </c>
      <c r="R332" s="110">
        <f t="shared" si="79"/>
        <v>0</v>
      </c>
      <c r="T332" s="103"/>
      <c r="U332" s="113" t="s">
        <v>156</v>
      </c>
      <c r="V332" s="114"/>
      <c r="W332" s="105">
        <f t="shared" si="93"/>
        <v>0</v>
      </c>
      <c r="X332" s="105">
        <v>0</v>
      </c>
      <c r="Y332" s="105"/>
      <c r="Z332" s="105">
        <v>0</v>
      </c>
      <c r="AA332" s="106">
        <f t="shared" si="81"/>
        <v>0</v>
      </c>
      <c r="AC332" s="108">
        <f t="shared" si="94"/>
        <v>0</v>
      </c>
      <c r="AD332" s="108">
        <v>0</v>
      </c>
      <c r="AE332" s="108">
        <v>0</v>
      </c>
      <c r="AF332" s="151"/>
      <c r="AG332" s="106">
        <f t="shared" si="88"/>
        <v>0</v>
      </c>
      <c r="AH332" s="109">
        <f t="shared" si="83"/>
        <v>0</v>
      </c>
      <c r="AJ332" s="110">
        <f t="shared" si="84"/>
        <v>0</v>
      </c>
      <c r="AK332" s="110">
        <f t="shared" si="85"/>
        <v>0</v>
      </c>
    </row>
    <row r="333" spans="1:37" x14ac:dyDescent="0.2">
      <c r="A333" s="103"/>
      <c r="B333" s="113" t="s">
        <v>156</v>
      </c>
      <c r="C333" s="114"/>
      <c r="D333" s="105">
        <f t="shared" si="91"/>
        <v>0</v>
      </c>
      <c r="E333" s="105"/>
      <c r="F333" s="105">
        <v>0</v>
      </c>
      <c r="G333" s="105">
        <v>0</v>
      </c>
      <c r="H333" s="106">
        <f t="shared" si="90"/>
        <v>0</v>
      </c>
      <c r="J333" s="108">
        <f t="shared" si="92"/>
        <v>0</v>
      </c>
      <c r="K333" s="108"/>
      <c r="L333" s="108">
        <v>0</v>
      </c>
      <c r="M333" s="108">
        <v>0</v>
      </c>
      <c r="N333" s="106">
        <f t="shared" si="87"/>
        <v>0</v>
      </c>
      <c r="O333" s="109">
        <f t="shared" si="77"/>
        <v>0</v>
      </c>
      <c r="Q333" s="110">
        <f t="shared" si="89"/>
        <v>0</v>
      </c>
      <c r="R333" s="110">
        <f t="shared" si="79"/>
        <v>0</v>
      </c>
      <c r="T333" s="103"/>
      <c r="U333" s="113" t="s">
        <v>156</v>
      </c>
      <c r="V333" s="114"/>
      <c r="W333" s="105">
        <f t="shared" si="93"/>
        <v>0</v>
      </c>
      <c r="X333" s="105">
        <v>0</v>
      </c>
      <c r="Y333" s="105"/>
      <c r="Z333" s="105">
        <v>0</v>
      </c>
      <c r="AA333" s="106">
        <f t="shared" si="81"/>
        <v>0</v>
      </c>
      <c r="AC333" s="108">
        <f t="shared" si="94"/>
        <v>0</v>
      </c>
      <c r="AD333" s="108">
        <v>0</v>
      </c>
      <c r="AE333" s="108">
        <v>0</v>
      </c>
      <c r="AF333" s="151"/>
      <c r="AG333" s="106">
        <f t="shared" si="88"/>
        <v>0</v>
      </c>
      <c r="AH333" s="109">
        <f t="shared" si="83"/>
        <v>0</v>
      </c>
      <c r="AJ333" s="110">
        <f t="shared" si="84"/>
        <v>0</v>
      </c>
      <c r="AK333" s="110">
        <f t="shared" si="85"/>
        <v>0</v>
      </c>
    </row>
    <row r="334" spans="1:37" x14ac:dyDescent="0.2">
      <c r="A334" s="103"/>
      <c r="B334" s="113" t="s">
        <v>156</v>
      </c>
      <c r="C334" s="114"/>
      <c r="D334" s="105">
        <f t="shared" si="91"/>
        <v>0</v>
      </c>
      <c r="E334" s="105"/>
      <c r="F334" s="105">
        <v>0</v>
      </c>
      <c r="G334" s="105">
        <v>0</v>
      </c>
      <c r="H334" s="106">
        <f t="shared" si="90"/>
        <v>0</v>
      </c>
      <c r="J334" s="108">
        <f t="shared" si="92"/>
        <v>0</v>
      </c>
      <c r="K334" s="108"/>
      <c r="L334" s="108">
        <v>0</v>
      </c>
      <c r="M334" s="108">
        <v>0</v>
      </c>
      <c r="N334" s="106">
        <f t="shared" si="87"/>
        <v>0</v>
      </c>
      <c r="O334" s="109">
        <f t="shared" si="77"/>
        <v>0</v>
      </c>
      <c r="Q334" s="110">
        <f t="shared" si="89"/>
        <v>0</v>
      </c>
      <c r="R334" s="110">
        <f t="shared" si="79"/>
        <v>0</v>
      </c>
      <c r="T334" s="103"/>
      <c r="U334" s="113" t="s">
        <v>156</v>
      </c>
      <c r="V334" s="114"/>
      <c r="W334" s="105">
        <f t="shared" si="93"/>
        <v>0</v>
      </c>
      <c r="X334" s="105">
        <v>0</v>
      </c>
      <c r="Y334" s="105"/>
      <c r="Z334" s="105">
        <v>0</v>
      </c>
      <c r="AA334" s="106">
        <f t="shared" si="81"/>
        <v>0</v>
      </c>
      <c r="AC334" s="108">
        <f t="shared" si="94"/>
        <v>0</v>
      </c>
      <c r="AD334" s="108">
        <v>0</v>
      </c>
      <c r="AE334" s="108">
        <v>0</v>
      </c>
      <c r="AF334" s="151"/>
      <c r="AG334" s="106">
        <f t="shared" si="88"/>
        <v>0</v>
      </c>
      <c r="AH334" s="109">
        <f t="shared" si="83"/>
        <v>0</v>
      </c>
      <c r="AJ334" s="110">
        <f t="shared" si="84"/>
        <v>0</v>
      </c>
      <c r="AK334" s="110">
        <f t="shared" si="85"/>
        <v>0</v>
      </c>
    </row>
    <row r="335" spans="1:37" x14ac:dyDescent="0.2">
      <c r="A335" s="103"/>
      <c r="B335" s="113" t="s">
        <v>156</v>
      </c>
      <c r="C335" s="114"/>
      <c r="D335" s="105">
        <f t="shared" si="91"/>
        <v>0</v>
      </c>
      <c r="E335" s="105"/>
      <c r="F335" s="105">
        <v>0</v>
      </c>
      <c r="G335" s="105">
        <v>0</v>
      </c>
      <c r="H335" s="106">
        <f t="shared" si="90"/>
        <v>0</v>
      </c>
      <c r="J335" s="108">
        <f t="shared" si="92"/>
        <v>0</v>
      </c>
      <c r="K335" s="108"/>
      <c r="L335" s="108">
        <v>0</v>
      </c>
      <c r="M335" s="108">
        <v>0</v>
      </c>
      <c r="N335" s="106">
        <f t="shared" si="87"/>
        <v>0</v>
      </c>
      <c r="O335" s="109">
        <f t="shared" si="77"/>
        <v>0</v>
      </c>
      <c r="Q335" s="110">
        <f t="shared" si="89"/>
        <v>0</v>
      </c>
      <c r="R335" s="110">
        <f t="shared" si="79"/>
        <v>0</v>
      </c>
      <c r="T335" s="103"/>
      <c r="U335" s="113" t="s">
        <v>156</v>
      </c>
      <c r="V335" s="114"/>
      <c r="W335" s="105">
        <f t="shared" si="93"/>
        <v>0</v>
      </c>
      <c r="X335" s="105">
        <v>0</v>
      </c>
      <c r="Y335" s="105"/>
      <c r="Z335" s="105">
        <v>0</v>
      </c>
      <c r="AA335" s="106">
        <f t="shared" si="81"/>
        <v>0</v>
      </c>
      <c r="AC335" s="108">
        <f t="shared" si="94"/>
        <v>0</v>
      </c>
      <c r="AD335" s="108">
        <v>0</v>
      </c>
      <c r="AE335" s="108">
        <v>0</v>
      </c>
      <c r="AF335" s="151"/>
      <c r="AG335" s="106">
        <f t="shared" si="88"/>
        <v>0</v>
      </c>
      <c r="AH335" s="109">
        <f t="shared" si="83"/>
        <v>0</v>
      </c>
      <c r="AJ335" s="110">
        <f t="shared" si="84"/>
        <v>0</v>
      </c>
      <c r="AK335" s="110">
        <f t="shared" si="85"/>
        <v>0</v>
      </c>
    </row>
    <row r="336" spans="1:37" x14ac:dyDescent="0.2">
      <c r="A336" s="103"/>
      <c r="B336" s="113" t="s">
        <v>156</v>
      </c>
      <c r="C336" s="114"/>
      <c r="D336" s="105">
        <f t="shared" si="91"/>
        <v>0</v>
      </c>
      <c r="E336" s="105"/>
      <c r="F336" s="105">
        <v>0</v>
      </c>
      <c r="G336" s="105">
        <v>0</v>
      </c>
      <c r="H336" s="106">
        <f t="shared" si="90"/>
        <v>0</v>
      </c>
      <c r="J336" s="108">
        <f t="shared" si="92"/>
        <v>0</v>
      </c>
      <c r="K336" s="108"/>
      <c r="L336" s="108">
        <v>0</v>
      </c>
      <c r="M336" s="108">
        <v>0</v>
      </c>
      <c r="N336" s="106">
        <f t="shared" si="87"/>
        <v>0</v>
      </c>
      <c r="O336" s="109">
        <f t="shared" si="77"/>
        <v>0</v>
      </c>
      <c r="Q336" s="110">
        <f t="shared" si="89"/>
        <v>0</v>
      </c>
      <c r="R336" s="110">
        <f t="shared" si="79"/>
        <v>0</v>
      </c>
      <c r="T336" s="103"/>
      <c r="U336" s="113" t="s">
        <v>156</v>
      </c>
      <c r="V336" s="114"/>
      <c r="W336" s="105">
        <f t="shared" si="93"/>
        <v>0</v>
      </c>
      <c r="X336" s="105">
        <v>0</v>
      </c>
      <c r="Y336" s="105"/>
      <c r="Z336" s="105">
        <v>0</v>
      </c>
      <c r="AA336" s="106">
        <f t="shared" si="81"/>
        <v>0</v>
      </c>
      <c r="AC336" s="108">
        <f t="shared" si="94"/>
        <v>0</v>
      </c>
      <c r="AD336" s="108">
        <v>0</v>
      </c>
      <c r="AE336" s="108">
        <v>0</v>
      </c>
      <c r="AF336" s="151"/>
      <c r="AG336" s="106">
        <f t="shared" si="88"/>
        <v>0</v>
      </c>
      <c r="AH336" s="109">
        <f t="shared" si="83"/>
        <v>0</v>
      </c>
      <c r="AJ336" s="110">
        <f t="shared" si="84"/>
        <v>0</v>
      </c>
      <c r="AK336" s="110">
        <f t="shared" si="85"/>
        <v>0</v>
      </c>
    </row>
    <row r="337" spans="1:37" x14ac:dyDescent="0.2">
      <c r="A337" s="103"/>
      <c r="B337" s="113" t="s">
        <v>156</v>
      </c>
      <c r="C337" s="114"/>
      <c r="D337" s="105">
        <f t="shared" si="91"/>
        <v>0</v>
      </c>
      <c r="E337" s="105"/>
      <c r="F337" s="105">
        <v>0</v>
      </c>
      <c r="G337" s="105">
        <v>0</v>
      </c>
      <c r="H337" s="106">
        <f t="shared" si="90"/>
        <v>0</v>
      </c>
      <c r="J337" s="108">
        <f t="shared" si="92"/>
        <v>0</v>
      </c>
      <c r="K337" s="108"/>
      <c r="L337" s="108">
        <v>0</v>
      </c>
      <c r="M337" s="108">
        <v>0</v>
      </c>
      <c r="N337" s="106">
        <f t="shared" si="87"/>
        <v>0</v>
      </c>
      <c r="O337" s="109">
        <f t="shared" si="77"/>
        <v>0</v>
      </c>
      <c r="Q337" s="110">
        <f t="shared" si="89"/>
        <v>0</v>
      </c>
      <c r="R337" s="110">
        <f t="shared" si="79"/>
        <v>0</v>
      </c>
      <c r="T337" s="103"/>
      <c r="U337" s="113" t="s">
        <v>156</v>
      </c>
      <c r="V337" s="114"/>
      <c r="W337" s="105">
        <f t="shared" si="93"/>
        <v>0</v>
      </c>
      <c r="X337" s="105">
        <v>0</v>
      </c>
      <c r="Y337" s="105"/>
      <c r="Z337" s="105">
        <v>0</v>
      </c>
      <c r="AA337" s="106">
        <f t="shared" si="81"/>
        <v>0</v>
      </c>
      <c r="AC337" s="108">
        <f t="shared" si="94"/>
        <v>0</v>
      </c>
      <c r="AD337" s="108">
        <v>0</v>
      </c>
      <c r="AE337" s="108">
        <v>0</v>
      </c>
      <c r="AF337" s="151"/>
      <c r="AG337" s="106">
        <f t="shared" si="88"/>
        <v>0</v>
      </c>
      <c r="AH337" s="109">
        <f t="shared" si="83"/>
        <v>0</v>
      </c>
      <c r="AJ337" s="110">
        <f t="shared" si="84"/>
        <v>0</v>
      </c>
      <c r="AK337" s="110">
        <f t="shared" si="85"/>
        <v>0</v>
      </c>
    </row>
    <row r="338" spans="1:37" x14ac:dyDescent="0.2">
      <c r="A338" s="103"/>
      <c r="B338" s="113" t="s">
        <v>156</v>
      </c>
      <c r="C338" s="114"/>
      <c r="D338" s="105">
        <f t="shared" si="91"/>
        <v>0</v>
      </c>
      <c r="E338" s="105"/>
      <c r="F338" s="105">
        <v>0</v>
      </c>
      <c r="G338" s="105">
        <v>0</v>
      </c>
      <c r="H338" s="106">
        <f t="shared" si="90"/>
        <v>0</v>
      </c>
      <c r="J338" s="108">
        <f t="shared" si="92"/>
        <v>0</v>
      </c>
      <c r="K338" s="108"/>
      <c r="L338" s="108">
        <v>0</v>
      </c>
      <c r="M338" s="108">
        <v>0</v>
      </c>
      <c r="N338" s="106">
        <f t="shared" si="87"/>
        <v>0</v>
      </c>
      <c r="O338" s="109">
        <f t="shared" si="77"/>
        <v>0</v>
      </c>
      <c r="Q338" s="110">
        <f t="shared" si="89"/>
        <v>0</v>
      </c>
      <c r="R338" s="110">
        <f t="shared" si="79"/>
        <v>0</v>
      </c>
      <c r="T338" s="103"/>
      <c r="U338" s="113" t="s">
        <v>156</v>
      </c>
      <c r="V338" s="114"/>
      <c r="W338" s="105">
        <f t="shared" si="93"/>
        <v>0</v>
      </c>
      <c r="X338" s="105">
        <v>0</v>
      </c>
      <c r="Y338" s="105"/>
      <c r="Z338" s="105">
        <v>0</v>
      </c>
      <c r="AA338" s="106">
        <f t="shared" si="81"/>
        <v>0</v>
      </c>
      <c r="AC338" s="108">
        <f t="shared" si="94"/>
        <v>0</v>
      </c>
      <c r="AD338" s="108">
        <v>0</v>
      </c>
      <c r="AE338" s="108">
        <v>0</v>
      </c>
      <c r="AF338" s="151"/>
      <c r="AG338" s="106">
        <f t="shared" si="88"/>
        <v>0</v>
      </c>
      <c r="AH338" s="109">
        <f t="shared" si="83"/>
        <v>0</v>
      </c>
      <c r="AJ338" s="110">
        <f t="shared" si="84"/>
        <v>0</v>
      </c>
      <c r="AK338" s="110">
        <f t="shared" si="85"/>
        <v>0</v>
      </c>
    </row>
    <row r="339" spans="1:37" x14ac:dyDescent="0.2">
      <c r="A339" s="103"/>
      <c r="B339" s="113" t="s">
        <v>156</v>
      </c>
      <c r="C339" s="114"/>
      <c r="D339" s="105">
        <f t="shared" si="91"/>
        <v>0</v>
      </c>
      <c r="E339" s="105"/>
      <c r="F339" s="105">
        <v>0</v>
      </c>
      <c r="G339" s="105">
        <v>0</v>
      </c>
      <c r="H339" s="106">
        <f t="shared" si="90"/>
        <v>0</v>
      </c>
      <c r="J339" s="108">
        <f t="shared" si="92"/>
        <v>0</v>
      </c>
      <c r="K339" s="108"/>
      <c r="L339" s="108">
        <v>0</v>
      </c>
      <c r="M339" s="108">
        <v>0</v>
      </c>
      <c r="N339" s="106">
        <f t="shared" si="87"/>
        <v>0</v>
      </c>
      <c r="O339" s="109">
        <f t="shared" si="77"/>
        <v>0</v>
      </c>
      <c r="Q339" s="110">
        <f t="shared" si="89"/>
        <v>0</v>
      </c>
      <c r="R339" s="110">
        <f t="shared" si="79"/>
        <v>0</v>
      </c>
      <c r="T339" s="103"/>
      <c r="U339" s="113" t="s">
        <v>156</v>
      </c>
      <c r="V339" s="114"/>
      <c r="W339" s="105">
        <f t="shared" si="93"/>
        <v>0</v>
      </c>
      <c r="X339" s="105">
        <v>0</v>
      </c>
      <c r="Y339" s="105"/>
      <c r="Z339" s="105">
        <v>0</v>
      </c>
      <c r="AA339" s="106">
        <f t="shared" si="81"/>
        <v>0</v>
      </c>
      <c r="AC339" s="108">
        <f t="shared" si="94"/>
        <v>0</v>
      </c>
      <c r="AD339" s="108">
        <v>0</v>
      </c>
      <c r="AE339" s="108">
        <v>0</v>
      </c>
      <c r="AF339" s="151"/>
      <c r="AG339" s="106">
        <f t="shared" si="88"/>
        <v>0</v>
      </c>
      <c r="AH339" s="109">
        <f t="shared" si="83"/>
        <v>0</v>
      </c>
      <c r="AJ339" s="110">
        <f t="shared" si="84"/>
        <v>0</v>
      </c>
      <c r="AK339" s="110">
        <f t="shared" si="85"/>
        <v>0</v>
      </c>
    </row>
    <row r="340" spans="1:37" x14ac:dyDescent="0.2">
      <c r="A340" s="113"/>
      <c r="B340" s="113" t="s">
        <v>156</v>
      </c>
      <c r="C340" s="114"/>
      <c r="D340" s="105">
        <f t="shared" si="91"/>
        <v>0</v>
      </c>
      <c r="E340" s="105"/>
      <c r="F340" s="105">
        <v>0</v>
      </c>
      <c r="G340" s="105">
        <v>0</v>
      </c>
      <c r="H340" s="106">
        <f t="shared" si="90"/>
        <v>0</v>
      </c>
      <c r="J340" s="108">
        <f t="shared" si="92"/>
        <v>0</v>
      </c>
      <c r="K340" s="108"/>
      <c r="L340" s="108">
        <v>0</v>
      </c>
      <c r="M340" s="108">
        <v>0</v>
      </c>
      <c r="N340" s="106">
        <f t="shared" si="87"/>
        <v>0</v>
      </c>
      <c r="O340" s="109">
        <f t="shared" si="77"/>
        <v>0</v>
      </c>
      <c r="Q340" s="110">
        <f t="shared" si="89"/>
        <v>0</v>
      </c>
      <c r="R340" s="110">
        <f t="shared" si="79"/>
        <v>0</v>
      </c>
      <c r="T340" s="113"/>
      <c r="U340" s="113" t="s">
        <v>156</v>
      </c>
      <c r="V340" s="114"/>
      <c r="W340" s="105">
        <f t="shared" si="93"/>
        <v>0</v>
      </c>
      <c r="X340" s="105">
        <v>0</v>
      </c>
      <c r="Y340" s="105"/>
      <c r="Z340" s="105">
        <v>0</v>
      </c>
      <c r="AA340" s="106">
        <f t="shared" si="81"/>
        <v>0</v>
      </c>
      <c r="AC340" s="108">
        <f t="shared" si="94"/>
        <v>0</v>
      </c>
      <c r="AD340" s="108">
        <v>0</v>
      </c>
      <c r="AE340" s="108">
        <v>0</v>
      </c>
      <c r="AF340" s="151"/>
      <c r="AG340" s="106">
        <f t="shared" si="88"/>
        <v>0</v>
      </c>
      <c r="AH340" s="109">
        <f t="shared" si="83"/>
        <v>0</v>
      </c>
      <c r="AJ340" s="110">
        <f t="shared" si="84"/>
        <v>0</v>
      </c>
      <c r="AK340" s="110">
        <f t="shared" si="85"/>
        <v>0</v>
      </c>
    </row>
    <row r="341" spans="1:37" x14ac:dyDescent="0.2">
      <c r="A341" s="113"/>
      <c r="B341" s="113"/>
      <c r="C341" s="115"/>
      <c r="D341" s="106">
        <f t="shared" si="91"/>
        <v>0</v>
      </c>
      <c r="E341" s="106"/>
      <c r="F341" s="116"/>
      <c r="G341" s="116"/>
      <c r="H341" s="106">
        <f t="shared" si="90"/>
        <v>0</v>
      </c>
      <c r="J341" s="108">
        <f t="shared" si="92"/>
        <v>0</v>
      </c>
      <c r="K341" s="108"/>
      <c r="L341" s="108">
        <v>0</v>
      </c>
      <c r="M341" s="108">
        <v>0</v>
      </c>
      <c r="N341" s="106">
        <f t="shared" ref="N341" si="95">J341+L341+M341</f>
        <v>0</v>
      </c>
      <c r="O341" s="109">
        <f t="shared" si="77"/>
        <v>0</v>
      </c>
      <c r="Q341" s="110">
        <f t="shared" si="89"/>
        <v>0</v>
      </c>
      <c r="R341" s="110">
        <f t="shared" si="79"/>
        <v>0</v>
      </c>
      <c r="T341" s="113"/>
      <c r="U341" s="113"/>
      <c r="V341" s="115"/>
      <c r="W341" s="106">
        <f t="shared" si="93"/>
        <v>0</v>
      </c>
      <c r="X341" s="116"/>
      <c r="Y341" s="116"/>
      <c r="Z341" s="116"/>
      <c r="AA341" s="106">
        <f t="shared" si="81"/>
        <v>0</v>
      </c>
      <c r="AC341" s="108">
        <f t="shared" si="94"/>
        <v>0</v>
      </c>
      <c r="AD341" s="108">
        <v>0</v>
      </c>
      <c r="AE341" s="108">
        <v>0</v>
      </c>
      <c r="AF341" s="151"/>
      <c r="AG341" s="106">
        <f t="shared" si="88"/>
        <v>0</v>
      </c>
      <c r="AH341" s="109">
        <f t="shared" si="83"/>
        <v>0</v>
      </c>
      <c r="AJ341" s="110">
        <f t="shared" si="84"/>
        <v>0</v>
      </c>
      <c r="AK341" s="110">
        <f t="shared" si="85"/>
        <v>0</v>
      </c>
    </row>
    <row r="342" spans="1:37" x14ac:dyDescent="0.2">
      <c r="A342" s="113"/>
      <c r="B342" s="113"/>
      <c r="C342" s="117" t="s">
        <v>157</v>
      </c>
      <c r="D342" s="118">
        <f>SUM(D292:D341)</f>
        <v>2795363</v>
      </c>
      <c r="E342" s="118"/>
      <c r="F342" s="119">
        <f>SUM(F292:F341)</f>
        <v>36293.269999999997</v>
      </c>
      <c r="G342" s="119">
        <f>SUM(G292:G341)</f>
        <v>0</v>
      </c>
      <c r="H342" s="118">
        <f>SUM(H292:H341)</f>
        <v>2831656.27</v>
      </c>
      <c r="I342" s="89"/>
      <c r="J342" s="119">
        <f>SUM(J292:J341)</f>
        <v>1674090</v>
      </c>
      <c r="K342" s="119"/>
      <c r="L342" s="119">
        <f>SUM(L292:L341)</f>
        <v>52874</v>
      </c>
      <c r="M342" s="119">
        <f>SUM(M292:M341)</f>
        <v>0</v>
      </c>
      <c r="N342" s="118">
        <f>SUM(N292:N341)</f>
        <v>1726964</v>
      </c>
      <c r="O342" s="118">
        <f>SUM(O292:O341)</f>
        <v>1104692.27</v>
      </c>
      <c r="Q342" s="120">
        <f>SUM(Q292:Q341)</f>
        <v>2813509.6349999998</v>
      </c>
      <c r="R342" s="120">
        <f>SUM(R292:R341)</f>
        <v>1700527</v>
      </c>
      <c r="T342" s="113"/>
      <c r="U342" s="113"/>
      <c r="V342" s="117" t="s">
        <v>157</v>
      </c>
      <c r="W342" s="118">
        <f>SUM(W292:W341)</f>
        <v>2795362</v>
      </c>
      <c r="X342" s="119">
        <f>SUM(X292:X341)</f>
        <v>36293.269999999997</v>
      </c>
      <c r="Y342" s="119"/>
      <c r="Z342" s="119">
        <f>SUM(Z292:Z341)</f>
        <v>0</v>
      </c>
      <c r="AA342" s="118">
        <f>SUM(AA292:AA341)</f>
        <v>2831655.27</v>
      </c>
      <c r="AB342" s="89"/>
      <c r="AC342" s="119">
        <f>SUM(AC292:AC341)</f>
        <v>1761024.3520816271</v>
      </c>
      <c r="AD342" s="119">
        <f>SUM(AD292:AD341)</f>
        <v>85958</v>
      </c>
      <c r="AE342" s="119">
        <f>SUM(AE292:AE341)</f>
        <v>0</v>
      </c>
      <c r="AF342" s="119"/>
      <c r="AG342" s="118">
        <f>SUM(AG292:AG341)</f>
        <v>1846982.3520816271</v>
      </c>
      <c r="AH342" s="118">
        <f>SUM(AH292:AH341)</f>
        <v>984672.91791837278</v>
      </c>
      <c r="AJ342" s="120">
        <f>SUM(AJ292:AJ341)</f>
        <v>2813508.6349999998</v>
      </c>
      <c r="AK342" s="120">
        <f>SUM(AK292:AK341)</f>
        <v>1804003.3520816271</v>
      </c>
    </row>
    <row r="343" spans="1:37" ht="48" x14ac:dyDescent="0.2">
      <c r="A343" s="113"/>
      <c r="B343" s="113"/>
      <c r="C343" s="121" t="s">
        <v>174</v>
      </c>
      <c r="D343" s="115"/>
      <c r="E343" s="115"/>
      <c r="F343" s="116"/>
      <c r="G343" s="116"/>
      <c r="H343" s="106">
        <f>D343+F343+G343</f>
        <v>0</v>
      </c>
      <c r="J343" s="116"/>
      <c r="K343" s="116"/>
      <c r="L343" s="116"/>
      <c r="M343" s="116"/>
      <c r="N343" s="106">
        <f>J343+L343+M343</f>
        <v>0</v>
      </c>
      <c r="O343" s="109">
        <f>H343+N343</f>
        <v>0</v>
      </c>
      <c r="Q343" s="111"/>
      <c r="R343" s="111">
        <f>Q342-R342</f>
        <v>1112982.6349999998</v>
      </c>
      <c r="T343" s="113"/>
      <c r="U343" s="113"/>
      <c r="V343" s="121" t="s">
        <v>174</v>
      </c>
      <c r="W343" s="115"/>
      <c r="X343" s="116"/>
      <c r="Y343" s="116"/>
      <c r="Z343" s="116"/>
      <c r="AA343" s="106">
        <f>W343+X343+Z343</f>
        <v>0</v>
      </c>
      <c r="AC343" s="116"/>
      <c r="AD343" s="116"/>
      <c r="AE343" s="116"/>
      <c r="AF343" s="116"/>
      <c r="AG343" s="106">
        <f>AC343+AD343+AE343</f>
        <v>0</v>
      </c>
      <c r="AH343" s="109">
        <f>AA343+AG343</f>
        <v>0</v>
      </c>
      <c r="AJ343" s="111"/>
      <c r="AK343" s="145">
        <f>AJ342-AK342</f>
        <v>1009505.2829183727</v>
      </c>
    </row>
    <row r="344" spans="1:37" ht="36" x14ac:dyDescent="0.2">
      <c r="A344" s="113"/>
      <c r="B344" s="113"/>
      <c r="C344" s="122" t="s">
        <v>175</v>
      </c>
      <c r="D344" s="115"/>
      <c r="E344" s="115"/>
      <c r="F344" s="116"/>
      <c r="G344" s="116"/>
      <c r="H344" s="106">
        <f>D344+F344+G344</f>
        <v>0</v>
      </c>
      <c r="J344" s="116"/>
      <c r="K344" s="116"/>
      <c r="L344" s="116"/>
      <c r="M344" s="116"/>
      <c r="N344" s="106">
        <f>J344+L344+M344</f>
        <v>0</v>
      </c>
      <c r="O344" s="109">
        <f>H344+N344</f>
        <v>0</v>
      </c>
      <c r="Q344" s="111"/>
      <c r="R344" s="88">
        <f>AVERAGE(O345,O276)</f>
        <v>1112982.635</v>
      </c>
      <c r="T344" s="113"/>
      <c r="U344" s="113"/>
      <c r="V344" s="122" t="s">
        <v>175</v>
      </c>
      <c r="W344" s="115"/>
      <c r="X344" s="116"/>
      <c r="Y344" s="116"/>
      <c r="Z344" s="116"/>
      <c r="AA344" s="106">
        <f>W344+X344+Z344</f>
        <v>0</v>
      </c>
      <c r="AC344" s="116"/>
      <c r="AD344" s="116"/>
      <c r="AE344" s="116"/>
      <c r="AF344" s="116"/>
      <c r="AG344" s="106">
        <f>AC344+AD344+AE344</f>
        <v>0</v>
      </c>
      <c r="AH344" s="109">
        <f>AA344+AG344</f>
        <v>0</v>
      </c>
      <c r="AJ344" s="111"/>
      <c r="AK344" s="145">
        <f>AVERAGE(AH345,AH276)</f>
        <v>1009505.2829183728</v>
      </c>
    </row>
    <row r="345" spans="1:37" x14ac:dyDescent="0.2">
      <c r="A345" s="113"/>
      <c r="B345" s="113"/>
      <c r="C345" s="117" t="s">
        <v>158</v>
      </c>
      <c r="D345" s="118">
        <f>SUM(D342:D344)</f>
        <v>2795363</v>
      </c>
      <c r="E345" s="118"/>
      <c r="F345" s="118">
        <f>SUM(F342:F344)</f>
        <v>36293.269999999997</v>
      </c>
      <c r="G345" s="118">
        <f>SUM(G342:G344)</f>
        <v>0</v>
      </c>
      <c r="H345" s="118">
        <f>SUM(H342:H344)</f>
        <v>2831656.27</v>
      </c>
      <c r="I345" s="118"/>
      <c r="J345" s="118">
        <f>SUM(J342:J344)</f>
        <v>1674090</v>
      </c>
      <c r="K345" s="118"/>
      <c r="L345" s="118">
        <f>SUM(L342:L344)</f>
        <v>52874</v>
      </c>
      <c r="M345" s="118">
        <f>SUM(M342:M344)</f>
        <v>0</v>
      </c>
      <c r="N345" s="118">
        <f>SUM(N342:N344)</f>
        <v>1726964</v>
      </c>
      <c r="O345" s="118">
        <f>SUM(O342:O344)</f>
        <v>1104692.27</v>
      </c>
      <c r="Q345" s="111"/>
      <c r="T345" s="113"/>
      <c r="U345" s="113"/>
      <c r="V345" s="117" t="s">
        <v>158</v>
      </c>
      <c r="W345" s="118">
        <f>SUM(W342:W344)</f>
        <v>2795362</v>
      </c>
      <c r="X345" s="118">
        <f>SUM(X342:X344)</f>
        <v>36293.269999999997</v>
      </c>
      <c r="Y345" s="118"/>
      <c r="Z345" s="118">
        <f>SUM(Z342:Z344)</f>
        <v>0</v>
      </c>
      <c r="AA345" s="118">
        <f>SUM(AA342:AA344)</f>
        <v>2831655.27</v>
      </c>
      <c r="AB345" s="118"/>
      <c r="AC345" s="118">
        <f>SUM(AC342:AC344)</f>
        <v>1761024.3520816271</v>
      </c>
      <c r="AD345" s="118">
        <f>SUM(AD342:AD344)</f>
        <v>85958</v>
      </c>
      <c r="AE345" s="118">
        <f>SUM(AE342:AE344)</f>
        <v>0</v>
      </c>
      <c r="AF345" s="118"/>
      <c r="AG345" s="118">
        <f>SUM(AG342:AG344)</f>
        <v>1846982.3520816271</v>
      </c>
      <c r="AH345" s="118">
        <f>SUM(AH342:AH344)</f>
        <v>984672.91791837278</v>
      </c>
      <c r="AJ345" s="111"/>
    </row>
    <row r="346" spans="1:37" x14ac:dyDescent="0.2">
      <c r="A346" s="123"/>
      <c r="B346" s="123"/>
      <c r="C346" s="189" t="s">
        <v>159</v>
      </c>
      <c r="D346" s="189"/>
      <c r="E346" s="189"/>
      <c r="F346" s="189"/>
      <c r="G346" s="189"/>
      <c r="H346" s="189"/>
      <c r="I346" s="189"/>
      <c r="J346" s="189"/>
      <c r="K346" s="124"/>
      <c r="L346" s="125"/>
      <c r="M346" s="126"/>
      <c r="N346" s="127">
        <f>'[1]1.2 TB Historical Balances'!V200</f>
        <v>-1726963.74</v>
      </c>
      <c r="O346" s="128"/>
      <c r="P346" s="129"/>
      <c r="Q346" s="129" t="s">
        <v>160</v>
      </c>
      <c r="R346" s="129"/>
      <c r="S346" s="129"/>
      <c r="T346" s="123"/>
      <c r="U346" s="123"/>
      <c r="V346" s="189" t="s">
        <v>159</v>
      </c>
      <c r="W346" s="189"/>
      <c r="X346" s="189"/>
      <c r="Y346" s="189"/>
      <c r="Z346" s="189"/>
      <c r="AA346" s="189"/>
      <c r="AB346" s="189"/>
      <c r="AC346" s="189"/>
      <c r="AD346" s="125"/>
      <c r="AE346" s="126"/>
      <c r="AF346" s="126"/>
      <c r="AG346" s="127"/>
      <c r="AH346" s="128"/>
      <c r="AI346" s="129"/>
      <c r="AJ346" s="129"/>
      <c r="AK346" s="126"/>
    </row>
    <row r="347" spans="1:37" x14ac:dyDescent="0.2">
      <c r="A347" s="123"/>
      <c r="B347" s="130"/>
      <c r="C347" s="190" t="s">
        <v>91</v>
      </c>
      <c r="D347" s="190"/>
      <c r="E347" s="190"/>
      <c r="F347" s="190"/>
      <c r="G347" s="190"/>
      <c r="H347" s="190"/>
      <c r="I347" s="190"/>
      <c r="J347" s="190"/>
      <c r="K347" s="131"/>
      <c r="L347" s="132">
        <f>L345+L346</f>
        <v>52874</v>
      </c>
      <c r="M347" s="126"/>
      <c r="N347" s="133">
        <f>N345+N346</f>
        <v>0.26000000000931323</v>
      </c>
      <c r="O347" s="134"/>
      <c r="P347" s="126"/>
      <c r="Q347" s="126"/>
      <c r="R347" s="126"/>
      <c r="S347" s="126"/>
      <c r="T347" s="123"/>
      <c r="U347" s="130"/>
      <c r="V347" s="190" t="s">
        <v>91</v>
      </c>
      <c r="W347" s="190"/>
      <c r="X347" s="190"/>
      <c r="Y347" s="190"/>
      <c r="Z347" s="190"/>
      <c r="AA347" s="190"/>
      <c r="AB347" s="190"/>
      <c r="AC347" s="190"/>
      <c r="AD347" s="132">
        <f>AD345+AD346</f>
        <v>85958</v>
      </c>
      <c r="AE347" s="126"/>
      <c r="AF347" s="126"/>
      <c r="AG347" s="133"/>
      <c r="AH347" s="134"/>
      <c r="AI347" s="126"/>
      <c r="AJ347" s="126"/>
      <c r="AK347" s="126"/>
    </row>
    <row r="348" spans="1:37" x14ac:dyDescent="0.2">
      <c r="H348" s="111"/>
      <c r="J348" s="135"/>
      <c r="K348" s="135"/>
      <c r="L348" s="127">
        <f>'[1]1.2 TB Historical Balances'!V530</f>
        <v>52874.3</v>
      </c>
      <c r="M348" s="128"/>
      <c r="N348" s="129" t="s">
        <v>162</v>
      </c>
      <c r="O348" s="111"/>
      <c r="AA348" s="111"/>
      <c r="AC348" s="135"/>
      <c r="AD348" s="111"/>
    </row>
    <row r="349" spans="1:37" x14ac:dyDescent="0.2">
      <c r="A349" s="136"/>
      <c r="B349" s="136"/>
      <c r="C349" s="137"/>
      <c r="D349" s="137"/>
      <c r="E349" s="137"/>
      <c r="F349" s="137"/>
      <c r="G349" s="137"/>
      <c r="H349" s="137" t="s">
        <v>176</v>
      </c>
      <c r="I349" s="137"/>
      <c r="L349" s="137"/>
      <c r="M349" s="137"/>
      <c r="O349" s="111"/>
      <c r="T349" s="136"/>
      <c r="U349" s="136"/>
      <c r="V349" s="137"/>
      <c r="W349" s="137"/>
      <c r="X349" s="137"/>
      <c r="Y349" s="137"/>
      <c r="Z349" s="137"/>
      <c r="AA349" s="137" t="s">
        <v>176</v>
      </c>
      <c r="AB349" s="137"/>
      <c r="AD349" s="137"/>
    </row>
    <row r="350" spans="1:37" x14ac:dyDescent="0.2">
      <c r="A350" s="138">
        <v>10</v>
      </c>
      <c r="B350" s="138"/>
      <c r="C350" s="139" t="s">
        <v>163</v>
      </c>
      <c r="D350" s="137"/>
      <c r="E350" s="137"/>
      <c r="F350" s="137"/>
      <c r="G350" s="137"/>
      <c r="H350" s="137" t="s">
        <v>163</v>
      </c>
      <c r="I350" s="137"/>
      <c r="L350" s="140"/>
      <c r="O350" s="111"/>
      <c r="T350" s="138">
        <v>10</v>
      </c>
      <c r="U350" s="138"/>
      <c r="V350" s="139" t="s">
        <v>163</v>
      </c>
      <c r="W350" s="137"/>
      <c r="X350" s="137"/>
      <c r="Y350" s="137"/>
      <c r="Z350" s="137"/>
      <c r="AA350" s="137" t="s">
        <v>163</v>
      </c>
      <c r="AB350" s="137"/>
      <c r="AD350" s="140"/>
    </row>
    <row r="351" spans="1:37" x14ac:dyDescent="0.2">
      <c r="A351" s="138">
        <v>8</v>
      </c>
      <c r="B351" s="138"/>
      <c r="C351" s="139" t="s">
        <v>78</v>
      </c>
      <c r="D351" s="137"/>
      <c r="E351" s="137"/>
      <c r="F351" s="137"/>
      <c r="G351" s="137"/>
      <c r="H351" s="137" t="s">
        <v>78</v>
      </c>
      <c r="I351" s="137"/>
      <c r="L351" s="140"/>
      <c r="O351" s="111"/>
      <c r="T351" s="138">
        <v>8</v>
      </c>
      <c r="U351" s="138"/>
      <c r="V351" s="139" t="s">
        <v>78</v>
      </c>
      <c r="W351" s="137"/>
      <c r="X351" s="137"/>
      <c r="Y351" s="137"/>
      <c r="Z351" s="137"/>
      <c r="AA351" s="137" t="s">
        <v>78</v>
      </c>
      <c r="AB351" s="137"/>
      <c r="AD351" s="140"/>
    </row>
    <row r="352" spans="1:37" x14ac:dyDescent="0.2">
      <c r="A352" s="138">
        <v>8</v>
      </c>
      <c r="B352" s="138"/>
      <c r="C352" s="139" t="s">
        <v>164</v>
      </c>
      <c r="D352" s="137"/>
      <c r="E352" s="137"/>
      <c r="F352" s="137"/>
      <c r="G352" s="137"/>
      <c r="H352" s="141" t="s">
        <v>164</v>
      </c>
      <c r="I352" s="137"/>
      <c r="L352" s="140"/>
      <c r="O352" s="111"/>
      <c r="T352" s="138">
        <v>8</v>
      </c>
      <c r="U352" s="138"/>
      <c r="V352" s="139" t="s">
        <v>164</v>
      </c>
      <c r="W352" s="137"/>
      <c r="X352" s="137"/>
      <c r="Y352" s="137"/>
      <c r="Z352" s="137"/>
      <c r="AA352" s="141" t="s">
        <v>164</v>
      </c>
      <c r="AB352" s="137"/>
      <c r="AD352" s="140"/>
    </row>
    <row r="353" spans="1:37" x14ac:dyDescent="0.2">
      <c r="A353" s="138">
        <v>8</v>
      </c>
      <c r="B353" s="138"/>
      <c r="C353" s="139" t="s">
        <v>165</v>
      </c>
      <c r="D353" s="137"/>
      <c r="E353" s="137"/>
      <c r="F353" s="137"/>
      <c r="G353" s="137"/>
      <c r="H353" s="141" t="s">
        <v>165</v>
      </c>
      <c r="I353" s="137"/>
      <c r="L353" s="140"/>
      <c r="O353" s="111"/>
      <c r="T353" s="138">
        <v>8</v>
      </c>
      <c r="U353" s="138"/>
      <c r="V353" s="139" t="s">
        <v>165</v>
      </c>
      <c r="W353" s="137"/>
      <c r="X353" s="137"/>
      <c r="Y353" s="137"/>
      <c r="Z353" s="137"/>
      <c r="AA353" s="141" t="s">
        <v>165</v>
      </c>
      <c r="AB353" s="137"/>
      <c r="AD353" s="140"/>
    </row>
    <row r="354" spans="1:37" x14ac:dyDescent="0.2">
      <c r="A354" s="138">
        <v>8</v>
      </c>
      <c r="B354" s="138"/>
      <c r="C354" s="139" t="s">
        <v>166</v>
      </c>
      <c r="D354" s="137"/>
      <c r="E354" s="137"/>
      <c r="F354" s="137"/>
      <c r="G354" s="137"/>
      <c r="H354" s="137" t="s">
        <v>166</v>
      </c>
      <c r="I354" s="137"/>
      <c r="L354" s="140"/>
      <c r="O354" s="111"/>
      <c r="T354" s="138">
        <v>8</v>
      </c>
      <c r="U354" s="138"/>
      <c r="V354" s="139" t="s">
        <v>166</v>
      </c>
      <c r="W354" s="137"/>
      <c r="X354" s="137"/>
      <c r="Y354" s="137"/>
      <c r="Z354" s="137"/>
      <c r="AA354" s="137" t="s">
        <v>166</v>
      </c>
      <c r="AB354" s="137"/>
      <c r="AD354" s="140"/>
    </row>
    <row r="355" spans="1:37" x14ac:dyDescent="0.2">
      <c r="A355" s="136"/>
      <c r="B355" s="136"/>
      <c r="C355" s="137"/>
      <c r="D355" s="137"/>
      <c r="E355" s="137"/>
      <c r="F355" s="137"/>
      <c r="G355" s="137"/>
      <c r="H355" s="142" t="s">
        <v>167</v>
      </c>
      <c r="I355" s="137"/>
      <c r="L355" s="143">
        <f>L347+L350+L354+L351+L352+L353</f>
        <v>52874</v>
      </c>
      <c r="T355" s="136"/>
      <c r="U355" s="136"/>
      <c r="V355" s="137"/>
      <c r="W355" s="137"/>
      <c r="X355" s="137"/>
      <c r="Y355" s="137"/>
      <c r="Z355" s="137"/>
      <c r="AA355" s="142" t="s">
        <v>167</v>
      </c>
      <c r="AB355" s="137"/>
      <c r="AD355" s="143">
        <f>AD347+AD350+AD354+AD351+AD352+AD353</f>
        <v>85958</v>
      </c>
    </row>
    <row r="356" spans="1:37" x14ac:dyDescent="0.2">
      <c r="A356" s="136"/>
      <c r="B356" s="136"/>
      <c r="C356" s="137"/>
      <c r="D356" s="137"/>
      <c r="E356" s="137"/>
      <c r="F356" s="137"/>
      <c r="G356" s="137"/>
      <c r="H356" s="142"/>
      <c r="I356" s="137"/>
      <c r="L356" s="144"/>
      <c r="T356" s="136"/>
      <c r="U356" s="136"/>
      <c r="V356" s="137"/>
      <c r="W356" s="137"/>
      <c r="X356" s="137"/>
      <c r="Y356" s="137"/>
      <c r="Z356" s="137"/>
      <c r="AA356" s="142"/>
      <c r="AB356" s="137"/>
      <c r="AD356" s="144"/>
    </row>
    <row r="357" spans="1:37" x14ac:dyDescent="0.2">
      <c r="A357" s="136"/>
      <c r="B357" s="136"/>
      <c r="C357" s="137"/>
      <c r="D357" s="137"/>
      <c r="E357" s="137"/>
      <c r="F357" s="137"/>
      <c r="G357" s="137"/>
      <c r="H357" s="142"/>
      <c r="I357" s="137"/>
      <c r="L357" s="144"/>
      <c r="T357" s="136"/>
      <c r="U357" s="136"/>
      <c r="V357" s="137"/>
      <c r="W357" s="137"/>
      <c r="X357" s="137"/>
      <c r="Y357" s="137"/>
      <c r="Z357" s="137"/>
      <c r="AA357" s="142"/>
      <c r="AB357" s="137"/>
      <c r="AD357" s="144"/>
    </row>
    <row r="358" spans="1:37" s="185" customFormat="1" ht="21" x14ac:dyDescent="0.35">
      <c r="A358" s="186"/>
      <c r="B358" s="186"/>
      <c r="F358" s="182" t="s">
        <v>141</v>
      </c>
      <c r="G358" s="183">
        <f>'[1]0.1 LDC Info'!$E$27+5</f>
        <v>2017</v>
      </c>
      <c r="H358" s="184" t="s">
        <v>169</v>
      </c>
      <c r="T358" s="186"/>
      <c r="U358" s="186"/>
      <c r="X358" s="182" t="s">
        <v>141</v>
      </c>
      <c r="Y358" s="182"/>
      <c r="Z358" s="183">
        <f>'[1]0.1 LDC Info'!$E$27+5</f>
        <v>2017</v>
      </c>
      <c r="AA358" s="184" t="s">
        <v>142</v>
      </c>
    </row>
    <row r="360" spans="1:37" x14ac:dyDescent="0.2">
      <c r="D360" s="188" t="s">
        <v>143</v>
      </c>
      <c r="E360" s="188"/>
      <c r="F360" s="188"/>
      <c r="G360" s="188"/>
      <c r="H360" s="188"/>
      <c r="J360" s="91"/>
      <c r="K360" s="92"/>
      <c r="L360" s="93" t="s">
        <v>144</v>
      </c>
      <c r="M360" s="93"/>
      <c r="N360" s="94"/>
      <c r="W360" s="188" t="s">
        <v>143</v>
      </c>
      <c r="X360" s="188"/>
      <c r="Y360" s="188"/>
      <c r="Z360" s="188"/>
      <c r="AA360" s="188"/>
      <c r="AC360" s="91"/>
      <c r="AD360" s="93" t="s">
        <v>144</v>
      </c>
      <c r="AE360" s="93"/>
      <c r="AF360" s="93"/>
      <c r="AG360" s="94"/>
    </row>
    <row r="361" spans="1:37" x14ac:dyDescent="0.2">
      <c r="A361" s="95" t="s">
        <v>145</v>
      </c>
      <c r="B361" s="96" t="s">
        <v>146</v>
      </c>
      <c r="C361" s="97" t="s">
        <v>20</v>
      </c>
      <c r="D361" s="95" t="s">
        <v>147</v>
      </c>
      <c r="E361" s="95"/>
      <c r="F361" s="96" t="s">
        <v>148</v>
      </c>
      <c r="G361" s="96" t="s">
        <v>149</v>
      </c>
      <c r="H361" s="95" t="s">
        <v>150</v>
      </c>
      <c r="I361" s="98"/>
      <c r="J361" s="99" t="s">
        <v>147</v>
      </c>
      <c r="K361" s="99"/>
      <c r="L361" s="100" t="s">
        <v>148</v>
      </c>
      <c r="M361" s="100" t="s">
        <v>149</v>
      </c>
      <c r="N361" s="101" t="s">
        <v>150</v>
      </c>
      <c r="O361" s="95" t="s">
        <v>151</v>
      </c>
      <c r="Q361" s="102" t="s">
        <v>152</v>
      </c>
      <c r="R361" s="102" t="s">
        <v>153</v>
      </c>
      <c r="T361" s="95" t="s">
        <v>145</v>
      </c>
      <c r="U361" s="96" t="s">
        <v>146</v>
      </c>
      <c r="V361" s="97" t="s">
        <v>20</v>
      </c>
      <c r="W361" s="95" t="s">
        <v>147</v>
      </c>
      <c r="X361" s="96" t="s">
        <v>148</v>
      </c>
      <c r="Y361" s="96"/>
      <c r="Z361" s="96" t="s">
        <v>149</v>
      </c>
      <c r="AA361" s="95" t="s">
        <v>150</v>
      </c>
      <c r="AB361" s="98"/>
      <c r="AC361" s="99" t="s">
        <v>147</v>
      </c>
      <c r="AD361" s="100" t="s">
        <v>148</v>
      </c>
      <c r="AE361" s="100" t="s">
        <v>149</v>
      </c>
      <c r="AF361" s="100"/>
      <c r="AG361" s="101" t="s">
        <v>150</v>
      </c>
      <c r="AH361" s="95" t="s">
        <v>151</v>
      </c>
      <c r="AJ361" s="102" t="s">
        <v>152</v>
      </c>
      <c r="AK361" s="102" t="s">
        <v>153</v>
      </c>
    </row>
    <row r="362" spans="1:37" ht="24" x14ac:dyDescent="0.2">
      <c r="A362" s="103">
        <v>12</v>
      </c>
      <c r="B362" s="103">
        <v>1611</v>
      </c>
      <c r="C362" s="104" t="s">
        <v>55</v>
      </c>
      <c r="D362" s="105">
        <f>H292</f>
        <v>188462</v>
      </c>
      <c r="E362" s="105"/>
      <c r="F362" s="105">
        <v>0</v>
      </c>
      <c r="G362" s="105">
        <v>0</v>
      </c>
      <c r="H362" s="106">
        <f t="shared" ref="H362:H393" si="96">D362+F362+G362</f>
        <v>188462</v>
      </c>
      <c r="I362" s="107"/>
      <c r="J362" s="108">
        <f>N292</f>
        <v>123611</v>
      </c>
      <c r="K362" s="108"/>
      <c r="L362" s="108">
        <f>1089+11882</f>
        <v>12971</v>
      </c>
      <c r="M362" s="108">
        <v>0</v>
      </c>
      <c r="N362" s="106">
        <f>J362+L362+M362</f>
        <v>136582</v>
      </c>
      <c r="O362" s="109">
        <f t="shared" ref="O362:O410" si="97">H362-N362</f>
        <v>51880</v>
      </c>
      <c r="Q362" s="110">
        <f t="shared" ref="Q362:Q393" si="98">AVERAGE(H362,D362)</f>
        <v>188462</v>
      </c>
      <c r="R362" s="110">
        <f t="shared" ref="R362:R410" si="99">AVERAGE(N362,J362)</f>
        <v>130096.5</v>
      </c>
      <c r="S362" s="111"/>
      <c r="T362" s="103">
        <v>12</v>
      </c>
      <c r="U362" s="103">
        <v>1611</v>
      </c>
      <c r="V362" s="104" t="s">
        <v>55</v>
      </c>
      <c r="W362" s="105">
        <f>AA292</f>
        <v>188462</v>
      </c>
      <c r="X362" s="105">
        <v>0</v>
      </c>
      <c r="Y362" s="105"/>
      <c r="Z362" s="105">
        <v>0</v>
      </c>
      <c r="AA362" s="106">
        <f t="shared" ref="AA362:AA410" si="100">W362+X362+Z362</f>
        <v>188462</v>
      </c>
      <c r="AB362" s="107"/>
      <c r="AC362" s="108">
        <f>AG292</f>
        <v>162548</v>
      </c>
      <c r="AD362" s="108">
        <f>947+13306</f>
        <v>14253</v>
      </c>
      <c r="AE362" s="108">
        <v>0</v>
      </c>
      <c r="AF362" s="151"/>
      <c r="AG362" s="106">
        <f>AC362+AD362+AE362</f>
        <v>176801</v>
      </c>
      <c r="AH362" s="109">
        <f t="shared" ref="AH362:AH410" si="101">AA362-AG362</f>
        <v>11661</v>
      </c>
      <c r="AJ362" s="110">
        <f t="shared" ref="AJ362:AJ410" si="102">AVERAGE(AA362,W362)</f>
        <v>188462</v>
      </c>
      <c r="AK362" s="110">
        <f t="shared" ref="AK362:AK410" si="103">AVERAGE(AG362,AC362)</f>
        <v>169674.5</v>
      </c>
    </row>
    <row r="363" spans="1:37" ht="24" x14ac:dyDescent="0.2">
      <c r="A363" s="103" t="s">
        <v>154</v>
      </c>
      <c r="B363" s="103">
        <v>1612</v>
      </c>
      <c r="C363" s="104" t="s">
        <v>155</v>
      </c>
      <c r="D363" s="105">
        <f t="shared" ref="D363:D399" si="104">H293</f>
        <v>0</v>
      </c>
      <c r="E363" s="105"/>
      <c r="F363" s="105">
        <v>0</v>
      </c>
      <c r="G363" s="105">
        <v>0</v>
      </c>
      <c r="H363" s="106">
        <f t="shared" si="96"/>
        <v>0</v>
      </c>
      <c r="I363" s="107"/>
      <c r="J363" s="108">
        <f t="shared" ref="J363:J399" si="105">N293</f>
        <v>0</v>
      </c>
      <c r="K363" s="108"/>
      <c r="L363" s="108">
        <v>0</v>
      </c>
      <c r="M363" s="108">
        <v>0</v>
      </c>
      <c r="N363" s="106">
        <f t="shared" ref="N363:N408" si="106">J363+L363+M363</f>
        <v>0</v>
      </c>
      <c r="O363" s="109">
        <f t="shared" si="97"/>
        <v>0</v>
      </c>
      <c r="Q363" s="110">
        <f t="shared" si="98"/>
        <v>0</v>
      </c>
      <c r="R363" s="110">
        <f t="shared" si="99"/>
        <v>0</v>
      </c>
      <c r="S363" s="111"/>
      <c r="T363" s="103" t="s">
        <v>154</v>
      </c>
      <c r="U363" s="103">
        <v>1612</v>
      </c>
      <c r="V363" s="104" t="s">
        <v>155</v>
      </c>
      <c r="W363" s="105">
        <f t="shared" ref="W363:W399" si="107">AA293</f>
        <v>0</v>
      </c>
      <c r="X363" s="105">
        <v>0</v>
      </c>
      <c r="Y363" s="105"/>
      <c r="Z363" s="105">
        <v>0</v>
      </c>
      <c r="AA363" s="106">
        <f t="shared" si="100"/>
        <v>0</v>
      </c>
      <c r="AB363" s="107"/>
      <c r="AC363" s="108">
        <f t="shared" ref="AC363:AC399" si="108">AG293</f>
        <v>0</v>
      </c>
      <c r="AD363" s="108">
        <v>0</v>
      </c>
      <c r="AE363" s="108">
        <v>0</v>
      </c>
      <c r="AF363" s="151"/>
      <c r="AG363" s="106">
        <f t="shared" ref="AG363:AG408" si="109">AC363+AD363+AE363</f>
        <v>0</v>
      </c>
      <c r="AH363" s="109">
        <f t="shared" si="101"/>
        <v>0</v>
      </c>
      <c r="AJ363" s="110">
        <f t="shared" si="102"/>
        <v>0</v>
      </c>
      <c r="AK363" s="110">
        <f t="shared" si="103"/>
        <v>0</v>
      </c>
    </row>
    <row r="364" spans="1:37" x14ac:dyDescent="0.2">
      <c r="A364" s="103" t="s">
        <v>119</v>
      </c>
      <c r="B364" s="103">
        <v>1805</v>
      </c>
      <c r="C364" s="104" t="s">
        <v>57</v>
      </c>
      <c r="D364" s="105">
        <f t="shared" si="104"/>
        <v>141</v>
      </c>
      <c r="E364" s="105"/>
      <c r="F364" s="105">
        <v>0</v>
      </c>
      <c r="G364" s="105">
        <v>0</v>
      </c>
      <c r="H364" s="106">
        <f t="shared" si="96"/>
        <v>141</v>
      </c>
      <c r="I364" s="107"/>
      <c r="J364" s="108">
        <f t="shared" si="105"/>
        <v>0</v>
      </c>
      <c r="K364" s="108"/>
      <c r="L364" s="108">
        <v>0</v>
      </c>
      <c r="M364" s="108">
        <v>0</v>
      </c>
      <c r="N364" s="106">
        <f t="shared" si="106"/>
        <v>0</v>
      </c>
      <c r="O364" s="109">
        <f t="shared" si="97"/>
        <v>141</v>
      </c>
      <c r="Q364" s="110">
        <f t="shared" si="98"/>
        <v>141</v>
      </c>
      <c r="R364" s="110">
        <f t="shared" si="99"/>
        <v>0</v>
      </c>
      <c r="S364" s="111"/>
      <c r="T364" s="103" t="s">
        <v>119</v>
      </c>
      <c r="U364" s="103">
        <v>1805</v>
      </c>
      <c r="V364" s="104" t="s">
        <v>57</v>
      </c>
      <c r="W364" s="105">
        <f t="shared" si="107"/>
        <v>141</v>
      </c>
      <c r="X364" s="105">
        <v>0</v>
      </c>
      <c r="Y364" s="105"/>
      <c r="Z364" s="105">
        <v>0</v>
      </c>
      <c r="AA364" s="106">
        <f t="shared" si="100"/>
        <v>141</v>
      </c>
      <c r="AB364" s="107"/>
      <c r="AC364" s="108">
        <f t="shared" si="108"/>
        <v>0</v>
      </c>
      <c r="AD364" s="108">
        <v>0</v>
      </c>
      <c r="AE364" s="108">
        <v>0</v>
      </c>
      <c r="AF364" s="151"/>
      <c r="AG364" s="106">
        <f t="shared" si="109"/>
        <v>0</v>
      </c>
      <c r="AH364" s="109">
        <f t="shared" si="101"/>
        <v>141</v>
      </c>
      <c r="AJ364" s="110">
        <f t="shared" si="102"/>
        <v>141</v>
      </c>
      <c r="AK364" s="110">
        <f t="shared" si="103"/>
        <v>0</v>
      </c>
    </row>
    <row r="365" spans="1:37" x14ac:dyDescent="0.2">
      <c r="A365" s="103">
        <v>47</v>
      </c>
      <c r="B365" s="103">
        <v>1808</v>
      </c>
      <c r="C365" s="104" t="s">
        <v>58</v>
      </c>
      <c r="D365" s="105">
        <f t="shared" si="104"/>
        <v>0</v>
      </c>
      <c r="E365" s="105"/>
      <c r="F365" s="105">
        <v>0</v>
      </c>
      <c r="G365" s="105">
        <v>0</v>
      </c>
      <c r="H365" s="106">
        <f t="shared" si="96"/>
        <v>0</v>
      </c>
      <c r="I365" s="107"/>
      <c r="J365" s="108">
        <f t="shared" si="105"/>
        <v>0</v>
      </c>
      <c r="K365" s="108"/>
      <c r="L365" s="108">
        <v>0</v>
      </c>
      <c r="M365" s="108">
        <v>0</v>
      </c>
      <c r="N365" s="106">
        <f t="shared" si="106"/>
        <v>0</v>
      </c>
      <c r="O365" s="109">
        <f t="shared" si="97"/>
        <v>0</v>
      </c>
      <c r="Q365" s="110">
        <f t="shared" si="98"/>
        <v>0</v>
      </c>
      <c r="R365" s="110">
        <f t="shared" si="99"/>
        <v>0</v>
      </c>
      <c r="S365" s="111"/>
      <c r="T365" s="103">
        <v>47</v>
      </c>
      <c r="U365" s="103">
        <v>1808</v>
      </c>
      <c r="V365" s="104" t="s">
        <v>58</v>
      </c>
      <c r="W365" s="105">
        <f t="shared" si="107"/>
        <v>0</v>
      </c>
      <c r="X365" s="105">
        <v>0</v>
      </c>
      <c r="Y365" s="105"/>
      <c r="Z365" s="105">
        <v>0</v>
      </c>
      <c r="AA365" s="106">
        <f t="shared" si="100"/>
        <v>0</v>
      </c>
      <c r="AB365" s="107"/>
      <c r="AC365" s="108">
        <f t="shared" si="108"/>
        <v>0</v>
      </c>
      <c r="AD365" s="108">
        <v>0</v>
      </c>
      <c r="AE365" s="108">
        <v>0</v>
      </c>
      <c r="AF365" s="151"/>
      <c r="AG365" s="106">
        <f t="shared" si="109"/>
        <v>0</v>
      </c>
      <c r="AH365" s="109">
        <f t="shared" si="101"/>
        <v>0</v>
      </c>
      <c r="AJ365" s="110">
        <f t="shared" si="102"/>
        <v>0</v>
      </c>
      <c r="AK365" s="110">
        <f t="shared" si="103"/>
        <v>0</v>
      </c>
    </row>
    <row r="366" spans="1:37" x14ac:dyDescent="0.2">
      <c r="A366" s="103">
        <v>13</v>
      </c>
      <c r="B366" s="103">
        <v>1810</v>
      </c>
      <c r="C366" s="104" t="s">
        <v>59</v>
      </c>
      <c r="D366" s="105">
        <f t="shared" si="104"/>
        <v>0</v>
      </c>
      <c r="E366" s="105"/>
      <c r="F366" s="105">
        <v>0</v>
      </c>
      <c r="G366" s="105">
        <v>0</v>
      </c>
      <c r="H366" s="106">
        <f t="shared" si="96"/>
        <v>0</v>
      </c>
      <c r="I366" s="107"/>
      <c r="J366" s="108">
        <f t="shared" si="105"/>
        <v>0</v>
      </c>
      <c r="K366" s="108"/>
      <c r="L366" s="108">
        <v>0</v>
      </c>
      <c r="M366" s="108">
        <v>0</v>
      </c>
      <c r="N366" s="106">
        <f t="shared" si="106"/>
        <v>0</v>
      </c>
      <c r="O366" s="109">
        <f t="shared" si="97"/>
        <v>0</v>
      </c>
      <c r="Q366" s="110">
        <f t="shared" si="98"/>
        <v>0</v>
      </c>
      <c r="R366" s="110">
        <f t="shared" si="99"/>
        <v>0</v>
      </c>
      <c r="T366" s="103">
        <v>13</v>
      </c>
      <c r="U366" s="103">
        <v>1810</v>
      </c>
      <c r="V366" s="104" t="s">
        <v>59</v>
      </c>
      <c r="W366" s="105">
        <f t="shared" si="107"/>
        <v>0</v>
      </c>
      <c r="X366" s="105">
        <v>0</v>
      </c>
      <c r="Y366" s="105"/>
      <c r="Z366" s="105">
        <v>0</v>
      </c>
      <c r="AA366" s="106">
        <f t="shared" si="100"/>
        <v>0</v>
      </c>
      <c r="AB366" s="107"/>
      <c r="AC366" s="108">
        <f t="shared" si="108"/>
        <v>0</v>
      </c>
      <c r="AD366" s="108">
        <v>0</v>
      </c>
      <c r="AE366" s="108">
        <v>0</v>
      </c>
      <c r="AF366" s="151"/>
      <c r="AG366" s="106">
        <f t="shared" si="109"/>
        <v>0</v>
      </c>
      <c r="AH366" s="109">
        <f t="shared" si="101"/>
        <v>0</v>
      </c>
      <c r="AJ366" s="110">
        <f t="shared" si="102"/>
        <v>0</v>
      </c>
      <c r="AK366" s="110">
        <f t="shared" si="103"/>
        <v>0</v>
      </c>
    </row>
    <row r="367" spans="1:37" x14ac:dyDescent="0.2">
      <c r="A367" s="103">
        <v>47</v>
      </c>
      <c r="B367" s="103">
        <v>1815</v>
      </c>
      <c r="C367" s="104" t="s">
        <v>60</v>
      </c>
      <c r="D367" s="105">
        <f t="shared" si="104"/>
        <v>512923</v>
      </c>
      <c r="E367" s="105"/>
      <c r="F367" s="105">
        <v>0</v>
      </c>
      <c r="G367" s="105">
        <v>0</v>
      </c>
      <c r="H367" s="106">
        <f t="shared" si="96"/>
        <v>512923</v>
      </c>
      <c r="I367" s="107"/>
      <c r="J367" s="108">
        <f t="shared" si="105"/>
        <v>254639</v>
      </c>
      <c r="K367" s="108"/>
      <c r="L367" s="108">
        <v>6457</v>
      </c>
      <c r="M367" s="108">
        <v>0</v>
      </c>
      <c r="N367" s="106">
        <f t="shared" si="106"/>
        <v>261096</v>
      </c>
      <c r="O367" s="109">
        <f t="shared" si="97"/>
        <v>251827</v>
      </c>
      <c r="Q367" s="110">
        <f t="shared" si="98"/>
        <v>512923</v>
      </c>
      <c r="R367" s="110">
        <f t="shared" si="99"/>
        <v>257867.5</v>
      </c>
      <c r="T367" s="103">
        <v>47</v>
      </c>
      <c r="U367" s="103">
        <v>1815</v>
      </c>
      <c r="V367" s="104" t="s">
        <v>60</v>
      </c>
      <c r="W367" s="105">
        <f t="shared" si="107"/>
        <v>512923</v>
      </c>
      <c r="X367" s="105">
        <v>0</v>
      </c>
      <c r="Y367" s="105"/>
      <c r="Z367" s="105">
        <v>0</v>
      </c>
      <c r="AA367" s="106">
        <f t="shared" si="100"/>
        <v>512923</v>
      </c>
      <c r="AB367" s="107"/>
      <c r="AC367" s="108">
        <f t="shared" si="108"/>
        <v>268684</v>
      </c>
      <c r="AD367" s="108">
        <v>9770</v>
      </c>
      <c r="AE367" s="108">
        <v>0</v>
      </c>
      <c r="AF367" s="151"/>
      <c r="AG367" s="106">
        <f t="shared" si="109"/>
        <v>278454</v>
      </c>
      <c r="AH367" s="109">
        <f t="shared" si="101"/>
        <v>234469</v>
      </c>
      <c r="AJ367" s="110">
        <f t="shared" si="102"/>
        <v>512923</v>
      </c>
      <c r="AK367" s="110">
        <f t="shared" si="103"/>
        <v>273569</v>
      </c>
    </row>
    <row r="368" spans="1:37" x14ac:dyDescent="0.2">
      <c r="A368" s="103">
        <v>47</v>
      </c>
      <c r="B368" s="103">
        <v>1820</v>
      </c>
      <c r="C368" s="104" t="s">
        <v>61</v>
      </c>
      <c r="D368" s="105">
        <f t="shared" si="104"/>
        <v>0</v>
      </c>
      <c r="E368" s="105"/>
      <c r="F368" s="105">
        <v>0</v>
      </c>
      <c r="G368" s="105">
        <v>0</v>
      </c>
      <c r="H368" s="106">
        <f t="shared" si="96"/>
        <v>0</v>
      </c>
      <c r="I368" s="107"/>
      <c r="J368" s="108">
        <f t="shared" si="105"/>
        <v>0</v>
      </c>
      <c r="K368" s="108"/>
      <c r="L368" s="108">
        <v>0</v>
      </c>
      <c r="M368" s="108">
        <v>0</v>
      </c>
      <c r="N368" s="106">
        <f t="shared" si="106"/>
        <v>0</v>
      </c>
      <c r="O368" s="109">
        <f t="shared" si="97"/>
        <v>0</v>
      </c>
      <c r="Q368" s="110">
        <f t="shared" si="98"/>
        <v>0</v>
      </c>
      <c r="R368" s="110">
        <f t="shared" si="99"/>
        <v>0</v>
      </c>
      <c r="T368" s="103">
        <v>47</v>
      </c>
      <c r="U368" s="103">
        <v>1820</v>
      </c>
      <c r="V368" s="104" t="s">
        <v>61</v>
      </c>
      <c r="W368" s="105">
        <f t="shared" si="107"/>
        <v>0</v>
      </c>
      <c r="X368" s="105">
        <v>0</v>
      </c>
      <c r="Y368" s="105"/>
      <c r="Z368" s="105">
        <v>0</v>
      </c>
      <c r="AA368" s="106">
        <f t="shared" si="100"/>
        <v>0</v>
      </c>
      <c r="AB368" s="107"/>
      <c r="AC368" s="108">
        <f t="shared" si="108"/>
        <v>0</v>
      </c>
      <c r="AD368" s="108">
        <v>0</v>
      </c>
      <c r="AE368" s="108">
        <v>0</v>
      </c>
      <c r="AF368" s="151"/>
      <c r="AG368" s="106">
        <f t="shared" si="109"/>
        <v>0</v>
      </c>
      <c r="AH368" s="109">
        <f t="shared" si="101"/>
        <v>0</v>
      </c>
      <c r="AJ368" s="110">
        <f t="shared" si="102"/>
        <v>0</v>
      </c>
      <c r="AK368" s="110">
        <f t="shared" si="103"/>
        <v>0</v>
      </c>
    </row>
    <row r="369" spans="1:37" x14ac:dyDescent="0.2">
      <c r="A369" s="103">
        <v>47</v>
      </c>
      <c r="B369" s="103">
        <v>1825</v>
      </c>
      <c r="C369" s="104" t="s">
        <v>62</v>
      </c>
      <c r="D369" s="105">
        <f t="shared" si="104"/>
        <v>0</v>
      </c>
      <c r="E369" s="105"/>
      <c r="F369" s="105">
        <v>0</v>
      </c>
      <c r="G369" s="105">
        <v>0</v>
      </c>
      <c r="H369" s="106">
        <f t="shared" si="96"/>
        <v>0</v>
      </c>
      <c r="I369" s="107"/>
      <c r="J369" s="108">
        <f t="shared" si="105"/>
        <v>0</v>
      </c>
      <c r="K369" s="108"/>
      <c r="L369" s="108">
        <v>0</v>
      </c>
      <c r="M369" s="108">
        <v>0</v>
      </c>
      <c r="N369" s="106">
        <f t="shared" si="106"/>
        <v>0</v>
      </c>
      <c r="O369" s="109">
        <f t="shared" si="97"/>
        <v>0</v>
      </c>
      <c r="Q369" s="110">
        <f t="shared" si="98"/>
        <v>0</v>
      </c>
      <c r="R369" s="110">
        <f t="shared" si="99"/>
        <v>0</v>
      </c>
      <c r="T369" s="103">
        <v>47</v>
      </c>
      <c r="U369" s="103">
        <v>1825</v>
      </c>
      <c r="V369" s="104" t="s">
        <v>62</v>
      </c>
      <c r="W369" s="105">
        <f t="shared" si="107"/>
        <v>0</v>
      </c>
      <c r="X369" s="105">
        <v>0</v>
      </c>
      <c r="Y369" s="105"/>
      <c r="Z369" s="105">
        <v>0</v>
      </c>
      <c r="AA369" s="106">
        <f t="shared" si="100"/>
        <v>0</v>
      </c>
      <c r="AB369" s="107"/>
      <c r="AC369" s="108">
        <f t="shared" si="108"/>
        <v>0</v>
      </c>
      <c r="AD369" s="108">
        <v>0</v>
      </c>
      <c r="AE369" s="108">
        <v>0</v>
      </c>
      <c r="AF369" s="151"/>
      <c r="AG369" s="106">
        <f t="shared" si="109"/>
        <v>0</v>
      </c>
      <c r="AH369" s="109">
        <f t="shared" si="101"/>
        <v>0</v>
      </c>
      <c r="AJ369" s="110">
        <f t="shared" si="102"/>
        <v>0</v>
      </c>
      <c r="AK369" s="110">
        <f t="shared" si="103"/>
        <v>0</v>
      </c>
    </row>
    <row r="370" spans="1:37" x14ac:dyDescent="0.2">
      <c r="A370" s="103">
        <v>47</v>
      </c>
      <c r="B370" s="103">
        <v>1830</v>
      </c>
      <c r="C370" s="104" t="s">
        <v>63</v>
      </c>
      <c r="D370" s="105">
        <f t="shared" si="104"/>
        <v>1228380</v>
      </c>
      <c r="E370" s="105"/>
      <c r="F370" s="105">
        <v>4389</v>
      </c>
      <c r="G370" s="105">
        <v>0</v>
      </c>
      <c r="H370" s="106">
        <f t="shared" si="96"/>
        <v>1232769</v>
      </c>
      <c r="I370" s="107"/>
      <c r="J370" s="108">
        <f t="shared" si="105"/>
        <v>859839</v>
      </c>
      <c r="K370" s="108"/>
      <c r="L370" s="108">
        <v>8230</v>
      </c>
      <c r="M370" s="108">
        <v>0</v>
      </c>
      <c r="N370" s="106">
        <f t="shared" si="106"/>
        <v>868069</v>
      </c>
      <c r="O370" s="109">
        <f t="shared" si="97"/>
        <v>364700</v>
      </c>
      <c r="Q370" s="110">
        <f t="shared" si="98"/>
        <v>1230574.5</v>
      </c>
      <c r="R370" s="110">
        <f t="shared" si="99"/>
        <v>863954</v>
      </c>
      <c r="T370" s="103">
        <v>47</v>
      </c>
      <c r="U370" s="103">
        <v>1830</v>
      </c>
      <c r="V370" s="104" t="s">
        <v>63</v>
      </c>
      <c r="W370" s="105">
        <f t="shared" si="107"/>
        <v>1228380</v>
      </c>
      <c r="X370" s="105">
        <f>F370</f>
        <v>4389</v>
      </c>
      <c r="Y370" s="105"/>
      <c r="Z370" s="105">
        <v>0</v>
      </c>
      <c r="AA370" s="106">
        <f t="shared" si="100"/>
        <v>1232769</v>
      </c>
      <c r="AB370" s="107"/>
      <c r="AC370" s="108">
        <f t="shared" si="108"/>
        <v>882596.65</v>
      </c>
      <c r="AD370" s="108">
        <v>13912</v>
      </c>
      <c r="AE370" s="108">
        <v>0</v>
      </c>
      <c r="AF370" s="151"/>
      <c r="AG370" s="106">
        <f t="shared" si="109"/>
        <v>896508.65</v>
      </c>
      <c r="AH370" s="109">
        <f t="shared" si="101"/>
        <v>336260.35</v>
      </c>
      <c r="AJ370" s="110">
        <f t="shared" si="102"/>
        <v>1230574.5</v>
      </c>
      <c r="AK370" s="110">
        <f t="shared" si="103"/>
        <v>889552.65</v>
      </c>
    </row>
    <row r="371" spans="1:37" x14ac:dyDescent="0.2">
      <c r="A371" s="103">
        <v>47</v>
      </c>
      <c r="B371" s="103">
        <v>1835</v>
      </c>
      <c r="C371" s="104" t="s">
        <v>64</v>
      </c>
      <c r="D371" s="105">
        <f t="shared" si="104"/>
        <v>0</v>
      </c>
      <c r="E371" s="105"/>
      <c r="F371" s="105">
        <v>0</v>
      </c>
      <c r="G371" s="105">
        <v>0</v>
      </c>
      <c r="H371" s="106">
        <f t="shared" si="96"/>
        <v>0</v>
      </c>
      <c r="I371" s="107"/>
      <c r="J371" s="108">
        <f t="shared" si="105"/>
        <v>0</v>
      </c>
      <c r="K371" s="108"/>
      <c r="L371" s="108">
        <v>0</v>
      </c>
      <c r="M371" s="108">
        <v>0</v>
      </c>
      <c r="N371" s="106">
        <f t="shared" si="106"/>
        <v>0</v>
      </c>
      <c r="O371" s="109">
        <f t="shared" si="97"/>
        <v>0</v>
      </c>
      <c r="Q371" s="110">
        <f t="shared" si="98"/>
        <v>0</v>
      </c>
      <c r="R371" s="110">
        <f t="shared" si="99"/>
        <v>0</v>
      </c>
      <c r="T371" s="103">
        <v>47</v>
      </c>
      <c r="U371" s="103">
        <v>1835</v>
      </c>
      <c r="V371" s="104" t="s">
        <v>64</v>
      </c>
      <c r="W371" s="105">
        <f t="shared" si="107"/>
        <v>0</v>
      </c>
      <c r="X371" s="105">
        <v>0</v>
      </c>
      <c r="Y371" s="105"/>
      <c r="Z371" s="105">
        <v>0</v>
      </c>
      <c r="AA371" s="106">
        <f t="shared" si="100"/>
        <v>0</v>
      </c>
      <c r="AB371" s="107"/>
      <c r="AC371" s="108">
        <f t="shared" si="108"/>
        <v>0</v>
      </c>
      <c r="AD371" s="108">
        <v>0</v>
      </c>
      <c r="AE371" s="108">
        <v>0</v>
      </c>
      <c r="AF371" s="151"/>
      <c r="AG371" s="106">
        <f t="shared" si="109"/>
        <v>0</v>
      </c>
      <c r="AH371" s="109">
        <f t="shared" si="101"/>
        <v>0</v>
      </c>
      <c r="AJ371" s="110">
        <f t="shared" si="102"/>
        <v>0</v>
      </c>
      <c r="AK371" s="110">
        <f t="shared" si="103"/>
        <v>0</v>
      </c>
    </row>
    <row r="372" spans="1:37" x14ac:dyDescent="0.2">
      <c r="A372" s="103">
        <v>47</v>
      </c>
      <c r="B372" s="103">
        <v>1840</v>
      </c>
      <c r="C372" s="104" t="s">
        <v>65</v>
      </c>
      <c r="D372" s="105">
        <f t="shared" si="104"/>
        <v>77511</v>
      </c>
      <c r="E372" s="105"/>
      <c r="F372" s="105">
        <v>0</v>
      </c>
      <c r="G372" s="105">
        <v>0</v>
      </c>
      <c r="H372" s="106">
        <f t="shared" si="96"/>
        <v>77511</v>
      </c>
      <c r="I372" s="107"/>
      <c r="J372" s="108">
        <f t="shared" si="105"/>
        <v>54733</v>
      </c>
      <c r="K372" s="108"/>
      <c r="L372" s="108">
        <v>569</v>
      </c>
      <c r="M372" s="108">
        <v>0</v>
      </c>
      <c r="N372" s="106">
        <f t="shared" si="106"/>
        <v>55302</v>
      </c>
      <c r="O372" s="109">
        <f t="shared" si="97"/>
        <v>22209</v>
      </c>
      <c r="Q372" s="110">
        <f t="shared" si="98"/>
        <v>77511</v>
      </c>
      <c r="R372" s="110">
        <f t="shared" si="99"/>
        <v>55017.5</v>
      </c>
      <c r="T372" s="103">
        <v>47</v>
      </c>
      <c r="U372" s="103">
        <v>1840</v>
      </c>
      <c r="V372" s="104" t="s">
        <v>65</v>
      </c>
      <c r="W372" s="105">
        <f t="shared" si="107"/>
        <v>77511</v>
      </c>
      <c r="X372" s="105">
        <v>0</v>
      </c>
      <c r="Y372" s="105"/>
      <c r="Z372" s="105">
        <v>0</v>
      </c>
      <c r="AA372" s="106">
        <f t="shared" si="100"/>
        <v>77511</v>
      </c>
      <c r="AB372" s="107"/>
      <c r="AC372" s="108">
        <f t="shared" si="108"/>
        <v>56320.688339968001</v>
      </c>
      <c r="AD372" s="108">
        <v>848</v>
      </c>
      <c r="AE372" s="108">
        <v>0</v>
      </c>
      <c r="AF372" s="151"/>
      <c r="AG372" s="106">
        <f t="shared" si="109"/>
        <v>57168.688339968001</v>
      </c>
      <c r="AH372" s="109">
        <f t="shared" si="101"/>
        <v>20342.311660031999</v>
      </c>
      <c r="AJ372" s="110">
        <f t="shared" si="102"/>
        <v>77511</v>
      </c>
      <c r="AK372" s="110">
        <f t="shared" si="103"/>
        <v>56744.688339968001</v>
      </c>
    </row>
    <row r="373" spans="1:37" x14ac:dyDescent="0.2">
      <c r="A373" s="103">
        <v>47</v>
      </c>
      <c r="B373" s="103">
        <v>1845</v>
      </c>
      <c r="C373" s="104" t="s">
        <v>66</v>
      </c>
      <c r="D373" s="105">
        <f t="shared" si="104"/>
        <v>3516</v>
      </c>
      <c r="E373" s="105"/>
      <c r="F373" s="105">
        <v>0</v>
      </c>
      <c r="G373" s="105">
        <v>0</v>
      </c>
      <c r="H373" s="106">
        <f t="shared" si="96"/>
        <v>3516</v>
      </c>
      <c r="I373" s="107"/>
      <c r="J373" s="108">
        <f t="shared" si="105"/>
        <v>495</v>
      </c>
      <c r="K373" s="108"/>
      <c r="L373" s="108">
        <v>76</v>
      </c>
      <c r="M373" s="108">
        <v>0</v>
      </c>
      <c r="N373" s="106">
        <f t="shared" si="106"/>
        <v>571</v>
      </c>
      <c r="O373" s="109">
        <f t="shared" si="97"/>
        <v>2945</v>
      </c>
      <c r="Q373" s="110">
        <f t="shared" si="98"/>
        <v>3516</v>
      </c>
      <c r="R373" s="110">
        <f t="shared" si="99"/>
        <v>533</v>
      </c>
      <c r="T373" s="103">
        <v>47</v>
      </c>
      <c r="U373" s="103">
        <v>1845</v>
      </c>
      <c r="V373" s="104" t="s">
        <v>66</v>
      </c>
      <c r="W373" s="105">
        <f t="shared" si="107"/>
        <v>3516</v>
      </c>
      <c r="X373" s="105">
        <v>0</v>
      </c>
      <c r="Y373" s="105"/>
      <c r="Z373" s="105">
        <v>0</v>
      </c>
      <c r="AA373" s="106">
        <f t="shared" si="100"/>
        <v>3516</v>
      </c>
      <c r="AB373" s="107"/>
      <c r="AC373" s="108">
        <f t="shared" si="108"/>
        <v>706.27634513919998</v>
      </c>
      <c r="AD373" s="108">
        <v>112</v>
      </c>
      <c r="AE373" s="108">
        <v>0</v>
      </c>
      <c r="AF373" s="151"/>
      <c r="AG373" s="106">
        <f t="shared" si="109"/>
        <v>818.27634513919998</v>
      </c>
      <c r="AH373" s="109">
        <f t="shared" si="101"/>
        <v>2697.7236548607998</v>
      </c>
      <c r="AJ373" s="110">
        <f t="shared" si="102"/>
        <v>3516</v>
      </c>
      <c r="AK373" s="110">
        <f t="shared" si="103"/>
        <v>762.27634513919998</v>
      </c>
    </row>
    <row r="374" spans="1:37" x14ac:dyDescent="0.2">
      <c r="A374" s="103">
        <v>47</v>
      </c>
      <c r="B374" s="103">
        <v>1850</v>
      </c>
      <c r="C374" s="104" t="s">
        <v>67</v>
      </c>
      <c r="D374" s="105">
        <f t="shared" si="104"/>
        <v>407334</v>
      </c>
      <c r="E374" s="105"/>
      <c r="F374" s="105">
        <v>0</v>
      </c>
      <c r="G374" s="105">
        <v>0</v>
      </c>
      <c r="H374" s="106">
        <f t="shared" si="96"/>
        <v>407334</v>
      </c>
      <c r="I374" s="107"/>
      <c r="J374" s="108">
        <f t="shared" si="105"/>
        <v>271536</v>
      </c>
      <c r="K374" s="108"/>
      <c r="L374" s="108">
        <v>3395</v>
      </c>
      <c r="M374" s="108">
        <v>0</v>
      </c>
      <c r="N374" s="106">
        <f t="shared" si="106"/>
        <v>274931</v>
      </c>
      <c r="O374" s="109">
        <f t="shared" si="97"/>
        <v>132403</v>
      </c>
      <c r="Q374" s="110">
        <f t="shared" si="98"/>
        <v>407334</v>
      </c>
      <c r="R374" s="110">
        <f t="shared" si="99"/>
        <v>273233.5</v>
      </c>
      <c r="T374" s="103">
        <v>47</v>
      </c>
      <c r="U374" s="103">
        <v>1850</v>
      </c>
      <c r="V374" s="104" t="s">
        <v>67</v>
      </c>
      <c r="W374" s="105">
        <f t="shared" si="107"/>
        <v>407334</v>
      </c>
      <c r="X374" s="105">
        <v>0</v>
      </c>
      <c r="Y374" s="105"/>
      <c r="Z374" s="105">
        <v>0</v>
      </c>
      <c r="AA374" s="106">
        <f t="shared" si="100"/>
        <v>407334</v>
      </c>
      <c r="AB374" s="107"/>
      <c r="AC374" s="108">
        <f t="shared" si="108"/>
        <v>280571.82458751998</v>
      </c>
      <c r="AD374" s="108">
        <v>5071</v>
      </c>
      <c r="AE374" s="108">
        <v>0</v>
      </c>
      <c r="AF374" s="151"/>
      <c r="AG374" s="106">
        <f t="shared" si="109"/>
        <v>285642.82458751998</v>
      </c>
      <c r="AH374" s="109">
        <f t="shared" si="101"/>
        <v>121691.17541248002</v>
      </c>
      <c r="AJ374" s="110">
        <f t="shared" si="102"/>
        <v>407334</v>
      </c>
      <c r="AK374" s="110">
        <f t="shared" si="103"/>
        <v>283107.32458751998</v>
      </c>
    </row>
    <row r="375" spans="1:37" x14ac:dyDescent="0.2">
      <c r="A375" s="103">
        <v>47</v>
      </c>
      <c r="B375" s="103">
        <v>1855</v>
      </c>
      <c r="C375" s="104" t="s">
        <v>68</v>
      </c>
      <c r="D375" s="105">
        <f t="shared" si="104"/>
        <v>0</v>
      </c>
      <c r="E375" s="105"/>
      <c r="F375" s="105">
        <v>0</v>
      </c>
      <c r="G375" s="105">
        <v>0</v>
      </c>
      <c r="H375" s="106">
        <f t="shared" si="96"/>
        <v>0</v>
      </c>
      <c r="I375" s="107"/>
      <c r="J375" s="108">
        <f t="shared" si="105"/>
        <v>0</v>
      </c>
      <c r="K375" s="108"/>
      <c r="L375" s="108">
        <v>0</v>
      </c>
      <c r="M375" s="108">
        <v>0</v>
      </c>
      <c r="N375" s="106">
        <f t="shared" si="106"/>
        <v>0</v>
      </c>
      <c r="O375" s="109">
        <f t="shared" si="97"/>
        <v>0</v>
      </c>
      <c r="Q375" s="110">
        <f t="shared" si="98"/>
        <v>0</v>
      </c>
      <c r="R375" s="110">
        <f t="shared" si="99"/>
        <v>0</v>
      </c>
      <c r="T375" s="103">
        <v>47</v>
      </c>
      <c r="U375" s="103">
        <v>1855</v>
      </c>
      <c r="V375" s="104" t="s">
        <v>68</v>
      </c>
      <c r="W375" s="105">
        <f t="shared" si="107"/>
        <v>0</v>
      </c>
      <c r="X375" s="105">
        <v>0</v>
      </c>
      <c r="Y375" s="105"/>
      <c r="Z375" s="105">
        <v>0</v>
      </c>
      <c r="AA375" s="106">
        <f t="shared" si="100"/>
        <v>0</v>
      </c>
      <c r="AB375" s="107"/>
      <c r="AC375" s="108">
        <f t="shared" si="108"/>
        <v>0</v>
      </c>
      <c r="AD375" s="108">
        <v>0</v>
      </c>
      <c r="AE375" s="108">
        <v>0</v>
      </c>
      <c r="AF375" s="151"/>
      <c r="AG375" s="106">
        <f t="shared" si="109"/>
        <v>0</v>
      </c>
      <c r="AH375" s="109">
        <f t="shared" si="101"/>
        <v>0</v>
      </c>
      <c r="AJ375" s="110">
        <f t="shared" si="102"/>
        <v>0</v>
      </c>
      <c r="AK375" s="110">
        <f t="shared" si="103"/>
        <v>0</v>
      </c>
    </row>
    <row r="376" spans="1:37" x14ac:dyDescent="0.2">
      <c r="A376" s="103">
        <v>47</v>
      </c>
      <c r="B376" s="103">
        <v>1860</v>
      </c>
      <c r="C376" s="104" t="s">
        <v>69</v>
      </c>
      <c r="D376" s="105">
        <f t="shared" si="104"/>
        <v>29402</v>
      </c>
      <c r="E376" s="105"/>
      <c r="F376" s="105">
        <v>265</v>
      </c>
      <c r="G376" s="105">
        <v>0</v>
      </c>
      <c r="H376" s="106">
        <f t="shared" si="96"/>
        <v>29667</v>
      </c>
      <c r="I376" s="107"/>
      <c r="J376" s="108">
        <f t="shared" si="105"/>
        <v>21317</v>
      </c>
      <c r="K376" s="108"/>
      <c r="L376" s="108">
        <v>615</v>
      </c>
      <c r="M376" s="108">
        <v>0</v>
      </c>
      <c r="N376" s="106">
        <f t="shared" si="106"/>
        <v>21932</v>
      </c>
      <c r="O376" s="109">
        <f t="shared" si="97"/>
        <v>7735</v>
      </c>
      <c r="Q376" s="110">
        <f t="shared" si="98"/>
        <v>29534.5</v>
      </c>
      <c r="R376" s="110">
        <f t="shared" si="99"/>
        <v>21624.5</v>
      </c>
      <c r="T376" s="103">
        <v>47</v>
      </c>
      <c r="U376" s="103">
        <v>1860</v>
      </c>
      <c r="V376" s="104" t="s">
        <v>69</v>
      </c>
      <c r="W376" s="105">
        <f t="shared" si="107"/>
        <v>29402</v>
      </c>
      <c r="X376" s="105">
        <f>F376</f>
        <v>265</v>
      </c>
      <c r="Y376" s="105"/>
      <c r="Z376" s="105">
        <v>0</v>
      </c>
      <c r="AA376" s="106">
        <f t="shared" si="100"/>
        <v>29667</v>
      </c>
      <c r="AB376" s="107"/>
      <c r="AC376" s="108">
        <f t="shared" si="108"/>
        <v>22623.215616500001</v>
      </c>
      <c r="AD376" s="108">
        <v>691</v>
      </c>
      <c r="AE376" s="108">
        <v>0</v>
      </c>
      <c r="AF376" s="151"/>
      <c r="AG376" s="106">
        <f t="shared" si="109"/>
        <v>23314.215616500001</v>
      </c>
      <c r="AH376" s="109">
        <f t="shared" si="101"/>
        <v>6352.7843834999985</v>
      </c>
      <c r="AJ376" s="110">
        <f t="shared" si="102"/>
        <v>29534.5</v>
      </c>
      <c r="AK376" s="110">
        <f t="shared" si="103"/>
        <v>22968.715616500001</v>
      </c>
    </row>
    <row r="377" spans="1:37" x14ac:dyDescent="0.2">
      <c r="A377" s="103">
        <v>47</v>
      </c>
      <c r="B377" s="103">
        <v>1860</v>
      </c>
      <c r="C377" s="104" t="s">
        <v>70</v>
      </c>
      <c r="D377" s="105">
        <f t="shared" si="104"/>
        <v>383326.27</v>
      </c>
      <c r="E377" s="105"/>
      <c r="F377" s="105">
        <v>19403</v>
      </c>
      <c r="G377" s="105">
        <v>0</v>
      </c>
      <c r="H377" s="106">
        <f t="shared" si="96"/>
        <v>402729.27</v>
      </c>
      <c r="I377" s="107"/>
      <c r="J377" s="108">
        <f t="shared" si="105"/>
        <v>140133</v>
      </c>
      <c r="K377" s="108"/>
      <c r="L377" s="108">
        <v>16801</v>
      </c>
      <c r="M377" s="108">
        <v>0</v>
      </c>
      <c r="N377" s="106">
        <f t="shared" si="106"/>
        <v>156934</v>
      </c>
      <c r="O377" s="109">
        <f t="shared" si="97"/>
        <v>245795.27000000002</v>
      </c>
      <c r="Q377" s="110">
        <f t="shared" si="98"/>
        <v>393027.77</v>
      </c>
      <c r="R377" s="110">
        <f t="shared" si="99"/>
        <v>148533.5</v>
      </c>
      <c r="T377" s="103">
        <v>47</v>
      </c>
      <c r="U377" s="103">
        <v>1860</v>
      </c>
      <c r="V377" s="104" t="s">
        <v>70</v>
      </c>
      <c r="W377" s="105">
        <f t="shared" si="107"/>
        <v>383325.27</v>
      </c>
      <c r="X377" s="105">
        <f>F377</f>
        <v>19403</v>
      </c>
      <c r="Y377" s="105"/>
      <c r="Z377" s="105">
        <v>0</v>
      </c>
      <c r="AA377" s="106">
        <f t="shared" si="100"/>
        <v>402728.27</v>
      </c>
      <c r="AB377" s="107"/>
      <c r="AC377" s="108">
        <f t="shared" si="108"/>
        <v>172273</v>
      </c>
      <c r="AD377" s="108">
        <v>22087</v>
      </c>
      <c r="AE377" s="108">
        <v>0</v>
      </c>
      <c r="AF377" s="151"/>
      <c r="AG377" s="106">
        <f t="shared" si="109"/>
        <v>194360</v>
      </c>
      <c r="AH377" s="109">
        <f t="shared" si="101"/>
        <v>208368.27000000002</v>
      </c>
      <c r="AJ377" s="110">
        <f t="shared" si="102"/>
        <v>393026.77</v>
      </c>
      <c r="AK377" s="110">
        <f t="shared" si="103"/>
        <v>183316.5</v>
      </c>
    </row>
    <row r="378" spans="1:37" x14ac:dyDescent="0.2">
      <c r="A378" s="103" t="s">
        <v>119</v>
      </c>
      <c r="B378" s="103">
        <v>1905</v>
      </c>
      <c r="C378" s="104" t="s">
        <v>57</v>
      </c>
      <c r="D378" s="105">
        <f t="shared" si="104"/>
        <v>0</v>
      </c>
      <c r="E378" s="105"/>
      <c r="F378" s="105">
        <v>0</v>
      </c>
      <c r="G378" s="105">
        <v>0</v>
      </c>
      <c r="H378" s="106">
        <f t="shared" si="96"/>
        <v>0</v>
      </c>
      <c r="I378" s="107"/>
      <c r="J378" s="108">
        <f t="shared" si="105"/>
        <v>0</v>
      </c>
      <c r="K378" s="108"/>
      <c r="L378" s="108">
        <v>0</v>
      </c>
      <c r="M378" s="108">
        <v>0</v>
      </c>
      <c r="N378" s="106">
        <f t="shared" si="106"/>
        <v>0</v>
      </c>
      <c r="O378" s="109">
        <f t="shared" si="97"/>
        <v>0</v>
      </c>
      <c r="Q378" s="110">
        <f t="shared" si="98"/>
        <v>0</v>
      </c>
      <c r="R378" s="110">
        <f t="shared" si="99"/>
        <v>0</v>
      </c>
      <c r="T378" s="103" t="s">
        <v>119</v>
      </c>
      <c r="U378" s="103">
        <v>1905</v>
      </c>
      <c r="V378" s="104" t="s">
        <v>57</v>
      </c>
      <c r="W378" s="105">
        <f t="shared" si="107"/>
        <v>0</v>
      </c>
      <c r="X378" s="105">
        <v>0</v>
      </c>
      <c r="Y378" s="105"/>
      <c r="Z378" s="105">
        <v>0</v>
      </c>
      <c r="AA378" s="106">
        <f t="shared" si="100"/>
        <v>0</v>
      </c>
      <c r="AB378" s="107"/>
      <c r="AC378" s="108">
        <f t="shared" si="108"/>
        <v>0</v>
      </c>
      <c r="AD378" s="108">
        <v>0</v>
      </c>
      <c r="AE378" s="108">
        <v>0</v>
      </c>
      <c r="AF378" s="151"/>
      <c r="AG378" s="106">
        <f t="shared" si="109"/>
        <v>0</v>
      </c>
      <c r="AH378" s="109">
        <f t="shared" si="101"/>
        <v>0</v>
      </c>
      <c r="AJ378" s="110">
        <f t="shared" si="102"/>
        <v>0</v>
      </c>
      <c r="AK378" s="110">
        <f t="shared" si="103"/>
        <v>0</v>
      </c>
    </row>
    <row r="379" spans="1:37" x14ac:dyDescent="0.2">
      <c r="A379" s="103">
        <v>47</v>
      </c>
      <c r="B379" s="103">
        <v>1908</v>
      </c>
      <c r="C379" s="104" t="s">
        <v>71</v>
      </c>
      <c r="D379" s="105">
        <f t="shared" si="104"/>
        <v>0</v>
      </c>
      <c r="E379" s="105"/>
      <c r="F379" s="105">
        <v>0</v>
      </c>
      <c r="G379" s="105">
        <v>0</v>
      </c>
      <c r="H379" s="106">
        <f t="shared" si="96"/>
        <v>0</v>
      </c>
      <c r="I379" s="107"/>
      <c r="J379" s="108">
        <f t="shared" si="105"/>
        <v>0</v>
      </c>
      <c r="K379" s="108"/>
      <c r="L379" s="108">
        <v>0</v>
      </c>
      <c r="M379" s="108">
        <v>0</v>
      </c>
      <c r="N379" s="106">
        <f t="shared" si="106"/>
        <v>0</v>
      </c>
      <c r="O379" s="109">
        <f t="shared" si="97"/>
        <v>0</v>
      </c>
      <c r="Q379" s="110">
        <f t="shared" si="98"/>
        <v>0</v>
      </c>
      <c r="R379" s="110">
        <f t="shared" si="99"/>
        <v>0</v>
      </c>
      <c r="T379" s="103">
        <v>47</v>
      </c>
      <c r="U379" s="103">
        <v>1908</v>
      </c>
      <c r="V379" s="104" t="s">
        <v>71</v>
      </c>
      <c r="W379" s="105">
        <f t="shared" si="107"/>
        <v>0</v>
      </c>
      <c r="X379" s="105">
        <v>0</v>
      </c>
      <c r="Y379" s="105"/>
      <c r="Z379" s="105">
        <v>0</v>
      </c>
      <c r="AA379" s="106">
        <f t="shared" si="100"/>
        <v>0</v>
      </c>
      <c r="AB379" s="107"/>
      <c r="AC379" s="108">
        <f t="shared" si="108"/>
        <v>0</v>
      </c>
      <c r="AD379" s="108">
        <v>0</v>
      </c>
      <c r="AE379" s="108">
        <v>0</v>
      </c>
      <c r="AF379" s="151"/>
      <c r="AG379" s="106">
        <f t="shared" si="109"/>
        <v>0</v>
      </c>
      <c r="AH379" s="109">
        <f t="shared" si="101"/>
        <v>0</v>
      </c>
      <c r="AJ379" s="110">
        <f t="shared" si="102"/>
        <v>0</v>
      </c>
      <c r="AK379" s="110">
        <f t="shared" si="103"/>
        <v>0</v>
      </c>
    </row>
    <row r="380" spans="1:37" x14ac:dyDescent="0.2">
      <c r="A380" s="103">
        <v>13</v>
      </c>
      <c r="B380" s="103">
        <v>1910</v>
      </c>
      <c r="C380" s="104" t="s">
        <v>59</v>
      </c>
      <c r="D380" s="105">
        <f t="shared" si="104"/>
        <v>0</v>
      </c>
      <c r="E380" s="105"/>
      <c r="F380" s="105">
        <v>0</v>
      </c>
      <c r="G380" s="105">
        <v>0</v>
      </c>
      <c r="H380" s="106">
        <f t="shared" si="96"/>
        <v>0</v>
      </c>
      <c r="I380" s="107"/>
      <c r="J380" s="108">
        <f t="shared" si="105"/>
        <v>0</v>
      </c>
      <c r="K380" s="108"/>
      <c r="L380" s="108">
        <v>0</v>
      </c>
      <c r="M380" s="108">
        <v>0</v>
      </c>
      <c r="N380" s="106">
        <f t="shared" si="106"/>
        <v>0</v>
      </c>
      <c r="O380" s="109">
        <f t="shared" si="97"/>
        <v>0</v>
      </c>
      <c r="Q380" s="110">
        <f t="shared" si="98"/>
        <v>0</v>
      </c>
      <c r="R380" s="110">
        <f t="shared" si="99"/>
        <v>0</v>
      </c>
      <c r="T380" s="103">
        <v>13</v>
      </c>
      <c r="U380" s="103">
        <v>1910</v>
      </c>
      <c r="V380" s="104" t="s">
        <v>59</v>
      </c>
      <c r="W380" s="105">
        <f t="shared" si="107"/>
        <v>0</v>
      </c>
      <c r="X380" s="105">
        <v>0</v>
      </c>
      <c r="Y380" s="105"/>
      <c r="Z380" s="105">
        <v>0</v>
      </c>
      <c r="AA380" s="106">
        <f t="shared" si="100"/>
        <v>0</v>
      </c>
      <c r="AB380" s="107"/>
      <c r="AC380" s="108">
        <f t="shared" si="108"/>
        <v>0</v>
      </c>
      <c r="AD380" s="108">
        <v>0</v>
      </c>
      <c r="AE380" s="108">
        <v>0</v>
      </c>
      <c r="AF380" s="151"/>
      <c r="AG380" s="106">
        <f t="shared" si="109"/>
        <v>0</v>
      </c>
      <c r="AH380" s="109">
        <f t="shared" si="101"/>
        <v>0</v>
      </c>
      <c r="AJ380" s="110">
        <f t="shared" si="102"/>
        <v>0</v>
      </c>
      <c r="AK380" s="110">
        <f t="shared" si="103"/>
        <v>0</v>
      </c>
    </row>
    <row r="381" spans="1:37" x14ac:dyDescent="0.2">
      <c r="A381" s="103">
        <v>8</v>
      </c>
      <c r="B381" s="103">
        <v>1915</v>
      </c>
      <c r="C381" s="104" t="s">
        <v>72</v>
      </c>
      <c r="D381" s="105">
        <f t="shared" si="104"/>
        <v>0</v>
      </c>
      <c r="E381" s="105"/>
      <c r="F381" s="105">
        <v>0</v>
      </c>
      <c r="G381" s="105">
        <v>0</v>
      </c>
      <c r="H381" s="106">
        <f t="shared" si="96"/>
        <v>0</v>
      </c>
      <c r="I381" s="107"/>
      <c r="J381" s="108">
        <f t="shared" si="105"/>
        <v>0</v>
      </c>
      <c r="K381" s="108"/>
      <c r="L381" s="108">
        <v>0</v>
      </c>
      <c r="M381" s="108">
        <v>0</v>
      </c>
      <c r="N381" s="106">
        <f t="shared" si="106"/>
        <v>0</v>
      </c>
      <c r="O381" s="109">
        <f t="shared" si="97"/>
        <v>0</v>
      </c>
      <c r="Q381" s="110">
        <f t="shared" si="98"/>
        <v>0</v>
      </c>
      <c r="R381" s="110">
        <f t="shared" si="99"/>
        <v>0</v>
      </c>
      <c r="T381" s="103">
        <v>8</v>
      </c>
      <c r="U381" s="103">
        <v>1915</v>
      </c>
      <c r="V381" s="104" t="s">
        <v>72</v>
      </c>
      <c r="W381" s="105">
        <f t="shared" si="107"/>
        <v>0</v>
      </c>
      <c r="X381" s="105">
        <v>0</v>
      </c>
      <c r="Y381" s="105"/>
      <c r="Z381" s="105">
        <v>0</v>
      </c>
      <c r="AA381" s="106">
        <f t="shared" si="100"/>
        <v>0</v>
      </c>
      <c r="AB381" s="107"/>
      <c r="AC381" s="108">
        <f t="shared" si="108"/>
        <v>0</v>
      </c>
      <c r="AD381" s="108">
        <v>0</v>
      </c>
      <c r="AE381" s="108">
        <v>0</v>
      </c>
      <c r="AF381" s="151"/>
      <c r="AG381" s="106">
        <f t="shared" si="109"/>
        <v>0</v>
      </c>
      <c r="AH381" s="109">
        <f t="shared" si="101"/>
        <v>0</v>
      </c>
      <c r="AJ381" s="110">
        <f t="shared" si="102"/>
        <v>0</v>
      </c>
      <c r="AK381" s="110">
        <f t="shared" si="103"/>
        <v>0</v>
      </c>
    </row>
    <row r="382" spans="1:37" x14ac:dyDescent="0.2">
      <c r="A382" s="103">
        <v>8</v>
      </c>
      <c r="B382" s="103">
        <v>1915</v>
      </c>
      <c r="C382" s="104" t="s">
        <v>73</v>
      </c>
      <c r="D382" s="105">
        <f t="shared" si="104"/>
        <v>0</v>
      </c>
      <c r="E382" s="105"/>
      <c r="F382" s="105">
        <v>0</v>
      </c>
      <c r="G382" s="105">
        <v>0</v>
      </c>
      <c r="H382" s="106">
        <f t="shared" si="96"/>
        <v>0</v>
      </c>
      <c r="I382" s="107"/>
      <c r="J382" s="108">
        <f t="shared" si="105"/>
        <v>0</v>
      </c>
      <c r="K382" s="108"/>
      <c r="L382" s="108">
        <v>0</v>
      </c>
      <c r="M382" s="108">
        <v>0</v>
      </c>
      <c r="N382" s="106">
        <f t="shared" si="106"/>
        <v>0</v>
      </c>
      <c r="O382" s="109">
        <f t="shared" si="97"/>
        <v>0</v>
      </c>
      <c r="Q382" s="110">
        <f t="shared" si="98"/>
        <v>0</v>
      </c>
      <c r="R382" s="110">
        <f t="shared" si="99"/>
        <v>0</v>
      </c>
      <c r="T382" s="103">
        <v>8</v>
      </c>
      <c r="U382" s="103">
        <v>1915</v>
      </c>
      <c r="V382" s="104" t="s">
        <v>73</v>
      </c>
      <c r="W382" s="105">
        <f t="shared" si="107"/>
        <v>0</v>
      </c>
      <c r="X382" s="105">
        <v>0</v>
      </c>
      <c r="Y382" s="105"/>
      <c r="Z382" s="105">
        <v>0</v>
      </c>
      <c r="AA382" s="106">
        <f t="shared" si="100"/>
        <v>0</v>
      </c>
      <c r="AB382" s="107"/>
      <c r="AC382" s="108">
        <f t="shared" si="108"/>
        <v>0</v>
      </c>
      <c r="AD382" s="108">
        <v>0</v>
      </c>
      <c r="AE382" s="108">
        <v>0</v>
      </c>
      <c r="AF382" s="151"/>
      <c r="AG382" s="106">
        <f t="shared" si="109"/>
        <v>0</v>
      </c>
      <c r="AH382" s="109">
        <f t="shared" si="101"/>
        <v>0</v>
      </c>
      <c r="AJ382" s="110">
        <f t="shared" si="102"/>
        <v>0</v>
      </c>
      <c r="AK382" s="110">
        <f t="shared" si="103"/>
        <v>0</v>
      </c>
    </row>
    <row r="383" spans="1:37" x14ac:dyDescent="0.2">
      <c r="A383" s="103">
        <v>10</v>
      </c>
      <c r="B383" s="103">
        <v>1920</v>
      </c>
      <c r="C383" s="104" t="s">
        <v>74</v>
      </c>
      <c r="D383" s="105">
        <f t="shared" si="104"/>
        <v>0</v>
      </c>
      <c r="E383" s="105"/>
      <c r="F383" s="105">
        <v>0</v>
      </c>
      <c r="G383" s="105">
        <v>0</v>
      </c>
      <c r="H383" s="106">
        <f t="shared" si="96"/>
        <v>0</v>
      </c>
      <c r="I383" s="107"/>
      <c r="J383" s="108">
        <f t="shared" si="105"/>
        <v>0</v>
      </c>
      <c r="K383" s="108"/>
      <c r="L383" s="108">
        <v>0</v>
      </c>
      <c r="M383" s="108">
        <v>0</v>
      </c>
      <c r="N383" s="106">
        <f t="shared" si="106"/>
        <v>0</v>
      </c>
      <c r="O383" s="109">
        <f t="shared" si="97"/>
        <v>0</v>
      </c>
      <c r="Q383" s="110">
        <f t="shared" si="98"/>
        <v>0</v>
      </c>
      <c r="R383" s="110">
        <f t="shared" si="99"/>
        <v>0</v>
      </c>
      <c r="T383" s="103">
        <v>10</v>
      </c>
      <c r="U383" s="103">
        <v>1920</v>
      </c>
      <c r="V383" s="104" t="s">
        <v>74</v>
      </c>
      <c r="W383" s="105">
        <f t="shared" si="107"/>
        <v>0</v>
      </c>
      <c r="X383" s="105">
        <v>0</v>
      </c>
      <c r="Y383" s="105"/>
      <c r="Z383" s="105">
        <v>0</v>
      </c>
      <c r="AA383" s="106">
        <f t="shared" si="100"/>
        <v>0</v>
      </c>
      <c r="AB383" s="107"/>
      <c r="AC383" s="108">
        <f t="shared" si="108"/>
        <v>0</v>
      </c>
      <c r="AD383" s="108">
        <v>0</v>
      </c>
      <c r="AE383" s="108">
        <v>0</v>
      </c>
      <c r="AF383" s="151"/>
      <c r="AG383" s="106">
        <f t="shared" si="109"/>
        <v>0</v>
      </c>
      <c r="AH383" s="109">
        <f t="shared" si="101"/>
        <v>0</v>
      </c>
      <c r="AJ383" s="110">
        <f t="shared" si="102"/>
        <v>0</v>
      </c>
      <c r="AK383" s="110">
        <f t="shared" si="103"/>
        <v>0</v>
      </c>
    </row>
    <row r="384" spans="1:37" x14ac:dyDescent="0.2">
      <c r="A384" s="103">
        <v>45</v>
      </c>
      <c r="B384" s="103">
        <v>1920</v>
      </c>
      <c r="C384" s="104" t="s">
        <v>75</v>
      </c>
      <c r="D384" s="105">
        <f t="shared" si="104"/>
        <v>0</v>
      </c>
      <c r="E384" s="105"/>
      <c r="F384" s="105">
        <v>0</v>
      </c>
      <c r="G384" s="105">
        <v>0</v>
      </c>
      <c r="H384" s="106">
        <f t="shared" si="96"/>
        <v>0</v>
      </c>
      <c r="I384" s="107"/>
      <c r="J384" s="108">
        <f t="shared" si="105"/>
        <v>0</v>
      </c>
      <c r="K384" s="108"/>
      <c r="L384" s="108">
        <v>0</v>
      </c>
      <c r="M384" s="108">
        <v>0</v>
      </c>
      <c r="N384" s="106">
        <f t="shared" si="106"/>
        <v>0</v>
      </c>
      <c r="O384" s="109">
        <f t="shared" si="97"/>
        <v>0</v>
      </c>
      <c r="Q384" s="110">
        <f t="shared" si="98"/>
        <v>0</v>
      </c>
      <c r="R384" s="110">
        <f t="shared" si="99"/>
        <v>0</v>
      </c>
      <c r="T384" s="103">
        <v>45</v>
      </c>
      <c r="U384" s="103">
        <v>1920</v>
      </c>
      <c r="V384" s="104" t="s">
        <v>75</v>
      </c>
      <c r="W384" s="105">
        <f t="shared" si="107"/>
        <v>0</v>
      </c>
      <c r="X384" s="105">
        <v>0</v>
      </c>
      <c r="Y384" s="105"/>
      <c r="Z384" s="105">
        <v>0</v>
      </c>
      <c r="AA384" s="106">
        <f t="shared" si="100"/>
        <v>0</v>
      </c>
      <c r="AB384" s="107"/>
      <c r="AC384" s="108">
        <f t="shared" si="108"/>
        <v>0</v>
      </c>
      <c r="AD384" s="108">
        <v>0</v>
      </c>
      <c r="AE384" s="108">
        <v>0</v>
      </c>
      <c r="AF384" s="151"/>
      <c r="AG384" s="106">
        <f t="shared" si="109"/>
        <v>0</v>
      </c>
      <c r="AH384" s="109">
        <f t="shared" si="101"/>
        <v>0</v>
      </c>
      <c r="AJ384" s="110">
        <f t="shared" si="102"/>
        <v>0</v>
      </c>
      <c r="AK384" s="110">
        <f t="shared" si="103"/>
        <v>0</v>
      </c>
    </row>
    <row r="385" spans="1:37" x14ac:dyDescent="0.2">
      <c r="A385" s="103">
        <v>45.1</v>
      </c>
      <c r="B385" s="103">
        <v>1920</v>
      </c>
      <c r="C385" s="104" t="s">
        <v>76</v>
      </c>
      <c r="D385" s="105">
        <f t="shared" si="104"/>
        <v>661</v>
      </c>
      <c r="E385" s="105"/>
      <c r="F385" s="105">
        <v>0</v>
      </c>
      <c r="G385" s="105">
        <v>0</v>
      </c>
      <c r="H385" s="106">
        <f t="shared" si="96"/>
        <v>661</v>
      </c>
      <c r="I385" s="107"/>
      <c r="J385" s="108">
        <f t="shared" si="105"/>
        <v>661</v>
      </c>
      <c r="K385" s="108"/>
      <c r="L385" s="108">
        <v>0</v>
      </c>
      <c r="M385" s="108">
        <v>0</v>
      </c>
      <c r="N385" s="106">
        <f t="shared" si="106"/>
        <v>661</v>
      </c>
      <c r="O385" s="109">
        <f t="shared" si="97"/>
        <v>0</v>
      </c>
      <c r="Q385" s="110">
        <f t="shared" si="98"/>
        <v>661</v>
      </c>
      <c r="R385" s="110">
        <f t="shared" si="99"/>
        <v>661</v>
      </c>
      <c r="T385" s="103">
        <v>45.1</v>
      </c>
      <c r="U385" s="103">
        <v>1920</v>
      </c>
      <c r="V385" s="104" t="s">
        <v>76</v>
      </c>
      <c r="W385" s="105">
        <f t="shared" si="107"/>
        <v>661</v>
      </c>
      <c r="X385" s="105">
        <v>0</v>
      </c>
      <c r="Y385" s="105"/>
      <c r="Z385" s="105">
        <v>0</v>
      </c>
      <c r="AA385" s="106">
        <f t="shared" si="100"/>
        <v>661</v>
      </c>
      <c r="AB385" s="107"/>
      <c r="AC385" s="108">
        <f t="shared" si="108"/>
        <v>658.69719250000003</v>
      </c>
      <c r="AD385" s="108">
        <v>0</v>
      </c>
      <c r="AE385" s="108">
        <v>0</v>
      </c>
      <c r="AF385" s="151"/>
      <c r="AG385" s="106">
        <f t="shared" si="109"/>
        <v>658.69719250000003</v>
      </c>
      <c r="AH385" s="109">
        <f t="shared" si="101"/>
        <v>2.3028074999999717</v>
      </c>
      <c r="AJ385" s="110">
        <f t="shared" si="102"/>
        <v>661</v>
      </c>
      <c r="AK385" s="110">
        <f t="shared" si="103"/>
        <v>658.69719250000003</v>
      </c>
    </row>
    <row r="386" spans="1:37" x14ac:dyDescent="0.2">
      <c r="A386" s="103">
        <v>10</v>
      </c>
      <c r="B386" s="103">
        <v>1930</v>
      </c>
      <c r="C386" s="104" t="s">
        <v>77</v>
      </c>
      <c r="D386" s="105">
        <f t="shared" si="104"/>
        <v>0</v>
      </c>
      <c r="E386" s="105"/>
      <c r="F386" s="105">
        <v>0</v>
      </c>
      <c r="G386" s="105">
        <v>0</v>
      </c>
      <c r="H386" s="106">
        <f t="shared" si="96"/>
        <v>0</v>
      </c>
      <c r="I386" s="107"/>
      <c r="J386" s="108">
        <f t="shared" si="105"/>
        <v>0</v>
      </c>
      <c r="K386" s="108"/>
      <c r="L386" s="108">
        <v>0</v>
      </c>
      <c r="M386" s="108">
        <v>0</v>
      </c>
      <c r="N386" s="106">
        <f t="shared" si="106"/>
        <v>0</v>
      </c>
      <c r="O386" s="109">
        <f t="shared" si="97"/>
        <v>0</v>
      </c>
      <c r="Q386" s="110">
        <f t="shared" si="98"/>
        <v>0</v>
      </c>
      <c r="R386" s="110">
        <f t="shared" si="99"/>
        <v>0</v>
      </c>
      <c r="T386" s="103">
        <v>10</v>
      </c>
      <c r="U386" s="103">
        <v>1930</v>
      </c>
      <c r="V386" s="104" t="s">
        <v>77</v>
      </c>
      <c r="W386" s="105">
        <f t="shared" si="107"/>
        <v>0</v>
      </c>
      <c r="X386" s="105">
        <v>0</v>
      </c>
      <c r="Y386" s="105"/>
      <c r="Z386" s="105">
        <v>0</v>
      </c>
      <c r="AA386" s="106">
        <f t="shared" si="100"/>
        <v>0</v>
      </c>
      <c r="AB386" s="107"/>
      <c r="AC386" s="108">
        <f t="shared" si="108"/>
        <v>0</v>
      </c>
      <c r="AD386" s="108">
        <v>0</v>
      </c>
      <c r="AE386" s="108">
        <v>0</v>
      </c>
      <c r="AF386" s="151"/>
      <c r="AG386" s="106">
        <f t="shared" si="109"/>
        <v>0</v>
      </c>
      <c r="AH386" s="109">
        <f t="shared" si="101"/>
        <v>0</v>
      </c>
      <c r="AJ386" s="110">
        <f t="shared" si="102"/>
        <v>0</v>
      </c>
      <c r="AK386" s="110">
        <f t="shared" si="103"/>
        <v>0</v>
      </c>
    </row>
    <row r="387" spans="1:37" x14ac:dyDescent="0.2">
      <c r="A387" s="103">
        <v>8</v>
      </c>
      <c r="B387" s="103">
        <v>1935</v>
      </c>
      <c r="C387" s="104" t="s">
        <v>78</v>
      </c>
      <c r="D387" s="105">
        <f t="shared" si="104"/>
        <v>0</v>
      </c>
      <c r="E387" s="105"/>
      <c r="F387" s="105">
        <v>0</v>
      </c>
      <c r="G387" s="105">
        <v>0</v>
      </c>
      <c r="H387" s="106">
        <f t="shared" si="96"/>
        <v>0</v>
      </c>
      <c r="I387" s="107"/>
      <c r="J387" s="108">
        <f t="shared" si="105"/>
        <v>0</v>
      </c>
      <c r="K387" s="108"/>
      <c r="L387" s="108">
        <v>0</v>
      </c>
      <c r="M387" s="108">
        <v>0</v>
      </c>
      <c r="N387" s="106">
        <f t="shared" si="106"/>
        <v>0</v>
      </c>
      <c r="O387" s="109">
        <f t="shared" si="97"/>
        <v>0</v>
      </c>
      <c r="Q387" s="110">
        <f t="shared" si="98"/>
        <v>0</v>
      </c>
      <c r="R387" s="110">
        <f t="shared" si="99"/>
        <v>0</v>
      </c>
      <c r="T387" s="103">
        <v>8</v>
      </c>
      <c r="U387" s="103">
        <v>1935</v>
      </c>
      <c r="V387" s="104" t="s">
        <v>78</v>
      </c>
      <c r="W387" s="105">
        <f t="shared" si="107"/>
        <v>0</v>
      </c>
      <c r="X387" s="105">
        <v>0</v>
      </c>
      <c r="Y387" s="105"/>
      <c r="Z387" s="105">
        <v>0</v>
      </c>
      <c r="AA387" s="106">
        <f t="shared" si="100"/>
        <v>0</v>
      </c>
      <c r="AB387" s="107"/>
      <c r="AC387" s="108">
        <f t="shared" si="108"/>
        <v>0</v>
      </c>
      <c r="AD387" s="108">
        <v>0</v>
      </c>
      <c r="AE387" s="108">
        <v>0</v>
      </c>
      <c r="AF387" s="151"/>
      <c r="AG387" s="106">
        <f t="shared" si="109"/>
        <v>0</v>
      </c>
      <c r="AH387" s="109">
        <f t="shared" si="101"/>
        <v>0</v>
      </c>
      <c r="AJ387" s="110">
        <f t="shared" si="102"/>
        <v>0</v>
      </c>
      <c r="AK387" s="110">
        <f t="shared" si="103"/>
        <v>0</v>
      </c>
    </row>
    <row r="388" spans="1:37" x14ac:dyDescent="0.2">
      <c r="A388" s="103">
        <v>8</v>
      </c>
      <c r="B388" s="103">
        <v>1940</v>
      </c>
      <c r="C388" s="104" t="s">
        <v>79</v>
      </c>
      <c r="D388" s="105">
        <f t="shared" si="104"/>
        <v>0</v>
      </c>
      <c r="E388" s="105"/>
      <c r="F388" s="105">
        <v>0</v>
      </c>
      <c r="G388" s="105">
        <v>0</v>
      </c>
      <c r="H388" s="106">
        <f t="shared" si="96"/>
        <v>0</v>
      </c>
      <c r="I388" s="107"/>
      <c r="J388" s="108">
        <f t="shared" si="105"/>
        <v>0</v>
      </c>
      <c r="K388" s="108"/>
      <c r="L388" s="108">
        <v>0</v>
      </c>
      <c r="M388" s="108">
        <v>0</v>
      </c>
      <c r="N388" s="106">
        <f t="shared" si="106"/>
        <v>0</v>
      </c>
      <c r="O388" s="109">
        <f t="shared" si="97"/>
        <v>0</v>
      </c>
      <c r="Q388" s="110">
        <f t="shared" si="98"/>
        <v>0</v>
      </c>
      <c r="R388" s="110">
        <f t="shared" si="99"/>
        <v>0</v>
      </c>
      <c r="T388" s="103">
        <v>8</v>
      </c>
      <c r="U388" s="103">
        <v>1940</v>
      </c>
      <c r="V388" s="104" t="s">
        <v>79</v>
      </c>
      <c r="W388" s="105">
        <f t="shared" si="107"/>
        <v>0</v>
      </c>
      <c r="X388" s="105">
        <v>0</v>
      </c>
      <c r="Y388" s="105"/>
      <c r="Z388" s="105">
        <v>0</v>
      </c>
      <c r="AA388" s="106">
        <f t="shared" si="100"/>
        <v>0</v>
      </c>
      <c r="AB388" s="107"/>
      <c r="AC388" s="108">
        <f t="shared" si="108"/>
        <v>0</v>
      </c>
      <c r="AD388" s="108">
        <v>0</v>
      </c>
      <c r="AE388" s="108">
        <v>0</v>
      </c>
      <c r="AF388" s="151"/>
      <c r="AG388" s="106">
        <f t="shared" si="109"/>
        <v>0</v>
      </c>
      <c r="AH388" s="109">
        <f t="shared" si="101"/>
        <v>0</v>
      </c>
      <c r="AJ388" s="110">
        <f t="shared" si="102"/>
        <v>0</v>
      </c>
      <c r="AK388" s="110">
        <f t="shared" si="103"/>
        <v>0</v>
      </c>
    </row>
    <row r="389" spans="1:37" x14ac:dyDescent="0.2">
      <c r="A389" s="103">
        <v>8</v>
      </c>
      <c r="B389" s="103">
        <v>1945</v>
      </c>
      <c r="C389" s="104" t="s">
        <v>80</v>
      </c>
      <c r="D389" s="105">
        <f t="shared" si="104"/>
        <v>0</v>
      </c>
      <c r="E389" s="105"/>
      <c r="F389" s="105">
        <v>0</v>
      </c>
      <c r="G389" s="105">
        <v>0</v>
      </c>
      <c r="H389" s="106">
        <f t="shared" si="96"/>
        <v>0</v>
      </c>
      <c r="I389" s="107"/>
      <c r="J389" s="108">
        <f t="shared" si="105"/>
        <v>0</v>
      </c>
      <c r="K389" s="108"/>
      <c r="L389" s="108">
        <v>0</v>
      </c>
      <c r="M389" s="108">
        <v>0</v>
      </c>
      <c r="N389" s="106">
        <f t="shared" si="106"/>
        <v>0</v>
      </c>
      <c r="O389" s="109">
        <f t="shared" si="97"/>
        <v>0</v>
      </c>
      <c r="Q389" s="110">
        <f t="shared" si="98"/>
        <v>0</v>
      </c>
      <c r="R389" s="110">
        <f t="shared" si="99"/>
        <v>0</v>
      </c>
      <c r="T389" s="103">
        <v>8</v>
      </c>
      <c r="U389" s="103">
        <v>1945</v>
      </c>
      <c r="V389" s="104" t="s">
        <v>80</v>
      </c>
      <c r="W389" s="105">
        <f t="shared" si="107"/>
        <v>0</v>
      </c>
      <c r="X389" s="105">
        <v>0</v>
      </c>
      <c r="Y389" s="105"/>
      <c r="Z389" s="105">
        <v>0</v>
      </c>
      <c r="AA389" s="106">
        <f t="shared" si="100"/>
        <v>0</v>
      </c>
      <c r="AB389" s="107"/>
      <c r="AC389" s="108">
        <f t="shared" si="108"/>
        <v>0</v>
      </c>
      <c r="AD389" s="108">
        <v>0</v>
      </c>
      <c r="AE389" s="108">
        <v>0</v>
      </c>
      <c r="AF389" s="151"/>
      <c r="AG389" s="106">
        <f t="shared" si="109"/>
        <v>0</v>
      </c>
      <c r="AH389" s="109">
        <f t="shared" si="101"/>
        <v>0</v>
      </c>
      <c r="AJ389" s="110">
        <f t="shared" si="102"/>
        <v>0</v>
      </c>
      <c r="AK389" s="110">
        <f t="shared" si="103"/>
        <v>0</v>
      </c>
    </row>
    <row r="390" spans="1:37" x14ac:dyDescent="0.2">
      <c r="A390" s="103">
        <v>8</v>
      </c>
      <c r="B390" s="103">
        <v>1950</v>
      </c>
      <c r="C390" s="104" t="s">
        <v>81</v>
      </c>
      <c r="D390" s="105">
        <f t="shared" si="104"/>
        <v>0</v>
      </c>
      <c r="E390" s="105"/>
      <c r="F390" s="105">
        <v>0</v>
      </c>
      <c r="G390" s="105">
        <v>0</v>
      </c>
      <c r="H390" s="106">
        <f t="shared" si="96"/>
        <v>0</v>
      </c>
      <c r="I390" s="107"/>
      <c r="J390" s="108">
        <f t="shared" si="105"/>
        <v>0</v>
      </c>
      <c r="K390" s="108"/>
      <c r="L390" s="108">
        <v>0</v>
      </c>
      <c r="M390" s="108">
        <v>0</v>
      </c>
      <c r="N390" s="106">
        <f t="shared" si="106"/>
        <v>0</v>
      </c>
      <c r="O390" s="109">
        <f t="shared" si="97"/>
        <v>0</v>
      </c>
      <c r="Q390" s="110">
        <f t="shared" si="98"/>
        <v>0</v>
      </c>
      <c r="R390" s="110">
        <f t="shared" si="99"/>
        <v>0</v>
      </c>
      <c r="T390" s="103">
        <v>8</v>
      </c>
      <c r="U390" s="103">
        <v>1950</v>
      </c>
      <c r="V390" s="104" t="s">
        <v>81</v>
      </c>
      <c r="W390" s="105">
        <f t="shared" si="107"/>
        <v>0</v>
      </c>
      <c r="X390" s="105">
        <v>0</v>
      </c>
      <c r="Y390" s="105"/>
      <c r="Z390" s="105">
        <v>0</v>
      </c>
      <c r="AA390" s="106">
        <f t="shared" si="100"/>
        <v>0</v>
      </c>
      <c r="AB390" s="107"/>
      <c r="AC390" s="108">
        <f t="shared" si="108"/>
        <v>0</v>
      </c>
      <c r="AD390" s="108">
        <v>0</v>
      </c>
      <c r="AE390" s="108">
        <v>0</v>
      </c>
      <c r="AF390" s="151"/>
      <c r="AG390" s="106">
        <f t="shared" si="109"/>
        <v>0</v>
      </c>
      <c r="AH390" s="109">
        <f t="shared" si="101"/>
        <v>0</v>
      </c>
      <c r="AJ390" s="110">
        <f t="shared" si="102"/>
        <v>0</v>
      </c>
      <c r="AK390" s="110">
        <f t="shared" si="103"/>
        <v>0</v>
      </c>
    </row>
    <row r="391" spans="1:37" x14ac:dyDescent="0.2">
      <c r="A391" s="103">
        <v>8</v>
      </c>
      <c r="B391" s="103">
        <v>1955</v>
      </c>
      <c r="C391" s="104" t="s">
        <v>82</v>
      </c>
      <c r="D391" s="105">
        <f t="shared" si="104"/>
        <v>0</v>
      </c>
      <c r="E391" s="105"/>
      <c r="F391" s="105">
        <v>0</v>
      </c>
      <c r="G391" s="105">
        <v>0</v>
      </c>
      <c r="H391" s="106">
        <f t="shared" si="96"/>
        <v>0</v>
      </c>
      <c r="I391" s="107"/>
      <c r="J391" s="108">
        <f t="shared" si="105"/>
        <v>0</v>
      </c>
      <c r="K391" s="108"/>
      <c r="L391" s="108">
        <v>0</v>
      </c>
      <c r="M391" s="108">
        <v>0</v>
      </c>
      <c r="N391" s="106">
        <f t="shared" si="106"/>
        <v>0</v>
      </c>
      <c r="O391" s="109">
        <f t="shared" si="97"/>
        <v>0</v>
      </c>
      <c r="Q391" s="110">
        <f t="shared" si="98"/>
        <v>0</v>
      </c>
      <c r="R391" s="110">
        <f t="shared" si="99"/>
        <v>0</v>
      </c>
      <c r="T391" s="103">
        <v>8</v>
      </c>
      <c r="U391" s="103">
        <v>1955</v>
      </c>
      <c r="V391" s="104" t="s">
        <v>82</v>
      </c>
      <c r="W391" s="105">
        <f t="shared" si="107"/>
        <v>0</v>
      </c>
      <c r="X391" s="105">
        <v>0</v>
      </c>
      <c r="Y391" s="105"/>
      <c r="Z391" s="105">
        <v>0</v>
      </c>
      <c r="AA391" s="106">
        <f t="shared" si="100"/>
        <v>0</v>
      </c>
      <c r="AB391" s="107"/>
      <c r="AC391" s="108">
        <f t="shared" si="108"/>
        <v>0</v>
      </c>
      <c r="AD391" s="108">
        <v>0</v>
      </c>
      <c r="AE391" s="108">
        <v>0</v>
      </c>
      <c r="AF391" s="151"/>
      <c r="AG391" s="106">
        <f t="shared" si="109"/>
        <v>0</v>
      </c>
      <c r="AH391" s="109">
        <f t="shared" si="101"/>
        <v>0</v>
      </c>
      <c r="AJ391" s="110">
        <f t="shared" si="102"/>
        <v>0</v>
      </c>
      <c r="AK391" s="110">
        <f t="shared" si="103"/>
        <v>0</v>
      </c>
    </row>
    <row r="392" spans="1:37" x14ac:dyDescent="0.2">
      <c r="A392" s="103">
        <v>8</v>
      </c>
      <c r="B392" s="103">
        <v>1955</v>
      </c>
      <c r="C392" s="104" t="s">
        <v>83</v>
      </c>
      <c r="D392" s="105">
        <f t="shared" si="104"/>
        <v>0</v>
      </c>
      <c r="E392" s="105"/>
      <c r="F392" s="105">
        <v>0</v>
      </c>
      <c r="G392" s="105">
        <v>0</v>
      </c>
      <c r="H392" s="106">
        <f t="shared" si="96"/>
        <v>0</v>
      </c>
      <c r="I392" s="107"/>
      <c r="J392" s="108">
        <f t="shared" si="105"/>
        <v>0</v>
      </c>
      <c r="K392" s="108"/>
      <c r="L392" s="108">
        <v>0</v>
      </c>
      <c r="M392" s="108">
        <v>0</v>
      </c>
      <c r="N392" s="106">
        <f t="shared" si="106"/>
        <v>0</v>
      </c>
      <c r="O392" s="109">
        <f t="shared" si="97"/>
        <v>0</v>
      </c>
      <c r="Q392" s="110">
        <f t="shared" si="98"/>
        <v>0</v>
      </c>
      <c r="R392" s="110">
        <f t="shared" si="99"/>
        <v>0</v>
      </c>
      <c r="T392" s="103">
        <v>8</v>
      </c>
      <c r="U392" s="103">
        <v>1955</v>
      </c>
      <c r="V392" s="104" t="s">
        <v>83</v>
      </c>
      <c r="W392" s="105">
        <f t="shared" si="107"/>
        <v>0</v>
      </c>
      <c r="X392" s="105">
        <v>0</v>
      </c>
      <c r="Y392" s="105"/>
      <c r="Z392" s="105">
        <v>0</v>
      </c>
      <c r="AA392" s="106">
        <f t="shared" si="100"/>
        <v>0</v>
      </c>
      <c r="AB392" s="107"/>
      <c r="AC392" s="108">
        <f t="shared" si="108"/>
        <v>0</v>
      </c>
      <c r="AD392" s="108">
        <v>0</v>
      </c>
      <c r="AE392" s="108">
        <v>0</v>
      </c>
      <c r="AF392" s="151"/>
      <c r="AG392" s="106">
        <f t="shared" si="109"/>
        <v>0</v>
      </c>
      <c r="AH392" s="109">
        <f t="shared" si="101"/>
        <v>0</v>
      </c>
      <c r="AJ392" s="110">
        <f t="shared" si="102"/>
        <v>0</v>
      </c>
      <c r="AK392" s="110">
        <f t="shared" si="103"/>
        <v>0</v>
      </c>
    </row>
    <row r="393" spans="1:37" x14ac:dyDescent="0.2">
      <c r="A393" s="103">
        <v>8</v>
      </c>
      <c r="B393" s="103">
        <v>1960</v>
      </c>
      <c r="C393" s="104" t="s">
        <v>84</v>
      </c>
      <c r="D393" s="105">
        <f t="shared" si="104"/>
        <v>0</v>
      </c>
      <c r="E393" s="105"/>
      <c r="F393" s="105">
        <v>0</v>
      </c>
      <c r="G393" s="105">
        <v>0</v>
      </c>
      <c r="H393" s="106">
        <f t="shared" si="96"/>
        <v>0</v>
      </c>
      <c r="I393" s="107"/>
      <c r="J393" s="108">
        <f t="shared" si="105"/>
        <v>0</v>
      </c>
      <c r="K393" s="108"/>
      <c r="L393" s="108">
        <v>0</v>
      </c>
      <c r="M393" s="108">
        <v>0</v>
      </c>
      <c r="N393" s="106">
        <f t="shared" si="106"/>
        <v>0</v>
      </c>
      <c r="O393" s="109">
        <f t="shared" si="97"/>
        <v>0</v>
      </c>
      <c r="Q393" s="110">
        <f t="shared" si="98"/>
        <v>0</v>
      </c>
      <c r="R393" s="110">
        <f t="shared" si="99"/>
        <v>0</v>
      </c>
      <c r="T393" s="103">
        <v>8</v>
      </c>
      <c r="U393" s="103">
        <v>1960</v>
      </c>
      <c r="V393" s="104" t="s">
        <v>84</v>
      </c>
      <c r="W393" s="105">
        <f t="shared" si="107"/>
        <v>0</v>
      </c>
      <c r="X393" s="105">
        <v>0</v>
      </c>
      <c r="Y393" s="105"/>
      <c r="Z393" s="105">
        <v>0</v>
      </c>
      <c r="AA393" s="106">
        <f t="shared" si="100"/>
        <v>0</v>
      </c>
      <c r="AB393" s="107"/>
      <c r="AC393" s="108">
        <f t="shared" si="108"/>
        <v>0</v>
      </c>
      <c r="AD393" s="108">
        <v>0</v>
      </c>
      <c r="AE393" s="108">
        <v>0</v>
      </c>
      <c r="AF393" s="151"/>
      <c r="AG393" s="106">
        <f t="shared" si="109"/>
        <v>0</v>
      </c>
      <c r="AH393" s="109">
        <f t="shared" si="101"/>
        <v>0</v>
      </c>
      <c r="AJ393" s="110">
        <f t="shared" si="102"/>
        <v>0</v>
      </c>
      <c r="AK393" s="110">
        <f t="shared" si="103"/>
        <v>0</v>
      </c>
    </row>
    <row r="394" spans="1:37" ht="24" x14ac:dyDescent="0.2">
      <c r="A394" s="87">
        <v>47</v>
      </c>
      <c r="B394" s="103">
        <v>1970</v>
      </c>
      <c r="C394" s="104" t="s">
        <v>85</v>
      </c>
      <c r="D394" s="105">
        <f t="shared" si="104"/>
        <v>0</v>
      </c>
      <c r="E394" s="105"/>
      <c r="F394" s="105">
        <v>0</v>
      </c>
      <c r="G394" s="105">
        <v>0</v>
      </c>
      <c r="H394" s="106">
        <f t="shared" ref="H394:H410" si="110">D394+F394+G394</f>
        <v>0</v>
      </c>
      <c r="I394" s="107"/>
      <c r="J394" s="108">
        <f t="shared" si="105"/>
        <v>0</v>
      </c>
      <c r="K394" s="108"/>
      <c r="L394" s="108">
        <v>0</v>
      </c>
      <c r="M394" s="108">
        <v>0</v>
      </c>
      <c r="N394" s="106">
        <f t="shared" si="106"/>
        <v>0</v>
      </c>
      <c r="O394" s="109">
        <f t="shared" si="97"/>
        <v>0</v>
      </c>
      <c r="Q394" s="110">
        <f t="shared" ref="Q394:Q410" si="111">AVERAGE(H394,D394)</f>
        <v>0</v>
      </c>
      <c r="R394" s="110">
        <f t="shared" si="99"/>
        <v>0</v>
      </c>
      <c r="T394" s="87">
        <v>47</v>
      </c>
      <c r="U394" s="103">
        <v>1970</v>
      </c>
      <c r="V394" s="104" t="s">
        <v>85</v>
      </c>
      <c r="W394" s="105">
        <f t="shared" si="107"/>
        <v>0</v>
      </c>
      <c r="X394" s="105">
        <v>0</v>
      </c>
      <c r="Y394" s="105"/>
      <c r="Z394" s="105">
        <v>0</v>
      </c>
      <c r="AA394" s="106">
        <f t="shared" si="100"/>
        <v>0</v>
      </c>
      <c r="AB394" s="107"/>
      <c r="AC394" s="108">
        <f t="shared" si="108"/>
        <v>0</v>
      </c>
      <c r="AD394" s="108">
        <v>0</v>
      </c>
      <c r="AE394" s="108">
        <v>0</v>
      </c>
      <c r="AF394" s="151"/>
      <c r="AG394" s="106">
        <f t="shared" si="109"/>
        <v>0</v>
      </c>
      <c r="AH394" s="109">
        <f t="shared" si="101"/>
        <v>0</v>
      </c>
      <c r="AJ394" s="110">
        <f t="shared" si="102"/>
        <v>0</v>
      </c>
      <c r="AK394" s="110">
        <f t="shared" si="103"/>
        <v>0</v>
      </c>
    </row>
    <row r="395" spans="1:37" x14ac:dyDescent="0.2">
      <c r="A395" s="103">
        <v>47</v>
      </c>
      <c r="B395" s="103">
        <v>1975</v>
      </c>
      <c r="C395" s="104" t="s">
        <v>86</v>
      </c>
      <c r="D395" s="105">
        <f t="shared" si="104"/>
        <v>0</v>
      </c>
      <c r="E395" s="105"/>
      <c r="F395" s="105">
        <v>0</v>
      </c>
      <c r="G395" s="105">
        <v>0</v>
      </c>
      <c r="H395" s="106">
        <f t="shared" si="110"/>
        <v>0</v>
      </c>
      <c r="I395" s="107"/>
      <c r="J395" s="108">
        <f t="shared" si="105"/>
        <v>0</v>
      </c>
      <c r="K395" s="108"/>
      <c r="L395" s="108">
        <v>0</v>
      </c>
      <c r="M395" s="108">
        <v>0</v>
      </c>
      <c r="N395" s="106">
        <f t="shared" si="106"/>
        <v>0</v>
      </c>
      <c r="O395" s="109">
        <f t="shared" si="97"/>
        <v>0</v>
      </c>
      <c r="Q395" s="110">
        <f t="shared" si="111"/>
        <v>0</v>
      </c>
      <c r="R395" s="110">
        <f t="shared" si="99"/>
        <v>0</v>
      </c>
      <c r="T395" s="103">
        <v>47</v>
      </c>
      <c r="U395" s="103">
        <v>1975</v>
      </c>
      <c r="V395" s="104" t="s">
        <v>86</v>
      </c>
      <c r="W395" s="105">
        <f t="shared" si="107"/>
        <v>0</v>
      </c>
      <c r="X395" s="105">
        <v>0</v>
      </c>
      <c r="Y395" s="105"/>
      <c r="Z395" s="105">
        <v>0</v>
      </c>
      <c r="AA395" s="106">
        <f t="shared" si="100"/>
        <v>0</v>
      </c>
      <c r="AB395" s="107"/>
      <c r="AC395" s="108">
        <f t="shared" si="108"/>
        <v>0</v>
      </c>
      <c r="AD395" s="108">
        <v>0</v>
      </c>
      <c r="AE395" s="108">
        <v>0</v>
      </c>
      <c r="AF395" s="151"/>
      <c r="AG395" s="106">
        <f t="shared" si="109"/>
        <v>0</v>
      </c>
      <c r="AH395" s="109">
        <f t="shared" si="101"/>
        <v>0</v>
      </c>
      <c r="AJ395" s="110">
        <f t="shared" si="102"/>
        <v>0</v>
      </c>
      <c r="AK395" s="110">
        <f t="shared" si="103"/>
        <v>0</v>
      </c>
    </row>
    <row r="396" spans="1:37" x14ac:dyDescent="0.2">
      <c r="A396" s="103">
        <v>47</v>
      </c>
      <c r="B396" s="103">
        <v>1980</v>
      </c>
      <c r="C396" s="104" t="s">
        <v>87</v>
      </c>
      <c r="D396" s="105">
        <f t="shared" si="104"/>
        <v>0</v>
      </c>
      <c r="E396" s="105"/>
      <c r="F396" s="105">
        <v>0</v>
      </c>
      <c r="G396" s="105">
        <v>0</v>
      </c>
      <c r="H396" s="106">
        <f t="shared" si="110"/>
        <v>0</v>
      </c>
      <c r="I396" s="107"/>
      <c r="J396" s="108">
        <f t="shared" si="105"/>
        <v>0</v>
      </c>
      <c r="K396" s="108"/>
      <c r="L396" s="108">
        <v>0</v>
      </c>
      <c r="M396" s="108">
        <v>0</v>
      </c>
      <c r="N396" s="106">
        <f t="shared" si="106"/>
        <v>0</v>
      </c>
      <c r="O396" s="109">
        <f t="shared" si="97"/>
        <v>0</v>
      </c>
      <c r="Q396" s="110">
        <f t="shared" si="111"/>
        <v>0</v>
      </c>
      <c r="R396" s="110">
        <f t="shared" si="99"/>
        <v>0</v>
      </c>
      <c r="T396" s="103">
        <v>47</v>
      </c>
      <c r="U396" s="103">
        <v>1980</v>
      </c>
      <c r="V396" s="104" t="s">
        <v>87</v>
      </c>
      <c r="W396" s="105">
        <f t="shared" si="107"/>
        <v>0</v>
      </c>
      <c r="X396" s="105">
        <v>0</v>
      </c>
      <c r="Y396" s="105"/>
      <c r="Z396" s="105">
        <v>0</v>
      </c>
      <c r="AA396" s="106">
        <f t="shared" si="100"/>
        <v>0</v>
      </c>
      <c r="AB396" s="107"/>
      <c r="AC396" s="108">
        <f t="shared" si="108"/>
        <v>0</v>
      </c>
      <c r="AD396" s="108">
        <v>0</v>
      </c>
      <c r="AE396" s="108">
        <v>0</v>
      </c>
      <c r="AF396" s="151"/>
      <c r="AG396" s="106">
        <f t="shared" si="109"/>
        <v>0</v>
      </c>
      <c r="AH396" s="109">
        <f t="shared" si="101"/>
        <v>0</v>
      </c>
      <c r="AJ396" s="110">
        <f t="shared" si="102"/>
        <v>0</v>
      </c>
      <c r="AK396" s="110">
        <f t="shared" si="103"/>
        <v>0</v>
      </c>
    </row>
    <row r="397" spans="1:37" x14ac:dyDescent="0.2">
      <c r="A397" s="103">
        <v>47</v>
      </c>
      <c r="B397" s="103">
        <v>1985</v>
      </c>
      <c r="C397" s="104" t="s">
        <v>88</v>
      </c>
      <c r="D397" s="105">
        <f t="shared" si="104"/>
        <v>0</v>
      </c>
      <c r="E397" s="105"/>
      <c r="F397" s="105">
        <v>0</v>
      </c>
      <c r="G397" s="105">
        <v>0</v>
      </c>
      <c r="H397" s="106">
        <f t="shared" si="110"/>
        <v>0</v>
      </c>
      <c r="I397" s="107"/>
      <c r="J397" s="108">
        <f t="shared" si="105"/>
        <v>0</v>
      </c>
      <c r="K397" s="108"/>
      <c r="L397" s="108">
        <v>0</v>
      </c>
      <c r="M397" s="108">
        <v>0</v>
      </c>
      <c r="N397" s="106">
        <f t="shared" si="106"/>
        <v>0</v>
      </c>
      <c r="O397" s="109">
        <f t="shared" si="97"/>
        <v>0</v>
      </c>
      <c r="Q397" s="110">
        <f t="shared" si="111"/>
        <v>0</v>
      </c>
      <c r="R397" s="110">
        <f t="shared" si="99"/>
        <v>0</v>
      </c>
      <c r="T397" s="103">
        <v>47</v>
      </c>
      <c r="U397" s="103">
        <v>1985</v>
      </c>
      <c r="V397" s="104" t="s">
        <v>88</v>
      </c>
      <c r="W397" s="105">
        <f t="shared" si="107"/>
        <v>0</v>
      </c>
      <c r="X397" s="105">
        <v>0</v>
      </c>
      <c r="Y397" s="105"/>
      <c r="Z397" s="105">
        <v>0</v>
      </c>
      <c r="AA397" s="106">
        <f t="shared" si="100"/>
        <v>0</v>
      </c>
      <c r="AB397" s="107"/>
      <c r="AC397" s="108">
        <f t="shared" si="108"/>
        <v>0</v>
      </c>
      <c r="AD397" s="108">
        <v>0</v>
      </c>
      <c r="AE397" s="108">
        <v>0</v>
      </c>
      <c r="AF397" s="151"/>
      <c r="AG397" s="106">
        <f t="shared" si="109"/>
        <v>0</v>
      </c>
      <c r="AH397" s="109">
        <f t="shared" si="101"/>
        <v>0</v>
      </c>
      <c r="AJ397" s="110">
        <f t="shared" si="102"/>
        <v>0</v>
      </c>
      <c r="AK397" s="110">
        <f t="shared" si="103"/>
        <v>0</v>
      </c>
    </row>
    <row r="398" spans="1:37" x14ac:dyDescent="0.2">
      <c r="A398" s="87">
        <v>47</v>
      </c>
      <c r="B398" s="103">
        <v>1990</v>
      </c>
      <c r="C398" s="112" t="s">
        <v>89</v>
      </c>
      <c r="D398" s="105">
        <f t="shared" si="104"/>
        <v>0</v>
      </c>
      <c r="E398" s="105"/>
      <c r="F398" s="105">
        <v>0</v>
      </c>
      <c r="G398" s="105">
        <v>0</v>
      </c>
      <c r="H398" s="106">
        <f t="shared" si="110"/>
        <v>0</v>
      </c>
      <c r="I398" s="107"/>
      <c r="J398" s="108">
        <f t="shared" si="105"/>
        <v>0</v>
      </c>
      <c r="K398" s="108"/>
      <c r="L398" s="108">
        <v>0</v>
      </c>
      <c r="M398" s="108">
        <v>0</v>
      </c>
      <c r="N398" s="106">
        <f t="shared" si="106"/>
        <v>0</v>
      </c>
      <c r="O398" s="109">
        <f t="shared" si="97"/>
        <v>0</v>
      </c>
      <c r="Q398" s="110">
        <f t="shared" si="111"/>
        <v>0</v>
      </c>
      <c r="R398" s="110">
        <f t="shared" si="99"/>
        <v>0</v>
      </c>
      <c r="T398" s="87">
        <v>47</v>
      </c>
      <c r="U398" s="103">
        <v>1990</v>
      </c>
      <c r="V398" s="112" t="s">
        <v>89</v>
      </c>
      <c r="W398" s="105">
        <f t="shared" si="107"/>
        <v>0</v>
      </c>
      <c r="X398" s="105">
        <v>0</v>
      </c>
      <c r="Y398" s="105"/>
      <c r="Z398" s="105">
        <v>0</v>
      </c>
      <c r="AA398" s="106">
        <f t="shared" si="100"/>
        <v>0</v>
      </c>
      <c r="AB398" s="107"/>
      <c r="AC398" s="108">
        <f t="shared" si="108"/>
        <v>0</v>
      </c>
      <c r="AD398" s="108">
        <v>0</v>
      </c>
      <c r="AE398" s="108">
        <v>0</v>
      </c>
      <c r="AF398" s="151"/>
      <c r="AG398" s="106">
        <f t="shared" si="109"/>
        <v>0</v>
      </c>
      <c r="AH398" s="109">
        <f t="shared" si="101"/>
        <v>0</v>
      </c>
      <c r="AJ398" s="110">
        <f t="shared" si="102"/>
        <v>0</v>
      </c>
      <c r="AK398" s="110">
        <f t="shared" si="103"/>
        <v>0</v>
      </c>
    </row>
    <row r="399" spans="1:37" x14ac:dyDescent="0.2">
      <c r="A399" s="103">
        <v>47</v>
      </c>
      <c r="B399" s="103">
        <v>1995</v>
      </c>
      <c r="C399" s="104" t="s">
        <v>90</v>
      </c>
      <c r="D399" s="105">
        <f t="shared" si="104"/>
        <v>0</v>
      </c>
      <c r="E399" s="105"/>
      <c r="F399" s="105">
        <v>0</v>
      </c>
      <c r="G399" s="105">
        <v>0</v>
      </c>
      <c r="H399" s="106">
        <f t="shared" si="110"/>
        <v>0</v>
      </c>
      <c r="I399" s="107"/>
      <c r="J399" s="108">
        <f t="shared" si="105"/>
        <v>0</v>
      </c>
      <c r="K399" s="108"/>
      <c r="L399" s="108">
        <v>0</v>
      </c>
      <c r="M399" s="108">
        <v>0</v>
      </c>
      <c r="N399" s="106">
        <f t="shared" si="106"/>
        <v>0</v>
      </c>
      <c r="O399" s="109">
        <f t="shared" si="97"/>
        <v>0</v>
      </c>
      <c r="Q399" s="110">
        <f t="shared" si="111"/>
        <v>0</v>
      </c>
      <c r="R399" s="110">
        <f t="shared" si="99"/>
        <v>0</v>
      </c>
      <c r="T399" s="103">
        <v>47</v>
      </c>
      <c r="U399" s="103">
        <v>1995</v>
      </c>
      <c r="V399" s="104" t="s">
        <v>90</v>
      </c>
      <c r="W399" s="105">
        <f t="shared" si="107"/>
        <v>0</v>
      </c>
      <c r="X399" s="105">
        <v>0</v>
      </c>
      <c r="Y399" s="105"/>
      <c r="Z399" s="105">
        <v>0</v>
      </c>
      <c r="AA399" s="106">
        <f t="shared" si="100"/>
        <v>0</v>
      </c>
      <c r="AB399" s="107"/>
      <c r="AC399" s="108">
        <f t="shared" si="108"/>
        <v>0</v>
      </c>
      <c r="AD399" s="108">
        <v>0</v>
      </c>
      <c r="AE399" s="108">
        <v>0</v>
      </c>
      <c r="AF399" s="151"/>
      <c r="AG399" s="106">
        <f t="shared" si="109"/>
        <v>0</v>
      </c>
      <c r="AH399" s="109">
        <f t="shared" si="101"/>
        <v>0</v>
      </c>
      <c r="AJ399" s="110">
        <f t="shared" si="102"/>
        <v>0</v>
      </c>
      <c r="AK399" s="110">
        <f t="shared" si="103"/>
        <v>0</v>
      </c>
    </row>
    <row r="400" spans="1:37" x14ac:dyDescent="0.2">
      <c r="A400" s="103"/>
      <c r="B400" s="113" t="s">
        <v>156</v>
      </c>
      <c r="C400" s="114"/>
      <c r="D400" s="105">
        <v>0</v>
      </c>
      <c r="E400" s="105"/>
      <c r="F400" s="105">
        <v>0</v>
      </c>
      <c r="G400" s="105">
        <v>0</v>
      </c>
      <c r="H400" s="106">
        <f t="shared" si="110"/>
        <v>0</v>
      </c>
      <c r="J400" s="108">
        <v>0</v>
      </c>
      <c r="K400" s="108"/>
      <c r="L400" s="108">
        <v>0</v>
      </c>
      <c r="M400" s="108">
        <v>0</v>
      </c>
      <c r="N400" s="106">
        <f t="shared" si="106"/>
        <v>0</v>
      </c>
      <c r="O400" s="109">
        <f t="shared" si="97"/>
        <v>0</v>
      </c>
      <c r="Q400" s="110">
        <f t="shared" si="111"/>
        <v>0</v>
      </c>
      <c r="R400" s="110">
        <f t="shared" si="99"/>
        <v>0</v>
      </c>
      <c r="T400" s="103"/>
      <c r="U400" s="113" t="s">
        <v>156</v>
      </c>
      <c r="V400" s="114"/>
      <c r="W400" s="105">
        <v>0</v>
      </c>
      <c r="X400" s="105">
        <v>0</v>
      </c>
      <c r="Y400" s="105"/>
      <c r="Z400" s="105">
        <v>0</v>
      </c>
      <c r="AA400" s="106">
        <f t="shared" si="100"/>
        <v>0</v>
      </c>
      <c r="AC400" s="108">
        <v>0</v>
      </c>
      <c r="AD400" s="108">
        <v>0</v>
      </c>
      <c r="AE400" s="108">
        <v>0</v>
      </c>
      <c r="AF400" s="151"/>
      <c r="AG400" s="106">
        <f t="shared" si="109"/>
        <v>0</v>
      </c>
      <c r="AH400" s="109">
        <f t="shared" si="101"/>
        <v>0</v>
      </c>
      <c r="AJ400" s="110">
        <f t="shared" si="102"/>
        <v>0</v>
      </c>
      <c r="AK400" s="110">
        <f t="shared" si="103"/>
        <v>0</v>
      </c>
    </row>
    <row r="401" spans="1:37" x14ac:dyDescent="0.2">
      <c r="A401" s="103"/>
      <c r="B401" s="113" t="s">
        <v>156</v>
      </c>
      <c r="C401" s="114"/>
      <c r="D401" s="105">
        <v>0</v>
      </c>
      <c r="E401" s="105"/>
      <c r="F401" s="105">
        <v>0</v>
      </c>
      <c r="G401" s="105">
        <v>0</v>
      </c>
      <c r="H401" s="106">
        <f t="shared" si="110"/>
        <v>0</v>
      </c>
      <c r="J401" s="108">
        <v>0</v>
      </c>
      <c r="K401" s="108"/>
      <c r="L401" s="108">
        <v>0</v>
      </c>
      <c r="M401" s="108">
        <v>0</v>
      </c>
      <c r="N401" s="106">
        <f t="shared" si="106"/>
        <v>0</v>
      </c>
      <c r="O401" s="109">
        <f t="shared" si="97"/>
        <v>0</v>
      </c>
      <c r="Q401" s="110">
        <f t="shared" si="111"/>
        <v>0</v>
      </c>
      <c r="R401" s="110">
        <f t="shared" si="99"/>
        <v>0</v>
      </c>
      <c r="T401" s="103"/>
      <c r="U401" s="113" t="s">
        <v>156</v>
      </c>
      <c r="V401" s="114"/>
      <c r="W401" s="105">
        <v>0</v>
      </c>
      <c r="X401" s="105">
        <v>0</v>
      </c>
      <c r="Y401" s="105"/>
      <c r="Z401" s="105">
        <v>0</v>
      </c>
      <c r="AA401" s="106">
        <f t="shared" si="100"/>
        <v>0</v>
      </c>
      <c r="AC401" s="108">
        <v>0</v>
      </c>
      <c r="AD401" s="108">
        <v>0</v>
      </c>
      <c r="AE401" s="108">
        <v>0</v>
      </c>
      <c r="AF401" s="151"/>
      <c r="AG401" s="106">
        <f t="shared" si="109"/>
        <v>0</v>
      </c>
      <c r="AH401" s="109">
        <f t="shared" si="101"/>
        <v>0</v>
      </c>
      <c r="AJ401" s="110">
        <f t="shared" si="102"/>
        <v>0</v>
      </c>
      <c r="AK401" s="110">
        <f t="shared" si="103"/>
        <v>0</v>
      </c>
    </row>
    <row r="402" spans="1:37" x14ac:dyDescent="0.2">
      <c r="A402" s="103"/>
      <c r="B402" s="113" t="s">
        <v>156</v>
      </c>
      <c r="C402" s="114"/>
      <c r="D402" s="105">
        <v>0</v>
      </c>
      <c r="E402" s="105"/>
      <c r="F402" s="105">
        <v>0</v>
      </c>
      <c r="G402" s="105">
        <v>0</v>
      </c>
      <c r="H402" s="106">
        <f t="shared" si="110"/>
        <v>0</v>
      </c>
      <c r="J402" s="108">
        <v>0</v>
      </c>
      <c r="K402" s="108"/>
      <c r="L402" s="108">
        <v>0</v>
      </c>
      <c r="M402" s="108">
        <v>0</v>
      </c>
      <c r="N402" s="106">
        <f t="shared" si="106"/>
        <v>0</v>
      </c>
      <c r="O402" s="109">
        <f t="shared" si="97"/>
        <v>0</v>
      </c>
      <c r="Q402" s="110">
        <f t="shared" si="111"/>
        <v>0</v>
      </c>
      <c r="R402" s="110">
        <f t="shared" si="99"/>
        <v>0</v>
      </c>
      <c r="T402" s="103"/>
      <c r="U402" s="113" t="s">
        <v>156</v>
      </c>
      <c r="V402" s="114"/>
      <c r="W402" s="105">
        <v>0</v>
      </c>
      <c r="X402" s="105">
        <v>0</v>
      </c>
      <c r="Y402" s="105"/>
      <c r="Z402" s="105">
        <v>0</v>
      </c>
      <c r="AA402" s="106">
        <f t="shared" si="100"/>
        <v>0</v>
      </c>
      <c r="AC402" s="108">
        <v>0</v>
      </c>
      <c r="AD402" s="108">
        <v>0</v>
      </c>
      <c r="AE402" s="108">
        <v>0</v>
      </c>
      <c r="AF402" s="151"/>
      <c r="AG402" s="106">
        <f t="shared" si="109"/>
        <v>0</v>
      </c>
      <c r="AH402" s="109">
        <f t="shared" si="101"/>
        <v>0</v>
      </c>
      <c r="AJ402" s="110">
        <f t="shared" si="102"/>
        <v>0</v>
      </c>
      <c r="AK402" s="110">
        <f t="shared" si="103"/>
        <v>0</v>
      </c>
    </row>
    <row r="403" spans="1:37" x14ac:dyDescent="0.2">
      <c r="A403" s="103"/>
      <c r="B403" s="113" t="s">
        <v>156</v>
      </c>
      <c r="C403" s="114"/>
      <c r="D403" s="105">
        <v>0</v>
      </c>
      <c r="E403" s="105"/>
      <c r="F403" s="105">
        <v>0</v>
      </c>
      <c r="G403" s="105">
        <v>0</v>
      </c>
      <c r="H403" s="106">
        <f t="shared" si="110"/>
        <v>0</v>
      </c>
      <c r="J403" s="108">
        <v>0</v>
      </c>
      <c r="K403" s="108"/>
      <c r="L403" s="108">
        <v>0</v>
      </c>
      <c r="M403" s="108">
        <v>0</v>
      </c>
      <c r="N403" s="106">
        <f t="shared" si="106"/>
        <v>0</v>
      </c>
      <c r="O403" s="109">
        <f t="shared" si="97"/>
        <v>0</v>
      </c>
      <c r="Q403" s="110">
        <f t="shared" si="111"/>
        <v>0</v>
      </c>
      <c r="R403" s="110">
        <f t="shared" si="99"/>
        <v>0</v>
      </c>
      <c r="T403" s="103"/>
      <c r="U403" s="113" t="s">
        <v>156</v>
      </c>
      <c r="V403" s="114"/>
      <c r="W403" s="105">
        <v>0</v>
      </c>
      <c r="X403" s="105">
        <v>0</v>
      </c>
      <c r="Y403" s="105"/>
      <c r="Z403" s="105">
        <v>0</v>
      </c>
      <c r="AA403" s="106">
        <f t="shared" si="100"/>
        <v>0</v>
      </c>
      <c r="AC403" s="108">
        <v>0</v>
      </c>
      <c r="AD403" s="108">
        <v>0</v>
      </c>
      <c r="AE403" s="108">
        <v>0</v>
      </c>
      <c r="AF403" s="151"/>
      <c r="AG403" s="106">
        <f t="shared" si="109"/>
        <v>0</v>
      </c>
      <c r="AH403" s="109">
        <f t="shared" si="101"/>
        <v>0</v>
      </c>
      <c r="AJ403" s="110">
        <f t="shared" si="102"/>
        <v>0</v>
      </c>
      <c r="AK403" s="110">
        <f t="shared" si="103"/>
        <v>0</v>
      </c>
    </row>
    <row r="404" spans="1:37" x14ac:dyDescent="0.2">
      <c r="A404" s="103"/>
      <c r="B404" s="113" t="s">
        <v>156</v>
      </c>
      <c r="C404" s="114"/>
      <c r="D404" s="105">
        <v>0</v>
      </c>
      <c r="E404" s="105"/>
      <c r="F404" s="105">
        <v>0</v>
      </c>
      <c r="G404" s="105">
        <v>0</v>
      </c>
      <c r="H404" s="106">
        <f t="shared" si="110"/>
        <v>0</v>
      </c>
      <c r="J404" s="108">
        <v>0</v>
      </c>
      <c r="K404" s="108"/>
      <c r="L404" s="108">
        <v>0</v>
      </c>
      <c r="M404" s="108">
        <v>0</v>
      </c>
      <c r="N404" s="106">
        <f t="shared" si="106"/>
        <v>0</v>
      </c>
      <c r="O404" s="109">
        <f t="shared" si="97"/>
        <v>0</v>
      </c>
      <c r="Q404" s="110">
        <f t="shared" si="111"/>
        <v>0</v>
      </c>
      <c r="R404" s="110">
        <f t="shared" si="99"/>
        <v>0</v>
      </c>
      <c r="T404" s="103"/>
      <c r="U404" s="113" t="s">
        <v>156</v>
      </c>
      <c r="V404" s="114"/>
      <c r="W404" s="105">
        <v>0</v>
      </c>
      <c r="X404" s="105">
        <v>0</v>
      </c>
      <c r="Y404" s="105"/>
      <c r="Z404" s="105">
        <v>0</v>
      </c>
      <c r="AA404" s="106">
        <f t="shared" si="100"/>
        <v>0</v>
      </c>
      <c r="AC404" s="108">
        <v>0</v>
      </c>
      <c r="AD404" s="108">
        <v>0</v>
      </c>
      <c r="AE404" s="108">
        <v>0</v>
      </c>
      <c r="AF404" s="151"/>
      <c r="AG404" s="106">
        <f t="shared" si="109"/>
        <v>0</v>
      </c>
      <c r="AH404" s="109">
        <f t="shared" si="101"/>
        <v>0</v>
      </c>
      <c r="AJ404" s="110">
        <f t="shared" si="102"/>
        <v>0</v>
      </c>
      <c r="AK404" s="110">
        <f t="shared" si="103"/>
        <v>0</v>
      </c>
    </row>
    <row r="405" spans="1:37" x14ac:dyDescent="0.2">
      <c r="A405" s="103"/>
      <c r="B405" s="113" t="s">
        <v>156</v>
      </c>
      <c r="C405" s="114"/>
      <c r="D405" s="105">
        <v>0</v>
      </c>
      <c r="E405" s="105"/>
      <c r="F405" s="105">
        <v>0</v>
      </c>
      <c r="G405" s="105">
        <v>0</v>
      </c>
      <c r="H405" s="106">
        <f t="shared" si="110"/>
        <v>0</v>
      </c>
      <c r="J405" s="108">
        <v>0</v>
      </c>
      <c r="K405" s="108"/>
      <c r="L405" s="108">
        <v>0</v>
      </c>
      <c r="M405" s="108">
        <v>0</v>
      </c>
      <c r="N405" s="106">
        <f t="shared" si="106"/>
        <v>0</v>
      </c>
      <c r="O405" s="109">
        <f t="shared" si="97"/>
        <v>0</v>
      </c>
      <c r="Q405" s="110">
        <f t="shared" si="111"/>
        <v>0</v>
      </c>
      <c r="R405" s="110">
        <f t="shared" si="99"/>
        <v>0</v>
      </c>
      <c r="T405" s="103"/>
      <c r="U405" s="113" t="s">
        <v>156</v>
      </c>
      <c r="V405" s="114"/>
      <c r="W405" s="105">
        <v>0</v>
      </c>
      <c r="X405" s="105">
        <v>0</v>
      </c>
      <c r="Y405" s="105"/>
      <c r="Z405" s="105">
        <v>0</v>
      </c>
      <c r="AA405" s="106">
        <f t="shared" si="100"/>
        <v>0</v>
      </c>
      <c r="AC405" s="108">
        <v>0</v>
      </c>
      <c r="AD405" s="108">
        <v>0</v>
      </c>
      <c r="AE405" s="108">
        <v>0</v>
      </c>
      <c r="AF405" s="151"/>
      <c r="AG405" s="106">
        <f t="shared" si="109"/>
        <v>0</v>
      </c>
      <c r="AH405" s="109">
        <f t="shared" si="101"/>
        <v>0</v>
      </c>
      <c r="AJ405" s="110">
        <f t="shared" si="102"/>
        <v>0</v>
      </c>
      <c r="AK405" s="110">
        <f t="shared" si="103"/>
        <v>0</v>
      </c>
    </row>
    <row r="406" spans="1:37" x14ac:dyDescent="0.2">
      <c r="A406" s="103"/>
      <c r="B406" s="113" t="s">
        <v>156</v>
      </c>
      <c r="C406" s="114"/>
      <c r="D406" s="105">
        <v>0</v>
      </c>
      <c r="E406" s="105"/>
      <c r="F406" s="105">
        <v>0</v>
      </c>
      <c r="G406" s="105">
        <v>0</v>
      </c>
      <c r="H406" s="106">
        <f t="shared" si="110"/>
        <v>0</v>
      </c>
      <c r="J406" s="108">
        <v>0</v>
      </c>
      <c r="K406" s="108"/>
      <c r="L406" s="108">
        <v>0</v>
      </c>
      <c r="M406" s="108">
        <v>0</v>
      </c>
      <c r="N406" s="106">
        <f t="shared" si="106"/>
        <v>0</v>
      </c>
      <c r="O406" s="109">
        <f t="shared" si="97"/>
        <v>0</v>
      </c>
      <c r="Q406" s="110">
        <f t="shared" si="111"/>
        <v>0</v>
      </c>
      <c r="R406" s="110">
        <f t="shared" si="99"/>
        <v>0</v>
      </c>
      <c r="T406" s="103"/>
      <c r="U406" s="113" t="s">
        <v>156</v>
      </c>
      <c r="V406" s="114"/>
      <c r="W406" s="105">
        <v>0</v>
      </c>
      <c r="X406" s="105">
        <v>0</v>
      </c>
      <c r="Y406" s="105"/>
      <c r="Z406" s="105">
        <v>0</v>
      </c>
      <c r="AA406" s="106">
        <f t="shared" si="100"/>
        <v>0</v>
      </c>
      <c r="AC406" s="108">
        <v>0</v>
      </c>
      <c r="AD406" s="108">
        <v>0</v>
      </c>
      <c r="AE406" s="108">
        <v>0</v>
      </c>
      <c r="AF406" s="151"/>
      <c r="AG406" s="106">
        <f t="shared" si="109"/>
        <v>0</v>
      </c>
      <c r="AH406" s="109">
        <f t="shared" si="101"/>
        <v>0</v>
      </c>
      <c r="AJ406" s="110">
        <f t="shared" si="102"/>
        <v>0</v>
      </c>
      <c r="AK406" s="110">
        <f t="shared" si="103"/>
        <v>0</v>
      </c>
    </row>
    <row r="407" spans="1:37" x14ac:dyDescent="0.2">
      <c r="A407" s="103"/>
      <c r="B407" s="113" t="s">
        <v>156</v>
      </c>
      <c r="C407" s="114"/>
      <c r="D407" s="105">
        <v>0</v>
      </c>
      <c r="E407" s="105"/>
      <c r="F407" s="105">
        <v>0</v>
      </c>
      <c r="G407" s="105">
        <v>0</v>
      </c>
      <c r="H407" s="106">
        <f t="shared" si="110"/>
        <v>0</v>
      </c>
      <c r="J407" s="108">
        <v>0</v>
      </c>
      <c r="K407" s="108"/>
      <c r="L407" s="108">
        <v>0</v>
      </c>
      <c r="M407" s="108">
        <v>0</v>
      </c>
      <c r="N407" s="106">
        <f t="shared" si="106"/>
        <v>0</v>
      </c>
      <c r="O407" s="109">
        <f t="shared" si="97"/>
        <v>0</v>
      </c>
      <c r="Q407" s="110">
        <f t="shared" si="111"/>
        <v>0</v>
      </c>
      <c r="R407" s="110">
        <f t="shared" si="99"/>
        <v>0</v>
      </c>
      <c r="T407" s="103"/>
      <c r="U407" s="113" t="s">
        <v>156</v>
      </c>
      <c r="V407" s="114"/>
      <c r="W407" s="105">
        <v>0</v>
      </c>
      <c r="X407" s="105">
        <v>0</v>
      </c>
      <c r="Y407" s="105"/>
      <c r="Z407" s="105">
        <v>0</v>
      </c>
      <c r="AA407" s="106">
        <f t="shared" si="100"/>
        <v>0</v>
      </c>
      <c r="AC407" s="108">
        <v>0</v>
      </c>
      <c r="AD407" s="108">
        <v>0</v>
      </c>
      <c r="AE407" s="108">
        <v>0</v>
      </c>
      <c r="AF407" s="151"/>
      <c r="AG407" s="106">
        <f t="shared" si="109"/>
        <v>0</v>
      </c>
      <c r="AH407" s="109">
        <f t="shared" si="101"/>
        <v>0</v>
      </c>
      <c r="AJ407" s="110">
        <f t="shared" si="102"/>
        <v>0</v>
      </c>
      <c r="AK407" s="110">
        <f t="shared" si="103"/>
        <v>0</v>
      </c>
    </row>
    <row r="408" spans="1:37" x14ac:dyDescent="0.2">
      <c r="A408" s="103"/>
      <c r="B408" s="113" t="s">
        <v>156</v>
      </c>
      <c r="C408" s="114"/>
      <c r="D408" s="105">
        <v>0</v>
      </c>
      <c r="E408" s="105"/>
      <c r="F408" s="105">
        <v>0</v>
      </c>
      <c r="G408" s="105">
        <v>0</v>
      </c>
      <c r="H408" s="106">
        <f t="shared" si="110"/>
        <v>0</v>
      </c>
      <c r="J408" s="108">
        <v>0</v>
      </c>
      <c r="K408" s="108"/>
      <c r="L408" s="108">
        <v>0</v>
      </c>
      <c r="M408" s="108">
        <v>0</v>
      </c>
      <c r="N408" s="106">
        <f t="shared" si="106"/>
        <v>0</v>
      </c>
      <c r="O408" s="109">
        <f t="shared" si="97"/>
        <v>0</v>
      </c>
      <c r="Q408" s="110">
        <f t="shared" si="111"/>
        <v>0</v>
      </c>
      <c r="R408" s="110">
        <f t="shared" si="99"/>
        <v>0</v>
      </c>
      <c r="T408" s="103"/>
      <c r="U408" s="113" t="s">
        <v>156</v>
      </c>
      <c r="V408" s="114"/>
      <c r="W408" s="105">
        <v>0</v>
      </c>
      <c r="X408" s="105">
        <v>0</v>
      </c>
      <c r="Y408" s="105"/>
      <c r="Z408" s="105">
        <v>0</v>
      </c>
      <c r="AA408" s="106">
        <f t="shared" si="100"/>
        <v>0</v>
      </c>
      <c r="AC408" s="108">
        <v>0</v>
      </c>
      <c r="AD408" s="108">
        <v>0</v>
      </c>
      <c r="AE408" s="108">
        <v>0</v>
      </c>
      <c r="AF408" s="151"/>
      <c r="AG408" s="106">
        <f t="shared" si="109"/>
        <v>0</v>
      </c>
      <c r="AH408" s="109">
        <f t="shared" si="101"/>
        <v>0</v>
      </c>
      <c r="AJ408" s="110">
        <f t="shared" si="102"/>
        <v>0</v>
      </c>
      <c r="AK408" s="110">
        <f t="shared" si="103"/>
        <v>0</v>
      </c>
    </row>
    <row r="409" spans="1:37" x14ac:dyDescent="0.2">
      <c r="A409" s="103"/>
      <c r="B409" s="113" t="s">
        <v>156</v>
      </c>
      <c r="C409" s="114"/>
      <c r="D409" s="105">
        <v>0</v>
      </c>
      <c r="E409" s="105"/>
      <c r="F409" s="105">
        <v>0</v>
      </c>
      <c r="G409" s="105">
        <v>0</v>
      </c>
      <c r="H409" s="106">
        <f t="shared" si="110"/>
        <v>0</v>
      </c>
      <c r="J409" s="108">
        <v>0</v>
      </c>
      <c r="K409" s="108"/>
      <c r="L409" s="108">
        <v>0</v>
      </c>
      <c r="M409" s="108">
        <v>0</v>
      </c>
      <c r="N409" s="106">
        <f>J409+L409+M409</f>
        <v>0</v>
      </c>
      <c r="O409" s="109">
        <f t="shared" si="97"/>
        <v>0</v>
      </c>
      <c r="Q409" s="110">
        <f t="shared" si="111"/>
        <v>0</v>
      </c>
      <c r="R409" s="110">
        <f t="shared" si="99"/>
        <v>0</v>
      </c>
      <c r="T409" s="103"/>
      <c r="U409" s="113" t="s">
        <v>156</v>
      </c>
      <c r="V409" s="114"/>
      <c r="W409" s="105">
        <v>0</v>
      </c>
      <c r="X409" s="105">
        <v>0</v>
      </c>
      <c r="Y409" s="105"/>
      <c r="Z409" s="105">
        <v>0</v>
      </c>
      <c r="AA409" s="106">
        <f t="shared" si="100"/>
        <v>0</v>
      </c>
      <c r="AC409" s="108">
        <v>0</v>
      </c>
      <c r="AD409" s="108">
        <v>0</v>
      </c>
      <c r="AE409" s="108">
        <v>0</v>
      </c>
      <c r="AF409" s="151"/>
      <c r="AG409" s="106">
        <f>AC409+AD409+AE409</f>
        <v>0</v>
      </c>
      <c r="AH409" s="109">
        <f t="shared" si="101"/>
        <v>0</v>
      </c>
      <c r="AJ409" s="110">
        <f t="shared" si="102"/>
        <v>0</v>
      </c>
      <c r="AK409" s="110">
        <f t="shared" si="103"/>
        <v>0</v>
      </c>
    </row>
    <row r="410" spans="1:37" x14ac:dyDescent="0.2">
      <c r="A410" s="113"/>
      <c r="B410" s="113"/>
      <c r="C410" s="114"/>
      <c r="D410" s="105">
        <v>0</v>
      </c>
      <c r="E410" s="105"/>
      <c r="F410" s="105">
        <v>0</v>
      </c>
      <c r="G410" s="105">
        <v>0</v>
      </c>
      <c r="H410" s="106">
        <f t="shared" si="110"/>
        <v>0</v>
      </c>
      <c r="J410" s="108">
        <v>0</v>
      </c>
      <c r="K410" s="108"/>
      <c r="L410" s="108">
        <v>0</v>
      </c>
      <c r="M410" s="108">
        <v>0</v>
      </c>
      <c r="N410" s="106">
        <f>J410+L410+M410</f>
        <v>0</v>
      </c>
      <c r="O410" s="109">
        <f t="shared" si="97"/>
        <v>0</v>
      </c>
      <c r="Q410" s="110">
        <f t="shared" si="111"/>
        <v>0</v>
      </c>
      <c r="R410" s="110">
        <f t="shared" si="99"/>
        <v>0</v>
      </c>
      <c r="T410" s="113"/>
      <c r="U410" s="113"/>
      <c r="V410" s="114"/>
      <c r="W410" s="105">
        <v>0</v>
      </c>
      <c r="X410" s="105">
        <v>0</v>
      </c>
      <c r="Y410" s="105"/>
      <c r="Z410" s="105">
        <v>0</v>
      </c>
      <c r="AA410" s="106">
        <f t="shared" si="100"/>
        <v>0</v>
      </c>
      <c r="AC410" s="108">
        <v>0</v>
      </c>
      <c r="AD410" s="108">
        <v>0</v>
      </c>
      <c r="AE410" s="108">
        <v>0</v>
      </c>
      <c r="AF410" s="151"/>
      <c r="AG410" s="106">
        <f>AC410+AD410+AE410</f>
        <v>0</v>
      </c>
      <c r="AH410" s="109">
        <f t="shared" si="101"/>
        <v>0</v>
      </c>
      <c r="AJ410" s="110">
        <f t="shared" si="102"/>
        <v>0</v>
      </c>
      <c r="AK410" s="110">
        <f t="shared" si="103"/>
        <v>0</v>
      </c>
    </row>
    <row r="411" spans="1:37" x14ac:dyDescent="0.2">
      <c r="A411" s="113"/>
      <c r="B411" s="113"/>
      <c r="C411" s="115" t="s">
        <v>157</v>
      </c>
      <c r="D411" s="146">
        <f>SUM(D362:D410)</f>
        <v>2831656.27</v>
      </c>
      <c r="E411" s="146"/>
      <c r="F411" s="119">
        <f>SUM(F362:F410)</f>
        <v>24057</v>
      </c>
      <c r="G411" s="147">
        <f>SUM(G362:G410)</f>
        <v>0</v>
      </c>
      <c r="H411" s="106">
        <f>SUM(H362:H410)</f>
        <v>2855713.27</v>
      </c>
      <c r="J411" s="108">
        <f>SUM(J362:J410)</f>
        <v>1726964</v>
      </c>
      <c r="K411" s="108"/>
      <c r="L411" s="108">
        <f>SUM(L362:L410)</f>
        <v>49114</v>
      </c>
      <c r="M411" s="108">
        <v>0</v>
      </c>
      <c r="N411" s="106">
        <f>SUM(N362:N410)</f>
        <v>1776078</v>
      </c>
      <c r="O411" s="109">
        <f>SUM(O362:O410)</f>
        <v>1079635.27</v>
      </c>
      <c r="Q411" s="110">
        <f>SUM(Q362:Q410)</f>
        <v>2843684.77</v>
      </c>
      <c r="R411" s="110">
        <f>SUM(R362:R410)</f>
        <v>1751521</v>
      </c>
      <c r="T411" s="113"/>
      <c r="U411" s="113"/>
      <c r="V411" s="115" t="s">
        <v>157</v>
      </c>
      <c r="W411" s="106">
        <f>SUM(W362:W410)</f>
        <v>2831655.27</v>
      </c>
      <c r="X411" s="116">
        <f>SUM(X362:X410)</f>
        <v>24057</v>
      </c>
      <c r="Y411" s="116"/>
      <c r="Z411" s="116">
        <f>SUM(Z362:Z410)</f>
        <v>0</v>
      </c>
      <c r="AA411" s="106">
        <f>SUM(AA362:AA410)</f>
        <v>2855712.27</v>
      </c>
      <c r="AC411" s="108">
        <f>SUM(AC362:AC410)</f>
        <v>1846982.3520816271</v>
      </c>
      <c r="AD411" s="108">
        <f>SUM(AD362:AD410)</f>
        <v>66744</v>
      </c>
      <c r="AE411" s="108">
        <v>0</v>
      </c>
      <c r="AF411" s="151"/>
      <c r="AG411" s="148">
        <f>SUM(AG362:AG410)</f>
        <v>1913726.3520816271</v>
      </c>
      <c r="AH411" s="148">
        <f>SUM(AH362:AH410)</f>
        <v>941985.91791837278</v>
      </c>
      <c r="AJ411" s="120">
        <f>SUM(AJ362:AJ410)</f>
        <v>2843683.77</v>
      </c>
      <c r="AK411" s="120">
        <f>SUM(AK362:AK410)</f>
        <v>1880354.3520816271</v>
      </c>
    </row>
    <row r="412" spans="1:37" x14ac:dyDescent="0.2">
      <c r="A412" s="113"/>
      <c r="B412" s="113"/>
      <c r="C412" s="117" t="s">
        <v>174</v>
      </c>
      <c r="D412" s="118"/>
      <c r="E412" s="118"/>
      <c r="F412" s="119"/>
      <c r="G412" s="119"/>
      <c r="H412" s="118">
        <f>D412+F412+G412</f>
        <v>0</v>
      </c>
      <c r="I412" s="89"/>
      <c r="J412" s="119"/>
      <c r="K412" s="119"/>
      <c r="L412" s="119"/>
      <c r="M412" s="119"/>
      <c r="N412" s="118">
        <f>J412+L412+M412</f>
        <v>0</v>
      </c>
      <c r="O412" s="118">
        <f>H412+N412</f>
        <v>0</v>
      </c>
      <c r="Q412" s="120"/>
      <c r="R412" s="120">
        <f>Q411-R411</f>
        <v>1092163.77</v>
      </c>
      <c r="T412" s="113"/>
      <c r="U412" s="113"/>
      <c r="V412" s="117" t="s">
        <v>174</v>
      </c>
      <c r="W412" s="118"/>
      <c r="X412" s="119"/>
      <c r="Y412" s="119"/>
      <c r="Z412" s="119"/>
      <c r="AA412" s="118">
        <f>W412+X412+Z412</f>
        <v>0</v>
      </c>
      <c r="AB412" s="89"/>
      <c r="AC412" s="119"/>
      <c r="AD412" s="119"/>
      <c r="AE412" s="116"/>
      <c r="AF412" s="116"/>
      <c r="AG412" s="106">
        <f>AC412+AD412+AE412</f>
        <v>0</v>
      </c>
      <c r="AH412" s="109">
        <f>AA412+AG412</f>
        <v>0</v>
      </c>
      <c r="AJ412" s="111"/>
      <c r="AK412" s="111">
        <f>AJ411-AK411</f>
        <v>963329.4179183729</v>
      </c>
    </row>
    <row r="413" spans="1:37" ht="36" x14ac:dyDescent="0.2">
      <c r="A413" s="113"/>
      <c r="B413" s="113"/>
      <c r="C413" s="121" t="s">
        <v>173</v>
      </c>
      <c r="D413" s="115"/>
      <c r="E413" s="115"/>
      <c r="F413" s="116"/>
      <c r="G413" s="116"/>
      <c r="H413" s="106">
        <f>D413+F413+G413</f>
        <v>0</v>
      </c>
      <c r="J413" s="116"/>
      <c r="K413" s="116"/>
      <c r="L413" s="116"/>
      <c r="M413" s="116"/>
      <c r="N413" s="106">
        <f>J413+L413+M413</f>
        <v>0</v>
      </c>
      <c r="O413" s="109">
        <f>H413+N413</f>
        <v>0</v>
      </c>
      <c r="Q413" s="111"/>
      <c r="R413" s="111">
        <f>AVERAGE(O414,O345)</f>
        <v>1092163.77</v>
      </c>
      <c r="T413" s="113"/>
      <c r="U413" s="113"/>
      <c r="V413" s="121" t="s">
        <v>173</v>
      </c>
      <c r="W413" s="115"/>
      <c r="X413" s="116"/>
      <c r="Y413" s="116"/>
      <c r="Z413" s="116"/>
      <c r="AA413" s="106">
        <f>W413+X413+Z413</f>
        <v>0</v>
      </c>
      <c r="AC413" s="116"/>
      <c r="AD413" s="116"/>
      <c r="AE413" s="116"/>
      <c r="AF413" s="116"/>
      <c r="AG413" s="106">
        <f>AC413+AD413+AE413</f>
        <v>0</v>
      </c>
      <c r="AH413" s="109">
        <f>AA413+AG413</f>
        <v>0</v>
      </c>
      <c r="AJ413" s="111"/>
      <c r="AK413" s="111">
        <f>AVERAGE(AH414,AH207)</f>
        <v>984248.61790776649</v>
      </c>
    </row>
    <row r="414" spans="1:37" x14ac:dyDescent="0.2">
      <c r="A414" s="113"/>
      <c r="B414" s="113"/>
      <c r="C414" s="122" t="s">
        <v>158</v>
      </c>
      <c r="D414" s="115">
        <f>SUM(D411:D413)</f>
        <v>2831656.27</v>
      </c>
      <c r="E414" s="115"/>
      <c r="F414" s="116">
        <f>SUM(F411:F413)</f>
        <v>24057</v>
      </c>
      <c r="G414" s="116">
        <f>SUM(G411:G413)</f>
        <v>0</v>
      </c>
      <c r="H414" s="106">
        <f>SUM(H411:H413)</f>
        <v>2855713.27</v>
      </c>
      <c r="J414" s="116">
        <f>SUM(J411:J413)</f>
        <v>1726964</v>
      </c>
      <c r="K414" s="116"/>
      <c r="L414" s="116">
        <f>SUM(L411:L413)</f>
        <v>49114</v>
      </c>
      <c r="M414" s="116">
        <f>SUM(M411:M413)</f>
        <v>0</v>
      </c>
      <c r="N414" s="106">
        <f>SUM(N411:N413)</f>
        <v>1776078</v>
      </c>
      <c r="O414" s="109">
        <f>SUM(O411:O413)</f>
        <v>1079635.27</v>
      </c>
      <c r="Q414" s="111"/>
      <c r="T414" s="113"/>
      <c r="U414" s="113"/>
      <c r="V414" s="122" t="s">
        <v>158</v>
      </c>
      <c r="W414" s="115">
        <f>SUM(W411:W413)</f>
        <v>2831655.27</v>
      </c>
      <c r="X414" s="116">
        <f>SUM(X411:X413)</f>
        <v>24057</v>
      </c>
      <c r="Y414" s="116"/>
      <c r="Z414" s="116">
        <f>SUM(Z411:Z413)</f>
        <v>0</v>
      </c>
      <c r="AA414" s="106">
        <f>SUM(AA411:AA413)</f>
        <v>2855712.27</v>
      </c>
      <c r="AC414" s="116">
        <f>SUM(AC411:AC413)</f>
        <v>1846982.3520816271</v>
      </c>
      <c r="AD414" s="116">
        <f>SUM(AD411:AD413)</f>
        <v>66744</v>
      </c>
      <c r="AE414" s="118">
        <f>SUM(AE411:AE413)</f>
        <v>0</v>
      </c>
      <c r="AF414" s="118"/>
      <c r="AG414" s="118">
        <f>SUM(AG411:AG413)</f>
        <v>1913726.3520816271</v>
      </c>
      <c r="AH414" s="118">
        <f>SUM(AH411:AH413)</f>
        <v>941985.91791837278</v>
      </c>
      <c r="AJ414" s="111"/>
    </row>
    <row r="415" spans="1:37" x14ac:dyDescent="0.2">
      <c r="A415" s="113"/>
      <c r="B415" s="113"/>
      <c r="C415" s="117" t="s">
        <v>159</v>
      </c>
      <c r="D415" s="118"/>
      <c r="E415" s="118"/>
      <c r="F415" s="118"/>
      <c r="G415" s="118"/>
      <c r="H415" s="118"/>
      <c r="I415" s="118"/>
      <c r="J415" s="118"/>
      <c r="K415" s="118"/>
      <c r="L415" s="118"/>
      <c r="M415" s="118"/>
      <c r="N415" s="118">
        <f>'[1]1.2 TB Historical Balances'!Y200</f>
        <v>-1776077.48</v>
      </c>
      <c r="O415" s="118"/>
      <c r="Q415" s="111" t="s">
        <v>160</v>
      </c>
      <c r="T415" s="113"/>
      <c r="U415" s="113"/>
      <c r="V415" s="117" t="s">
        <v>159</v>
      </c>
      <c r="W415" s="118"/>
      <c r="X415" s="118"/>
      <c r="Y415" s="118"/>
      <c r="Z415" s="118"/>
      <c r="AA415" s="118"/>
      <c r="AB415" s="118"/>
      <c r="AC415" s="118"/>
      <c r="AD415" s="118"/>
      <c r="AE415" s="126"/>
      <c r="AF415" s="126"/>
      <c r="AG415" s="127"/>
      <c r="AH415" s="128"/>
      <c r="AI415" s="129"/>
      <c r="AJ415" s="129"/>
      <c r="AK415" s="126"/>
    </row>
    <row r="416" spans="1:37" x14ac:dyDescent="0.2">
      <c r="A416" s="123"/>
      <c r="B416" s="123"/>
      <c r="C416" s="189" t="s">
        <v>91</v>
      </c>
      <c r="D416" s="189"/>
      <c r="E416" s="189"/>
      <c r="F416" s="189"/>
      <c r="G416" s="189"/>
      <c r="H416" s="189"/>
      <c r="I416" s="189"/>
      <c r="J416" s="189"/>
      <c r="K416" s="124"/>
      <c r="L416" s="125">
        <f>L414+L415</f>
        <v>49114</v>
      </c>
      <c r="M416" s="126"/>
      <c r="N416" s="127">
        <f>N414+N415</f>
        <v>0.52000000001862645</v>
      </c>
      <c r="O416" s="128"/>
      <c r="P416" s="129"/>
      <c r="Q416" s="129"/>
      <c r="R416" s="129"/>
      <c r="S416" s="129"/>
      <c r="T416" s="123"/>
      <c r="U416" s="123"/>
      <c r="V416" s="189" t="s">
        <v>91</v>
      </c>
      <c r="W416" s="189"/>
      <c r="X416" s="189"/>
      <c r="Y416" s="189"/>
      <c r="Z416" s="189"/>
      <c r="AA416" s="189"/>
      <c r="AB416" s="189"/>
      <c r="AC416" s="189"/>
      <c r="AD416" s="125">
        <f>AD414+AD415</f>
        <v>66744</v>
      </c>
      <c r="AE416" s="126"/>
      <c r="AF416" s="126"/>
      <c r="AG416" s="133"/>
      <c r="AH416" s="134"/>
      <c r="AI416" s="126"/>
      <c r="AJ416" s="126"/>
      <c r="AK416" s="126"/>
    </row>
    <row r="417" spans="1:37" x14ac:dyDescent="0.2">
      <c r="A417" s="123"/>
      <c r="B417" s="130"/>
      <c r="C417" s="190"/>
      <c r="D417" s="190"/>
      <c r="E417" s="190"/>
      <c r="F417" s="190"/>
      <c r="G417" s="190"/>
      <c r="H417" s="190"/>
      <c r="I417" s="190"/>
      <c r="J417" s="190"/>
      <c r="K417" s="131"/>
      <c r="L417" s="132">
        <f>'[1]1.2 TB Historical Balances'!Y$530</f>
        <v>49113.74</v>
      </c>
      <c r="M417" s="126"/>
      <c r="N417" s="133"/>
      <c r="O417" s="134"/>
      <c r="P417" s="126"/>
      <c r="Q417" s="126"/>
      <c r="R417" s="126"/>
      <c r="S417" s="126"/>
      <c r="T417" s="123"/>
      <c r="U417" s="130"/>
      <c r="V417" s="190"/>
      <c r="W417" s="190"/>
      <c r="X417" s="190"/>
      <c r="Y417" s="190"/>
      <c r="Z417" s="190"/>
      <c r="AA417" s="190"/>
      <c r="AB417" s="190"/>
      <c r="AC417" s="190"/>
      <c r="AD417" s="132"/>
    </row>
    <row r="418" spans="1:37" x14ac:dyDescent="0.2">
      <c r="H418" s="111" t="s">
        <v>176</v>
      </c>
      <c r="J418" s="135"/>
      <c r="K418" s="135"/>
      <c r="L418" s="127"/>
      <c r="M418" s="128"/>
      <c r="N418" s="129"/>
      <c r="O418" s="111"/>
      <c r="AA418" s="111" t="s">
        <v>176</v>
      </c>
      <c r="AC418" s="135"/>
      <c r="AD418" s="111"/>
    </row>
    <row r="419" spans="1:37" x14ac:dyDescent="0.2">
      <c r="A419" s="136">
        <v>10</v>
      </c>
      <c r="B419" s="136"/>
      <c r="C419" s="137" t="s">
        <v>163</v>
      </c>
      <c r="D419" s="137"/>
      <c r="E419" s="137"/>
      <c r="F419" s="137"/>
      <c r="G419" s="137"/>
      <c r="H419" s="137" t="s">
        <v>163</v>
      </c>
      <c r="I419" s="137"/>
      <c r="L419" s="137"/>
      <c r="M419" s="137"/>
      <c r="O419" s="111"/>
      <c r="T419" s="136">
        <v>10</v>
      </c>
      <c r="U419" s="136"/>
      <c r="V419" s="137" t="s">
        <v>163</v>
      </c>
      <c r="W419" s="137"/>
      <c r="X419" s="137"/>
      <c r="Y419" s="137"/>
      <c r="Z419" s="137"/>
      <c r="AA419" s="137" t="s">
        <v>163</v>
      </c>
      <c r="AB419" s="137"/>
      <c r="AD419" s="137"/>
    </row>
    <row r="420" spans="1:37" x14ac:dyDescent="0.2">
      <c r="A420" s="138">
        <v>8</v>
      </c>
      <c r="B420" s="138"/>
      <c r="C420" s="139" t="s">
        <v>78</v>
      </c>
      <c r="D420" s="137"/>
      <c r="E420" s="137"/>
      <c r="F420" s="137"/>
      <c r="G420" s="137"/>
      <c r="H420" s="137" t="s">
        <v>78</v>
      </c>
      <c r="I420" s="137"/>
      <c r="L420" s="140"/>
      <c r="O420" s="111"/>
      <c r="T420" s="138">
        <v>8</v>
      </c>
      <c r="U420" s="138"/>
      <c r="V420" s="139" t="s">
        <v>78</v>
      </c>
      <c r="W420" s="137"/>
      <c r="X420" s="137"/>
      <c r="Y420" s="137"/>
      <c r="Z420" s="137"/>
      <c r="AA420" s="137" t="s">
        <v>78</v>
      </c>
      <c r="AB420" s="137"/>
      <c r="AD420" s="140"/>
    </row>
    <row r="421" spans="1:37" x14ac:dyDescent="0.2">
      <c r="A421" s="138">
        <v>8</v>
      </c>
      <c r="B421" s="138"/>
      <c r="C421" s="139" t="s">
        <v>164</v>
      </c>
      <c r="D421" s="137"/>
      <c r="E421" s="137"/>
      <c r="F421" s="137"/>
      <c r="G421" s="137"/>
      <c r="H421" s="137" t="s">
        <v>164</v>
      </c>
      <c r="I421" s="137"/>
      <c r="L421" s="140"/>
      <c r="O421" s="111"/>
      <c r="T421" s="138">
        <v>8</v>
      </c>
      <c r="U421" s="138"/>
      <c r="V421" s="139" t="s">
        <v>164</v>
      </c>
      <c r="W421" s="137"/>
      <c r="X421" s="137"/>
      <c r="Y421" s="137"/>
      <c r="Z421" s="137"/>
      <c r="AA421" s="137" t="s">
        <v>164</v>
      </c>
      <c r="AB421" s="137"/>
      <c r="AD421" s="140"/>
    </row>
    <row r="422" spans="1:37" x14ac:dyDescent="0.2">
      <c r="A422" s="138">
        <v>8</v>
      </c>
      <c r="B422" s="138"/>
      <c r="C422" s="139" t="s">
        <v>165</v>
      </c>
      <c r="D422" s="137"/>
      <c r="E422" s="137"/>
      <c r="F422" s="137"/>
      <c r="G422" s="137"/>
      <c r="H422" s="141" t="s">
        <v>165</v>
      </c>
      <c r="I422" s="137"/>
      <c r="L422" s="140"/>
      <c r="O422" s="111"/>
      <c r="T422" s="138">
        <v>8</v>
      </c>
      <c r="U422" s="138"/>
      <c r="V422" s="139" t="s">
        <v>165</v>
      </c>
      <c r="W422" s="137"/>
      <c r="X422" s="137"/>
      <c r="Y422" s="137"/>
      <c r="Z422" s="137"/>
      <c r="AA422" s="141" t="s">
        <v>165</v>
      </c>
      <c r="AB422" s="137"/>
      <c r="AD422" s="140"/>
    </row>
    <row r="423" spans="1:37" x14ac:dyDescent="0.2">
      <c r="A423" s="138">
        <v>8</v>
      </c>
      <c r="B423" s="138"/>
      <c r="C423" s="139" t="s">
        <v>166</v>
      </c>
      <c r="D423" s="137"/>
      <c r="E423" s="137"/>
      <c r="F423" s="137"/>
      <c r="G423" s="137"/>
      <c r="H423" s="141" t="s">
        <v>166</v>
      </c>
      <c r="I423" s="137"/>
      <c r="L423" s="140"/>
      <c r="O423" s="111"/>
      <c r="T423" s="138">
        <v>8</v>
      </c>
      <c r="U423" s="138"/>
      <c r="V423" s="139" t="s">
        <v>166</v>
      </c>
      <c r="W423" s="137"/>
      <c r="X423" s="137"/>
      <c r="Y423" s="137"/>
      <c r="Z423" s="137"/>
      <c r="AA423" s="141" t="s">
        <v>166</v>
      </c>
      <c r="AB423" s="137"/>
      <c r="AD423" s="140"/>
    </row>
    <row r="424" spans="1:37" x14ac:dyDescent="0.2">
      <c r="A424" s="138"/>
      <c r="B424" s="138"/>
      <c r="C424" s="139"/>
      <c r="D424" s="137"/>
      <c r="E424" s="137"/>
      <c r="F424" s="137"/>
      <c r="G424" s="137"/>
      <c r="H424" s="137" t="s">
        <v>167</v>
      </c>
      <c r="I424" s="137"/>
      <c r="L424" s="140">
        <f>L416+L419+L423+L420+L421+L422</f>
        <v>49114</v>
      </c>
      <c r="O424" s="111"/>
      <c r="T424" s="138"/>
      <c r="U424" s="138"/>
      <c r="V424" s="139"/>
      <c r="W424" s="137"/>
      <c r="X424" s="137"/>
      <c r="Y424" s="137"/>
      <c r="Z424" s="137"/>
      <c r="AA424" s="137" t="s">
        <v>167</v>
      </c>
      <c r="AB424" s="137"/>
      <c r="AD424" s="140">
        <f>AD416+AD419+AD423+AD420+AD421+AD422</f>
        <v>66744</v>
      </c>
    </row>
    <row r="425" spans="1:37" x14ac:dyDescent="0.2">
      <c r="A425" s="136"/>
      <c r="B425" s="136"/>
      <c r="C425" s="137"/>
      <c r="D425" s="137"/>
      <c r="E425" s="137"/>
      <c r="F425" s="137"/>
      <c r="G425" s="137"/>
      <c r="H425" s="142"/>
      <c r="I425" s="137"/>
      <c r="L425" s="144"/>
      <c r="T425" s="136"/>
      <c r="U425" s="136"/>
      <c r="V425" s="137"/>
      <c r="W425" s="137"/>
      <c r="X425" s="137"/>
      <c r="Y425" s="137"/>
      <c r="Z425" s="137"/>
      <c r="AA425" s="142"/>
      <c r="AB425" s="137"/>
      <c r="AD425" s="144"/>
    </row>
    <row r="426" spans="1:37" x14ac:dyDescent="0.2">
      <c r="A426" s="136"/>
      <c r="B426" s="136"/>
      <c r="C426" s="137"/>
      <c r="D426" s="137"/>
      <c r="E426" s="137"/>
      <c r="F426" s="137"/>
      <c r="G426" s="137"/>
      <c r="H426" s="142"/>
      <c r="I426" s="137"/>
      <c r="L426" s="144"/>
      <c r="T426" s="136"/>
      <c r="U426" s="136"/>
      <c r="V426" s="137"/>
      <c r="W426" s="137"/>
      <c r="X426" s="137"/>
      <c r="Y426" s="137"/>
      <c r="Z426" s="137"/>
      <c r="AA426" s="142"/>
      <c r="AB426" s="137"/>
      <c r="AD426" s="144"/>
    </row>
    <row r="427" spans="1:37" s="185" customFormat="1" ht="21" x14ac:dyDescent="0.35">
      <c r="A427" s="186"/>
      <c r="B427" s="186"/>
      <c r="F427" s="182" t="s">
        <v>141</v>
      </c>
      <c r="G427" s="183">
        <f>Bridge_Year</f>
        <v>2018</v>
      </c>
      <c r="H427" s="184" t="s">
        <v>169</v>
      </c>
      <c r="T427" s="186"/>
      <c r="U427" s="186"/>
      <c r="X427" s="182" t="s">
        <v>141</v>
      </c>
      <c r="Y427" s="182"/>
      <c r="Z427" s="183">
        <f>Bridge_Year</f>
        <v>2018</v>
      </c>
      <c r="AA427" s="184" t="s">
        <v>142</v>
      </c>
    </row>
    <row r="429" spans="1:37" ht="15" customHeight="1" x14ac:dyDescent="0.2">
      <c r="D429" s="191" t="s">
        <v>143</v>
      </c>
      <c r="E429" s="192"/>
      <c r="F429" s="192"/>
      <c r="G429" s="192"/>
      <c r="H429" s="193"/>
      <c r="J429" s="191" t="s">
        <v>144</v>
      </c>
      <c r="K429" s="192"/>
      <c r="L429" s="192"/>
      <c r="M429" s="192"/>
      <c r="N429" s="193"/>
      <c r="W429" s="188" t="s">
        <v>143</v>
      </c>
      <c r="X429" s="188"/>
      <c r="Y429" s="188"/>
      <c r="Z429" s="188"/>
      <c r="AA429" s="188"/>
      <c r="AC429" s="91"/>
      <c r="AD429" s="93" t="s">
        <v>144</v>
      </c>
      <c r="AE429" s="93"/>
      <c r="AF429" s="93"/>
      <c r="AG429" s="94"/>
    </row>
    <row r="430" spans="1:37" ht="36" x14ac:dyDescent="0.2">
      <c r="A430" s="95" t="s">
        <v>145</v>
      </c>
      <c r="B430" s="96" t="s">
        <v>146</v>
      </c>
      <c r="C430" s="97" t="s">
        <v>20</v>
      </c>
      <c r="D430" s="95" t="s">
        <v>147</v>
      </c>
      <c r="E430" s="95" t="s">
        <v>170</v>
      </c>
      <c r="F430" s="96" t="s">
        <v>148</v>
      </c>
      <c r="G430" s="100" t="s">
        <v>178</v>
      </c>
      <c r="H430" s="95" t="s">
        <v>150</v>
      </c>
      <c r="I430" s="98"/>
      <c r="J430" s="99" t="s">
        <v>147</v>
      </c>
      <c r="K430" s="99" t="s">
        <v>171</v>
      </c>
      <c r="L430" s="100" t="s">
        <v>148</v>
      </c>
      <c r="M430" s="100" t="s">
        <v>178</v>
      </c>
      <c r="N430" s="101" t="s">
        <v>150</v>
      </c>
      <c r="O430" s="95" t="s">
        <v>151</v>
      </c>
      <c r="Q430" s="102" t="s">
        <v>152</v>
      </c>
      <c r="R430" s="102" t="s">
        <v>153</v>
      </c>
      <c r="T430" s="95" t="s">
        <v>145</v>
      </c>
      <c r="U430" s="96" t="s">
        <v>146</v>
      </c>
      <c r="V430" s="97" t="s">
        <v>20</v>
      </c>
      <c r="W430" s="95" t="s">
        <v>147</v>
      </c>
      <c r="X430" s="95" t="s">
        <v>180</v>
      </c>
      <c r="Y430" s="96" t="s">
        <v>148</v>
      </c>
      <c r="Z430" s="101" t="s">
        <v>179</v>
      </c>
      <c r="AA430" s="95" t="s">
        <v>150</v>
      </c>
      <c r="AB430" s="98"/>
      <c r="AC430" s="99" t="s">
        <v>147</v>
      </c>
      <c r="AD430" s="152" t="s">
        <v>171</v>
      </c>
      <c r="AE430" s="153" t="s">
        <v>148</v>
      </c>
      <c r="AF430" s="100" t="s">
        <v>178</v>
      </c>
      <c r="AG430" s="101" t="s">
        <v>150</v>
      </c>
      <c r="AH430" s="95" t="s">
        <v>151</v>
      </c>
      <c r="AJ430" s="102" t="s">
        <v>152</v>
      </c>
      <c r="AK430" s="102" t="s">
        <v>153</v>
      </c>
    </row>
    <row r="431" spans="1:37" ht="24" x14ac:dyDescent="0.2">
      <c r="A431" s="103">
        <v>12</v>
      </c>
      <c r="B431" s="103">
        <v>1611</v>
      </c>
      <c r="C431" s="104" t="s">
        <v>55</v>
      </c>
      <c r="D431" s="105">
        <f>H362</f>
        <v>188462</v>
      </c>
      <c r="E431" s="105">
        <v>12227</v>
      </c>
      <c r="F431" s="105">
        <v>0</v>
      </c>
      <c r="G431" s="105">
        <v>0</v>
      </c>
      <c r="H431" s="106">
        <f>D431+E431+F431+G431</f>
        <v>200689</v>
      </c>
      <c r="I431" s="107"/>
      <c r="J431" s="108">
        <f t="shared" ref="J431:J468" si="112">N362</f>
        <v>136582</v>
      </c>
      <c r="K431" s="108">
        <v>12227</v>
      </c>
      <c r="L431" s="108">
        <v>51880</v>
      </c>
      <c r="M431" s="108">
        <v>0</v>
      </c>
      <c r="N431" s="106">
        <f>J431+K431+L431+M431</f>
        <v>200689</v>
      </c>
      <c r="O431" s="109">
        <f t="shared" ref="O431:O479" si="113">H431-N431</f>
        <v>0</v>
      </c>
      <c r="Q431" s="110">
        <f t="shared" ref="Q431:Q462" si="114">AVERAGE(H431,D431)</f>
        <v>194575.5</v>
      </c>
      <c r="R431" s="110">
        <f>AVERAGE(N431,J431)</f>
        <v>168635.5</v>
      </c>
      <c r="S431" s="111"/>
      <c r="T431" s="103">
        <v>12</v>
      </c>
      <c r="U431" s="103">
        <v>1611</v>
      </c>
      <c r="V431" s="104" t="s">
        <v>55</v>
      </c>
      <c r="W431" s="105">
        <f>AA362</f>
        <v>188462</v>
      </c>
      <c r="X431" s="105">
        <v>0</v>
      </c>
      <c r="Y431" s="105">
        <v>0</v>
      </c>
      <c r="Z431" s="105">
        <v>0</v>
      </c>
      <c r="AA431" s="106">
        <f>W431+X431+Y431+Z431</f>
        <v>188462</v>
      </c>
      <c r="AB431" s="107"/>
      <c r="AC431" s="108">
        <f t="shared" ref="AC431:AC468" si="115">AG362</f>
        <v>176801</v>
      </c>
      <c r="AD431" s="108">
        <v>12227</v>
      </c>
      <c r="AE431" s="108">
        <v>11661</v>
      </c>
      <c r="AF431" s="108"/>
      <c r="AG431" s="106">
        <f>AC431+AD431+AE431+AF431</f>
        <v>200689</v>
      </c>
      <c r="AH431" s="109">
        <f t="shared" ref="AH431:AH479" si="116">AA431-AG431</f>
        <v>-12227</v>
      </c>
      <c r="AJ431" s="110">
        <f t="shared" ref="AJ431:AJ479" si="117">AVERAGE(AA431,W431)</f>
        <v>188462</v>
      </c>
      <c r="AK431" s="110">
        <f>AVERAGE(AG431,AC431)</f>
        <v>188745</v>
      </c>
    </row>
    <row r="432" spans="1:37" ht="24" x14ac:dyDescent="0.2">
      <c r="A432" s="103" t="s">
        <v>154</v>
      </c>
      <c r="B432" s="103">
        <v>1612</v>
      </c>
      <c r="C432" s="104" t="s">
        <v>155</v>
      </c>
      <c r="D432" s="105">
        <f t="shared" ref="D432:D477" si="118">H363</f>
        <v>0</v>
      </c>
      <c r="E432" s="105">
        <v>0</v>
      </c>
      <c r="F432" s="105">
        <v>0</v>
      </c>
      <c r="G432" s="105">
        <v>0</v>
      </c>
      <c r="H432" s="106">
        <f t="shared" ref="H432:H479" si="119">D432+E432+F432+G432</f>
        <v>0</v>
      </c>
      <c r="I432" s="107"/>
      <c r="J432" s="108">
        <f t="shared" si="112"/>
        <v>0</v>
      </c>
      <c r="K432" s="108"/>
      <c r="L432" s="108">
        <v>0</v>
      </c>
      <c r="M432" s="108">
        <v>0</v>
      </c>
      <c r="N432" s="106">
        <f t="shared" ref="N432:N479" si="120">J432+K432+L432+M432</f>
        <v>0</v>
      </c>
      <c r="O432" s="109">
        <f t="shared" si="113"/>
        <v>0</v>
      </c>
      <c r="Q432" s="110">
        <f t="shared" si="114"/>
        <v>0</v>
      </c>
      <c r="R432" s="110">
        <f t="shared" ref="R432:R479" si="121">AVERAGE(N432,J432)</f>
        <v>0</v>
      </c>
      <c r="S432" s="111"/>
      <c r="T432" s="103" t="s">
        <v>154</v>
      </c>
      <c r="U432" s="103">
        <v>1612</v>
      </c>
      <c r="V432" s="104" t="s">
        <v>155</v>
      </c>
      <c r="W432" s="105">
        <f t="shared" ref="W432:W435" si="122">AA363</f>
        <v>0</v>
      </c>
      <c r="X432" s="105">
        <v>0</v>
      </c>
      <c r="Y432" s="105">
        <v>0</v>
      </c>
      <c r="Z432" s="105">
        <v>0</v>
      </c>
      <c r="AA432" s="106">
        <f t="shared" ref="AA432:AA479" si="123">W432+X432+Y432+Z432</f>
        <v>0</v>
      </c>
      <c r="AB432" s="107"/>
      <c r="AC432" s="108">
        <f t="shared" si="115"/>
        <v>0</v>
      </c>
      <c r="AD432" s="108"/>
      <c r="AE432" s="108">
        <v>0</v>
      </c>
      <c r="AF432" s="108"/>
      <c r="AG432" s="106">
        <f>AC432+AD432+AE432+AF432</f>
        <v>0</v>
      </c>
      <c r="AH432" s="109">
        <f t="shared" si="116"/>
        <v>0</v>
      </c>
      <c r="AJ432" s="110">
        <f t="shared" si="117"/>
        <v>0</v>
      </c>
      <c r="AK432" s="110">
        <f t="shared" ref="AK432:AK479" si="124">AVERAGE(AG432,AC432)</f>
        <v>0</v>
      </c>
    </row>
    <row r="433" spans="1:37" x14ac:dyDescent="0.2">
      <c r="A433" s="103" t="s">
        <v>119</v>
      </c>
      <c r="B433" s="103">
        <v>1805</v>
      </c>
      <c r="C433" s="104" t="s">
        <v>57</v>
      </c>
      <c r="D433" s="105">
        <f t="shared" si="118"/>
        <v>141</v>
      </c>
      <c r="E433" s="105">
        <v>30000</v>
      </c>
      <c r="F433" s="105">
        <v>0</v>
      </c>
      <c r="G433" s="105">
        <v>0</v>
      </c>
      <c r="H433" s="106">
        <f t="shared" si="119"/>
        <v>30141</v>
      </c>
      <c r="I433" s="107"/>
      <c r="J433" s="108">
        <f t="shared" si="112"/>
        <v>0</v>
      </c>
      <c r="K433" s="108"/>
      <c r="L433" s="108">
        <v>0</v>
      </c>
      <c r="M433" s="108">
        <v>0</v>
      </c>
      <c r="N433" s="106">
        <f t="shared" si="120"/>
        <v>0</v>
      </c>
      <c r="O433" s="109">
        <f t="shared" si="113"/>
        <v>30141</v>
      </c>
      <c r="Q433" s="110">
        <f t="shared" si="114"/>
        <v>15141</v>
      </c>
      <c r="R433" s="110">
        <f t="shared" si="121"/>
        <v>0</v>
      </c>
      <c r="S433" s="111"/>
      <c r="T433" s="103" t="s">
        <v>119</v>
      </c>
      <c r="U433" s="103">
        <v>1805</v>
      </c>
      <c r="V433" s="104" t="s">
        <v>57</v>
      </c>
      <c r="W433" s="105">
        <f t="shared" si="122"/>
        <v>141</v>
      </c>
      <c r="X433" s="105">
        <v>30000</v>
      </c>
      <c r="Y433" s="105">
        <v>0</v>
      </c>
      <c r="Z433" s="105">
        <v>0</v>
      </c>
      <c r="AA433" s="106">
        <f t="shared" si="123"/>
        <v>30141</v>
      </c>
      <c r="AB433" s="107"/>
      <c r="AC433" s="108">
        <f t="shared" si="115"/>
        <v>0</v>
      </c>
      <c r="AD433" s="108"/>
      <c r="AE433" s="108">
        <v>0</v>
      </c>
      <c r="AF433" s="108"/>
      <c r="AG433" s="106">
        <f>AC433+AD433+AE433+AF433</f>
        <v>0</v>
      </c>
      <c r="AH433" s="109">
        <f t="shared" si="116"/>
        <v>30141</v>
      </c>
      <c r="AJ433" s="110">
        <f t="shared" si="117"/>
        <v>15141</v>
      </c>
      <c r="AK433" s="110">
        <f t="shared" si="124"/>
        <v>0</v>
      </c>
    </row>
    <row r="434" spans="1:37" x14ac:dyDescent="0.2">
      <c r="A434" s="103">
        <v>47</v>
      </c>
      <c r="B434" s="103">
        <v>1808</v>
      </c>
      <c r="C434" s="104" t="s">
        <v>58</v>
      </c>
      <c r="D434" s="105">
        <f t="shared" si="118"/>
        <v>0</v>
      </c>
      <c r="E434" s="105">
        <v>135085</v>
      </c>
      <c r="F434" s="105">
        <v>0</v>
      </c>
      <c r="G434" s="105">
        <v>0</v>
      </c>
      <c r="H434" s="106">
        <f t="shared" si="119"/>
        <v>135085</v>
      </c>
      <c r="I434" s="107"/>
      <c r="J434" s="108">
        <f t="shared" si="112"/>
        <v>0</v>
      </c>
      <c r="K434" s="108">
        <v>79153.86</v>
      </c>
      <c r="L434" s="108">
        <v>5403</v>
      </c>
      <c r="M434" s="108">
        <v>0</v>
      </c>
      <c r="N434" s="106">
        <f t="shared" si="120"/>
        <v>84556.86</v>
      </c>
      <c r="O434" s="109">
        <f t="shared" si="113"/>
        <v>50528.14</v>
      </c>
      <c r="Q434" s="110">
        <f t="shared" si="114"/>
        <v>67542.5</v>
      </c>
      <c r="R434" s="110">
        <f t="shared" si="121"/>
        <v>42278.43</v>
      </c>
      <c r="S434" s="111"/>
      <c r="T434" s="103">
        <v>47</v>
      </c>
      <c r="U434" s="103">
        <v>1808</v>
      </c>
      <c r="V434" s="104" t="s">
        <v>58</v>
      </c>
      <c r="W434" s="105">
        <f t="shared" si="122"/>
        <v>0</v>
      </c>
      <c r="X434" s="105">
        <f>135084.86-79154</f>
        <v>55930.859999999986</v>
      </c>
      <c r="Y434" s="105">
        <v>0</v>
      </c>
      <c r="Z434" s="105">
        <v>0</v>
      </c>
      <c r="AA434" s="106">
        <f t="shared" si="123"/>
        <v>55930.859999999986</v>
      </c>
      <c r="AB434" s="107"/>
      <c r="AC434" s="108">
        <f t="shared" si="115"/>
        <v>0</v>
      </c>
      <c r="AD434" s="108">
        <v>79153.86</v>
      </c>
      <c r="AE434" s="108">
        <v>0</v>
      </c>
      <c r="AF434" s="108"/>
      <c r="AG434" s="106">
        <f>AC434+AD434+AE434+AF434</f>
        <v>79153.86</v>
      </c>
      <c r="AH434" s="109">
        <f t="shared" si="116"/>
        <v>-23223.000000000015</v>
      </c>
      <c r="AJ434" s="110">
        <f t="shared" si="117"/>
        <v>27965.429999999993</v>
      </c>
      <c r="AK434" s="110">
        <f t="shared" si="124"/>
        <v>39576.93</v>
      </c>
    </row>
    <row r="435" spans="1:37" x14ac:dyDescent="0.2">
      <c r="A435" s="103">
        <v>13</v>
      </c>
      <c r="B435" s="103">
        <v>1810</v>
      </c>
      <c r="C435" s="104" t="s">
        <v>59</v>
      </c>
      <c r="D435" s="105">
        <f t="shared" si="118"/>
        <v>0</v>
      </c>
      <c r="E435" s="105">
        <v>0</v>
      </c>
      <c r="F435" s="105">
        <v>0</v>
      </c>
      <c r="G435" s="105"/>
      <c r="H435" s="106">
        <f t="shared" si="119"/>
        <v>0</v>
      </c>
      <c r="I435" s="107"/>
      <c r="J435" s="108">
        <f t="shared" si="112"/>
        <v>0</v>
      </c>
      <c r="K435" s="108"/>
      <c r="L435" s="108">
        <v>0</v>
      </c>
      <c r="M435" s="108">
        <v>0</v>
      </c>
      <c r="N435" s="106">
        <f t="shared" si="120"/>
        <v>0</v>
      </c>
      <c r="O435" s="109">
        <f t="shared" si="113"/>
        <v>0</v>
      </c>
      <c r="Q435" s="110">
        <f t="shared" si="114"/>
        <v>0</v>
      </c>
      <c r="R435" s="110">
        <f t="shared" si="121"/>
        <v>0</v>
      </c>
      <c r="T435" s="103">
        <v>13</v>
      </c>
      <c r="U435" s="103">
        <v>1810</v>
      </c>
      <c r="V435" s="104" t="s">
        <v>59</v>
      </c>
      <c r="W435" s="105">
        <f t="shared" si="122"/>
        <v>0</v>
      </c>
      <c r="X435" s="105">
        <v>0</v>
      </c>
      <c r="Y435" s="105">
        <v>0</v>
      </c>
      <c r="Z435" s="105"/>
      <c r="AA435" s="106">
        <f t="shared" si="123"/>
        <v>0</v>
      </c>
      <c r="AB435" s="107"/>
      <c r="AC435" s="108">
        <f t="shared" si="115"/>
        <v>0</v>
      </c>
      <c r="AD435" s="108"/>
      <c r="AE435" s="108">
        <v>0</v>
      </c>
      <c r="AF435" s="108"/>
      <c r="AG435" s="106">
        <f>AC435+AD435+AE435+AF435</f>
        <v>0</v>
      </c>
      <c r="AH435" s="109">
        <f t="shared" si="116"/>
        <v>0</v>
      </c>
      <c r="AJ435" s="110">
        <f t="shared" si="117"/>
        <v>0</v>
      </c>
      <c r="AK435" s="110">
        <f t="shared" si="124"/>
        <v>0</v>
      </c>
    </row>
    <row r="436" spans="1:37" x14ac:dyDescent="0.2">
      <c r="A436" s="103">
        <v>47</v>
      </c>
      <c r="B436" s="103">
        <v>1815</v>
      </c>
      <c r="C436" s="104" t="s">
        <v>60</v>
      </c>
      <c r="D436" s="105">
        <f t="shared" si="118"/>
        <v>512923</v>
      </c>
      <c r="E436" s="105">
        <v>0</v>
      </c>
      <c r="F436" s="105">
        <v>0</v>
      </c>
      <c r="G436" s="105">
        <v>-512923</v>
      </c>
      <c r="H436" s="106">
        <f t="shared" si="119"/>
        <v>0</v>
      </c>
      <c r="I436" s="107"/>
      <c r="J436" s="108">
        <f t="shared" si="112"/>
        <v>261096</v>
      </c>
      <c r="K436" s="108"/>
      <c r="L436" s="108">
        <v>0</v>
      </c>
      <c r="M436" s="108">
        <v>-261106</v>
      </c>
      <c r="N436" s="106">
        <f t="shared" si="120"/>
        <v>-10</v>
      </c>
      <c r="O436" s="109">
        <f t="shared" si="113"/>
        <v>10</v>
      </c>
      <c r="Q436" s="110">
        <f t="shared" si="114"/>
        <v>256461.5</v>
      </c>
      <c r="R436" s="110">
        <f t="shared" si="121"/>
        <v>130543</v>
      </c>
      <c r="T436" s="103">
        <v>47</v>
      </c>
      <c r="U436" s="103">
        <v>1815</v>
      </c>
      <c r="V436" s="104" t="s">
        <v>60</v>
      </c>
      <c r="W436" s="105">
        <f t="shared" ref="W436:W477" si="125">AA367</f>
        <v>512923</v>
      </c>
      <c r="X436" s="105">
        <v>0</v>
      </c>
      <c r="Y436" s="105">
        <v>0</v>
      </c>
      <c r="Z436" s="105">
        <v>-512923</v>
      </c>
      <c r="AA436" s="106">
        <f t="shared" si="123"/>
        <v>0</v>
      </c>
      <c r="AB436" s="107"/>
      <c r="AC436" s="108">
        <f t="shared" si="115"/>
        <v>278454</v>
      </c>
      <c r="AD436" s="108"/>
      <c r="AE436" s="108">
        <v>0</v>
      </c>
      <c r="AF436" s="108">
        <v>-278454</v>
      </c>
      <c r="AG436" s="106">
        <f>AC436+AD436+AE436+AF436</f>
        <v>0</v>
      </c>
      <c r="AH436" s="109">
        <f t="shared" si="116"/>
        <v>0</v>
      </c>
      <c r="AJ436" s="110">
        <f t="shared" si="117"/>
        <v>256461.5</v>
      </c>
      <c r="AK436" s="110">
        <f t="shared" si="124"/>
        <v>139227</v>
      </c>
    </row>
    <row r="437" spans="1:37" x14ac:dyDescent="0.2">
      <c r="A437" s="103">
        <v>47</v>
      </c>
      <c r="B437" s="103">
        <v>1820</v>
      </c>
      <c r="C437" s="104" t="s">
        <v>61</v>
      </c>
      <c r="D437" s="105">
        <f t="shared" si="118"/>
        <v>0</v>
      </c>
      <c r="E437" s="105">
        <v>0</v>
      </c>
      <c r="F437" s="105">
        <v>53000</v>
      </c>
      <c r="G437" s="105">
        <v>512923</v>
      </c>
      <c r="H437" s="106">
        <f t="shared" si="119"/>
        <v>565923</v>
      </c>
      <c r="I437" s="107"/>
      <c r="J437" s="108">
        <f t="shared" si="112"/>
        <v>0</v>
      </c>
      <c r="K437" s="108"/>
      <c r="L437" s="108">
        <v>10788</v>
      </c>
      <c r="M437" s="108">
        <v>261106</v>
      </c>
      <c r="N437" s="106">
        <f t="shared" si="120"/>
        <v>271894</v>
      </c>
      <c r="O437" s="109">
        <f t="shared" si="113"/>
        <v>294029</v>
      </c>
      <c r="Q437" s="110">
        <f t="shared" si="114"/>
        <v>282961.5</v>
      </c>
      <c r="R437" s="110">
        <f t="shared" si="121"/>
        <v>135947</v>
      </c>
      <c r="T437" s="103">
        <v>47</v>
      </c>
      <c r="U437" s="103">
        <v>1820</v>
      </c>
      <c r="V437" s="104" t="s">
        <v>61</v>
      </c>
      <c r="W437" s="105">
        <f t="shared" si="125"/>
        <v>0</v>
      </c>
      <c r="X437" s="105">
        <v>0</v>
      </c>
      <c r="Y437" s="105">
        <v>53000</v>
      </c>
      <c r="Z437" s="105">
        <v>512923</v>
      </c>
      <c r="AA437" s="106">
        <f t="shared" si="123"/>
        <v>565923</v>
      </c>
      <c r="AB437" s="107"/>
      <c r="AC437" s="108">
        <f t="shared" si="115"/>
        <v>0</v>
      </c>
      <c r="AD437" s="108"/>
      <c r="AE437" s="108">
        <v>21577</v>
      </c>
      <c r="AF437" s="108">
        <v>278454</v>
      </c>
      <c r="AG437" s="106">
        <f>AC437+AD437+AE437+AF437</f>
        <v>300031</v>
      </c>
      <c r="AH437" s="109">
        <f t="shared" si="116"/>
        <v>265892</v>
      </c>
      <c r="AJ437" s="110">
        <f t="shared" si="117"/>
        <v>282961.5</v>
      </c>
      <c r="AK437" s="110">
        <f t="shared" si="124"/>
        <v>150015.5</v>
      </c>
    </row>
    <row r="438" spans="1:37" x14ac:dyDescent="0.2">
      <c r="A438" s="103">
        <v>47</v>
      </c>
      <c r="B438" s="103">
        <v>1825</v>
      </c>
      <c r="C438" s="104" t="s">
        <v>62</v>
      </c>
      <c r="D438" s="105">
        <f t="shared" si="118"/>
        <v>0</v>
      </c>
      <c r="E438" s="105">
        <v>0</v>
      </c>
      <c r="F438" s="105">
        <v>0</v>
      </c>
      <c r="G438" s="105">
        <v>0</v>
      </c>
      <c r="H438" s="106">
        <f t="shared" si="119"/>
        <v>0</v>
      </c>
      <c r="I438" s="107"/>
      <c r="J438" s="108">
        <f t="shared" si="112"/>
        <v>0</v>
      </c>
      <c r="K438" s="108"/>
      <c r="L438" s="108">
        <v>0</v>
      </c>
      <c r="M438" s="108">
        <v>0</v>
      </c>
      <c r="N438" s="106">
        <f t="shared" si="120"/>
        <v>0</v>
      </c>
      <c r="O438" s="109">
        <f t="shared" si="113"/>
        <v>0</v>
      </c>
      <c r="Q438" s="110">
        <f t="shared" si="114"/>
        <v>0</v>
      </c>
      <c r="R438" s="110">
        <f t="shared" si="121"/>
        <v>0</v>
      </c>
      <c r="T438" s="103">
        <v>47</v>
      </c>
      <c r="U438" s="103">
        <v>1825</v>
      </c>
      <c r="V438" s="104" t="s">
        <v>62</v>
      </c>
      <c r="W438" s="105">
        <f t="shared" si="125"/>
        <v>0</v>
      </c>
      <c r="X438" s="105">
        <v>0</v>
      </c>
      <c r="Y438" s="105">
        <v>0</v>
      </c>
      <c r="Z438" s="105">
        <v>0</v>
      </c>
      <c r="AA438" s="106">
        <f t="shared" si="123"/>
        <v>0</v>
      </c>
      <c r="AB438" s="107"/>
      <c r="AC438" s="108">
        <f t="shared" si="115"/>
        <v>0</v>
      </c>
      <c r="AD438" s="108"/>
      <c r="AE438" s="108"/>
      <c r="AF438" s="108"/>
      <c r="AG438" s="106">
        <f>AC438+AD438+AE438+AF438</f>
        <v>0</v>
      </c>
      <c r="AH438" s="109">
        <f t="shared" si="116"/>
        <v>0</v>
      </c>
      <c r="AJ438" s="110">
        <f t="shared" si="117"/>
        <v>0</v>
      </c>
      <c r="AK438" s="110">
        <f t="shared" si="124"/>
        <v>0</v>
      </c>
    </row>
    <row r="439" spans="1:37" x14ac:dyDescent="0.2">
      <c r="A439" s="103">
        <v>47</v>
      </c>
      <c r="B439" s="103">
        <v>1830</v>
      </c>
      <c r="C439" s="104" t="s">
        <v>63</v>
      </c>
      <c r="D439" s="105">
        <f t="shared" si="118"/>
        <v>1232769</v>
      </c>
      <c r="E439" s="105">
        <v>0</v>
      </c>
      <c r="F439" s="105">
        <v>45939.66</v>
      </c>
      <c r="G439" s="105">
        <v>0</v>
      </c>
      <c r="H439" s="106">
        <f t="shared" si="119"/>
        <v>1278708.6599999999</v>
      </c>
      <c r="I439" s="107"/>
      <c r="J439" s="108">
        <f t="shared" si="112"/>
        <v>868069</v>
      </c>
      <c r="K439" s="108"/>
      <c r="L439" s="108">
        <v>25115</v>
      </c>
      <c r="M439" s="108">
        <v>0</v>
      </c>
      <c r="N439" s="106">
        <f t="shared" si="120"/>
        <v>893184</v>
      </c>
      <c r="O439" s="109">
        <f t="shared" si="113"/>
        <v>385524.65999999992</v>
      </c>
      <c r="Q439" s="110">
        <f t="shared" si="114"/>
        <v>1255738.83</v>
      </c>
      <c r="R439" s="110">
        <f t="shared" si="121"/>
        <v>880626.5</v>
      </c>
      <c r="T439" s="103">
        <v>47</v>
      </c>
      <c r="U439" s="103">
        <v>1830</v>
      </c>
      <c r="V439" s="104" t="s">
        <v>63</v>
      </c>
      <c r="W439" s="105">
        <f t="shared" si="125"/>
        <v>1232769</v>
      </c>
      <c r="X439" s="105">
        <v>0</v>
      </c>
      <c r="Y439" s="105">
        <v>45939.66</v>
      </c>
      <c r="Z439" s="105">
        <v>0</v>
      </c>
      <c r="AA439" s="106">
        <f t="shared" si="123"/>
        <v>1278708.6599999999</v>
      </c>
      <c r="AB439" s="107"/>
      <c r="AC439" s="108">
        <f t="shared" si="115"/>
        <v>896508.65</v>
      </c>
      <c r="AD439" s="108"/>
      <c r="AE439" s="108">
        <v>50230</v>
      </c>
      <c r="AF439" s="108"/>
      <c r="AG439" s="106">
        <f>AC439+AD439+AE439+AF439</f>
        <v>946738.65</v>
      </c>
      <c r="AH439" s="109">
        <f t="shared" si="116"/>
        <v>331970.00999999989</v>
      </c>
      <c r="AJ439" s="110">
        <f t="shared" si="117"/>
        <v>1255738.83</v>
      </c>
      <c r="AK439" s="110">
        <f t="shared" si="124"/>
        <v>921623.65</v>
      </c>
    </row>
    <row r="440" spans="1:37" x14ac:dyDescent="0.2">
      <c r="A440" s="103">
        <v>47</v>
      </c>
      <c r="B440" s="103">
        <v>1835</v>
      </c>
      <c r="C440" s="104" t="s">
        <v>64</v>
      </c>
      <c r="D440" s="105">
        <f t="shared" si="118"/>
        <v>0</v>
      </c>
      <c r="E440" s="105">
        <v>0</v>
      </c>
      <c r="F440" s="105">
        <v>0</v>
      </c>
      <c r="G440" s="105">
        <v>0</v>
      </c>
      <c r="H440" s="106">
        <f t="shared" si="119"/>
        <v>0</v>
      </c>
      <c r="I440" s="107"/>
      <c r="J440" s="108">
        <f t="shared" si="112"/>
        <v>0</v>
      </c>
      <c r="K440" s="108"/>
      <c r="L440" s="108">
        <v>0</v>
      </c>
      <c r="M440" s="108">
        <v>0</v>
      </c>
      <c r="N440" s="106">
        <f t="shared" si="120"/>
        <v>0</v>
      </c>
      <c r="O440" s="109">
        <f t="shared" si="113"/>
        <v>0</v>
      </c>
      <c r="Q440" s="110">
        <f t="shared" si="114"/>
        <v>0</v>
      </c>
      <c r="R440" s="110">
        <f t="shared" si="121"/>
        <v>0</v>
      </c>
      <c r="T440" s="103">
        <v>47</v>
      </c>
      <c r="U440" s="103">
        <v>1835</v>
      </c>
      <c r="V440" s="104" t="s">
        <v>64</v>
      </c>
      <c r="W440" s="105">
        <f t="shared" si="125"/>
        <v>0</v>
      </c>
      <c r="X440" s="105">
        <v>0</v>
      </c>
      <c r="Y440" s="105">
        <v>0</v>
      </c>
      <c r="Z440" s="105">
        <v>0</v>
      </c>
      <c r="AA440" s="106">
        <f t="shared" si="123"/>
        <v>0</v>
      </c>
      <c r="AB440" s="107"/>
      <c r="AC440" s="108">
        <f t="shared" si="115"/>
        <v>0</v>
      </c>
      <c r="AD440" s="108"/>
      <c r="AE440" s="108">
        <v>0</v>
      </c>
      <c r="AF440" s="108"/>
      <c r="AG440" s="106">
        <f>AC440+AD440+AE440+AF440</f>
        <v>0</v>
      </c>
      <c r="AH440" s="109">
        <f t="shared" si="116"/>
        <v>0</v>
      </c>
      <c r="AJ440" s="110">
        <f t="shared" si="117"/>
        <v>0</v>
      </c>
      <c r="AK440" s="110">
        <f t="shared" si="124"/>
        <v>0</v>
      </c>
    </row>
    <row r="441" spans="1:37" x14ac:dyDescent="0.2">
      <c r="A441" s="103">
        <v>47</v>
      </c>
      <c r="B441" s="103">
        <v>1840</v>
      </c>
      <c r="C441" s="104" t="s">
        <v>65</v>
      </c>
      <c r="D441" s="105">
        <f t="shared" si="118"/>
        <v>77511</v>
      </c>
      <c r="E441" s="105">
        <v>0</v>
      </c>
      <c r="F441" s="105">
        <v>0</v>
      </c>
      <c r="G441" s="105">
        <v>0</v>
      </c>
      <c r="H441" s="106">
        <f t="shared" si="119"/>
        <v>77511</v>
      </c>
      <c r="I441" s="107"/>
      <c r="J441" s="108">
        <f t="shared" si="112"/>
        <v>55302</v>
      </c>
      <c r="K441" s="108"/>
      <c r="L441" s="108">
        <v>1550</v>
      </c>
      <c r="M441" s="108">
        <v>0</v>
      </c>
      <c r="N441" s="106">
        <f t="shared" si="120"/>
        <v>56852</v>
      </c>
      <c r="O441" s="109">
        <f t="shared" si="113"/>
        <v>20659</v>
      </c>
      <c r="Q441" s="110">
        <f t="shared" si="114"/>
        <v>77511</v>
      </c>
      <c r="R441" s="110">
        <f t="shared" si="121"/>
        <v>56077</v>
      </c>
      <c r="T441" s="103">
        <v>47</v>
      </c>
      <c r="U441" s="103">
        <v>1840</v>
      </c>
      <c r="V441" s="104" t="s">
        <v>65</v>
      </c>
      <c r="W441" s="105">
        <f t="shared" si="125"/>
        <v>77511</v>
      </c>
      <c r="X441" s="105">
        <v>0</v>
      </c>
      <c r="Y441" s="105">
        <v>0</v>
      </c>
      <c r="Z441" s="105">
        <v>0</v>
      </c>
      <c r="AA441" s="106">
        <f t="shared" si="123"/>
        <v>77511</v>
      </c>
      <c r="AB441" s="107"/>
      <c r="AC441" s="108">
        <f t="shared" si="115"/>
        <v>57168.688339968001</v>
      </c>
      <c r="AD441" s="108"/>
      <c r="AE441" s="108">
        <v>3100</v>
      </c>
      <c r="AF441" s="108"/>
      <c r="AG441" s="106">
        <f>AC441+AD441+AE441+AF441</f>
        <v>60268.688339968001</v>
      </c>
      <c r="AH441" s="109">
        <f t="shared" si="116"/>
        <v>17242.311660031999</v>
      </c>
      <c r="AJ441" s="110">
        <f t="shared" si="117"/>
        <v>77511</v>
      </c>
      <c r="AK441" s="110">
        <f t="shared" si="124"/>
        <v>58718.688339968001</v>
      </c>
    </row>
    <row r="442" spans="1:37" x14ac:dyDescent="0.2">
      <c r="A442" s="103">
        <v>47</v>
      </c>
      <c r="B442" s="103">
        <v>1845</v>
      </c>
      <c r="C442" s="104" t="s">
        <v>66</v>
      </c>
      <c r="D442" s="105">
        <f t="shared" si="118"/>
        <v>3516</v>
      </c>
      <c r="E442" s="105">
        <v>0</v>
      </c>
      <c r="F442" s="105">
        <v>0</v>
      </c>
      <c r="G442" s="105">
        <v>0</v>
      </c>
      <c r="H442" s="106">
        <f t="shared" si="119"/>
        <v>3516</v>
      </c>
      <c r="I442" s="107"/>
      <c r="J442" s="108">
        <f t="shared" si="112"/>
        <v>571</v>
      </c>
      <c r="K442" s="108"/>
      <c r="L442" s="108">
        <v>70</v>
      </c>
      <c r="M442" s="108">
        <v>0</v>
      </c>
      <c r="N442" s="106">
        <f t="shared" si="120"/>
        <v>641</v>
      </c>
      <c r="O442" s="109">
        <f t="shared" si="113"/>
        <v>2875</v>
      </c>
      <c r="Q442" s="110">
        <f t="shared" si="114"/>
        <v>3516</v>
      </c>
      <c r="R442" s="110">
        <f t="shared" si="121"/>
        <v>606</v>
      </c>
      <c r="T442" s="103">
        <v>47</v>
      </c>
      <c r="U442" s="103">
        <v>1845</v>
      </c>
      <c r="V442" s="104" t="s">
        <v>66</v>
      </c>
      <c r="W442" s="105">
        <f t="shared" si="125"/>
        <v>3516</v>
      </c>
      <c r="X442" s="105">
        <v>0</v>
      </c>
      <c r="Y442" s="105">
        <v>0</v>
      </c>
      <c r="Z442" s="105">
        <v>0</v>
      </c>
      <c r="AA442" s="106">
        <f t="shared" si="123"/>
        <v>3516</v>
      </c>
      <c r="AB442" s="107"/>
      <c r="AC442" s="108">
        <f t="shared" si="115"/>
        <v>818.27634513919998</v>
      </c>
      <c r="AD442" s="108"/>
      <c r="AE442" s="108">
        <v>141</v>
      </c>
      <c r="AF442" s="108"/>
      <c r="AG442" s="106">
        <f>AC442+AD442+AE442+AF442</f>
        <v>959.27634513919998</v>
      </c>
      <c r="AH442" s="109">
        <f t="shared" si="116"/>
        <v>2556.7236548607998</v>
      </c>
      <c r="AJ442" s="110">
        <f t="shared" si="117"/>
        <v>3516</v>
      </c>
      <c r="AK442" s="110">
        <f t="shared" si="124"/>
        <v>888.77634513919998</v>
      </c>
    </row>
    <row r="443" spans="1:37" x14ac:dyDescent="0.2">
      <c r="A443" s="103">
        <v>47</v>
      </c>
      <c r="B443" s="103">
        <v>1850</v>
      </c>
      <c r="C443" s="104" t="s">
        <v>67</v>
      </c>
      <c r="D443" s="105">
        <f t="shared" si="118"/>
        <v>407334</v>
      </c>
      <c r="E443" s="105">
        <v>0</v>
      </c>
      <c r="F443" s="105">
        <v>5277.56</v>
      </c>
      <c r="G443" s="105">
        <v>0</v>
      </c>
      <c r="H443" s="106">
        <f t="shared" si="119"/>
        <v>412611.56</v>
      </c>
      <c r="I443" s="107"/>
      <c r="J443" s="108">
        <f t="shared" si="112"/>
        <v>274931</v>
      </c>
      <c r="K443" s="108"/>
      <c r="L443" s="108">
        <v>8147</v>
      </c>
      <c r="M443" s="108">
        <v>0</v>
      </c>
      <c r="N443" s="106">
        <f t="shared" si="120"/>
        <v>283078</v>
      </c>
      <c r="O443" s="109">
        <f t="shared" si="113"/>
        <v>129533.56</v>
      </c>
      <c r="Q443" s="110">
        <f t="shared" si="114"/>
        <v>409972.78</v>
      </c>
      <c r="R443" s="110">
        <f t="shared" si="121"/>
        <v>279004.5</v>
      </c>
      <c r="T443" s="103">
        <v>47</v>
      </c>
      <c r="U443" s="103">
        <v>1850</v>
      </c>
      <c r="V443" s="104" t="s">
        <v>67</v>
      </c>
      <c r="W443" s="105">
        <f t="shared" si="125"/>
        <v>407334</v>
      </c>
      <c r="X443" s="105">
        <v>0</v>
      </c>
      <c r="Y443" s="105">
        <v>5277.56</v>
      </c>
      <c r="Z443" s="105">
        <v>0</v>
      </c>
      <c r="AA443" s="106">
        <f t="shared" si="123"/>
        <v>412611.56</v>
      </c>
      <c r="AB443" s="107"/>
      <c r="AC443" s="108">
        <f t="shared" si="115"/>
        <v>285642.82458751998</v>
      </c>
      <c r="AD443" s="108"/>
      <c r="AE443" s="108">
        <v>16399</v>
      </c>
      <c r="AF443" s="108"/>
      <c r="AG443" s="106">
        <f>AC443+AD443+AE443+AF443</f>
        <v>302041.82458751998</v>
      </c>
      <c r="AH443" s="109">
        <f t="shared" si="116"/>
        <v>110569.73541248002</v>
      </c>
      <c r="AJ443" s="110">
        <f t="shared" si="117"/>
        <v>409972.78</v>
      </c>
      <c r="AK443" s="110">
        <f t="shared" si="124"/>
        <v>293842.32458751998</v>
      </c>
    </row>
    <row r="444" spans="1:37" x14ac:dyDescent="0.2">
      <c r="A444" s="103">
        <v>47</v>
      </c>
      <c r="B444" s="103">
        <v>1855</v>
      </c>
      <c r="C444" s="104" t="s">
        <v>68</v>
      </c>
      <c r="D444" s="105">
        <f t="shared" si="118"/>
        <v>0</v>
      </c>
      <c r="E444" s="105">
        <v>0</v>
      </c>
      <c r="F444" s="105">
        <v>0</v>
      </c>
      <c r="G444" s="105">
        <v>0</v>
      </c>
      <c r="H444" s="106">
        <f t="shared" si="119"/>
        <v>0</v>
      </c>
      <c r="I444" s="107"/>
      <c r="J444" s="108">
        <f t="shared" si="112"/>
        <v>0</v>
      </c>
      <c r="K444" s="108"/>
      <c r="L444" s="108">
        <v>0</v>
      </c>
      <c r="M444" s="108">
        <v>0</v>
      </c>
      <c r="N444" s="106">
        <f t="shared" si="120"/>
        <v>0</v>
      </c>
      <c r="O444" s="109">
        <f t="shared" si="113"/>
        <v>0</v>
      </c>
      <c r="Q444" s="110">
        <f t="shared" si="114"/>
        <v>0</v>
      </c>
      <c r="R444" s="110">
        <f t="shared" si="121"/>
        <v>0</v>
      </c>
      <c r="T444" s="103">
        <v>47</v>
      </c>
      <c r="U444" s="103">
        <v>1855</v>
      </c>
      <c r="V444" s="104" t="s">
        <v>68</v>
      </c>
      <c r="W444" s="105">
        <f t="shared" si="125"/>
        <v>0</v>
      </c>
      <c r="X444" s="105">
        <v>0</v>
      </c>
      <c r="Y444" s="105">
        <v>0</v>
      </c>
      <c r="Z444" s="105">
        <v>0</v>
      </c>
      <c r="AA444" s="106">
        <f t="shared" si="123"/>
        <v>0</v>
      </c>
      <c r="AB444" s="107"/>
      <c r="AC444" s="108">
        <f t="shared" si="115"/>
        <v>0</v>
      </c>
      <c r="AD444" s="108"/>
      <c r="AE444" s="108">
        <v>0</v>
      </c>
      <c r="AF444" s="108"/>
      <c r="AG444" s="106">
        <f>AC444+AD444+AE444+AF444</f>
        <v>0</v>
      </c>
      <c r="AH444" s="109">
        <f t="shared" si="116"/>
        <v>0</v>
      </c>
      <c r="AJ444" s="110">
        <f t="shared" si="117"/>
        <v>0</v>
      </c>
      <c r="AK444" s="110">
        <f t="shared" si="124"/>
        <v>0</v>
      </c>
    </row>
    <row r="445" spans="1:37" x14ac:dyDescent="0.2">
      <c r="A445" s="103">
        <v>47</v>
      </c>
      <c r="B445" s="103">
        <v>1860</v>
      </c>
      <c r="C445" s="104" t="s">
        <v>69</v>
      </c>
      <c r="D445" s="105">
        <f t="shared" si="118"/>
        <v>29667</v>
      </c>
      <c r="E445" s="105">
        <v>0</v>
      </c>
      <c r="F445" s="105">
        <v>0</v>
      </c>
      <c r="G445" s="105">
        <v>0</v>
      </c>
      <c r="H445" s="106">
        <f t="shared" si="119"/>
        <v>29667</v>
      </c>
      <c r="I445" s="107"/>
      <c r="J445" s="108">
        <f t="shared" si="112"/>
        <v>21932</v>
      </c>
      <c r="K445" s="108"/>
      <c r="L445" s="108">
        <v>2077</v>
      </c>
      <c r="M445" s="108">
        <v>0</v>
      </c>
      <c r="N445" s="106">
        <f t="shared" si="120"/>
        <v>24009</v>
      </c>
      <c r="O445" s="109">
        <f t="shared" si="113"/>
        <v>5658</v>
      </c>
      <c r="Q445" s="110">
        <f t="shared" si="114"/>
        <v>29667</v>
      </c>
      <c r="R445" s="110">
        <f t="shared" si="121"/>
        <v>22970.5</v>
      </c>
      <c r="T445" s="103">
        <v>47</v>
      </c>
      <c r="U445" s="103">
        <v>1860</v>
      </c>
      <c r="V445" s="104" t="s">
        <v>69</v>
      </c>
      <c r="W445" s="105">
        <f t="shared" si="125"/>
        <v>29667</v>
      </c>
      <c r="X445" s="105">
        <v>0</v>
      </c>
      <c r="Y445" s="105">
        <v>0</v>
      </c>
      <c r="Z445" s="105">
        <v>0</v>
      </c>
      <c r="AA445" s="106">
        <f t="shared" si="123"/>
        <v>29667</v>
      </c>
      <c r="AB445" s="107"/>
      <c r="AC445" s="108">
        <f t="shared" si="115"/>
        <v>23314.215616500001</v>
      </c>
      <c r="AD445" s="108"/>
      <c r="AE445" s="108">
        <v>2967</v>
      </c>
      <c r="AF445" s="108"/>
      <c r="AG445" s="106">
        <f>AC445+AD445+AE445+AF445</f>
        <v>26281.215616500001</v>
      </c>
      <c r="AH445" s="109">
        <f t="shared" si="116"/>
        <v>3385.7843834999985</v>
      </c>
      <c r="AJ445" s="110">
        <f t="shared" si="117"/>
        <v>29667</v>
      </c>
      <c r="AK445" s="110">
        <f t="shared" si="124"/>
        <v>24797.715616500001</v>
      </c>
    </row>
    <row r="446" spans="1:37" x14ac:dyDescent="0.2">
      <c r="A446" s="103">
        <v>47</v>
      </c>
      <c r="B446" s="103">
        <v>1860</v>
      </c>
      <c r="C446" s="104" t="s">
        <v>70</v>
      </c>
      <c r="D446" s="105">
        <f t="shared" si="118"/>
        <v>402729.27</v>
      </c>
      <c r="E446" s="105">
        <v>0</v>
      </c>
      <c r="F446" s="105">
        <v>10866.47</v>
      </c>
      <c r="G446" s="105">
        <v>0</v>
      </c>
      <c r="H446" s="106">
        <f t="shared" si="119"/>
        <v>413595.74</v>
      </c>
      <c r="I446" s="107"/>
      <c r="J446" s="108">
        <f t="shared" si="112"/>
        <v>156934</v>
      </c>
      <c r="K446" s="108"/>
      <c r="L446" s="108">
        <v>28571</v>
      </c>
      <c r="M446" s="108">
        <v>0</v>
      </c>
      <c r="N446" s="106">
        <f t="shared" si="120"/>
        <v>185505</v>
      </c>
      <c r="O446" s="109">
        <f t="shared" si="113"/>
        <v>228090.74</v>
      </c>
      <c r="Q446" s="110">
        <f t="shared" si="114"/>
        <v>408162.505</v>
      </c>
      <c r="R446" s="110">
        <f t="shared" si="121"/>
        <v>171219.5</v>
      </c>
      <c r="T446" s="103">
        <v>47</v>
      </c>
      <c r="U446" s="103">
        <v>1860</v>
      </c>
      <c r="V446" s="104" t="s">
        <v>70</v>
      </c>
      <c r="W446" s="105">
        <f t="shared" si="125"/>
        <v>402728.27</v>
      </c>
      <c r="X446" s="105">
        <v>0</v>
      </c>
      <c r="Y446" s="105">
        <v>10866.47</v>
      </c>
      <c r="Z446" s="105">
        <v>0</v>
      </c>
      <c r="AA446" s="106">
        <f t="shared" si="123"/>
        <v>413594.74</v>
      </c>
      <c r="AB446" s="107"/>
      <c r="AC446" s="108">
        <f t="shared" si="115"/>
        <v>194360</v>
      </c>
      <c r="AD446" s="108"/>
      <c r="AE446" s="108">
        <v>40816</v>
      </c>
      <c r="AF446" s="108"/>
      <c r="AG446" s="106">
        <f>AC446+AD446+AE446+AF446</f>
        <v>235176</v>
      </c>
      <c r="AH446" s="109">
        <f t="shared" si="116"/>
        <v>178418.74</v>
      </c>
      <c r="AJ446" s="110">
        <f t="shared" si="117"/>
        <v>408161.505</v>
      </c>
      <c r="AK446" s="110">
        <f t="shared" si="124"/>
        <v>214768</v>
      </c>
    </row>
    <row r="447" spans="1:37" x14ac:dyDescent="0.2">
      <c r="A447" s="103" t="s">
        <v>119</v>
      </c>
      <c r="B447" s="103">
        <v>1905</v>
      </c>
      <c r="C447" s="104" t="s">
        <v>57</v>
      </c>
      <c r="D447" s="105">
        <f t="shared" si="118"/>
        <v>0</v>
      </c>
      <c r="E447" s="105">
        <v>0</v>
      </c>
      <c r="F447" s="105">
        <v>0</v>
      </c>
      <c r="G447" s="105">
        <v>0</v>
      </c>
      <c r="H447" s="106">
        <f t="shared" si="119"/>
        <v>0</v>
      </c>
      <c r="I447" s="107"/>
      <c r="J447" s="108">
        <f t="shared" si="112"/>
        <v>0</v>
      </c>
      <c r="K447" s="108"/>
      <c r="L447" s="108">
        <v>0</v>
      </c>
      <c r="M447" s="108">
        <v>0</v>
      </c>
      <c r="N447" s="106">
        <f t="shared" si="120"/>
        <v>0</v>
      </c>
      <c r="O447" s="109">
        <f t="shared" si="113"/>
        <v>0</v>
      </c>
      <c r="Q447" s="110">
        <f t="shared" si="114"/>
        <v>0</v>
      </c>
      <c r="R447" s="110">
        <f t="shared" si="121"/>
        <v>0</v>
      </c>
      <c r="T447" s="103" t="s">
        <v>119</v>
      </c>
      <c r="U447" s="103">
        <v>1905</v>
      </c>
      <c r="V447" s="104" t="s">
        <v>57</v>
      </c>
      <c r="W447" s="105">
        <f t="shared" si="125"/>
        <v>0</v>
      </c>
      <c r="X447" s="105">
        <v>0</v>
      </c>
      <c r="Y447" s="105">
        <v>0</v>
      </c>
      <c r="Z447" s="105">
        <v>0</v>
      </c>
      <c r="AA447" s="106">
        <f t="shared" si="123"/>
        <v>0</v>
      </c>
      <c r="AB447" s="107"/>
      <c r="AC447" s="108">
        <f t="shared" si="115"/>
        <v>0</v>
      </c>
      <c r="AD447" s="108"/>
      <c r="AE447" s="108">
        <v>0</v>
      </c>
      <c r="AF447" s="108"/>
      <c r="AG447" s="106">
        <f>AC447+AD447+AE447+AF447</f>
        <v>0</v>
      </c>
      <c r="AH447" s="109">
        <f t="shared" si="116"/>
        <v>0</v>
      </c>
      <c r="AJ447" s="110">
        <f t="shared" si="117"/>
        <v>0</v>
      </c>
      <c r="AK447" s="110">
        <f t="shared" si="124"/>
        <v>0</v>
      </c>
    </row>
    <row r="448" spans="1:37" x14ac:dyDescent="0.2">
      <c r="A448" s="103">
        <v>47</v>
      </c>
      <c r="B448" s="103">
        <v>1908</v>
      </c>
      <c r="C448" s="104" t="s">
        <v>71</v>
      </c>
      <c r="D448" s="105">
        <f t="shared" si="118"/>
        <v>0</v>
      </c>
      <c r="E448" s="105">
        <v>0</v>
      </c>
      <c r="F448" s="105">
        <v>0</v>
      </c>
      <c r="G448" s="105">
        <v>0</v>
      </c>
      <c r="H448" s="106">
        <f t="shared" si="119"/>
        <v>0</v>
      </c>
      <c r="I448" s="107"/>
      <c r="J448" s="108">
        <f t="shared" si="112"/>
        <v>0</v>
      </c>
      <c r="K448" s="108"/>
      <c r="L448" s="108">
        <v>0</v>
      </c>
      <c r="M448" s="108">
        <v>0</v>
      </c>
      <c r="N448" s="106">
        <f t="shared" si="120"/>
        <v>0</v>
      </c>
      <c r="O448" s="109">
        <f t="shared" si="113"/>
        <v>0</v>
      </c>
      <c r="Q448" s="110">
        <f t="shared" si="114"/>
        <v>0</v>
      </c>
      <c r="R448" s="110">
        <f t="shared" si="121"/>
        <v>0</v>
      </c>
      <c r="T448" s="103">
        <v>47</v>
      </c>
      <c r="U448" s="103">
        <v>1908</v>
      </c>
      <c r="V448" s="104" t="s">
        <v>71</v>
      </c>
      <c r="W448" s="105">
        <f t="shared" si="125"/>
        <v>0</v>
      </c>
      <c r="X448" s="105">
        <v>0</v>
      </c>
      <c r="Y448" s="105">
        <v>0</v>
      </c>
      <c r="Z448" s="105">
        <v>0</v>
      </c>
      <c r="AA448" s="106">
        <f t="shared" si="123"/>
        <v>0</v>
      </c>
      <c r="AB448" s="107"/>
      <c r="AC448" s="108">
        <f t="shared" si="115"/>
        <v>0</v>
      </c>
      <c r="AD448" s="108"/>
      <c r="AE448" s="108">
        <v>0</v>
      </c>
      <c r="AF448" s="108"/>
      <c r="AG448" s="106">
        <f>AC448+AD448+AE448+AF448</f>
        <v>0</v>
      </c>
      <c r="AH448" s="109">
        <f t="shared" si="116"/>
        <v>0</v>
      </c>
      <c r="AJ448" s="110">
        <f t="shared" si="117"/>
        <v>0</v>
      </c>
      <c r="AK448" s="110">
        <f t="shared" si="124"/>
        <v>0</v>
      </c>
    </row>
    <row r="449" spans="1:37" x14ac:dyDescent="0.2">
      <c r="A449" s="103">
        <v>13</v>
      </c>
      <c r="B449" s="103">
        <v>1910</v>
      </c>
      <c r="C449" s="104" t="s">
        <v>59</v>
      </c>
      <c r="D449" s="105">
        <f t="shared" si="118"/>
        <v>0</v>
      </c>
      <c r="E449" s="105">
        <v>0</v>
      </c>
      <c r="F449" s="105">
        <v>0</v>
      </c>
      <c r="G449" s="105">
        <v>0</v>
      </c>
      <c r="H449" s="106">
        <f t="shared" si="119"/>
        <v>0</v>
      </c>
      <c r="I449" s="107"/>
      <c r="J449" s="108">
        <f t="shared" si="112"/>
        <v>0</v>
      </c>
      <c r="K449" s="108"/>
      <c r="L449" s="108">
        <v>0</v>
      </c>
      <c r="M449" s="108">
        <v>0</v>
      </c>
      <c r="N449" s="106">
        <f t="shared" si="120"/>
        <v>0</v>
      </c>
      <c r="O449" s="109">
        <f t="shared" si="113"/>
        <v>0</v>
      </c>
      <c r="Q449" s="110">
        <f t="shared" si="114"/>
        <v>0</v>
      </c>
      <c r="R449" s="110">
        <f t="shared" si="121"/>
        <v>0</v>
      </c>
      <c r="T449" s="103">
        <v>13</v>
      </c>
      <c r="U449" s="103">
        <v>1910</v>
      </c>
      <c r="V449" s="104" t="s">
        <v>59</v>
      </c>
      <c r="W449" s="105">
        <f t="shared" si="125"/>
        <v>0</v>
      </c>
      <c r="X449" s="105">
        <v>0</v>
      </c>
      <c r="Y449" s="105">
        <v>0</v>
      </c>
      <c r="Z449" s="105">
        <v>0</v>
      </c>
      <c r="AA449" s="106">
        <f t="shared" si="123"/>
        <v>0</v>
      </c>
      <c r="AB449" s="107"/>
      <c r="AC449" s="108">
        <f t="shared" si="115"/>
        <v>0</v>
      </c>
      <c r="AD449" s="108"/>
      <c r="AE449" s="108">
        <v>0</v>
      </c>
      <c r="AF449" s="108"/>
      <c r="AG449" s="106">
        <f>AC449+AD449+AE449+AF449</f>
        <v>0</v>
      </c>
      <c r="AH449" s="109">
        <f t="shared" si="116"/>
        <v>0</v>
      </c>
      <c r="AJ449" s="110">
        <f t="shared" si="117"/>
        <v>0</v>
      </c>
      <c r="AK449" s="110">
        <f t="shared" si="124"/>
        <v>0</v>
      </c>
    </row>
    <row r="450" spans="1:37" x14ac:dyDescent="0.2">
      <c r="A450" s="103">
        <v>8</v>
      </c>
      <c r="B450" s="103">
        <v>1915</v>
      </c>
      <c r="C450" s="104" t="s">
        <v>72</v>
      </c>
      <c r="D450" s="105">
        <f t="shared" si="118"/>
        <v>0</v>
      </c>
      <c r="E450" s="105">
        <v>0</v>
      </c>
      <c r="F450" s="105">
        <v>0</v>
      </c>
      <c r="G450" s="105">
        <v>0</v>
      </c>
      <c r="H450" s="106">
        <f t="shared" si="119"/>
        <v>0</v>
      </c>
      <c r="I450" s="107"/>
      <c r="J450" s="108">
        <f t="shared" si="112"/>
        <v>0</v>
      </c>
      <c r="K450" s="108"/>
      <c r="L450" s="108">
        <v>0</v>
      </c>
      <c r="M450" s="108">
        <v>0</v>
      </c>
      <c r="N450" s="106">
        <f t="shared" si="120"/>
        <v>0</v>
      </c>
      <c r="O450" s="109">
        <f t="shared" si="113"/>
        <v>0</v>
      </c>
      <c r="Q450" s="110">
        <f t="shared" si="114"/>
        <v>0</v>
      </c>
      <c r="R450" s="110">
        <f t="shared" si="121"/>
        <v>0</v>
      </c>
      <c r="T450" s="103">
        <v>8</v>
      </c>
      <c r="U450" s="103">
        <v>1915</v>
      </c>
      <c r="V450" s="104" t="s">
        <v>72</v>
      </c>
      <c r="W450" s="105">
        <f t="shared" si="125"/>
        <v>0</v>
      </c>
      <c r="X450" s="105">
        <v>0</v>
      </c>
      <c r="Y450" s="105">
        <v>0</v>
      </c>
      <c r="Z450" s="105">
        <v>0</v>
      </c>
      <c r="AA450" s="106">
        <f t="shared" si="123"/>
        <v>0</v>
      </c>
      <c r="AB450" s="107"/>
      <c r="AC450" s="108">
        <f t="shared" si="115"/>
        <v>0</v>
      </c>
      <c r="AD450" s="108"/>
      <c r="AE450" s="108">
        <v>0</v>
      </c>
      <c r="AF450" s="108"/>
      <c r="AG450" s="106">
        <f>AC450+AD450+AE450+AF450</f>
        <v>0</v>
      </c>
      <c r="AH450" s="109">
        <f t="shared" si="116"/>
        <v>0</v>
      </c>
      <c r="AJ450" s="110">
        <f t="shared" si="117"/>
        <v>0</v>
      </c>
      <c r="AK450" s="110">
        <f t="shared" si="124"/>
        <v>0</v>
      </c>
    </row>
    <row r="451" spans="1:37" x14ac:dyDescent="0.2">
      <c r="A451" s="103">
        <v>8</v>
      </c>
      <c r="B451" s="103">
        <v>1915</v>
      </c>
      <c r="C451" s="104" t="s">
        <v>73</v>
      </c>
      <c r="D451" s="105">
        <f t="shared" si="118"/>
        <v>0</v>
      </c>
      <c r="E451" s="105">
        <v>48002</v>
      </c>
      <c r="F451" s="105">
        <v>0</v>
      </c>
      <c r="G451" s="105">
        <v>0</v>
      </c>
      <c r="H451" s="106">
        <f t="shared" si="119"/>
        <v>48002</v>
      </c>
      <c r="I451" s="107"/>
      <c r="J451" s="108">
        <f t="shared" si="112"/>
        <v>0</v>
      </c>
      <c r="K451" s="108">
        <v>45232.639999999999</v>
      </c>
      <c r="L451" s="108">
        <v>566</v>
      </c>
      <c r="M451" s="108">
        <v>0</v>
      </c>
      <c r="N451" s="106">
        <f t="shared" si="120"/>
        <v>45798.64</v>
      </c>
      <c r="O451" s="109">
        <f t="shared" si="113"/>
        <v>2203.3600000000006</v>
      </c>
      <c r="Q451" s="110">
        <f t="shared" si="114"/>
        <v>24001</v>
      </c>
      <c r="R451" s="110">
        <f t="shared" si="121"/>
        <v>22899.32</v>
      </c>
      <c r="T451" s="103">
        <v>8</v>
      </c>
      <c r="U451" s="103">
        <v>1915</v>
      </c>
      <c r="V451" s="104" t="s">
        <v>73</v>
      </c>
      <c r="W451" s="105">
        <f t="shared" si="125"/>
        <v>0</v>
      </c>
      <c r="X451" s="105">
        <f>13399.13+10053.01-12833-7850</f>
        <v>2769.1399999999994</v>
      </c>
      <c r="Y451" s="105">
        <v>0</v>
      </c>
      <c r="Z451" s="105">
        <v>0</v>
      </c>
      <c r="AA451" s="106">
        <f t="shared" si="123"/>
        <v>2769.1399999999994</v>
      </c>
      <c r="AB451" s="107"/>
      <c r="AC451" s="108">
        <f t="shared" si="115"/>
        <v>0</v>
      </c>
      <c r="AD451" s="108">
        <v>45232.639999999999</v>
      </c>
      <c r="AE451" s="108">
        <v>192</v>
      </c>
      <c r="AF451" s="108"/>
      <c r="AG451" s="106">
        <f>AC451+AD451+AE451+AF451</f>
        <v>45424.639999999999</v>
      </c>
      <c r="AH451" s="109">
        <f t="shared" si="116"/>
        <v>-42655.5</v>
      </c>
      <c r="AJ451" s="110">
        <f t="shared" si="117"/>
        <v>1384.5699999999997</v>
      </c>
      <c r="AK451" s="110">
        <f t="shared" si="124"/>
        <v>22712.32</v>
      </c>
    </row>
    <row r="452" spans="1:37" x14ac:dyDescent="0.2">
      <c r="A452" s="103">
        <v>10</v>
      </c>
      <c r="B452" s="103">
        <v>1920</v>
      </c>
      <c r="C452" s="104" t="s">
        <v>74</v>
      </c>
      <c r="D452" s="105">
        <f t="shared" si="118"/>
        <v>0</v>
      </c>
      <c r="E452" s="105">
        <v>0</v>
      </c>
      <c r="F452" s="105">
        <v>0</v>
      </c>
      <c r="G452" s="105">
        <v>0</v>
      </c>
      <c r="H452" s="106">
        <f t="shared" si="119"/>
        <v>0</v>
      </c>
      <c r="I452" s="107"/>
      <c r="J452" s="108">
        <f t="shared" si="112"/>
        <v>0</v>
      </c>
      <c r="K452" s="108"/>
      <c r="L452" s="108">
        <v>0</v>
      </c>
      <c r="M452" s="108">
        <v>0</v>
      </c>
      <c r="N452" s="106">
        <f t="shared" si="120"/>
        <v>0</v>
      </c>
      <c r="O452" s="109">
        <f t="shared" si="113"/>
        <v>0</v>
      </c>
      <c r="Q452" s="110">
        <f t="shared" si="114"/>
        <v>0</v>
      </c>
      <c r="R452" s="110">
        <f t="shared" si="121"/>
        <v>0</v>
      </c>
      <c r="T452" s="103">
        <v>10</v>
      </c>
      <c r="U452" s="103">
        <v>1920</v>
      </c>
      <c r="V452" s="104" t="s">
        <v>74</v>
      </c>
      <c r="W452" s="105">
        <f t="shared" si="125"/>
        <v>0</v>
      </c>
      <c r="X452" s="105">
        <v>0</v>
      </c>
      <c r="Y452" s="105">
        <v>0</v>
      </c>
      <c r="Z452" s="105">
        <v>0</v>
      </c>
      <c r="AA452" s="106">
        <f t="shared" si="123"/>
        <v>0</v>
      </c>
      <c r="AB452" s="107"/>
      <c r="AC452" s="108">
        <f t="shared" si="115"/>
        <v>0</v>
      </c>
      <c r="AD452" s="108"/>
      <c r="AE452" s="108">
        <v>0</v>
      </c>
      <c r="AF452" s="108"/>
      <c r="AG452" s="106">
        <f>AC452+AD452+AE452+AF452</f>
        <v>0</v>
      </c>
      <c r="AH452" s="109">
        <f t="shared" si="116"/>
        <v>0</v>
      </c>
      <c r="AJ452" s="110">
        <f t="shared" si="117"/>
        <v>0</v>
      </c>
      <c r="AK452" s="110">
        <f t="shared" si="124"/>
        <v>0</v>
      </c>
    </row>
    <row r="453" spans="1:37" x14ac:dyDescent="0.2">
      <c r="A453" s="103">
        <v>45</v>
      </c>
      <c r="B453" s="103">
        <v>1920</v>
      </c>
      <c r="C453" s="104" t="s">
        <v>75</v>
      </c>
      <c r="D453" s="105">
        <f t="shared" si="118"/>
        <v>0</v>
      </c>
      <c r="E453" s="105">
        <v>1104</v>
      </c>
      <c r="F453" s="105">
        <v>8001.19</v>
      </c>
      <c r="G453" s="105">
        <v>0</v>
      </c>
      <c r="H453" s="106">
        <f t="shared" si="119"/>
        <v>9105.1899999999987</v>
      </c>
      <c r="I453" s="107"/>
      <c r="J453" s="108">
        <f t="shared" si="112"/>
        <v>0</v>
      </c>
      <c r="K453" s="108">
        <v>1104</v>
      </c>
      <c r="L453" s="108">
        <v>2011</v>
      </c>
      <c r="M453" s="108">
        <v>0</v>
      </c>
      <c r="N453" s="106">
        <f t="shared" si="120"/>
        <v>3115</v>
      </c>
      <c r="O453" s="109">
        <f t="shared" si="113"/>
        <v>5990.1899999999987</v>
      </c>
      <c r="Q453" s="110">
        <f t="shared" si="114"/>
        <v>4552.5949999999993</v>
      </c>
      <c r="R453" s="110">
        <f t="shared" si="121"/>
        <v>1557.5</v>
      </c>
      <c r="T453" s="103">
        <v>45</v>
      </c>
      <c r="U453" s="103">
        <v>1920</v>
      </c>
      <c r="V453" s="104" t="s">
        <v>75</v>
      </c>
      <c r="W453" s="105">
        <f t="shared" si="125"/>
        <v>0</v>
      </c>
      <c r="X453" s="105">
        <v>0</v>
      </c>
      <c r="Y453" s="105">
        <v>8001.19</v>
      </c>
      <c r="Z453" s="105">
        <v>0</v>
      </c>
      <c r="AA453" s="106">
        <f t="shared" si="123"/>
        <v>8001.19</v>
      </c>
      <c r="AB453" s="107"/>
      <c r="AC453" s="108">
        <f t="shared" si="115"/>
        <v>0</v>
      </c>
      <c r="AD453" s="108">
        <v>1104</v>
      </c>
      <c r="AE453" s="108">
        <v>2564</v>
      </c>
      <c r="AF453" s="108"/>
      <c r="AG453" s="106">
        <f>AC453+AD453+AE453+AF453</f>
        <v>3668</v>
      </c>
      <c r="AH453" s="109">
        <f t="shared" si="116"/>
        <v>4333.1899999999996</v>
      </c>
      <c r="AJ453" s="110">
        <f t="shared" si="117"/>
        <v>4000.5949999999998</v>
      </c>
      <c r="AK453" s="110">
        <f t="shared" si="124"/>
        <v>1834</v>
      </c>
    </row>
    <row r="454" spans="1:37" x14ac:dyDescent="0.2">
      <c r="A454" s="103">
        <v>45.1</v>
      </c>
      <c r="B454" s="103">
        <v>1920</v>
      </c>
      <c r="C454" s="104" t="s">
        <v>76</v>
      </c>
      <c r="D454" s="105">
        <f t="shared" si="118"/>
        <v>661</v>
      </c>
      <c r="E454" s="105">
        <v>0</v>
      </c>
      <c r="F454" s="105">
        <v>0</v>
      </c>
      <c r="G454" s="105">
        <v>0</v>
      </c>
      <c r="H454" s="106">
        <f t="shared" si="119"/>
        <v>661</v>
      </c>
      <c r="I454" s="107"/>
      <c r="J454" s="108">
        <f t="shared" si="112"/>
        <v>661</v>
      </c>
      <c r="K454" s="108"/>
      <c r="L454" s="108">
        <v>0</v>
      </c>
      <c r="M454" s="108">
        <v>0</v>
      </c>
      <c r="N454" s="106">
        <f t="shared" si="120"/>
        <v>661</v>
      </c>
      <c r="O454" s="109">
        <f t="shared" si="113"/>
        <v>0</v>
      </c>
      <c r="Q454" s="110">
        <f t="shared" si="114"/>
        <v>661</v>
      </c>
      <c r="R454" s="110">
        <f t="shared" si="121"/>
        <v>661</v>
      </c>
      <c r="T454" s="103">
        <v>45.1</v>
      </c>
      <c r="U454" s="103">
        <v>1920</v>
      </c>
      <c r="V454" s="104" t="s">
        <v>76</v>
      </c>
      <c r="W454" s="105">
        <f t="shared" si="125"/>
        <v>661</v>
      </c>
      <c r="X454" s="105">
        <v>0</v>
      </c>
      <c r="Y454" s="105">
        <v>0</v>
      </c>
      <c r="Z454" s="105">
        <v>0</v>
      </c>
      <c r="AA454" s="106">
        <f t="shared" si="123"/>
        <v>661</v>
      </c>
      <c r="AB454" s="107"/>
      <c r="AC454" s="108">
        <f t="shared" si="115"/>
        <v>658.69719250000003</v>
      </c>
      <c r="AD454" s="108"/>
      <c r="AE454" s="108">
        <v>0</v>
      </c>
      <c r="AF454" s="108"/>
      <c r="AG454" s="106">
        <f>AC454+AD454+AE454+AF454</f>
        <v>658.69719250000003</v>
      </c>
      <c r="AH454" s="109">
        <f t="shared" si="116"/>
        <v>2.3028074999999717</v>
      </c>
      <c r="AJ454" s="110">
        <f t="shared" si="117"/>
        <v>661</v>
      </c>
      <c r="AK454" s="110">
        <f t="shared" si="124"/>
        <v>658.69719250000003</v>
      </c>
    </row>
    <row r="455" spans="1:37" x14ac:dyDescent="0.2">
      <c r="A455" s="103">
        <v>10</v>
      </c>
      <c r="B455" s="103">
        <v>1930</v>
      </c>
      <c r="C455" s="104" t="s">
        <v>77</v>
      </c>
      <c r="D455" s="105">
        <f t="shared" si="118"/>
        <v>0</v>
      </c>
      <c r="E455" s="105">
        <v>325891</v>
      </c>
      <c r="F455" s="105">
        <v>389010</v>
      </c>
      <c r="G455" s="105">
        <v>0</v>
      </c>
      <c r="H455" s="106">
        <f t="shared" si="119"/>
        <v>714901</v>
      </c>
      <c r="I455" s="107"/>
      <c r="J455" s="108">
        <f t="shared" si="112"/>
        <v>0</v>
      </c>
      <c r="K455" s="108">
        <v>309981.40000000002</v>
      </c>
      <c r="L455" s="108">
        <v>14649.3</v>
      </c>
      <c r="M455" s="108">
        <v>0</v>
      </c>
      <c r="N455" s="106">
        <f t="shared" si="120"/>
        <v>324630.7</v>
      </c>
      <c r="O455" s="109">
        <f t="shared" si="113"/>
        <v>390270.3</v>
      </c>
      <c r="Q455" s="110">
        <f t="shared" si="114"/>
        <v>357450.5</v>
      </c>
      <c r="R455" s="110">
        <f t="shared" si="121"/>
        <v>162315.35</v>
      </c>
      <c r="T455" s="103">
        <v>10</v>
      </c>
      <c r="U455" s="103">
        <v>1930</v>
      </c>
      <c r="V455" s="104" t="s">
        <v>77</v>
      </c>
      <c r="W455" s="105">
        <f t="shared" si="125"/>
        <v>0</v>
      </c>
      <c r="X455" s="105">
        <f>39774.1-23864</f>
        <v>15910.099999999999</v>
      </c>
      <c r="Y455" s="105">
        <v>389010</v>
      </c>
      <c r="Z455" s="105">
        <v>0</v>
      </c>
      <c r="AA455" s="106">
        <f t="shared" si="123"/>
        <v>404920.1</v>
      </c>
      <c r="AB455" s="107"/>
      <c r="AC455" s="108">
        <f t="shared" si="115"/>
        <v>0</v>
      </c>
      <c r="AD455" s="108">
        <v>309981.40000000002</v>
      </c>
      <c r="AE455" s="108">
        <v>13615</v>
      </c>
      <c r="AF455" s="108"/>
      <c r="AG455" s="106">
        <f>AC455+AD455+AE455+AF455</f>
        <v>323596.40000000002</v>
      </c>
      <c r="AH455" s="109">
        <f t="shared" si="116"/>
        <v>81323.699999999953</v>
      </c>
      <c r="AJ455" s="110">
        <f t="shared" si="117"/>
        <v>202460.05</v>
      </c>
      <c r="AK455" s="110">
        <f t="shared" si="124"/>
        <v>161798.20000000001</v>
      </c>
    </row>
    <row r="456" spans="1:37" x14ac:dyDescent="0.2">
      <c r="A456" s="103">
        <v>8</v>
      </c>
      <c r="B456" s="103">
        <v>1935</v>
      </c>
      <c r="C456" s="104" t="s">
        <v>78</v>
      </c>
      <c r="D456" s="105">
        <f t="shared" si="118"/>
        <v>0</v>
      </c>
      <c r="E456" s="105">
        <v>0</v>
      </c>
      <c r="F456" s="105">
        <v>0</v>
      </c>
      <c r="G456" s="105">
        <v>0</v>
      </c>
      <c r="H456" s="106">
        <f t="shared" si="119"/>
        <v>0</v>
      </c>
      <c r="I456" s="107"/>
      <c r="J456" s="108">
        <f t="shared" si="112"/>
        <v>0</v>
      </c>
      <c r="K456" s="108"/>
      <c r="L456" s="108">
        <v>0</v>
      </c>
      <c r="M456" s="108">
        <v>0</v>
      </c>
      <c r="N456" s="106">
        <f t="shared" si="120"/>
        <v>0</v>
      </c>
      <c r="O456" s="109">
        <f t="shared" si="113"/>
        <v>0</v>
      </c>
      <c r="Q456" s="110">
        <f t="shared" si="114"/>
        <v>0</v>
      </c>
      <c r="R456" s="110">
        <f t="shared" si="121"/>
        <v>0</v>
      </c>
      <c r="T456" s="103">
        <v>8</v>
      </c>
      <c r="U456" s="103">
        <v>1935</v>
      </c>
      <c r="V456" s="104" t="s">
        <v>78</v>
      </c>
      <c r="W456" s="105">
        <f t="shared" si="125"/>
        <v>0</v>
      </c>
      <c r="X456" s="105">
        <v>0</v>
      </c>
      <c r="Y456" s="105">
        <v>0</v>
      </c>
      <c r="Z456" s="105">
        <v>0</v>
      </c>
      <c r="AA456" s="106">
        <f t="shared" si="123"/>
        <v>0</v>
      </c>
      <c r="AB456" s="107"/>
      <c r="AC456" s="108">
        <f t="shared" si="115"/>
        <v>0</v>
      </c>
      <c r="AD456" s="108">
        <v>0</v>
      </c>
      <c r="AE456" s="108">
        <v>0</v>
      </c>
      <c r="AF456" s="108"/>
      <c r="AG456" s="106">
        <f t="shared" ref="AG456:AG479" si="126">AC456+AD456+AE456+AF456</f>
        <v>0</v>
      </c>
      <c r="AH456" s="109">
        <f t="shared" si="116"/>
        <v>0</v>
      </c>
      <c r="AJ456" s="110">
        <f t="shared" si="117"/>
        <v>0</v>
      </c>
      <c r="AK456" s="110">
        <f t="shared" si="124"/>
        <v>0</v>
      </c>
    </row>
    <row r="457" spans="1:37" x14ac:dyDescent="0.2">
      <c r="A457" s="103">
        <v>8</v>
      </c>
      <c r="B457" s="103">
        <v>1940</v>
      </c>
      <c r="C457" s="104" t="s">
        <v>79</v>
      </c>
      <c r="D457" s="105">
        <f t="shared" si="118"/>
        <v>0</v>
      </c>
      <c r="E457" s="105">
        <v>0</v>
      </c>
      <c r="F457" s="105">
        <v>669.95</v>
      </c>
      <c r="G457" s="105">
        <v>0</v>
      </c>
      <c r="H457" s="106">
        <f t="shared" si="119"/>
        <v>669.95</v>
      </c>
      <c r="I457" s="107"/>
      <c r="J457" s="108">
        <f t="shared" si="112"/>
        <v>0</v>
      </c>
      <c r="K457" s="108"/>
      <c r="L457" s="108">
        <v>0</v>
      </c>
      <c r="M457" s="108">
        <v>0</v>
      </c>
      <c r="N457" s="106">
        <f t="shared" si="120"/>
        <v>0</v>
      </c>
      <c r="O457" s="109">
        <f t="shared" si="113"/>
        <v>669.95</v>
      </c>
      <c r="Q457" s="110">
        <f t="shared" si="114"/>
        <v>334.97500000000002</v>
      </c>
      <c r="R457" s="110">
        <f t="shared" si="121"/>
        <v>0</v>
      </c>
      <c r="T457" s="103">
        <v>8</v>
      </c>
      <c r="U457" s="103">
        <v>1940</v>
      </c>
      <c r="V457" s="104" t="s">
        <v>79</v>
      </c>
      <c r="W457" s="105">
        <f t="shared" si="125"/>
        <v>0</v>
      </c>
      <c r="X457" s="105">
        <v>0</v>
      </c>
      <c r="Y457" s="105">
        <v>669.95</v>
      </c>
      <c r="Z457" s="105">
        <v>0</v>
      </c>
      <c r="AA457" s="106">
        <f t="shared" si="123"/>
        <v>669.95</v>
      </c>
      <c r="AB457" s="107"/>
      <c r="AC457" s="108">
        <f t="shared" si="115"/>
        <v>0</v>
      </c>
      <c r="AD457" s="108">
        <v>0</v>
      </c>
      <c r="AE457" s="108">
        <v>0</v>
      </c>
      <c r="AF457" s="108"/>
      <c r="AG457" s="106">
        <f t="shared" si="126"/>
        <v>0</v>
      </c>
      <c r="AH457" s="109">
        <f t="shared" si="116"/>
        <v>669.95</v>
      </c>
      <c r="AJ457" s="110">
        <f t="shared" si="117"/>
        <v>334.97500000000002</v>
      </c>
      <c r="AK457" s="110">
        <f t="shared" si="124"/>
        <v>0</v>
      </c>
    </row>
    <row r="458" spans="1:37" x14ac:dyDescent="0.2">
      <c r="A458" s="103">
        <v>8</v>
      </c>
      <c r="B458" s="103">
        <v>1945</v>
      </c>
      <c r="C458" s="104" t="s">
        <v>80</v>
      </c>
      <c r="D458" s="105">
        <f t="shared" si="118"/>
        <v>0</v>
      </c>
      <c r="E458" s="105">
        <v>0</v>
      </c>
      <c r="F458" s="105">
        <v>0</v>
      </c>
      <c r="G458" s="105">
        <v>0</v>
      </c>
      <c r="H458" s="106">
        <f t="shared" si="119"/>
        <v>0</v>
      </c>
      <c r="I458" s="107"/>
      <c r="J458" s="108">
        <f t="shared" si="112"/>
        <v>0</v>
      </c>
      <c r="K458" s="108"/>
      <c r="L458" s="108">
        <v>0</v>
      </c>
      <c r="M458" s="108">
        <v>0</v>
      </c>
      <c r="N458" s="106">
        <f t="shared" si="120"/>
        <v>0</v>
      </c>
      <c r="O458" s="109">
        <f t="shared" si="113"/>
        <v>0</v>
      </c>
      <c r="Q458" s="110">
        <f t="shared" si="114"/>
        <v>0</v>
      </c>
      <c r="R458" s="110">
        <f t="shared" si="121"/>
        <v>0</v>
      </c>
      <c r="T458" s="103">
        <v>8</v>
      </c>
      <c r="U458" s="103">
        <v>1945</v>
      </c>
      <c r="V458" s="104" t="s">
        <v>80</v>
      </c>
      <c r="W458" s="105">
        <f t="shared" si="125"/>
        <v>0</v>
      </c>
      <c r="X458" s="105">
        <v>0</v>
      </c>
      <c r="Y458" s="105">
        <v>0</v>
      </c>
      <c r="Z458" s="105">
        <v>0</v>
      </c>
      <c r="AA458" s="106">
        <f t="shared" si="123"/>
        <v>0</v>
      </c>
      <c r="AB458" s="107"/>
      <c r="AC458" s="108">
        <f t="shared" si="115"/>
        <v>0</v>
      </c>
      <c r="AD458" s="108">
        <v>0</v>
      </c>
      <c r="AE458" s="108">
        <v>0</v>
      </c>
      <c r="AF458" s="108"/>
      <c r="AG458" s="106">
        <f t="shared" si="126"/>
        <v>0</v>
      </c>
      <c r="AH458" s="109">
        <f t="shared" si="116"/>
        <v>0</v>
      </c>
      <c r="AJ458" s="110">
        <f t="shared" si="117"/>
        <v>0</v>
      </c>
      <c r="AK458" s="110">
        <f t="shared" si="124"/>
        <v>0</v>
      </c>
    </row>
    <row r="459" spans="1:37" x14ac:dyDescent="0.2">
      <c r="A459" s="103">
        <v>8</v>
      </c>
      <c r="B459" s="103">
        <v>1950</v>
      </c>
      <c r="C459" s="104" t="s">
        <v>81</v>
      </c>
      <c r="D459" s="105">
        <f t="shared" si="118"/>
        <v>0</v>
      </c>
      <c r="E459" s="105">
        <v>0</v>
      </c>
      <c r="F459" s="105">
        <v>0</v>
      </c>
      <c r="G459" s="105">
        <v>0</v>
      </c>
      <c r="H459" s="106">
        <f t="shared" si="119"/>
        <v>0</v>
      </c>
      <c r="I459" s="107"/>
      <c r="J459" s="108">
        <f t="shared" si="112"/>
        <v>0</v>
      </c>
      <c r="K459" s="108"/>
      <c r="L459" s="108">
        <v>0</v>
      </c>
      <c r="M459" s="108">
        <v>0</v>
      </c>
      <c r="N459" s="106">
        <f t="shared" si="120"/>
        <v>0</v>
      </c>
      <c r="O459" s="109">
        <f t="shared" si="113"/>
        <v>0</v>
      </c>
      <c r="Q459" s="110">
        <f t="shared" si="114"/>
        <v>0</v>
      </c>
      <c r="R459" s="110">
        <f t="shared" si="121"/>
        <v>0</v>
      </c>
      <c r="T459" s="103">
        <v>8</v>
      </c>
      <c r="U459" s="103">
        <v>1950</v>
      </c>
      <c r="V459" s="104" t="s">
        <v>81</v>
      </c>
      <c r="W459" s="105">
        <f t="shared" si="125"/>
        <v>0</v>
      </c>
      <c r="X459" s="105">
        <v>0</v>
      </c>
      <c r="Y459" s="105">
        <v>0</v>
      </c>
      <c r="Z459" s="105">
        <v>0</v>
      </c>
      <c r="AA459" s="106">
        <f t="shared" si="123"/>
        <v>0</v>
      </c>
      <c r="AB459" s="107"/>
      <c r="AC459" s="108">
        <f t="shared" si="115"/>
        <v>0</v>
      </c>
      <c r="AD459" s="108">
        <v>0</v>
      </c>
      <c r="AE459" s="108">
        <v>0</v>
      </c>
      <c r="AF459" s="108"/>
      <c r="AG459" s="106">
        <f t="shared" si="126"/>
        <v>0</v>
      </c>
      <c r="AH459" s="109">
        <f t="shared" si="116"/>
        <v>0</v>
      </c>
      <c r="AJ459" s="110">
        <f t="shared" si="117"/>
        <v>0</v>
      </c>
      <c r="AK459" s="110">
        <f t="shared" si="124"/>
        <v>0</v>
      </c>
    </row>
    <row r="460" spans="1:37" x14ac:dyDescent="0.2">
      <c r="A460" s="103">
        <v>8</v>
      </c>
      <c r="B460" s="103">
        <v>1955</v>
      </c>
      <c r="C460" s="104" t="s">
        <v>82</v>
      </c>
      <c r="D460" s="105">
        <f t="shared" si="118"/>
        <v>0</v>
      </c>
      <c r="E460" s="105">
        <v>0</v>
      </c>
      <c r="F460" s="105">
        <v>0</v>
      </c>
      <c r="G460" s="105">
        <v>0</v>
      </c>
      <c r="H460" s="106">
        <f t="shared" si="119"/>
        <v>0</v>
      </c>
      <c r="I460" s="107"/>
      <c r="J460" s="108">
        <f t="shared" si="112"/>
        <v>0</v>
      </c>
      <c r="K460" s="108"/>
      <c r="L460" s="108">
        <v>0</v>
      </c>
      <c r="M460" s="108">
        <v>0</v>
      </c>
      <c r="N460" s="106">
        <f t="shared" si="120"/>
        <v>0</v>
      </c>
      <c r="O460" s="109">
        <f t="shared" si="113"/>
        <v>0</v>
      </c>
      <c r="Q460" s="110">
        <f t="shared" si="114"/>
        <v>0</v>
      </c>
      <c r="R460" s="110">
        <f t="shared" si="121"/>
        <v>0</v>
      </c>
      <c r="T460" s="103">
        <v>8</v>
      </c>
      <c r="U460" s="103">
        <v>1955</v>
      </c>
      <c r="V460" s="104" t="s">
        <v>82</v>
      </c>
      <c r="W460" s="105">
        <f t="shared" si="125"/>
        <v>0</v>
      </c>
      <c r="X460" s="105">
        <v>0</v>
      </c>
      <c r="Y460" s="105">
        <v>0</v>
      </c>
      <c r="Z460" s="105">
        <v>0</v>
      </c>
      <c r="AA460" s="106">
        <f t="shared" si="123"/>
        <v>0</v>
      </c>
      <c r="AB460" s="107"/>
      <c r="AC460" s="108">
        <f t="shared" si="115"/>
        <v>0</v>
      </c>
      <c r="AD460" s="108">
        <v>0</v>
      </c>
      <c r="AE460" s="108">
        <v>0</v>
      </c>
      <c r="AF460" s="108"/>
      <c r="AG460" s="106">
        <f t="shared" si="126"/>
        <v>0</v>
      </c>
      <c r="AH460" s="109">
        <f t="shared" si="116"/>
        <v>0</v>
      </c>
      <c r="AJ460" s="110">
        <f t="shared" si="117"/>
        <v>0</v>
      </c>
      <c r="AK460" s="110">
        <f t="shared" si="124"/>
        <v>0</v>
      </c>
    </row>
    <row r="461" spans="1:37" x14ac:dyDescent="0.2">
      <c r="A461" s="103">
        <v>8</v>
      </c>
      <c r="B461" s="103">
        <v>1955</v>
      </c>
      <c r="C461" s="104" t="s">
        <v>83</v>
      </c>
      <c r="D461" s="105">
        <f t="shared" si="118"/>
        <v>0</v>
      </c>
      <c r="E461" s="105">
        <v>0</v>
      </c>
      <c r="F461" s="105">
        <v>0</v>
      </c>
      <c r="G461" s="105">
        <v>0</v>
      </c>
      <c r="H461" s="106">
        <f t="shared" si="119"/>
        <v>0</v>
      </c>
      <c r="I461" s="107"/>
      <c r="J461" s="108">
        <f t="shared" si="112"/>
        <v>0</v>
      </c>
      <c r="K461" s="108"/>
      <c r="L461" s="108">
        <v>0</v>
      </c>
      <c r="M461" s="108">
        <v>0</v>
      </c>
      <c r="N461" s="106">
        <f t="shared" si="120"/>
        <v>0</v>
      </c>
      <c r="O461" s="109">
        <f t="shared" si="113"/>
        <v>0</v>
      </c>
      <c r="Q461" s="110">
        <f t="shared" si="114"/>
        <v>0</v>
      </c>
      <c r="R461" s="110">
        <f t="shared" si="121"/>
        <v>0</v>
      </c>
      <c r="T461" s="103">
        <v>8</v>
      </c>
      <c r="U461" s="103">
        <v>1955</v>
      </c>
      <c r="V461" s="104" t="s">
        <v>83</v>
      </c>
      <c r="W461" s="105">
        <f t="shared" si="125"/>
        <v>0</v>
      </c>
      <c r="X461" s="105">
        <v>0</v>
      </c>
      <c r="Y461" s="105">
        <v>0</v>
      </c>
      <c r="Z461" s="105">
        <v>0</v>
      </c>
      <c r="AA461" s="106">
        <f t="shared" si="123"/>
        <v>0</v>
      </c>
      <c r="AB461" s="107"/>
      <c r="AC461" s="108">
        <f t="shared" si="115"/>
        <v>0</v>
      </c>
      <c r="AD461" s="108">
        <v>0</v>
      </c>
      <c r="AE461" s="108">
        <v>0</v>
      </c>
      <c r="AF461" s="108"/>
      <c r="AG461" s="106">
        <f t="shared" si="126"/>
        <v>0</v>
      </c>
      <c r="AH461" s="109">
        <f t="shared" si="116"/>
        <v>0</v>
      </c>
      <c r="AJ461" s="110">
        <f t="shared" si="117"/>
        <v>0</v>
      </c>
      <c r="AK461" s="110">
        <f t="shared" si="124"/>
        <v>0</v>
      </c>
    </row>
    <row r="462" spans="1:37" x14ac:dyDescent="0.2">
      <c r="A462" s="103">
        <v>8</v>
      </c>
      <c r="B462" s="103">
        <v>1960</v>
      </c>
      <c r="C462" s="104" t="s">
        <v>84</v>
      </c>
      <c r="D462" s="105">
        <f t="shared" si="118"/>
        <v>0</v>
      </c>
      <c r="E462" s="105">
        <v>0</v>
      </c>
      <c r="F462" s="105">
        <v>0</v>
      </c>
      <c r="G462" s="105">
        <v>0</v>
      </c>
      <c r="H462" s="106">
        <f t="shared" si="119"/>
        <v>0</v>
      </c>
      <c r="I462" s="107"/>
      <c r="J462" s="108">
        <f t="shared" si="112"/>
        <v>0</v>
      </c>
      <c r="K462" s="108"/>
      <c r="L462" s="108">
        <v>0</v>
      </c>
      <c r="M462" s="108">
        <v>0</v>
      </c>
      <c r="N462" s="106">
        <f t="shared" si="120"/>
        <v>0</v>
      </c>
      <c r="O462" s="109">
        <f t="shared" si="113"/>
        <v>0</v>
      </c>
      <c r="Q462" s="110">
        <f t="shared" si="114"/>
        <v>0</v>
      </c>
      <c r="R462" s="110">
        <f t="shared" si="121"/>
        <v>0</v>
      </c>
      <c r="T462" s="103">
        <v>8</v>
      </c>
      <c r="U462" s="103">
        <v>1960</v>
      </c>
      <c r="V462" s="104" t="s">
        <v>84</v>
      </c>
      <c r="W462" s="105">
        <f t="shared" si="125"/>
        <v>0</v>
      </c>
      <c r="X462" s="105">
        <v>0</v>
      </c>
      <c r="Y462" s="105">
        <v>0</v>
      </c>
      <c r="Z462" s="105">
        <v>0</v>
      </c>
      <c r="AA462" s="106">
        <f t="shared" si="123"/>
        <v>0</v>
      </c>
      <c r="AB462" s="107"/>
      <c r="AC462" s="108">
        <f t="shared" si="115"/>
        <v>0</v>
      </c>
      <c r="AD462" s="108">
        <v>0</v>
      </c>
      <c r="AE462" s="108">
        <v>0</v>
      </c>
      <c r="AF462" s="108"/>
      <c r="AG462" s="106">
        <f t="shared" si="126"/>
        <v>0</v>
      </c>
      <c r="AH462" s="109">
        <f t="shared" si="116"/>
        <v>0</v>
      </c>
      <c r="AJ462" s="110">
        <f t="shared" si="117"/>
        <v>0</v>
      </c>
      <c r="AK462" s="110">
        <f t="shared" si="124"/>
        <v>0</v>
      </c>
    </row>
    <row r="463" spans="1:37" ht="24" x14ac:dyDescent="0.2">
      <c r="A463" s="87">
        <v>47</v>
      </c>
      <c r="B463" s="103">
        <v>1970</v>
      </c>
      <c r="C463" s="104" t="s">
        <v>85</v>
      </c>
      <c r="D463" s="105">
        <f t="shared" si="118"/>
        <v>0</v>
      </c>
      <c r="E463" s="105">
        <v>0</v>
      </c>
      <c r="F463" s="105">
        <v>0</v>
      </c>
      <c r="G463" s="105">
        <v>0</v>
      </c>
      <c r="H463" s="106">
        <f t="shared" si="119"/>
        <v>0</v>
      </c>
      <c r="I463" s="107"/>
      <c r="J463" s="108">
        <f t="shared" si="112"/>
        <v>0</v>
      </c>
      <c r="K463" s="108"/>
      <c r="L463" s="108">
        <v>0</v>
      </c>
      <c r="M463" s="108">
        <v>0</v>
      </c>
      <c r="N463" s="106">
        <f t="shared" si="120"/>
        <v>0</v>
      </c>
      <c r="O463" s="109">
        <f t="shared" si="113"/>
        <v>0</v>
      </c>
      <c r="Q463" s="110">
        <f t="shared" ref="Q463:Q479" si="127">AVERAGE(H463,D463)</f>
        <v>0</v>
      </c>
      <c r="R463" s="110">
        <f t="shared" si="121"/>
        <v>0</v>
      </c>
      <c r="T463" s="87">
        <v>47</v>
      </c>
      <c r="U463" s="103">
        <v>1970</v>
      </c>
      <c r="V463" s="104" t="s">
        <v>85</v>
      </c>
      <c r="W463" s="105">
        <f t="shared" si="125"/>
        <v>0</v>
      </c>
      <c r="X463" s="105">
        <v>0</v>
      </c>
      <c r="Y463" s="105">
        <v>0</v>
      </c>
      <c r="Z463" s="105">
        <v>0</v>
      </c>
      <c r="AA463" s="106">
        <f t="shared" si="123"/>
        <v>0</v>
      </c>
      <c r="AB463" s="107"/>
      <c r="AC463" s="108">
        <f t="shared" si="115"/>
        <v>0</v>
      </c>
      <c r="AD463" s="108">
        <v>0</v>
      </c>
      <c r="AE463" s="108">
        <v>0</v>
      </c>
      <c r="AF463" s="108"/>
      <c r="AG463" s="106">
        <f t="shared" si="126"/>
        <v>0</v>
      </c>
      <c r="AH463" s="109">
        <f t="shared" si="116"/>
        <v>0</v>
      </c>
      <c r="AJ463" s="110">
        <f t="shared" si="117"/>
        <v>0</v>
      </c>
      <c r="AK463" s="110">
        <f t="shared" si="124"/>
        <v>0</v>
      </c>
    </row>
    <row r="464" spans="1:37" x14ac:dyDescent="0.2">
      <c r="A464" s="103">
        <v>47</v>
      </c>
      <c r="B464" s="103">
        <v>1975</v>
      </c>
      <c r="C464" s="104" t="s">
        <v>86</v>
      </c>
      <c r="D464" s="105">
        <f t="shared" si="118"/>
        <v>0</v>
      </c>
      <c r="E464" s="105">
        <v>0</v>
      </c>
      <c r="F464" s="105">
        <v>0</v>
      </c>
      <c r="G464" s="105">
        <v>0</v>
      </c>
      <c r="H464" s="106">
        <f t="shared" si="119"/>
        <v>0</v>
      </c>
      <c r="I464" s="107"/>
      <c r="J464" s="108">
        <f t="shared" si="112"/>
        <v>0</v>
      </c>
      <c r="K464" s="108"/>
      <c r="L464" s="108">
        <v>0</v>
      </c>
      <c r="M464" s="108">
        <v>0</v>
      </c>
      <c r="N464" s="106">
        <f t="shared" si="120"/>
        <v>0</v>
      </c>
      <c r="O464" s="109">
        <f t="shared" si="113"/>
        <v>0</v>
      </c>
      <c r="Q464" s="110">
        <f t="shared" si="127"/>
        <v>0</v>
      </c>
      <c r="R464" s="110">
        <f t="shared" si="121"/>
        <v>0</v>
      </c>
      <c r="T464" s="103">
        <v>47</v>
      </c>
      <c r="U464" s="103">
        <v>1975</v>
      </c>
      <c r="V464" s="104" t="s">
        <v>86</v>
      </c>
      <c r="W464" s="105">
        <f t="shared" si="125"/>
        <v>0</v>
      </c>
      <c r="X464" s="105">
        <v>0</v>
      </c>
      <c r="Y464" s="105">
        <v>0</v>
      </c>
      <c r="Z464" s="105">
        <v>0</v>
      </c>
      <c r="AA464" s="106">
        <f t="shared" si="123"/>
        <v>0</v>
      </c>
      <c r="AB464" s="107"/>
      <c r="AC464" s="108">
        <f t="shared" si="115"/>
        <v>0</v>
      </c>
      <c r="AD464" s="108">
        <v>0</v>
      </c>
      <c r="AE464" s="108">
        <v>0</v>
      </c>
      <c r="AF464" s="108"/>
      <c r="AG464" s="106">
        <f t="shared" si="126"/>
        <v>0</v>
      </c>
      <c r="AH464" s="109">
        <f t="shared" si="116"/>
        <v>0</v>
      </c>
      <c r="AJ464" s="110">
        <f t="shared" si="117"/>
        <v>0</v>
      </c>
      <c r="AK464" s="110">
        <f t="shared" si="124"/>
        <v>0</v>
      </c>
    </row>
    <row r="465" spans="1:37" x14ac:dyDescent="0.2">
      <c r="A465" s="103">
        <v>47</v>
      </c>
      <c r="B465" s="103">
        <v>1980</v>
      </c>
      <c r="C465" s="104" t="s">
        <v>87</v>
      </c>
      <c r="D465" s="105">
        <f t="shared" si="118"/>
        <v>0</v>
      </c>
      <c r="E465" s="105">
        <v>0</v>
      </c>
      <c r="F465" s="105">
        <v>0</v>
      </c>
      <c r="G465" s="105">
        <v>0</v>
      </c>
      <c r="H465" s="106">
        <f t="shared" si="119"/>
        <v>0</v>
      </c>
      <c r="I465" s="107"/>
      <c r="J465" s="108">
        <f t="shared" si="112"/>
        <v>0</v>
      </c>
      <c r="K465" s="108"/>
      <c r="L465" s="108">
        <v>0</v>
      </c>
      <c r="M465" s="108">
        <v>0</v>
      </c>
      <c r="N465" s="106">
        <f t="shared" si="120"/>
        <v>0</v>
      </c>
      <c r="O465" s="109">
        <f t="shared" si="113"/>
        <v>0</v>
      </c>
      <c r="Q465" s="110">
        <f t="shared" si="127"/>
        <v>0</v>
      </c>
      <c r="R465" s="110">
        <f t="shared" si="121"/>
        <v>0</v>
      </c>
      <c r="T465" s="103">
        <v>47</v>
      </c>
      <c r="U465" s="103">
        <v>1980</v>
      </c>
      <c r="V465" s="104" t="s">
        <v>87</v>
      </c>
      <c r="W465" s="105">
        <f t="shared" si="125"/>
        <v>0</v>
      </c>
      <c r="X465" s="105">
        <v>0</v>
      </c>
      <c r="Y465" s="105">
        <v>0</v>
      </c>
      <c r="Z465" s="105">
        <v>0</v>
      </c>
      <c r="AA465" s="106">
        <f t="shared" si="123"/>
        <v>0</v>
      </c>
      <c r="AB465" s="107"/>
      <c r="AC465" s="108">
        <f t="shared" si="115"/>
        <v>0</v>
      </c>
      <c r="AD465" s="108">
        <v>0</v>
      </c>
      <c r="AE465" s="108">
        <v>0</v>
      </c>
      <c r="AF465" s="108"/>
      <c r="AG465" s="106">
        <f t="shared" si="126"/>
        <v>0</v>
      </c>
      <c r="AH465" s="109">
        <f t="shared" si="116"/>
        <v>0</v>
      </c>
      <c r="AJ465" s="110">
        <f t="shared" si="117"/>
        <v>0</v>
      </c>
      <c r="AK465" s="110">
        <f t="shared" si="124"/>
        <v>0</v>
      </c>
    </row>
    <row r="466" spans="1:37" x14ac:dyDescent="0.2">
      <c r="A466" s="103">
        <v>47</v>
      </c>
      <c r="B466" s="103">
        <v>1985</v>
      </c>
      <c r="C466" s="104" t="s">
        <v>88</v>
      </c>
      <c r="D466" s="105">
        <f t="shared" si="118"/>
        <v>0</v>
      </c>
      <c r="E466" s="105">
        <v>0</v>
      </c>
      <c r="F466" s="105">
        <v>0</v>
      </c>
      <c r="G466" s="105">
        <v>0</v>
      </c>
      <c r="H466" s="106">
        <f t="shared" si="119"/>
        <v>0</v>
      </c>
      <c r="I466" s="107"/>
      <c r="J466" s="108">
        <f t="shared" si="112"/>
        <v>0</v>
      </c>
      <c r="K466" s="108"/>
      <c r="L466" s="108">
        <v>0</v>
      </c>
      <c r="M466" s="108">
        <v>0</v>
      </c>
      <c r="N466" s="106">
        <f t="shared" si="120"/>
        <v>0</v>
      </c>
      <c r="O466" s="109">
        <f t="shared" si="113"/>
        <v>0</v>
      </c>
      <c r="Q466" s="110">
        <f t="shared" si="127"/>
        <v>0</v>
      </c>
      <c r="R466" s="110">
        <f t="shared" si="121"/>
        <v>0</v>
      </c>
      <c r="T466" s="103">
        <v>47</v>
      </c>
      <c r="U466" s="103">
        <v>1985</v>
      </c>
      <c r="V466" s="104" t="s">
        <v>88</v>
      </c>
      <c r="W466" s="105">
        <f t="shared" si="125"/>
        <v>0</v>
      </c>
      <c r="X466" s="105">
        <v>0</v>
      </c>
      <c r="Y466" s="105">
        <v>0</v>
      </c>
      <c r="Z466" s="105">
        <v>0</v>
      </c>
      <c r="AA466" s="106">
        <f t="shared" si="123"/>
        <v>0</v>
      </c>
      <c r="AB466" s="107"/>
      <c r="AC466" s="108">
        <f t="shared" si="115"/>
        <v>0</v>
      </c>
      <c r="AD466" s="108">
        <v>0</v>
      </c>
      <c r="AE466" s="108">
        <v>0</v>
      </c>
      <c r="AF466" s="108"/>
      <c r="AG466" s="106">
        <f t="shared" si="126"/>
        <v>0</v>
      </c>
      <c r="AH466" s="109">
        <f t="shared" si="116"/>
        <v>0</v>
      </c>
      <c r="AJ466" s="110">
        <f t="shared" si="117"/>
        <v>0</v>
      </c>
      <c r="AK466" s="110">
        <f t="shared" si="124"/>
        <v>0</v>
      </c>
    </row>
    <row r="467" spans="1:37" x14ac:dyDescent="0.2">
      <c r="A467" s="87">
        <v>47</v>
      </c>
      <c r="B467" s="103">
        <v>1990</v>
      </c>
      <c r="C467" s="112" t="s">
        <v>89</v>
      </c>
      <c r="D467" s="105">
        <f t="shared" si="118"/>
        <v>0</v>
      </c>
      <c r="E467" s="105">
        <v>0</v>
      </c>
      <c r="F467" s="105">
        <v>0</v>
      </c>
      <c r="G467" s="105">
        <v>0</v>
      </c>
      <c r="H467" s="106">
        <f t="shared" si="119"/>
        <v>0</v>
      </c>
      <c r="I467" s="107"/>
      <c r="J467" s="108">
        <f t="shared" si="112"/>
        <v>0</v>
      </c>
      <c r="K467" s="108"/>
      <c r="L467" s="108">
        <v>0</v>
      </c>
      <c r="M467" s="108">
        <v>0</v>
      </c>
      <c r="N467" s="106">
        <f t="shared" si="120"/>
        <v>0</v>
      </c>
      <c r="O467" s="109">
        <f t="shared" si="113"/>
        <v>0</v>
      </c>
      <c r="Q467" s="110">
        <f t="shared" si="127"/>
        <v>0</v>
      </c>
      <c r="R467" s="110">
        <f t="shared" si="121"/>
        <v>0</v>
      </c>
      <c r="T467" s="87">
        <v>47</v>
      </c>
      <c r="U467" s="103">
        <v>1990</v>
      </c>
      <c r="V467" s="112" t="s">
        <v>89</v>
      </c>
      <c r="W467" s="105">
        <f t="shared" si="125"/>
        <v>0</v>
      </c>
      <c r="X467" s="105">
        <v>0</v>
      </c>
      <c r="Y467" s="105">
        <v>0</v>
      </c>
      <c r="Z467" s="105">
        <v>0</v>
      </c>
      <c r="AA467" s="106">
        <f t="shared" si="123"/>
        <v>0</v>
      </c>
      <c r="AB467" s="107"/>
      <c r="AC467" s="108">
        <f t="shared" si="115"/>
        <v>0</v>
      </c>
      <c r="AD467" s="108">
        <v>0</v>
      </c>
      <c r="AE467" s="108">
        <v>0</v>
      </c>
      <c r="AF467" s="108"/>
      <c r="AG467" s="106">
        <f t="shared" si="126"/>
        <v>0</v>
      </c>
      <c r="AH467" s="109">
        <f t="shared" si="116"/>
        <v>0</v>
      </c>
      <c r="AJ467" s="110">
        <f t="shared" si="117"/>
        <v>0</v>
      </c>
      <c r="AK467" s="110">
        <f t="shared" si="124"/>
        <v>0</v>
      </c>
    </row>
    <row r="468" spans="1:37" x14ac:dyDescent="0.2">
      <c r="A468" s="103">
        <v>47</v>
      </c>
      <c r="B468" s="103">
        <v>1995</v>
      </c>
      <c r="C468" s="104" t="s">
        <v>90</v>
      </c>
      <c r="D468" s="105">
        <f t="shared" si="118"/>
        <v>0</v>
      </c>
      <c r="E468" s="105">
        <v>0</v>
      </c>
      <c r="F468" s="105">
        <v>0</v>
      </c>
      <c r="G468" s="105">
        <v>0</v>
      </c>
      <c r="H468" s="106">
        <f t="shared" si="119"/>
        <v>0</v>
      </c>
      <c r="I468" s="107"/>
      <c r="J468" s="108">
        <f t="shared" si="112"/>
        <v>0</v>
      </c>
      <c r="K468" s="108"/>
      <c r="L468" s="108">
        <v>0</v>
      </c>
      <c r="M468" s="108">
        <v>0</v>
      </c>
      <c r="N468" s="106">
        <f t="shared" si="120"/>
        <v>0</v>
      </c>
      <c r="O468" s="109">
        <f t="shared" si="113"/>
        <v>0</v>
      </c>
      <c r="Q468" s="110">
        <f t="shared" si="127"/>
        <v>0</v>
      </c>
      <c r="R468" s="110">
        <f t="shared" si="121"/>
        <v>0</v>
      </c>
      <c r="T468" s="103">
        <v>47</v>
      </c>
      <c r="U468" s="103">
        <v>1995</v>
      </c>
      <c r="V468" s="104" t="s">
        <v>90</v>
      </c>
      <c r="W468" s="105">
        <f t="shared" si="125"/>
        <v>0</v>
      </c>
      <c r="X468" s="105">
        <v>0</v>
      </c>
      <c r="Y468" s="105">
        <v>0</v>
      </c>
      <c r="Z468" s="105">
        <v>0</v>
      </c>
      <c r="AA468" s="106">
        <f t="shared" si="123"/>
        <v>0</v>
      </c>
      <c r="AB468" s="107"/>
      <c r="AC468" s="108">
        <f t="shared" si="115"/>
        <v>0</v>
      </c>
      <c r="AD468" s="108">
        <v>0</v>
      </c>
      <c r="AE468" s="108">
        <v>0</v>
      </c>
      <c r="AF468" s="108"/>
      <c r="AG468" s="106">
        <f t="shared" si="126"/>
        <v>0</v>
      </c>
      <c r="AH468" s="109">
        <f t="shared" si="116"/>
        <v>0</v>
      </c>
      <c r="AJ468" s="110">
        <f t="shared" si="117"/>
        <v>0</v>
      </c>
      <c r="AK468" s="110">
        <f t="shared" si="124"/>
        <v>0</v>
      </c>
    </row>
    <row r="469" spans="1:37" x14ac:dyDescent="0.2">
      <c r="A469" s="103"/>
      <c r="B469" s="113" t="s">
        <v>156</v>
      </c>
      <c r="C469" s="114"/>
      <c r="D469" s="105">
        <f t="shared" si="118"/>
        <v>0</v>
      </c>
      <c r="E469" s="105">
        <v>0</v>
      </c>
      <c r="F469" s="105">
        <v>0</v>
      </c>
      <c r="G469" s="105">
        <v>0</v>
      </c>
      <c r="H469" s="106">
        <f t="shared" si="119"/>
        <v>0</v>
      </c>
      <c r="J469" s="108">
        <v>0</v>
      </c>
      <c r="K469" s="108"/>
      <c r="L469" s="108">
        <v>0</v>
      </c>
      <c r="M469" s="108">
        <v>0</v>
      </c>
      <c r="N469" s="106">
        <f t="shared" si="120"/>
        <v>0</v>
      </c>
      <c r="O469" s="109">
        <f t="shared" si="113"/>
        <v>0</v>
      </c>
      <c r="Q469" s="110">
        <f t="shared" si="127"/>
        <v>0</v>
      </c>
      <c r="R469" s="110">
        <f t="shared" si="121"/>
        <v>0</v>
      </c>
      <c r="T469" s="103"/>
      <c r="U469" s="113" t="s">
        <v>156</v>
      </c>
      <c r="V469" s="114"/>
      <c r="W469" s="105">
        <f t="shared" si="125"/>
        <v>0</v>
      </c>
      <c r="X469" s="105">
        <v>0</v>
      </c>
      <c r="Y469" s="105">
        <v>0</v>
      </c>
      <c r="Z469" s="105">
        <v>0</v>
      </c>
      <c r="AA469" s="106">
        <f t="shared" si="123"/>
        <v>0</v>
      </c>
      <c r="AC469" s="108">
        <v>0</v>
      </c>
      <c r="AD469" s="108">
        <v>0</v>
      </c>
      <c r="AE469" s="108">
        <v>0</v>
      </c>
      <c r="AF469" s="108"/>
      <c r="AG469" s="106">
        <f t="shared" si="126"/>
        <v>0</v>
      </c>
      <c r="AH469" s="109">
        <f t="shared" si="116"/>
        <v>0</v>
      </c>
      <c r="AJ469" s="110">
        <f t="shared" si="117"/>
        <v>0</v>
      </c>
      <c r="AK469" s="110">
        <f t="shared" si="124"/>
        <v>0</v>
      </c>
    </row>
    <row r="470" spans="1:37" x14ac:dyDescent="0.2">
      <c r="A470" s="103"/>
      <c r="B470" s="113" t="s">
        <v>156</v>
      </c>
      <c r="C470" s="114"/>
      <c r="D470" s="105">
        <f t="shared" si="118"/>
        <v>0</v>
      </c>
      <c r="E470" s="105">
        <v>0</v>
      </c>
      <c r="F470" s="105">
        <v>0</v>
      </c>
      <c r="G470" s="105">
        <v>0</v>
      </c>
      <c r="H470" s="106">
        <f t="shared" si="119"/>
        <v>0</v>
      </c>
      <c r="J470" s="108">
        <v>0</v>
      </c>
      <c r="K470" s="108"/>
      <c r="L470" s="108">
        <v>0</v>
      </c>
      <c r="M470" s="108">
        <v>0</v>
      </c>
      <c r="N470" s="106">
        <f t="shared" si="120"/>
        <v>0</v>
      </c>
      <c r="O470" s="109">
        <f t="shared" si="113"/>
        <v>0</v>
      </c>
      <c r="Q470" s="110">
        <f t="shared" si="127"/>
        <v>0</v>
      </c>
      <c r="R470" s="110">
        <f t="shared" si="121"/>
        <v>0</v>
      </c>
      <c r="T470" s="103"/>
      <c r="U470" s="113" t="s">
        <v>156</v>
      </c>
      <c r="V470" s="114"/>
      <c r="W470" s="105">
        <f t="shared" si="125"/>
        <v>0</v>
      </c>
      <c r="X470" s="105">
        <v>0</v>
      </c>
      <c r="Y470" s="105">
        <v>0</v>
      </c>
      <c r="Z470" s="105">
        <v>0</v>
      </c>
      <c r="AA470" s="106">
        <f t="shared" si="123"/>
        <v>0</v>
      </c>
      <c r="AC470" s="108">
        <v>0</v>
      </c>
      <c r="AD470" s="108">
        <v>0</v>
      </c>
      <c r="AE470" s="108">
        <v>0</v>
      </c>
      <c r="AF470" s="108"/>
      <c r="AG470" s="106">
        <f t="shared" si="126"/>
        <v>0</v>
      </c>
      <c r="AH470" s="109">
        <f t="shared" si="116"/>
        <v>0</v>
      </c>
      <c r="AJ470" s="110">
        <f t="shared" si="117"/>
        <v>0</v>
      </c>
      <c r="AK470" s="110">
        <f t="shared" si="124"/>
        <v>0</v>
      </c>
    </row>
    <row r="471" spans="1:37" x14ac:dyDescent="0.2">
      <c r="A471" s="103"/>
      <c r="B471" s="113" t="s">
        <v>156</v>
      </c>
      <c r="C471" s="114"/>
      <c r="D471" s="105">
        <f t="shared" si="118"/>
        <v>0</v>
      </c>
      <c r="E471" s="105">
        <v>0</v>
      </c>
      <c r="F471" s="105">
        <v>0</v>
      </c>
      <c r="G471" s="105">
        <v>0</v>
      </c>
      <c r="H471" s="106">
        <f t="shared" si="119"/>
        <v>0</v>
      </c>
      <c r="J471" s="108">
        <v>0</v>
      </c>
      <c r="K471" s="108"/>
      <c r="L471" s="108">
        <v>0</v>
      </c>
      <c r="M471" s="108">
        <v>0</v>
      </c>
      <c r="N471" s="106">
        <f t="shared" si="120"/>
        <v>0</v>
      </c>
      <c r="O471" s="109">
        <f t="shared" si="113"/>
        <v>0</v>
      </c>
      <c r="Q471" s="110">
        <f t="shared" si="127"/>
        <v>0</v>
      </c>
      <c r="R471" s="110">
        <f t="shared" si="121"/>
        <v>0</v>
      </c>
      <c r="T471" s="103"/>
      <c r="U471" s="113" t="s">
        <v>156</v>
      </c>
      <c r="V471" s="114"/>
      <c r="W471" s="105">
        <f t="shared" si="125"/>
        <v>0</v>
      </c>
      <c r="X471" s="105">
        <v>0</v>
      </c>
      <c r="Y471" s="105">
        <v>0</v>
      </c>
      <c r="Z471" s="105">
        <v>0</v>
      </c>
      <c r="AA471" s="106">
        <f t="shared" si="123"/>
        <v>0</v>
      </c>
      <c r="AC471" s="108">
        <v>0</v>
      </c>
      <c r="AD471" s="108">
        <v>0</v>
      </c>
      <c r="AE471" s="108">
        <v>0</v>
      </c>
      <c r="AF471" s="108"/>
      <c r="AG471" s="106">
        <f t="shared" si="126"/>
        <v>0</v>
      </c>
      <c r="AH471" s="109">
        <f t="shared" si="116"/>
        <v>0</v>
      </c>
      <c r="AJ471" s="110">
        <f t="shared" si="117"/>
        <v>0</v>
      </c>
      <c r="AK471" s="110">
        <f t="shared" si="124"/>
        <v>0</v>
      </c>
    </row>
    <row r="472" spans="1:37" x14ac:dyDescent="0.2">
      <c r="A472" s="103"/>
      <c r="B472" s="113" t="s">
        <v>156</v>
      </c>
      <c r="C472" s="114"/>
      <c r="D472" s="105">
        <f t="shared" si="118"/>
        <v>0</v>
      </c>
      <c r="E472" s="105">
        <v>0</v>
      </c>
      <c r="F472" s="105">
        <v>0</v>
      </c>
      <c r="G472" s="105">
        <v>0</v>
      </c>
      <c r="H472" s="106">
        <f t="shared" si="119"/>
        <v>0</v>
      </c>
      <c r="J472" s="108">
        <v>0</v>
      </c>
      <c r="K472" s="108"/>
      <c r="L472" s="108">
        <v>0</v>
      </c>
      <c r="M472" s="108">
        <v>0</v>
      </c>
      <c r="N472" s="106">
        <f t="shared" si="120"/>
        <v>0</v>
      </c>
      <c r="O472" s="109">
        <f t="shared" si="113"/>
        <v>0</v>
      </c>
      <c r="Q472" s="110">
        <f t="shared" si="127"/>
        <v>0</v>
      </c>
      <c r="R472" s="110">
        <f t="shared" si="121"/>
        <v>0</v>
      </c>
      <c r="T472" s="103"/>
      <c r="U472" s="113" t="s">
        <v>156</v>
      </c>
      <c r="V472" s="114"/>
      <c r="W472" s="105">
        <f t="shared" si="125"/>
        <v>0</v>
      </c>
      <c r="X472" s="105">
        <v>0</v>
      </c>
      <c r="Y472" s="105">
        <v>0</v>
      </c>
      <c r="Z472" s="105">
        <v>0</v>
      </c>
      <c r="AA472" s="106">
        <f t="shared" si="123"/>
        <v>0</v>
      </c>
      <c r="AC472" s="108">
        <v>0</v>
      </c>
      <c r="AD472" s="108">
        <v>0</v>
      </c>
      <c r="AE472" s="108">
        <v>0</v>
      </c>
      <c r="AF472" s="108"/>
      <c r="AG472" s="106">
        <f t="shared" si="126"/>
        <v>0</v>
      </c>
      <c r="AH472" s="109">
        <f t="shared" si="116"/>
        <v>0</v>
      </c>
      <c r="AJ472" s="110">
        <f t="shared" si="117"/>
        <v>0</v>
      </c>
      <c r="AK472" s="110">
        <f t="shared" si="124"/>
        <v>0</v>
      </c>
    </row>
    <row r="473" spans="1:37" x14ac:dyDescent="0.2">
      <c r="A473" s="103"/>
      <c r="B473" s="113" t="s">
        <v>156</v>
      </c>
      <c r="C473" s="114"/>
      <c r="D473" s="105">
        <f t="shared" si="118"/>
        <v>0</v>
      </c>
      <c r="E473" s="105">
        <v>0</v>
      </c>
      <c r="F473" s="105">
        <v>0</v>
      </c>
      <c r="G473" s="105">
        <v>0</v>
      </c>
      <c r="H473" s="106">
        <f t="shared" si="119"/>
        <v>0</v>
      </c>
      <c r="J473" s="108">
        <v>0</v>
      </c>
      <c r="K473" s="108"/>
      <c r="L473" s="108">
        <v>0</v>
      </c>
      <c r="M473" s="108">
        <v>0</v>
      </c>
      <c r="N473" s="106">
        <f t="shared" si="120"/>
        <v>0</v>
      </c>
      <c r="O473" s="109">
        <f t="shared" si="113"/>
        <v>0</v>
      </c>
      <c r="Q473" s="110">
        <f t="shared" si="127"/>
        <v>0</v>
      </c>
      <c r="R473" s="110">
        <f t="shared" si="121"/>
        <v>0</v>
      </c>
      <c r="T473" s="103"/>
      <c r="U473" s="113" t="s">
        <v>156</v>
      </c>
      <c r="V473" s="114"/>
      <c r="W473" s="105">
        <f t="shared" si="125"/>
        <v>0</v>
      </c>
      <c r="X473" s="105">
        <v>0</v>
      </c>
      <c r="Y473" s="105">
        <v>0</v>
      </c>
      <c r="Z473" s="105">
        <v>0</v>
      </c>
      <c r="AA473" s="106">
        <f t="shared" si="123"/>
        <v>0</v>
      </c>
      <c r="AC473" s="108">
        <v>0</v>
      </c>
      <c r="AD473" s="108">
        <v>0</v>
      </c>
      <c r="AE473" s="108">
        <v>0</v>
      </c>
      <c r="AF473" s="108"/>
      <c r="AG473" s="106">
        <f t="shared" si="126"/>
        <v>0</v>
      </c>
      <c r="AH473" s="109">
        <f t="shared" si="116"/>
        <v>0</v>
      </c>
      <c r="AJ473" s="110">
        <f t="shared" si="117"/>
        <v>0</v>
      </c>
      <c r="AK473" s="110">
        <f t="shared" si="124"/>
        <v>0</v>
      </c>
    </row>
    <row r="474" spans="1:37" x14ac:dyDescent="0.2">
      <c r="A474" s="103"/>
      <c r="B474" s="113" t="s">
        <v>156</v>
      </c>
      <c r="C474" s="114"/>
      <c r="D474" s="105">
        <f t="shared" si="118"/>
        <v>0</v>
      </c>
      <c r="E474" s="105">
        <v>0</v>
      </c>
      <c r="F474" s="105">
        <v>0</v>
      </c>
      <c r="G474" s="105">
        <v>0</v>
      </c>
      <c r="H474" s="106">
        <f t="shared" si="119"/>
        <v>0</v>
      </c>
      <c r="J474" s="108">
        <v>0</v>
      </c>
      <c r="K474" s="108"/>
      <c r="L474" s="108">
        <v>0</v>
      </c>
      <c r="M474" s="108">
        <v>0</v>
      </c>
      <c r="N474" s="106">
        <f t="shared" si="120"/>
        <v>0</v>
      </c>
      <c r="O474" s="109">
        <f t="shared" si="113"/>
        <v>0</v>
      </c>
      <c r="Q474" s="110">
        <f t="shared" si="127"/>
        <v>0</v>
      </c>
      <c r="R474" s="110">
        <f t="shared" si="121"/>
        <v>0</v>
      </c>
      <c r="T474" s="103"/>
      <c r="U474" s="113" t="s">
        <v>156</v>
      </c>
      <c r="V474" s="114"/>
      <c r="W474" s="105">
        <f t="shared" si="125"/>
        <v>0</v>
      </c>
      <c r="X474" s="105">
        <v>0</v>
      </c>
      <c r="Y474" s="105">
        <v>0</v>
      </c>
      <c r="Z474" s="105">
        <v>0</v>
      </c>
      <c r="AA474" s="106">
        <f t="shared" si="123"/>
        <v>0</v>
      </c>
      <c r="AC474" s="108">
        <v>0</v>
      </c>
      <c r="AD474" s="108">
        <v>0</v>
      </c>
      <c r="AE474" s="108">
        <v>0</v>
      </c>
      <c r="AF474" s="108"/>
      <c r="AG474" s="106">
        <f t="shared" si="126"/>
        <v>0</v>
      </c>
      <c r="AH474" s="109">
        <f t="shared" si="116"/>
        <v>0</v>
      </c>
      <c r="AJ474" s="110">
        <f t="shared" si="117"/>
        <v>0</v>
      </c>
      <c r="AK474" s="110">
        <f t="shared" si="124"/>
        <v>0</v>
      </c>
    </row>
    <row r="475" spans="1:37" x14ac:dyDescent="0.2">
      <c r="A475" s="103"/>
      <c r="B475" s="113" t="s">
        <v>156</v>
      </c>
      <c r="C475" s="114"/>
      <c r="D475" s="105">
        <f t="shared" si="118"/>
        <v>0</v>
      </c>
      <c r="E475" s="105">
        <v>0</v>
      </c>
      <c r="F475" s="105">
        <v>0</v>
      </c>
      <c r="G475" s="105">
        <v>0</v>
      </c>
      <c r="H475" s="106">
        <f t="shared" si="119"/>
        <v>0</v>
      </c>
      <c r="J475" s="108">
        <v>0</v>
      </c>
      <c r="K475" s="108"/>
      <c r="L475" s="108">
        <v>0</v>
      </c>
      <c r="M475" s="108">
        <v>0</v>
      </c>
      <c r="N475" s="106">
        <f t="shared" si="120"/>
        <v>0</v>
      </c>
      <c r="O475" s="109">
        <f t="shared" si="113"/>
        <v>0</v>
      </c>
      <c r="Q475" s="110">
        <f t="shared" si="127"/>
        <v>0</v>
      </c>
      <c r="R475" s="110">
        <f t="shared" si="121"/>
        <v>0</v>
      </c>
      <c r="T475" s="103"/>
      <c r="U475" s="113" t="s">
        <v>156</v>
      </c>
      <c r="V475" s="114"/>
      <c r="W475" s="105">
        <f t="shared" si="125"/>
        <v>0</v>
      </c>
      <c r="X475" s="105">
        <v>0</v>
      </c>
      <c r="Y475" s="105">
        <v>0</v>
      </c>
      <c r="Z475" s="105">
        <v>0</v>
      </c>
      <c r="AA475" s="106">
        <f t="shared" si="123"/>
        <v>0</v>
      </c>
      <c r="AC475" s="108">
        <v>0</v>
      </c>
      <c r="AD475" s="108">
        <v>0</v>
      </c>
      <c r="AE475" s="108">
        <v>0</v>
      </c>
      <c r="AF475" s="108"/>
      <c r="AG475" s="106">
        <f t="shared" si="126"/>
        <v>0</v>
      </c>
      <c r="AH475" s="109">
        <f t="shared" si="116"/>
        <v>0</v>
      </c>
      <c r="AJ475" s="110">
        <f t="shared" si="117"/>
        <v>0</v>
      </c>
      <c r="AK475" s="110">
        <f t="shared" si="124"/>
        <v>0</v>
      </c>
    </row>
    <row r="476" spans="1:37" x14ac:dyDescent="0.2">
      <c r="A476" s="103"/>
      <c r="B476" s="113" t="s">
        <v>156</v>
      </c>
      <c r="C476" s="114"/>
      <c r="D476" s="105">
        <f t="shared" si="118"/>
        <v>0</v>
      </c>
      <c r="E476" s="105">
        <v>0</v>
      </c>
      <c r="F476" s="105">
        <v>0</v>
      </c>
      <c r="G476" s="105">
        <v>0</v>
      </c>
      <c r="H476" s="106">
        <f t="shared" si="119"/>
        <v>0</v>
      </c>
      <c r="J476" s="108">
        <v>0</v>
      </c>
      <c r="K476" s="108"/>
      <c r="L476" s="108">
        <v>0</v>
      </c>
      <c r="M476" s="108">
        <v>0</v>
      </c>
      <c r="N476" s="106">
        <f t="shared" si="120"/>
        <v>0</v>
      </c>
      <c r="O476" s="109">
        <f t="shared" si="113"/>
        <v>0</v>
      </c>
      <c r="Q476" s="110">
        <f t="shared" si="127"/>
        <v>0</v>
      </c>
      <c r="R476" s="110">
        <f t="shared" si="121"/>
        <v>0</v>
      </c>
      <c r="T476" s="103"/>
      <c r="U476" s="113" t="s">
        <v>156</v>
      </c>
      <c r="V476" s="114"/>
      <c r="W476" s="105">
        <f t="shared" si="125"/>
        <v>0</v>
      </c>
      <c r="X476" s="105">
        <v>0</v>
      </c>
      <c r="Y476" s="105">
        <v>0</v>
      </c>
      <c r="Z476" s="105">
        <v>0</v>
      </c>
      <c r="AA476" s="106">
        <f t="shared" si="123"/>
        <v>0</v>
      </c>
      <c r="AC476" s="108">
        <v>0</v>
      </c>
      <c r="AD476" s="108">
        <v>0</v>
      </c>
      <c r="AE476" s="108">
        <v>0</v>
      </c>
      <c r="AF476" s="108"/>
      <c r="AG476" s="106">
        <f t="shared" si="126"/>
        <v>0</v>
      </c>
      <c r="AH476" s="109">
        <f t="shared" si="116"/>
        <v>0</v>
      </c>
      <c r="AJ476" s="110">
        <f t="shared" si="117"/>
        <v>0</v>
      </c>
      <c r="AK476" s="110">
        <f t="shared" si="124"/>
        <v>0</v>
      </c>
    </row>
    <row r="477" spans="1:37" x14ac:dyDescent="0.2">
      <c r="A477" s="103"/>
      <c r="B477" s="113" t="s">
        <v>156</v>
      </c>
      <c r="C477" s="114"/>
      <c r="D477" s="105">
        <f t="shared" si="118"/>
        <v>0</v>
      </c>
      <c r="E477" s="105">
        <v>0</v>
      </c>
      <c r="F477" s="105">
        <v>0</v>
      </c>
      <c r="G477" s="105">
        <v>0</v>
      </c>
      <c r="H477" s="106">
        <f t="shared" si="119"/>
        <v>0</v>
      </c>
      <c r="J477" s="108">
        <v>0</v>
      </c>
      <c r="K477" s="108"/>
      <c r="L477" s="108">
        <v>0</v>
      </c>
      <c r="M477" s="108">
        <v>0</v>
      </c>
      <c r="N477" s="106">
        <f t="shared" si="120"/>
        <v>0</v>
      </c>
      <c r="O477" s="109">
        <f t="shared" si="113"/>
        <v>0</v>
      </c>
      <c r="Q477" s="110">
        <f t="shared" si="127"/>
        <v>0</v>
      </c>
      <c r="R477" s="110">
        <f t="shared" si="121"/>
        <v>0</v>
      </c>
      <c r="T477" s="103"/>
      <c r="U477" s="113" t="s">
        <v>156</v>
      </c>
      <c r="V477" s="114"/>
      <c r="W477" s="105">
        <f t="shared" si="125"/>
        <v>0</v>
      </c>
      <c r="X477" s="105">
        <v>0</v>
      </c>
      <c r="Y477" s="105">
        <v>0</v>
      </c>
      <c r="Z477" s="105">
        <v>0</v>
      </c>
      <c r="AA477" s="106">
        <f t="shared" si="123"/>
        <v>0</v>
      </c>
      <c r="AC477" s="108">
        <v>0</v>
      </c>
      <c r="AD477" s="108">
        <v>0</v>
      </c>
      <c r="AE477" s="108">
        <v>0</v>
      </c>
      <c r="AF477" s="108"/>
      <c r="AG477" s="106">
        <f t="shared" si="126"/>
        <v>0</v>
      </c>
      <c r="AH477" s="109">
        <f t="shared" si="116"/>
        <v>0</v>
      </c>
      <c r="AJ477" s="110">
        <f t="shared" si="117"/>
        <v>0</v>
      </c>
      <c r="AK477" s="110">
        <f t="shared" si="124"/>
        <v>0</v>
      </c>
    </row>
    <row r="478" spans="1:37" x14ac:dyDescent="0.2">
      <c r="A478" s="103"/>
      <c r="B478" s="113" t="s">
        <v>156</v>
      </c>
      <c r="C478" s="114"/>
      <c r="D478" s="105">
        <f>H409</f>
        <v>0</v>
      </c>
      <c r="E478" s="105">
        <v>0</v>
      </c>
      <c r="F478" s="105">
        <v>0</v>
      </c>
      <c r="G478" s="105">
        <v>0</v>
      </c>
      <c r="H478" s="106">
        <f t="shared" si="119"/>
        <v>0</v>
      </c>
      <c r="J478" s="108">
        <v>0</v>
      </c>
      <c r="K478" s="108"/>
      <c r="L478" s="108">
        <v>0</v>
      </c>
      <c r="M478" s="108">
        <v>0</v>
      </c>
      <c r="N478" s="106">
        <f t="shared" si="120"/>
        <v>0</v>
      </c>
      <c r="O478" s="109">
        <f t="shared" si="113"/>
        <v>0</v>
      </c>
      <c r="Q478" s="110">
        <f t="shared" si="127"/>
        <v>0</v>
      </c>
      <c r="R478" s="110">
        <f t="shared" si="121"/>
        <v>0</v>
      </c>
      <c r="T478" s="103"/>
      <c r="U478" s="113" t="s">
        <v>156</v>
      </c>
      <c r="V478" s="114"/>
      <c r="W478" s="105">
        <f>AA409</f>
        <v>0</v>
      </c>
      <c r="X478" s="105">
        <v>0</v>
      </c>
      <c r="Y478" s="105">
        <v>0</v>
      </c>
      <c r="Z478" s="105">
        <v>0</v>
      </c>
      <c r="AA478" s="106">
        <f t="shared" si="123"/>
        <v>0</v>
      </c>
      <c r="AC478" s="108">
        <v>0</v>
      </c>
      <c r="AD478" s="108">
        <v>0</v>
      </c>
      <c r="AE478" s="108">
        <v>0</v>
      </c>
      <c r="AF478" s="108"/>
      <c r="AG478" s="106">
        <f t="shared" si="126"/>
        <v>0</v>
      </c>
      <c r="AH478" s="109">
        <f t="shared" si="116"/>
        <v>0</v>
      </c>
      <c r="AJ478" s="110">
        <f t="shared" si="117"/>
        <v>0</v>
      </c>
      <c r="AK478" s="110">
        <f t="shared" si="124"/>
        <v>0</v>
      </c>
    </row>
    <row r="479" spans="1:37" x14ac:dyDescent="0.2">
      <c r="A479" s="113"/>
      <c r="B479" s="113"/>
      <c r="C479" s="114"/>
      <c r="D479" s="105">
        <f>H410</f>
        <v>0</v>
      </c>
      <c r="E479" s="105">
        <v>0</v>
      </c>
      <c r="F479" s="105">
        <v>0</v>
      </c>
      <c r="G479" s="105">
        <v>0</v>
      </c>
      <c r="H479" s="106">
        <f t="shared" si="119"/>
        <v>0</v>
      </c>
      <c r="J479" s="108">
        <f>N410</f>
        <v>0</v>
      </c>
      <c r="K479" s="108"/>
      <c r="L479" s="108">
        <v>0</v>
      </c>
      <c r="M479" s="108">
        <v>0</v>
      </c>
      <c r="N479" s="106">
        <f t="shared" si="120"/>
        <v>0</v>
      </c>
      <c r="O479" s="109">
        <f t="shared" si="113"/>
        <v>0</v>
      </c>
      <c r="Q479" s="110">
        <f t="shared" si="127"/>
        <v>0</v>
      </c>
      <c r="R479" s="110">
        <f t="shared" si="121"/>
        <v>0</v>
      </c>
      <c r="T479" s="113"/>
      <c r="U479" s="113"/>
      <c r="V479" s="114"/>
      <c r="W479" s="105">
        <f>AA410</f>
        <v>0</v>
      </c>
      <c r="X479" s="105">
        <v>0</v>
      </c>
      <c r="Y479" s="105">
        <v>0</v>
      </c>
      <c r="Z479" s="105">
        <v>0</v>
      </c>
      <c r="AA479" s="106">
        <f t="shared" si="123"/>
        <v>0</v>
      </c>
      <c r="AC479" s="108">
        <f>AG410</f>
        <v>0</v>
      </c>
      <c r="AD479" s="108">
        <v>0</v>
      </c>
      <c r="AE479" s="108">
        <v>0</v>
      </c>
      <c r="AF479" s="108"/>
      <c r="AG479" s="106">
        <f t="shared" si="126"/>
        <v>0</v>
      </c>
      <c r="AH479" s="109">
        <f t="shared" si="116"/>
        <v>0</v>
      </c>
      <c r="AJ479" s="110">
        <f t="shared" si="117"/>
        <v>0</v>
      </c>
      <c r="AK479" s="110">
        <f t="shared" si="124"/>
        <v>0</v>
      </c>
    </row>
    <row r="480" spans="1:37" x14ac:dyDescent="0.2">
      <c r="A480" s="113"/>
      <c r="B480" s="113"/>
      <c r="C480" s="117" t="s">
        <v>157</v>
      </c>
      <c r="D480" s="146">
        <f>SUM(D431:D479)</f>
        <v>2855713.27</v>
      </c>
      <c r="E480" s="146">
        <f>SUM(E431:E479)</f>
        <v>552309</v>
      </c>
      <c r="F480" s="146">
        <f t="shared" ref="F480:G480" si="128">SUM(F431:F479)</f>
        <v>512764.83</v>
      </c>
      <c r="G480" s="146">
        <f t="shared" si="128"/>
        <v>0</v>
      </c>
      <c r="H480" s="146">
        <f>SUM(H431:H479)</f>
        <v>3920787.1</v>
      </c>
      <c r="I480" s="89"/>
      <c r="J480" s="149">
        <f t="shared" ref="J480:O480" si="129">SUM(J431:J479)</f>
        <v>1776078</v>
      </c>
      <c r="K480" s="149">
        <f t="shared" si="129"/>
        <v>447698.9</v>
      </c>
      <c r="L480" s="149">
        <f t="shared" si="129"/>
        <v>150827.29999999999</v>
      </c>
      <c r="M480" s="149">
        <f t="shared" si="129"/>
        <v>0</v>
      </c>
      <c r="N480" s="146">
        <f t="shared" si="129"/>
        <v>2374604.1999999997</v>
      </c>
      <c r="O480" s="118">
        <f t="shared" si="129"/>
        <v>1546182.9</v>
      </c>
      <c r="P480" s="89"/>
      <c r="Q480" s="150">
        <f>SUM(Q431:Q479)</f>
        <v>3388250.1850000005</v>
      </c>
      <c r="R480" s="150">
        <f>SUM(R431:R479)</f>
        <v>2075341.1</v>
      </c>
      <c r="T480" s="113"/>
      <c r="U480" s="113"/>
      <c r="V480" s="115" t="s">
        <v>157</v>
      </c>
      <c r="W480" s="146">
        <f>SUM(W431:W479)</f>
        <v>2855712.27</v>
      </c>
      <c r="X480" s="146">
        <f t="shared" ref="X480:Z480" si="130">SUM(X431:X479)</f>
        <v>104610.09999999998</v>
      </c>
      <c r="Y480" s="146">
        <f t="shared" si="130"/>
        <v>512764.83</v>
      </c>
      <c r="Z480" s="146">
        <f t="shared" si="130"/>
        <v>0</v>
      </c>
      <c r="AA480" s="146">
        <f>SUM(AA431:AA479)</f>
        <v>3473087.2000000007</v>
      </c>
      <c r="AC480" s="108">
        <f t="shared" ref="AC480:AH480" si="131">SUM(AC431:AC479)</f>
        <v>1913726.3520816271</v>
      </c>
      <c r="AD480" s="108">
        <f>SUM(AD431:AD479)</f>
        <v>447698.9</v>
      </c>
      <c r="AE480" s="108">
        <f>SUM(AE431:AE479)</f>
        <v>163262</v>
      </c>
      <c r="AF480" s="108">
        <f>SUM(AF431:AF479)</f>
        <v>0</v>
      </c>
      <c r="AG480" s="118">
        <f t="shared" si="131"/>
        <v>2524687.252081627</v>
      </c>
      <c r="AH480" s="118">
        <f t="shared" si="131"/>
        <v>948399.94791837258</v>
      </c>
      <c r="AJ480" s="120">
        <f>SUM(AJ431:AJ479)</f>
        <v>3164399.7349999999</v>
      </c>
      <c r="AK480" s="120">
        <f>SUM(AK431:AK479)</f>
        <v>2219206.8020816273</v>
      </c>
    </row>
    <row r="481" spans="1:37" x14ac:dyDescent="0.2">
      <c r="A481" s="113"/>
      <c r="B481" s="113"/>
      <c r="C481" s="117" t="s">
        <v>174</v>
      </c>
      <c r="D481" s="118"/>
      <c r="E481" s="118"/>
      <c r="F481" s="119"/>
      <c r="G481" s="119"/>
      <c r="H481" s="118">
        <f>D481+F481+G481</f>
        <v>0</v>
      </c>
      <c r="I481" s="89"/>
      <c r="J481" s="119"/>
      <c r="K481" s="119"/>
      <c r="L481" s="119"/>
      <c r="M481" s="119"/>
      <c r="N481" s="118">
        <f>J481+L481+M481</f>
        <v>0</v>
      </c>
      <c r="O481" s="118">
        <f>H481+N481</f>
        <v>0</v>
      </c>
      <c r="Q481" s="120"/>
      <c r="R481" s="120">
        <f>Q480-R480</f>
        <v>1312909.0850000004</v>
      </c>
      <c r="T481" s="113"/>
      <c r="U481" s="113"/>
      <c r="V481" s="117" t="s">
        <v>174</v>
      </c>
      <c r="W481" s="118"/>
      <c r="X481" s="119"/>
      <c r="Y481" s="119"/>
      <c r="Z481" s="119"/>
      <c r="AA481" s="118">
        <f>W481+X481+Z481</f>
        <v>0</v>
      </c>
      <c r="AB481" s="89"/>
      <c r="AC481" s="119"/>
      <c r="AD481" s="119"/>
      <c r="AE481" s="116"/>
      <c r="AF481" s="116"/>
      <c r="AG481" s="106">
        <f>AC481+AD481+AE481</f>
        <v>0</v>
      </c>
      <c r="AH481" s="109">
        <f>AA481+AG481</f>
        <v>0</v>
      </c>
      <c r="AJ481" s="111"/>
      <c r="AK481" s="111">
        <f>AJ480-AK480</f>
        <v>945192.93291837256</v>
      </c>
    </row>
    <row r="482" spans="1:37" ht="36" x14ac:dyDescent="0.2">
      <c r="A482" s="113"/>
      <c r="B482" s="113"/>
      <c r="C482" s="121" t="s">
        <v>173</v>
      </c>
      <c r="D482" s="115"/>
      <c r="E482" s="115"/>
      <c r="F482" s="116"/>
      <c r="G482" s="116"/>
      <c r="H482" s="106">
        <f>D482+F482+G482</f>
        <v>0</v>
      </c>
      <c r="J482" s="116"/>
      <c r="K482" s="116"/>
      <c r="L482" s="116"/>
      <c r="M482" s="116"/>
      <c r="N482" s="106">
        <f>J482+L482+M482</f>
        <v>0</v>
      </c>
      <c r="O482" s="109">
        <f>H482+N482</f>
        <v>0</v>
      </c>
      <c r="Q482" s="111"/>
      <c r="R482" s="111">
        <f>AVERAGE(O483,O414)</f>
        <v>1312909.085</v>
      </c>
      <c r="T482" s="113"/>
      <c r="U482" s="113"/>
      <c r="V482" s="121" t="s">
        <v>173</v>
      </c>
      <c r="W482" s="115"/>
      <c r="X482" s="116"/>
      <c r="Y482" s="116"/>
      <c r="Z482" s="116"/>
      <c r="AA482" s="106">
        <f>W482+X482+Z482</f>
        <v>0</v>
      </c>
      <c r="AC482" s="116"/>
      <c r="AD482" s="116"/>
      <c r="AE482" s="116"/>
      <c r="AF482" s="116"/>
      <c r="AG482" s="106">
        <f>AC482+AD482+AE482</f>
        <v>0</v>
      </c>
      <c r="AH482" s="109">
        <f>AA482+AG482</f>
        <v>0</v>
      </c>
      <c r="AJ482" s="111"/>
      <c r="AK482" s="111">
        <f>AVERAGE(AH483,AH414)</f>
        <v>945192.93291837268</v>
      </c>
    </row>
    <row r="483" spans="1:37" x14ac:dyDescent="0.2">
      <c r="A483" s="113"/>
      <c r="B483" s="113"/>
      <c r="C483" s="122" t="s">
        <v>158</v>
      </c>
      <c r="D483" s="146">
        <f>SUM(D480:D482)</f>
        <v>2855713.27</v>
      </c>
      <c r="E483" s="146">
        <f>SUM(E480:E482)</f>
        <v>552309</v>
      </c>
      <c r="F483" s="119">
        <f>SUM(F480:F482)</f>
        <v>512764.83</v>
      </c>
      <c r="G483" s="147">
        <f t="shared" ref="G483" si="132">SUM(G480:G482)</f>
        <v>0</v>
      </c>
      <c r="H483" s="146">
        <f>SUM(H480:H482)</f>
        <v>3920787.1</v>
      </c>
      <c r="J483" s="146">
        <f t="shared" ref="J483:O483" si="133">SUM(J480:J482)</f>
        <v>1776078</v>
      </c>
      <c r="K483" s="146">
        <f t="shared" si="133"/>
        <v>447698.9</v>
      </c>
      <c r="L483" s="146">
        <f t="shared" si="133"/>
        <v>150827.29999999999</v>
      </c>
      <c r="M483" s="146">
        <f t="shared" si="133"/>
        <v>0</v>
      </c>
      <c r="N483" s="146">
        <f t="shared" si="133"/>
        <v>2374604.1999999997</v>
      </c>
      <c r="O483" s="146">
        <f t="shared" si="133"/>
        <v>1546182.9</v>
      </c>
      <c r="Q483" s="111"/>
      <c r="T483" s="113"/>
      <c r="U483" s="113"/>
      <c r="V483" s="122" t="s">
        <v>158</v>
      </c>
      <c r="W483" s="146">
        <f>SUM(W480:W482)</f>
        <v>2855712.27</v>
      </c>
      <c r="X483" s="146">
        <f>SUM(X480:X482)</f>
        <v>104610.09999999998</v>
      </c>
      <c r="Y483" s="146"/>
      <c r="Z483" s="146">
        <f>SUM(Z480:Z482)</f>
        <v>0</v>
      </c>
      <c r="AA483" s="146">
        <f>SUM(AA480:AA482)</f>
        <v>3473087.2000000007</v>
      </c>
      <c r="AC483" s="146">
        <f>SUM(AC480:AC482)</f>
        <v>1913726.3520816271</v>
      </c>
      <c r="AD483" s="146">
        <f>SUM(AD480:AD482)</f>
        <v>447698.9</v>
      </c>
      <c r="AE483" s="146">
        <f>SUM(AE480:AE482)</f>
        <v>163262</v>
      </c>
      <c r="AF483" s="146"/>
      <c r="AG483" s="146">
        <f>SUM(AG480:AG482)</f>
        <v>2524687.252081627</v>
      </c>
      <c r="AH483" s="118">
        <f>SUM(AH480:AH482)</f>
        <v>948399.94791837258</v>
      </c>
      <c r="AJ483" s="111"/>
    </row>
    <row r="484" spans="1:37" x14ac:dyDescent="0.2">
      <c r="A484" s="113"/>
      <c r="B484" s="113"/>
      <c r="C484" s="117" t="s">
        <v>159</v>
      </c>
      <c r="D484" s="118"/>
      <c r="E484" s="118"/>
      <c r="F484" s="118"/>
      <c r="G484" s="118"/>
      <c r="H484" s="118"/>
      <c r="I484" s="118"/>
      <c r="J484" s="118"/>
      <c r="K484" s="118"/>
      <c r="L484" s="118"/>
      <c r="M484" s="118"/>
      <c r="N484" s="118"/>
      <c r="O484" s="118"/>
      <c r="Q484" s="111"/>
      <c r="T484" s="113"/>
      <c r="U484" s="113"/>
      <c r="V484" s="117" t="s">
        <v>159</v>
      </c>
      <c r="W484" s="118"/>
      <c r="X484" s="118"/>
      <c r="Y484" s="118"/>
      <c r="Z484" s="118"/>
      <c r="AA484" s="118"/>
      <c r="AB484" s="118"/>
      <c r="AC484" s="118"/>
      <c r="AD484" s="118"/>
      <c r="AE484" s="126"/>
      <c r="AF484" s="126"/>
      <c r="AG484" s="127"/>
      <c r="AH484" s="128"/>
      <c r="AI484" s="129"/>
      <c r="AJ484" s="129"/>
      <c r="AK484" s="126"/>
    </row>
    <row r="485" spans="1:37" x14ac:dyDescent="0.2">
      <c r="A485" s="123"/>
      <c r="B485" s="123"/>
      <c r="C485" s="189" t="s">
        <v>91</v>
      </c>
      <c r="D485" s="189"/>
      <c r="E485" s="189"/>
      <c r="F485" s="189"/>
      <c r="G485" s="189"/>
      <c r="H485" s="189"/>
      <c r="I485" s="189"/>
      <c r="J485" s="189"/>
      <c r="K485" s="124"/>
      <c r="L485" s="125">
        <f>L483+L484</f>
        <v>150827.29999999999</v>
      </c>
      <c r="M485" s="126"/>
      <c r="N485" s="127"/>
      <c r="O485" s="128"/>
      <c r="P485" s="129"/>
      <c r="Q485" s="129"/>
      <c r="R485" s="129"/>
      <c r="S485" s="129"/>
      <c r="T485" s="123"/>
      <c r="U485" s="123"/>
      <c r="V485" s="189" t="s">
        <v>91</v>
      </c>
      <c r="W485" s="189"/>
      <c r="X485" s="189"/>
      <c r="Y485" s="189"/>
      <c r="Z485" s="189"/>
      <c r="AA485" s="189"/>
      <c r="AB485" s="189"/>
      <c r="AC485" s="189"/>
      <c r="AD485" s="125">
        <f>AD483+AD484</f>
        <v>447698.9</v>
      </c>
      <c r="AE485" s="126"/>
      <c r="AF485" s="126"/>
      <c r="AG485" s="133"/>
      <c r="AH485" s="134"/>
      <c r="AI485" s="126"/>
      <c r="AJ485" s="126"/>
      <c r="AK485" s="126"/>
    </row>
    <row r="486" spans="1:37" x14ac:dyDescent="0.2">
      <c r="A486" s="123"/>
      <c r="B486" s="130"/>
      <c r="C486" s="190"/>
      <c r="D486" s="190"/>
      <c r="E486" s="190"/>
      <c r="F486" s="190"/>
      <c r="G486" s="190"/>
      <c r="H486" s="190"/>
      <c r="I486" s="190"/>
      <c r="J486" s="190"/>
      <c r="K486" s="131"/>
      <c r="L486" s="132"/>
      <c r="M486" s="126"/>
      <c r="N486" s="133"/>
      <c r="O486" s="134"/>
      <c r="P486" s="126"/>
      <c r="Q486" s="126"/>
      <c r="R486" s="126"/>
      <c r="S486" s="126"/>
      <c r="T486" s="123"/>
      <c r="U486" s="130"/>
      <c r="V486" s="190"/>
      <c r="W486" s="190"/>
      <c r="X486" s="190"/>
      <c r="Y486" s="190"/>
      <c r="Z486" s="190"/>
      <c r="AA486" s="190"/>
      <c r="AB486" s="190"/>
      <c r="AC486" s="190"/>
      <c r="AD486" s="132"/>
    </row>
    <row r="487" spans="1:37" x14ac:dyDescent="0.2">
      <c r="H487" s="111" t="s">
        <v>176</v>
      </c>
      <c r="J487" s="135"/>
      <c r="K487" s="135"/>
      <c r="L487" s="127"/>
      <c r="M487" s="128"/>
      <c r="N487" s="129"/>
      <c r="O487" s="111"/>
      <c r="AA487" s="111" t="s">
        <v>176</v>
      </c>
      <c r="AC487" s="135"/>
      <c r="AD487" s="111"/>
    </row>
    <row r="488" spans="1:37" x14ac:dyDescent="0.2">
      <c r="A488" s="136">
        <v>10</v>
      </c>
      <c r="B488" s="136"/>
      <c r="C488" s="137" t="s">
        <v>163</v>
      </c>
      <c r="D488" s="137"/>
      <c r="E488" s="137"/>
      <c r="F488" s="137"/>
      <c r="G488" s="137"/>
      <c r="H488" s="137" t="s">
        <v>163</v>
      </c>
      <c r="I488" s="137"/>
      <c r="L488" s="137"/>
      <c r="M488" s="137"/>
      <c r="O488" s="111"/>
      <c r="T488" s="136">
        <v>10</v>
      </c>
      <c r="U488" s="136"/>
      <c r="V488" s="137" t="s">
        <v>163</v>
      </c>
      <c r="W488" s="137"/>
      <c r="X488" s="137"/>
      <c r="Y488" s="137"/>
      <c r="Z488" s="137"/>
      <c r="AA488" s="137" t="s">
        <v>163</v>
      </c>
      <c r="AB488" s="137"/>
      <c r="AD488" s="137"/>
    </row>
    <row r="489" spans="1:37" x14ac:dyDescent="0.2">
      <c r="A489" s="138">
        <v>8</v>
      </c>
      <c r="B489" s="138"/>
      <c r="C489" s="139" t="s">
        <v>78</v>
      </c>
      <c r="D489" s="137"/>
      <c r="E489" s="137"/>
      <c r="F489" s="137"/>
      <c r="G489" s="137"/>
      <c r="H489" s="137" t="s">
        <v>78</v>
      </c>
      <c r="I489" s="137"/>
      <c r="L489" s="140"/>
      <c r="O489" s="111"/>
      <c r="T489" s="138">
        <v>8</v>
      </c>
      <c r="U489" s="138"/>
      <c r="V489" s="139" t="s">
        <v>78</v>
      </c>
      <c r="W489" s="137"/>
      <c r="X489" s="137"/>
      <c r="Y489" s="137"/>
      <c r="Z489" s="137"/>
      <c r="AA489" s="137" t="s">
        <v>78</v>
      </c>
      <c r="AB489" s="137"/>
      <c r="AD489" s="140"/>
    </row>
    <row r="490" spans="1:37" x14ac:dyDescent="0.2">
      <c r="A490" s="138">
        <v>8</v>
      </c>
      <c r="B490" s="138"/>
      <c r="C490" s="139" t="s">
        <v>164</v>
      </c>
      <c r="D490" s="137"/>
      <c r="E490" s="137"/>
      <c r="F490" s="137"/>
      <c r="G490" s="137"/>
      <c r="H490" s="137" t="s">
        <v>164</v>
      </c>
      <c r="I490" s="137"/>
      <c r="L490" s="140"/>
      <c r="O490" s="111"/>
      <c r="T490" s="138">
        <v>8</v>
      </c>
      <c r="U490" s="138"/>
      <c r="V490" s="139" t="s">
        <v>164</v>
      </c>
      <c r="W490" s="137"/>
      <c r="X490" s="137"/>
      <c r="Y490" s="137"/>
      <c r="Z490" s="137"/>
      <c r="AA490" s="137" t="s">
        <v>164</v>
      </c>
      <c r="AB490" s="137"/>
      <c r="AD490" s="140"/>
    </row>
    <row r="491" spans="1:37" x14ac:dyDescent="0.2">
      <c r="A491" s="138">
        <v>8</v>
      </c>
      <c r="B491" s="138"/>
      <c r="C491" s="139" t="s">
        <v>165</v>
      </c>
      <c r="D491" s="137"/>
      <c r="E491" s="137"/>
      <c r="F491" s="137"/>
      <c r="G491" s="137"/>
      <c r="H491" s="141" t="s">
        <v>165</v>
      </c>
      <c r="I491" s="137"/>
      <c r="L491" s="140"/>
      <c r="O491" s="111"/>
      <c r="T491" s="138">
        <v>8</v>
      </c>
      <c r="U491" s="138"/>
      <c r="V491" s="139" t="s">
        <v>165</v>
      </c>
      <c r="W491" s="137"/>
      <c r="X491" s="137"/>
      <c r="Y491" s="137"/>
      <c r="Z491" s="137"/>
      <c r="AA491" s="141" t="s">
        <v>165</v>
      </c>
      <c r="AB491" s="137"/>
      <c r="AD491" s="140"/>
    </row>
    <row r="492" spans="1:37" x14ac:dyDescent="0.2">
      <c r="A492" s="138">
        <v>8</v>
      </c>
      <c r="B492" s="138"/>
      <c r="C492" s="139" t="s">
        <v>166</v>
      </c>
      <c r="D492" s="137"/>
      <c r="E492" s="137"/>
      <c r="F492" s="137"/>
      <c r="G492" s="137"/>
      <c r="H492" s="141" t="s">
        <v>166</v>
      </c>
      <c r="I492" s="137"/>
      <c r="L492" s="140"/>
      <c r="O492" s="111"/>
      <c r="T492" s="138">
        <v>8</v>
      </c>
      <c r="U492" s="138"/>
      <c r="V492" s="139" t="s">
        <v>166</v>
      </c>
      <c r="W492" s="137"/>
      <c r="X492" s="137"/>
      <c r="Y492" s="137"/>
      <c r="Z492" s="137"/>
      <c r="AA492" s="141" t="s">
        <v>166</v>
      </c>
      <c r="AB492" s="137"/>
      <c r="AD492" s="140"/>
    </row>
    <row r="493" spans="1:37" x14ac:dyDescent="0.2">
      <c r="A493" s="138"/>
      <c r="B493" s="138"/>
      <c r="C493" s="139"/>
      <c r="D493" s="137"/>
      <c r="E493" s="137"/>
      <c r="F493" s="137"/>
      <c r="G493" s="137"/>
      <c r="H493" s="137" t="s">
        <v>167</v>
      </c>
      <c r="I493" s="137"/>
      <c r="L493" s="140">
        <f>L485+L488+L492+L489+L490+L491</f>
        <v>150827.29999999999</v>
      </c>
      <c r="O493" s="111"/>
      <c r="T493" s="138"/>
      <c r="U493" s="138"/>
      <c r="V493" s="139"/>
      <c r="W493" s="137"/>
      <c r="X493" s="137"/>
      <c r="Y493" s="137"/>
      <c r="Z493" s="137"/>
      <c r="AA493" s="137" t="s">
        <v>167</v>
      </c>
      <c r="AB493" s="137"/>
      <c r="AD493" s="140">
        <f>AD485+AD488+AD492+AD489+AD490+AD491</f>
        <v>447698.9</v>
      </c>
    </row>
    <row r="494" spans="1:37" x14ac:dyDescent="0.2">
      <c r="A494" s="136"/>
      <c r="B494" s="136"/>
      <c r="C494" s="137"/>
      <c r="D494" s="137"/>
      <c r="E494" s="137"/>
      <c r="F494" s="137"/>
      <c r="G494" s="137"/>
      <c r="H494" s="142"/>
      <c r="I494" s="137"/>
      <c r="L494" s="144"/>
      <c r="T494" s="136"/>
      <c r="U494" s="136"/>
      <c r="V494" s="137"/>
      <c r="W494" s="137"/>
      <c r="X494" s="137"/>
      <c r="Y494" s="137"/>
      <c r="Z494" s="137"/>
      <c r="AA494" s="142"/>
      <c r="AB494" s="137"/>
      <c r="AD494" s="144"/>
    </row>
    <row r="495" spans="1:37" x14ac:dyDescent="0.2">
      <c r="A495" s="136"/>
      <c r="B495" s="136"/>
      <c r="C495" s="137"/>
      <c r="D495" s="137"/>
      <c r="E495" s="137"/>
      <c r="F495" s="137"/>
      <c r="G495" s="137"/>
      <c r="H495" s="142"/>
      <c r="I495" s="137"/>
      <c r="L495" s="144"/>
      <c r="T495" s="136"/>
      <c r="U495" s="136"/>
      <c r="V495" s="137"/>
      <c r="W495" s="137"/>
      <c r="X495" s="137"/>
      <c r="Y495" s="137"/>
      <c r="Z495" s="137"/>
      <c r="AA495" s="142"/>
      <c r="AB495" s="137"/>
      <c r="AD495" s="144"/>
    </row>
    <row r="496" spans="1:37" s="185" customFormat="1" ht="21" x14ac:dyDescent="0.35">
      <c r="A496" s="186"/>
      <c r="B496" s="186"/>
      <c r="F496" s="182" t="s">
        <v>141</v>
      </c>
      <c r="G496" s="183">
        <f>Test_Year</f>
        <v>2019</v>
      </c>
      <c r="H496" s="184" t="s">
        <v>169</v>
      </c>
      <c r="T496" s="186"/>
      <c r="U496" s="186"/>
      <c r="X496" s="182" t="s">
        <v>141</v>
      </c>
      <c r="Y496" s="182"/>
      <c r="Z496" s="183">
        <f>Test_Year</f>
        <v>2019</v>
      </c>
      <c r="AA496" s="184" t="s">
        <v>169</v>
      </c>
    </row>
    <row r="498" spans="1:37" x14ac:dyDescent="0.2">
      <c r="D498" s="188" t="s">
        <v>143</v>
      </c>
      <c r="E498" s="188"/>
      <c r="F498" s="188"/>
      <c r="G498" s="188"/>
      <c r="H498" s="188"/>
      <c r="J498" s="91"/>
      <c r="K498" s="92"/>
      <c r="L498" s="93" t="s">
        <v>144</v>
      </c>
      <c r="M498" s="93"/>
      <c r="N498" s="94"/>
      <c r="W498" s="188" t="s">
        <v>143</v>
      </c>
      <c r="X498" s="188"/>
      <c r="Y498" s="188"/>
      <c r="Z498" s="188"/>
      <c r="AA498" s="188"/>
      <c r="AC498" s="91"/>
      <c r="AD498" s="93" t="s">
        <v>144</v>
      </c>
      <c r="AE498" s="93"/>
      <c r="AF498" s="93"/>
      <c r="AG498" s="94"/>
    </row>
    <row r="499" spans="1:37" x14ac:dyDescent="0.2">
      <c r="A499" s="95" t="s">
        <v>145</v>
      </c>
      <c r="B499" s="96" t="s">
        <v>146</v>
      </c>
      <c r="C499" s="97" t="s">
        <v>20</v>
      </c>
      <c r="D499" s="95" t="s">
        <v>147</v>
      </c>
      <c r="E499" s="95"/>
      <c r="F499" s="96" t="s">
        <v>148</v>
      </c>
      <c r="G499" s="96" t="s">
        <v>149</v>
      </c>
      <c r="H499" s="95" t="s">
        <v>150</v>
      </c>
      <c r="I499" s="98"/>
      <c r="J499" s="99" t="s">
        <v>147</v>
      </c>
      <c r="K499" s="99"/>
      <c r="L499" s="100" t="s">
        <v>148</v>
      </c>
      <c r="M499" s="100" t="s">
        <v>149</v>
      </c>
      <c r="N499" s="101" t="s">
        <v>150</v>
      </c>
      <c r="O499" s="95" t="s">
        <v>151</v>
      </c>
      <c r="Q499" s="102" t="s">
        <v>152</v>
      </c>
      <c r="R499" s="102" t="s">
        <v>153</v>
      </c>
      <c r="T499" s="95" t="s">
        <v>145</v>
      </c>
      <c r="U499" s="96" t="s">
        <v>146</v>
      </c>
      <c r="V499" s="97" t="s">
        <v>20</v>
      </c>
      <c r="W499" s="95" t="s">
        <v>147</v>
      </c>
      <c r="X499" s="96" t="s">
        <v>148</v>
      </c>
      <c r="Y499" s="96"/>
      <c r="Z499" s="96" t="s">
        <v>149</v>
      </c>
      <c r="AA499" s="95" t="s">
        <v>150</v>
      </c>
      <c r="AB499" s="98"/>
      <c r="AC499" s="99" t="s">
        <v>147</v>
      </c>
      <c r="AD499" s="100" t="s">
        <v>148</v>
      </c>
      <c r="AE499" s="100" t="s">
        <v>149</v>
      </c>
      <c r="AF499" s="100"/>
      <c r="AG499" s="101" t="s">
        <v>150</v>
      </c>
      <c r="AH499" s="95" t="s">
        <v>151</v>
      </c>
      <c r="AJ499" s="102" t="s">
        <v>152</v>
      </c>
      <c r="AK499" s="102" t="s">
        <v>153</v>
      </c>
    </row>
    <row r="500" spans="1:37" ht="24" x14ac:dyDescent="0.2">
      <c r="A500" s="103">
        <v>12</v>
      </c>
      <c r="B500" s="103">
        <v>1611</v>
      </c>
      <c r="C500" s="104" t="s">
        <v>55</v>
      </c>
      <c r="D500" s="105">
        <f t="shared" ref="D500:D537" si="134">H431</f>
        <v>200689</v>
      </c>
      <c r="E500" s="105"/>
      <c r="F500" s="105">
        <v>0</v>
      </c>
      <c r="G500" s="105">
        <v>0</v>
      </c>
      <c r="H500" s="106">
        <f t="shared" ref="H500:H547" si="135">D500+F500+G500</f>
        <v>200689</v>
      </c>
      <c r="I500" s="107"/>
      <c r="J500" s="108">
        <f t="shared" ref="J500:J537" si="136">N431</f>
        <v>200689</v>
      </c>
      <c r="K500" s="108"/>
      <c r="L500" s="108">
        <v>0</v>
      </c>
      <c r="M500" s="108">
        <v>0</v>
      </c>
      <c r="N500" s="106">
        <f>J500+L500+M500</f>
        <v>200689</v>
      </c>
      <c r="O500" s="109">
        <f t="shared" ref="O500:O547" si="137">H500-N500</f>
        <v>0</v>
      </c>
      <c r="Q500" s="110">
        <f t="shared" ref="Q500:Q547" si="138">AVERAGE(H500,D500)</f>
        <v>200689</v>
      </c>
      <c r="R500" s="110">
        <f>AVERAGE(N500,J500)</f>
        <v>200689</v>
      </c>
      <c r="S500" s="111"/>
      <c r="T500" s="103">
        <v>12</v>
      </c>
      <c r="U500" s="103">
        <v>1611</v>
      </c>
      <c r="V500" s="104" t="s">
        <v>55</v>
      </c>
      <c r="W500" s="105">
        <f t="shared" ref="W500:W537" si="139">AA431</f>
        <v>188462</v>
      </c>
      <c r="X500" s="105">
        <v>0</v>
      </c>
      <c r="Y500" s="105"/>
      <c r="Z500" s="105">
        <v>0</v>
      </c>
      <c r="AA500" s="106">
        <f t="shared" ref="AA500:AA547" si="140">W500+X500+Z500</f>
        <v>188462</v>
      </c>
      <c r="AB500" s="107"/>
      <c r="AC500" s="108">
        <f t="shared" ref="AC500:AC537" si="141">AG431</f>
        <v>200689</v>
      </c>
      <c r="AD500" s="108">
        <v>0</v>
      </c>
      <c r="AE500" s="108">
        <v>0</v>
      </c>
      <c r="AF500" s="151"/>
      <c r="AG500" s="106">
        <f>AC500+AD500+AE500</f>
        <v>200689</v>
      </c>
      <c r="AH500" s="109">
        <f t="shared" ref="AH500:AH547" si="142">AA500-AG500</f>
        <v>-12227</v>
      </c>
      <c r="AJ500" s="110">
        <f t="shared" ref="AJ500:AJ547" si="143">AVERAGE(AA500,W500)</f>
        <v>188462</v>
      </c>
      <c r="AK500" s="110">
        <f>AVERAGE(AG500,AC500)</f>
        <v>200689</v>
      </c>
    </row>
    <row r="501" spans="1:37" ht="24" x14ac:dyDescent="0.2">
      <c r="A501" s="103" t="s">
        <v>154</v>
      </c>
      <c r="B501" s="103">
        <v>1612</v>
      </c>
      <c r="C501" s="104" t="s">
        <v>155</v>
      </c>
      <c r="D501" s="105">
        <f t="shared" si="134"/>
        <v>0</v>
      </c>
      <c r="E501" s="105"/>
      <c r="F501" s="105">
        <v>0</v>
      </c>
      <c r="G501" s="105">
        <v>0</v>
      </c>
      <c r="H501" s="106">
        <f t="shared" si="135"/>
        <v>0</v>
      </c>
      <c r="I501" s="107"/>
      <c r="J501" s="108">
        <f t="shared" si="136"/>
        <v>0</v>
      </c>
      <c r="K501" s="108"/>
      <c r="L501" s="108">
        <v>0</v>
      </c>
      <c r="M501" s="108">
        <v>0</v>
      </c>
      <c r="N501" s="106">
        <f t="shared" ref="N501:N546" si="144">J501+L501+M501</f>
        <v>0</v>
      </c>
      <c r="O501" s="109">
        <f t="shared" si="137"/>
        <v>0</v>
      </c>
      <c r="Q501" s="110">
        <f t="shared" si="138"/>
        <v>0</v>
      </c>
      <c r="R501" s="110">
        <f t="shared" ref="R501:R547" si="145">AVERAGE(N501,J501)</f>
        <v>0</v>
      </c>
      <c r="S501" s="111"/>
      <c r="T501" s="103" t="s">
        <v>154</v>
      </c>
      <c r="U501" s="103">
        <v>1612</v>
      </c>
      <c r="V501" s="104" t="s">
        <v>155</v>
      </c>
      <c r="W501" s="105">
        <f t="shared" si="139"/>
        <v>0</v>
      </c>
      <c r="X501" s="105">
        <v>0</v>
      </c>
      <c r="Y501" s="105"/>
      <c r="Z501" s="105">
        <v>0</v>
      </c>
      <c r="AA501" s="106">
        <f t="shared" si="140"/>
        <v>0</v>
      </c>
      <c r="AB501" s="107"/>
      <c r="AC501" s="108">
        <f t="shared" si="141"/>
        <v>0</v>
      </c>
      <c r="AD501" s="108">
        <v>0</v>
      </c>
      <c r="AE501" s="108">
        <v>0</v>
      </c>
      <c r="AF501" s="151"/>
      <c r="AG501" s="106">
        <f t="shared" ref="AG501:AG546" si="146">AC501+AD501+AE501</f>
        <v>0</v>
      </c>
      <c r="AH501" s="109">
        <f t="shared" si="142"/>
        <v>0</v>
      </c>
      <c r="AJ501" s="110">
        <f t="shared" si="143"/>
        <v>0</v>
      </c>
      <c r="AK501" s="110">
        <f t="shared" ref="AK501:AK547" si="147">AVERAGE(AG501,AC501)</f>
        <v>0</v>
      </c>
    </row>
    <row r="502" spans="1:37" x14ac:dyDescent="0.2">
      <c r="A502" s="103" t="s">
        <v>119</v>
      </c>
      <c r="B502" s="103">
        <v>1805</v>
      </c>
      <c r="C502" s="104" t="s">
        <v>57</v>
      </c>
      <c r="D502" s="105">
        <f t="shared" si="134"/>
        <v>30141</v>
      </c>
      <c r="E502" s="105"/>
      <c r="F502" s="105">
        <v>0</v>
      </c>
      <c r="G502" s="105">
        <v>0</v>
      </c>
      <c r="H502" s="106">
        <f t="shared" si="135"/>
        <v>30141</v>
      </c>
      <c r="I502" s="107"/>
      <c r="J502" s="108">
        <f t="shared" si="136"/>
        <v>0</v>
      </c>
      <c r="K502" s="108"/>
      <c r="L502" s="108">
        <v>0</v>
      </c>
      <c r="M502" s="108">
        <v>0</v>
      </c>
      <c r="N502" s="106">
        <f t="shared" si="144"/>
        <v>0</v>
      </c>
      <c r="O502" s="109">
        <f t="shared" si="137"/>
        <v>30141</v>
      </c>
      <c r="Q502" s="110">
        <f t="shared" si="138"/>
        <v>30141</v>
      </c>
      <c r="R502" s="110">
        <f t="shared" si="145"/>
        <v>0</v>
      </c>
      <c r="S502" s="111"/>
      <c r="T502" s="103" t="s">
        <v>119</v>
      </c>
      <c r="U502" s="103">
        <v>1805</v>
      </c>
      <c r="V502" s="104" t="s">
        <v>57</v>
      </c>
      <c r="W502" s="105">
        <f t="shared" si="139"/>
        <v>30141</v>
      </c>
      <c r="X502" s="105">
        <v>0</v>
      </c>
      <c r="Y502" s="105"/>
      <c r="Z502" s="105">
        <v>0</v>
      </c>
      <c r="AA502" s="106">
        <f t="shared" si="140"/>
        <v>30141</v>
      </c>
      <c r="AB502" s="107"/>
      <c r="AC502" s="108">
        <f t="shared" si="141"/>
        <v>0</v>
      </c>
      <c r="AD502" s="108">
        <v>0</v>
      </c>
      <c r="AE502" s="108">
        <v>0</v>
      </c>
      <c r="AF502" s="151"/>
      <c r="AG502" s="106">
        <f t="shared" si="146"/>
        <v>0</v>
      </c>
      <c r="AH502" s="109">
        <f t="shared" si="142"/>
        <v>30141</v>
      </c>
      <c r="AJ502" s="110">
        <f t="shared" si="143"/>
        <v>30141</v>
      </c>
      <c r="AK502" s="110">
        <f t="shared" si="147"/>
        <v>0</v>
      </c>
    </row>
    <row r="503" spans="1:37" x14ac:dyDescent="0.2">
      <c r="A503" s="103">
        <v>47</v>
      </c>
      <c r="B503" s="103">
        <v>1808</v>
      </c>
      <c r="C503" s="104" t="s">
        <v>58</v>
      </c>
      <c r="D503" s="105">
        <f t="shared" si="134"/>
        <v>135085</v>
      </c>
      <c r="E503" s="105"/>
      <c r="F503" s="105">
        <v>0</v>
      </c>
      <c r="G503" s="105">
        <v>0</v>
      </c>
      <c r="H503" s="106">
        <f t="shared" si="135"/>
        <v>135085</v>
      </c>
      <c r="I503" s="107"/>
      <c r="J503" s="108">
        <f t="shared" si="136"/>
        <v>84556.86</v>
      </c>
      <c r="K503" s="108"/>
      <c r="L503" s="108">
        <v>5403</v>
      </c>
      <c r="M503" s="108">
        <v>0</v>
      </c>
      <c r="N503" s="106">
        <f t="shared" si="144"/>
        <v>89959.86</v>
      </c>
      <c r="O503" s="109">
        <f t="shared" si="137"/>
        <v>45125.14</v>
      </c>
      <c r="Q503" s="110">
        <f t="shared" si="138"/>
        <v>135085</v>
      </c>
      <c r="R503" s="110">
        <f t="shared" si="145"/>
        <v>87258.36</v>
      </c>
      <c r="S503" s="111"/>
      <c r="T503" s="103">
        <v>47</v>
      </c>
      <c r="U503" s="103">
        <v>1808</v>
      </c>
      <c r="V503" s="104" t="s">
        <v>58</v>
      </c>
      <c r="W503" s="105">
        <f t="shared" si="139"/>
        <v>55930.859999999986</v>
      </c>
      <c r="X503" s="105">
        <v>0</v>
      </c>
      <c r="Y503" s="105"/>
      <c r="Z503" s="105">
        <v>0</v>
      </c>
      <c r="AA503" s="106">
        <f t="shared" si="140"/>
        <v>55930.859999999986</v>
      </c>
      <c r="AB503" s="107"/>
      <c r="AC503" s="108">
        <f t="shared" si="141"/>
        <v>79153.86</v>
      </c>
      <c r="AD503" s="108">
        <v>0</v>
      </c>
      <c r="AE503" s="108">
        <v>0</v>
      </c>
      <c r="AF503" s="151"/>
      <c r="AG503" s="106">
        <f t="shared" si="146"/>
        <v>79153.86</v>
      </c>
      <c r="AH503" s="109">
        <f t="shared" si="142"/>
        <v>-23223.000000000015</v>
      </c>
      <c r="AJ503" s="110">
        <f t="shared" si="143"/>
        <v>55930.859999999986</v>
      </c>
      <c r="AK503" s="110">
        <f t="shared" si="147"/>
        <v>79153.86</v>
      </c>
    </row>
    <row r="504" spans="1:37" x14ac:dyDescent="0.2">
      <c r="A504" s="103">
        <v>13</v>
      </c>
      <c r="B504" s="103">
        <v>1810</v>
      </c>
      <c r="C504" s="104" t="s">
        <v>59</v>
      </c>
      <c r="D504" s="105">
        <f t="shared" si="134"/>
        <v>0</v>
      </c>
      <c r="E504" s="105"/>
      <c r="F504" s="105">
        <v>0</v>
      </c>
      <c r="G504" s="105">
        <v>0</v>
      </c>
      <c r="H504" s="106">
        <f t="shared" si="135"/>
        <v>0</v>
      </c>
      <c r="I504" s="107"/>
      <c r="J504" s="108">
        <f t="shared" si="136"/>
        <v>0</v>
      </c>
      <c r="K504" s="108"/>
      <c r="L504" s="108">
        <v>0</v>
      </c>
      <c r="M504" s="108">
        <v>0</v>
      </c>
      <c r="N504" s="106">
        <f t="shared" si="144"/>
        <v>0</v>
      </c>
      <c r="O504" s="109">
        <f t="shared" si="137"/>
        <v>0</v>
      </c>
      <c r="Q504" s="110">
        <f t="shared" si="138"/>
        <v>0</v>
      </c>
      <c r="R504" s="110">
        <f t="shared" si="145"/>
        <v>0</v>
      </c>
      <c r="T504" s="103">
        <v>13</v>
      </c>
      <c r="U504" s="103">
        <v>1810</v>
      </c>
      <c r="V504" s="104" t="s">
        <v>59</v>
      </c>
      <c r="W504" s="105">
        <f t="shared" si="139"/>
        <v>0</v>
      </c>
      <c r="X504" s="105">
        <v>0</v>
      </c>
      <c r="Y504" s="105"/>
      <c r="Z504" s="105">
        <v>0</v>
      </c>
      <c r="AA504" s="106">
        <f t="shared" si="140"/>
        <v>0</v>
      </c>
      <c r="AB504" s="107"/>
      <c r="AC504" s="108">
        <f t="shared" si="141"/>
        <v>0</v>
      </c>
      <c r="AD504" s="108">
        <v>0</v>
      </c>
      <c r="AE504" s="108">
        <v>0</v>
      </c>
      <c r="AF504" s="151"/>
      <c r="AG504" s="106">
        <f t="shared" si="146"/>
        <v>0</v>
      </c>
      <c r="AH504" s="109">
        <f t="shared" si="142"/>
        <v>0</v>
      </c>
      <c r="AJ504" s="110">
        <f t="shared" si="143"/>
        <v>0</v>
      </c>
      <c r="AK504" s="110">
        <f t="shared" si="147"/>
        <v>0</v>
      </c>
    </row>
    <row r="505" spans="1:37" x14ac:dyDescent="0.2">
      <c r="A505" s="103">
        <v>47</v>
      </c>
      <c r="B505" s="103">
        <v>1815</v>
      </c>
      <c r="C505" s="104" t="s">
        <v>60</v>
      </c>
      <c r="D505" s="105">
        <f t="shared" si="134"/>
        <v>0</v>
      </c>
      <c r="E505" s="105"/>
      <c r="F505" s="105">
        <v>0</v>
      </c>
      <c r="G505" s="105">
        <v>0</v>
      </c>
      <c r="H505" s="106">
        <f t="shared" si="135"/>
        <v>0</v>
      </c>
      <c r="I505" s="107"/>
      <c r="J505" s="108">
        <f t="shared" si="136"/>
        <v>-10</v>
      </c>
      <c r="K505" s="108"/>
      <c r="L505" s="108">
        <v>0</v>
      </c>
      <c r="M505" s="108">
        <v>0</v>
      </c>
      <c r="N505" s="106">
        <f t="shared" si="144"/>
        <v>-10</v>
      </c>
      <c r="O505" s="109">
        <f t="shared" si="137"/>
        <v>10</v>
      </c>
      <c r="Q505" s="110">
        <f t="shared" si="138"/>
        <v>0</v>
      </c>
      <c r="R505" s="110">
        <f t="shared" si="145"/>
        <v>-10</v>
      </c>
      <c r="T505" s="103">
        <v>47</v>
      </c>
      <c r="U505" s="103">
        <v>1815</v>
      </c>
      <c r="V505" s="104" t="s">
        <v>60</v>
      </c>
      <c r="W505" s="105">
        <f t="shared" si="139"/>
        <v>0</v>
      </c>
      <c r="X505" s="105">
        <v>0</v>
      </c>
      <c r="Y505" s="105"/>
      <c r="Z505" s="105">
        <v>0</v>
      </c>
      <c r="AA505" s="106">
        <f t="shared" si="140"/>
        <v>0</v>
      </c>
      <c r="AB505" s="107"/>
      <c r="AC505" s="108">
        <f t="shared" si="141"/>
        <v>0</v>
      </c>
      <c r="AD505" s="108">
        <v>0</v>
      </c>
      <c r="AE505" s="108">
        <v>0</v>
      </c>
      <c r="AF505" s="151"/>
      <c r="AG505" s="106">
        <f t="shared" si="146"/>
        <v>0</v>
      </c>
      <c r="AH505" s="109">
        <f t="shared" si="142"/>
        <v>0</v>
      </c>
      <c r="AJ505" s="110">
        <f t="shared" si="143"/>
        <v>0</v>
      </c>
      <c r="AK505" s="110">
        <f t="shared" si="147"/>
        <v>0</v>
      </c>
    </row>
    <row r="506" spans="1:37" x14ac:dyDescent="0.2">
      <c r="A506" s="103">
        <v>47</v>
      </c>
      <c r="B506" s="103">
        <v>1820</v>
      </c>
      <c r="C506" s="104" t="s">
        <v>61</v>
      </c>
      <c r="D506" s="105">
        <f t="shared" si="134"/>
        <v>565923</v>
      </c>
      <c r="E506" s="105"/>
      <c r="F506" s="105">
        <v>0</v>
      </c>
      <c r="G506" s="105">
        <v>0</v>
      </c>
      <c r="H506" s="106">
        <f t="shared" si="135"/>
        <v>565923</v>
      </c>
      <c r="I506" s="107"/>
      <c r="J506" s="108">
        <f t="shared" si="136"/>
        <v>271894</v>
      </c>
      <c r="K506" s="108"/>
      <c r="L506" s="108">
        <v>10908</v>
      </c>
      <c r="M506" s="108">
        <v>0</v>
      </c>
      <c r="N506" s="106">
        <f t="shared" si="144"/>
        <v>282802</v>
      </c>
      <c r="O506" s="109">
        <f t="shared" si="137"/>
        <v>283121</v>
      </c>
      <c r="Q506" s="110">
        <f t="shared" si="138"/>
        <v>565923</v>
      </c>
      <c r="R506" s="110">
        <f t="shared" si="145"/>
        <v>277348</v>
      </c>
      <c r="T506" s="103">
        <v>47</v>
      </c>
      <c r="U506" s="103">
        <v>1820</v>
      </c>
      <c r="V506" s="104" t="s">
        <v>61</v>
      </c>
      <c r="W506" s="105">
        <f t="shared" si="139"/>
        <v>565923</v>
      </c>
      <c r="X506" s="105">
        <v>0</v>
      </c>
      <c r="Y506" s="105"/>
      <c r="Z506" s="105">
        <v>0</v>
      </c>
      <c r="AA506" s="106">
        <f t="shared" si="140"/>
        <v>565923</v>
      </c>
      <c r="AB506" s="107"/>
      <c r="AC506" s="108">
        <f t="shared" si="141"/>
        <v>300031</v>
      </c>
      <c r="AD506" s="108">
        <v>0</v>
      </c>
      <c r="AE506" s="108">
        <v>0</v>
      </c>
      <c r="AF506" s="151"/>
      <c r="AG506" s="106">
        <f t="shared" si="146"/>
        <v>300031</v>
      </c>
      <c r="AH506" s="109">
        <f t="shared" si="142"/>
        <v>265892</v>
      </c>
      <c r="AJ506" s="110">
        <f t="shared" si="143"/>
        <v>565923</v>
      </c>
      <c r="AK506" s="110">
        <f t="shared" si="147"/>
        <v>300031</v>
      </c>
    </row>
    <row r="507" spans="1:37" x14ac:dyDescent="0.2">
      <c r="A507" s="103">
        <v>47</v>
      </c>
      <c r="B507" s="103">
        <v>1825</v>
      </c>
      <c r="C507" s="104" t="s">
        <v>62</v>
      </c>
      <c r="D507" s="105">
        <f t="shared" si="134"/>
        <v>0</v>
      </c>
      <c r="E507" s="105"/>
      <c r="F507" s="105">
        <v>0</v>
      </c>
      <c r="G507" s="105">
        <v>0</v>
      </c>
      <c r="H507" s="106">
        <f t="shared" si="135"/>
        <v>0</v>
      </c>
      <c r="I507" s="107"/>
      <c r="J507" s="108">
        <f t="shared" si="136"/>
        <v>0</v>
      </c>
      <c r="K507" s="108"/>
      <c r="L507" s="108">
        <v>0</v>
      </c>
      <c r="M507" s="108">
        <v>0</v>
      </c>
      <c r="N507" s="106">
        <f t="shared" si="144"/>
        <v>0</v>
      </c>
      <c r="O507" s="109">
        <f t="shared" si="137"/>
        <v>0</v>
      </c>
      <c r="Q507" s="110">
        <f t="shared" si="138"/>
        <v>0</v>
      </c>
      <c r="R507" s="110">
        <f t="shared" si="145"/>
        <v>0</v>
      </c>
      <c r="T507" s="103">
        <v>47</v>
      </c>
      <c r="U507" s="103">
        <v>1825</v>
      </c>
      <c r="V507" s="104" t="s">
        <v>62</v>
      </c>
      <c r="W507" s="105">
        <f t="shared" si="139"/>
        <v>0</v>
      </c>
      <c r="X507" s="105">
        <v>0</v>
      </c>
      <c r="Y507" s="105"/>
      <c r="Z507" s="105">
        <v>0</v>
      </c>
      <c r="AA507" s="106">
        <f t="shared" si="140"/>
        <v>0</v>
      </c>
      <c r="AB507" s="107"/>
      <c r="AC507" s="108">
        <f t="shared" si="141"/>
        <v>0</v>
      </c>
      <c r="AD507" s="108">
        <v>0</v>
      </c>
      <c r="AE507" s="108">
        <v>0</v>
      </c>
      <c r="AF507" s="151"/>
      <c r="AG507" s="106">
        <f t="shared" si="146"/>
        <v>0</v>
      </c>
      <c r="AH507" s="109">
        <f t="shared" si="142"/>
        <v>0</v>
      </c>
      <c r="AJ507" s="110">
        <f t="shared" si="143"/>
        <v>0</v>
      </c>
      <c r="AK507" s="110">
        <f t="shared" si="147"/>
        <v>0</v>
      </c>
    </row>
    <row r="508" spans="1:37" x14ac:dyDescent="0.2">
      <c r="A508" s="103">
        <v>47</v>
      </c>
      <c r="B508" s="103">
        <v>1830</v>
      </c>
      <c r="C508" s="104" t="s">
        <v>63</v>
      </c>
      <c r="D508" s="105">
        <f t="shared" si="134"/>
        <v>1278708.6599999999</v>
      </c>
      <c r="E508" s="105"/>
      <c r="F508" s="105">
        <v>72962</v>
      </c>
      <c r="G508" s="105">
        <v>0</v>
      </c>
      <c r="H508" s="106">
        <f t="shared" si="135"/>
        <v>1351670.66</v>
      </c>
      <c r="I508" s="107"/>
      <c r="J508" s="108">
        <f t="shared" si="136"/>
        <v>893184</v>
      </c>
      <c r="K508" s="108"/>
      <c r="L508" s="108">
        <v>25896</v>
      </c>
      <c r="M508" s="108">
        <v>0</v>
      </c>
      <c r="N508" s="106">
        <f t="shared" si="144"/>
        <v>919080</v>
      </c>
      <c r="O508" s="109">
        <f t="shared" si="137"/>
        <v>432590.65999999992</v>
      </c>
      <c r="Q508" s="110">
        <f t="shared" si="138"/>
        <v>1315189.6599999999</v>
      </c>
      <c r="R508" s="110">
        <f t="shared" si="145"/>
        <v>906132</v>
      </c>
      <c r="T508" s="103">
        <v>47</v>
      </c>
      <c r="U508" s="103">
        <v>1830</v>
      </c>
      <c r="V508" s="104" t="s">
        <v>63</v>
      </c>
      <c r="W508" s="105">
        <f t="shared" si="139"/>
        <v>1278708.6599999999</v>
      </c>
      <c r="X508" s="105">
        <v>0</v>
      </c>
      <c r="Y508" s="105"/>
      <c r="Z508" s="105">
        <v>0</v>
      </c>
      <c r="AA508" s="106">
        <f t="shared" si="140"/>
        <v>1278708.6599999999</v>
      </c>
      <c r="AB508" s="107"/>
      <c r="AC508" s="108">
        <f t="shared" si="141"/>
        <v>946738.65</v>
      </c>
      <c r="AD508" s="108">
        <v>0</v>
      </c>
      <c r="AE508" s="108">
        <v>0</v>
      </c>
      <c r="AF508" s="151"/>
      <c r="AG508" s="106">
        <f t="shared" si="146"/>
        <v>946738.65</v>
      </c>
      <c r="AH508" s="109">
        <f t="shared" si="142"/>
        <v>331970.00999999989</v>
      </c>
      <c r="AJ508" s="110">
        <f t="shared" si="143"/>
        <v>1278708.6599999999</v>
      </c>
      <c r="AK508" s="110">
        <f t="shared" si="147"/>
        <v>946738.65</v>
      </c>
    </row>
    <row r="509" spans="1:37" x14ac:dyDescent="0.2">
      <c r="A509" s="103">
        <v>47</v>
      </c>
      <c r="B509" s="103">
        <v>1835</v>
      </c>
      <c r="C509" s="104" t="s">
        <v>64</v>
      </c>
      <c r="D509" s="105">
        <f t="shared" si="134"/>
        <v>0</v>
      </c>
      <c r="E509" s="105"/>
      <c r="F509" s="105">
        <v>0</v>
      </c>
      <c r="G509" s="105">
        <v>0</v>
      </c>
      <c r="H509" s="106">
        <f t="shared" si="135"/>
        <v>0</v>
      </c>
      <c r="I509" s="107"/>
      <c r="J509" s="108">
        <f t="shared" si="136"/>
        <v>0</v>
      </c>
      <c r="K509" s="108"/>
      <c r="L509" s="108">
        <v>0</v>
      </c>
      <c r="M509" s="108">
        <v>0</v>
      </c>
      <c r="N509" s="106">
        <f t="shared" si="144"/>
        <v>0</v>
      </c>
      <c r="O509" s="109">
        <f t="shared" si="137"/>
        <v>0</v>
      </c>
      <c r="Q509" s="110">
        <f t="shared" si="138"/>
        <v>0</v>
      </c>
      <c r="R509" s="110">
        <f t="shared" si="145"/>
        <v>0</v>
      </c>
      <c r="T509" s="103">
        <v>47</v>
      </c>
      <c r="U509" s="103">
        <v>1835</v>
      </c>
      <c r="V509" s="104" t="s">
        <v>64</v>
      </c>
      <c r="W509" s="105">
        <f t="shared" si="139"/>
        <v>0</v>
      </c>
      <c r="X509" s="105">
        <v>0</v>
      </c>
      <c r="Y509" s="105"/>
      <c r="Z509" s="105">
        <v>0</v>
      </c>
      <c r="AA509" s="106">
        <f t="shared" si="140"/>
        <v>0</v>
      </c>
      <c r="AB509" s="107"/>
      <c r="AC509" s="108">
        <f t="shared" si="141"/>
        <v>0</v>
      </c>
      <c r="AD509" s="108">
        <v>0</v>
      </c>
      <c r="AE509" s="108">
        <v>0</v>
      </c>
      <c r="AF509" s="151"/>
      <c r="AG509" s="106">
        <f t="shared" si="146"/>
        <v>0</v>
      </c>
      <c r="AH509" s="109">
        <f t="shared" si="142"/>
        <v>0</v>
      </c>
      <c r="AJ509" s="110">
        <f t="shared" si="143"/>
        <v>0</v>
      </c>
      <c r="AK509" s="110">
        <f t="shared" si="147"/>
        <v>0</v>
      </c>
    </row>
    <row r="510" spans="1:37" x14ac:dyDescent="0.2">
      <c r="A510" s="103">
        <v>47</v>
      </c>
      <c r="B510" s="103">
        <v>1840</v>
      </c>
      <c r="C510" s="104" t="s">
        <v>65</v>
      </c>
      <c r="D510" s="105">
        <f t="shared" si="134"/>
        <v>77511</v>
      </c>
      <c r="E510" s="105"/>
      <c r="F510" s="105">
        <v>0</v>
      </c>
      <c r="G510" s="105">
        <v>0</v>
      </c>
      <c r="H510" s="106">
        <f t="shared" si="135"/>
        <v>77511</v>
      </c>
      <c r="I510" s="107"/>
      <c r="J510" s="108">
        <f t="shared" si="136"/>
        <v>56852</v>
      </c>
      <c r="K510" s="108"/>
      <c r="L510" s="108">
        <v>1550</v>
      </c>
      <c r="M510" s="108">
        <v>0</v>
      </c>
      <c r="N510" s="106">
        <f t="shared" si="144"/>
        <v>58402</v>
      </c>
      <c r="O510" s="109">
        <f t="shared" si="137"/>
        <v>19109</v>
      </c>
      <c r="Q510" s="110">
        <f t="shared" si="138"/>
        <v>77511</v>
      </c>
      <c r="R510" s="110">
        <f t="shared" si="145"/>
        <v>57627</v>
      </c>
      <c r="T510" s="103">
        <v>47</v>
      </c>
      <c r="U510" s="103">
        <v>1840</v>
      </c>
      <c r="V510" s="104" t="s">
        <v>65</v>
      </c>
      <c r="W510" s="105">
        <f t="shared" si="139"/>
        <v>77511</v>
      </c>
      <c r="X510" s="105">
        <v>0</v>
      </c>
      <c r="Y510" s="105"/>
      <c r="Z510" s="105">
        <v>0</v>
      </c>
      <c r="AA510" s="106">
        <f t="shared" si="140"/>
        <v>77511</v>
      </c>
      <c r="AB510" s="107"/>
      <c r="AC510" s="108">
        <f t="shared" si="141"/>
        <v>60268.688339968001</v>
      </c>
      <c r="AD510" s="108">
        <v>0</v>
      </c>
      <c r="AE510" s="108">
        <v>0</v>
      </c>
      <c r="AF510" s="151"/>
      <c r="AG510" s="106">
        <f t="shared" si="146"/>
        <v>60268.688339968001</v>
      </c>
      <c r="AH510" s="109">
        <f t="shared" si="142"/>
        <v>17242.311660031999</v>
      </c>
      <c r="AJ510" s="110">
        <f t="shared" si="143"/>
        <v>77511</v>
      </c>
      <c r="AK510" s="110">
        <f t="shared" si="147"/>
        <v>60268.688339968001</v>
      </c>
    </row>
    <row r="511" spans="1:37" x14ac:dyDescent="0.2">
      <c r="A511" s="103">
        <v>47</v>
      </c>
      <c r="B511" s="103">
        <v>1845</v>
      </c>
      <c r="C511" s="104" t="s">
        <v>66</v>
      </c>
      <c r="D511" s="105">
        <f t="shared" si="134"/>
        <v>3516</v>
      </c>
      <c r="E511" s="105"/>
      <c r="F511" s="105">
        <v>0</v>
      </c>
      <c r="G511" s="105">
        <v>0</v>
      </c>
      <c r="H511" s="106">
        <f t="shared" si="135"/>
        <v>3516</v>
      </c>
      <c r="I511" s="107"/>
      <c r="J511" s="108">
        <f t="shared" si="136"/>
        <v>641</v>
      </c>
      <c r="K511" s="108"/>
      <c r="L511" s="108">
        <v>70</v>
      </c>
      <c r="M511" s="108">
        <v>0</v>
      </c>
      <c r="N511" s="106">
        <f t="shared" si="144"/>
        <v>711</v>
      </c>
      <c r="O511" s="109">
        <f t="shared" si="137"/>
        <v>2805</v>
      </c>
      <c r="Q511" s="110">
        <f t="shared" si="138"/>
        <v>3516</v>
      </c>
      <c r="R511" s="110">
        <f t="shared" si="145"/>
        <v>676</v>
      </c>
      <c r="T511" s="103">
        <v>47</v>
      </c>
      <c r="U511" s="103">
        <v>1845</v>
      </c>
      <c r="V511" s="104" t="s">
        <v>66</v>
      </c>
      <c r="W511" s="105">
        <f t="shared" si="139"/>
        <v>3516</v>
      </c>
      <c r="X511" s="105">
        <v>0</v>
      </c>
      <c r="Y511" s="105"/>
      <c r="Z511" s="105">
        <v>0</v>
      </c>
      <c r="AA511" s="106">
        <f t="shared" si="140"/>
        <v>3516</v>
      </c>
      <c r="AB511" s="107"/>
      <c r="AC511" s="108">
        <f t="shared" si="141"/>
        <v>959.27634513919998</v>
      </c>
      <c r="AD511" s="108">
        <v>0</v>
      </c>
      <c r="AE511" s="108">
        <v>0</v>
      </c>
      <c r="AF511" s="151"/>
      <c r="AG511" s="106">
        <f t="shared" si="146"/>
        <v>959.27634513919998</v>
      </c>
      <c r="AH511" s="109">
        <f t="shared" si="142"/>
        <v>2556.7236548607998</v>
      </c>
      <c r="AJ511" s="110">
        <f t="shared" si="143"/>
        <v>3516</v>
      </c>
      <c r="AK511" s="110">
        <f t="shared" si="147"/>
        <v>959.27634513919998</v>
      </c>
    </row>
    <row r="512" spans="1:37" x14ac:dyDescent="0.2">
      <c r="A512" s="103">
        <v>47</v>
      </c>
      <c r="B512" s="103">
        <v>1850</v>
      </c>
      <c r="C512" s="104" t="s">
        <v>67</v>
      </c>
      <c r="D512" s="105">
        <f t="shared" si="134"/>
        <v>412611.56</v>
      </c>
      <c r="E512" s="105"/>
      <c r="F512" s="105">
        <v>7705</v>
      </c>
      <c r="G512" s="105">
        <v>0</v>
      </c>
      <c r="H512" s="106">
        <f t="shared" si="135"/>
        <v>420316.56</v>
      </c>
      <c r="I512" s="107"/>
      <c r="J512" s="108">
        <f t="shared" si="136"/>
        <v>283078</v>
      </c>
      <c r="K512" s="108"/>
      <c r="L512" s="108">
        <v>8399</v>
      </c>
      <c r="M512" s="108">
        <v>0</v>
      </c>
      <c r="N512" s="106">
        <f t="shared" si="144"/>
        <v>291477</v>
      </c>
      <c r="O512" s="109">
        <f t="shared" si="137"/>
        <v>128839.56</v>
      </c>
      <c r="Q512" s="110">
        <f t="shared" si="138"/>
        <v>416464.06</v>
      </c>
      <c r="R512" s="110">
        <f t="shared" si="145"/>
        <v>287277.5</v>
      </c>
      <c r="T512" s="103">
        <v>47</v>
      </c>
      <c r="U512" s="103">
        <v>1850</v>
      </c>
      <c r="V512" s="104" t="s">
        <v>67</v>
      </c>
      <c r="W512" s="105">
        <f t="shared" si="139"/>
        <v>412611.56</v>
      </c>
      <c r="X512" s="105">
        <v>0</v>
      </c>
      <c r="Y512" s="105"/>
      <c r="Z512" s="105">
        <v>0</v>
      </c>
      <c r="AA512" s="106">
        <f t="shared" si="140"/>
        <v>412611.56</v>
      </c>
      <c r="AB512" s="107"/>
      <c r="AC512" s="108">
        <f t="shared" si="141"/>
        <v>302041.82458751998</v>
      </c>
      <c r="AD512" s="108">
        <v>0</v>
      </c>
      <c r="AE512" s="108">
        <v>0</v>
      </c>
      <c r="AF512" s="151"/>
      <c r="AG512" s="106">
        <f t="shared" si="146"/>
        <v>302041.82458751998</v>
      </c>
      <c r="AH512" s="109">
        <f t="shared" si="142"/>
        <v>110569.73541248002</v>
      </c>
      <c r="AJ512" s="110">
        <f t="shared" si="143"/>
        <v>412611.56</v>
      </c>
      <c r="AK512" s="110">
        <f t="shared" si="147"/>
        <v>302041.82458751998</v>
      </c>
    </row>
    <row r="513" spans="1:37" x14ac:dyDescent="0.2">
      <c r="A513" s="103">
        <v>47</v>
      </c>
      <c r="B513" s="103">
        <v>1855</v>
      </c>
      <c r="C513" s="104" t="s">
        <v>68</v>
      </c>
      <c r="D513" s="105">
        <f t="shared" si="134"/>
        <v>0</v>
      </c>
      <c r="E513" s="105"/>
      <c r="F513" s="105">
        <v>0</v>
      </c>
      <c r="G513" s="105">
        <v>0</v>
      </c>
      <c r="H513" s="106">
        <f t="shared" si="135"/>
        <v>0</v>
      </c>
      <c r="I513" s="107"/>
      <c r="J513" s="108">
        <f t="shared" si="136"/>
        <v>0</v>
      </c>
      <c r="K513" s="108"/>
      <c r="L513" s="108">
        <v>0</v>
      </c>
      <c r="M513" s="108">
        <v>0</v>
      </c>
      <c r="N513" s="106">
        <f t="shared" si="144"/>
        <v>0</v>
      </c>
      <c r="O513" s="109">
        <f t="shared" si="137"/>
        <v>0</v>
      </c>
      <c r="Q513" s="110">
        <f t="shared" si="138"/>
        <v>0</v>
      </c>
      <c r="R513" s="110">
        <f t="shared" si="145"/>
        <v>0</v>
      </c>
      <c r="T513" s="103">
        <v>47</v>
      </c>
      <c r="U513" s="103">
        <v>1855</v>
      </c>
      <c r="V513" s="104" t="s">
        <v>68</v>
      </c>
      <c r="W513" s="105">
        <f t="shared" si="139"/>
        <v>0</v>
      </c>
      <c r="X513" s="105">
        <v>0</v>
      </c>
      <c r="Y513" s="105"/>
      <c r="Z513" s="105">
        <v>0</v>
      </c>
      <c r="AA513" s="106">
        <f t="shared" si="140"/>
        <v>0</v>
      </c>
      <c r="AB513" s="107"/>
      <c r="AC513" s="108">
        <f t="shared" si="141"/>
        <v>0</v>
      </c>
      <c r="AD513" s="108">
        <v>0</v>
      </c>
      <c r="AE513" s="108">
        <v>0</v>
      </c>
      <c r="AF513" s="151"/>
      <c r="AG513" s="106">
        <f t="shared" si="146"/>
        <v>0</v>
      </c>
      <c r="AH513" s="109">
        <f t="shared" si="142"/>
        <v>0</v>
      </c>
      <c r="AJ513" s="110">
        <f t="shared" si="143"/>
        <v>0</v>
      </c>
      <c r="AK513" s="110">
        <f t="shared" si="147"/>
        <v>0</v>
      </c>
    </row>
    <row r="514" spans="1:37" x14ac:dyDescent="0.2">
      <c r="A514" s="103">
        <v>47</v>
      </c>
      <c r="B514" s="103">
        <v>1860</v>
      </c>
      <c r="C514" s="104" t="s">
        <v>69</v>
      </c>
      <c r="D514" s="105">
        <f t="shared" si="134"/>
        <v>29667</v>
      </c>
      <c r="E514" s="105"/>
      <c r="F514" s="105">
        <v>0</v>
      </c>
      <c r="G514" s="105">
        <v>0</v>
      </c>
      <c r="H514" s="106">
        <f t="shared" si="135"/>
        <v>29667</v>
      </c>
      <c r="I514" s="107"/>
      <c r="J514" s="108">
        <f t="shared" si="136"/>
        <v>24009</v>
      </c>
      <c r="K514" s="108"/>
      <c r="L514" s="108">
        <v>2077</v>
      </c>
      <c r="M514" s="108">
        <v>0</v>
      </c>
      <c r="N514" s="106">
        <f t="shared" si="144"/>
        <v>26086</v>
      </c>
      <c r="O514" s="109">
        <f t="shared" si="137"/>
        <v>3581</v>
      </c>
      <c r="Q514" s="110">
        <f t="shared" si="138"/>
        <v>29667</v>
      </c>
      <c r="R514" s="110">
        <f t="shared" si="145"/>
        <v>25047.5</v>
      </c>
      <c r="T514" s="103">
        <v>47</v>
      </c>
      <c r="U514" s="103">
        <v>1860</v>
      </c>
      <c r="V514" s="104" t="s">
        <v>69</v>
      </c>
      <c r="W514" s="105">
        <f t="shared" si="139"/>
        <v>29667</v>
      </c>
      <c r="X514" s="105">
        <v>0</v>
      </c>
      <c r="Y514" s="105"/>
      <c r="Z514" s="105">
        <v>0</v>
      </c>
      <c r="AA514" s="106">
        <f t="shared" si="140"/>
        <v>29667</v>
      </c>
      <c r="AB514" s="107"/>
      <c r="AC514" s="108">
        <f t="shared" si="141"/>
        <v>26281.215616500001</v>
      </c>
      <c r="AD514" s="108">
        <v>0</v>
      </c>
      <c r="AE514" s="108">
        <v>0</v>
      </c>
      <c r="AF514" s="151"/>
      <c r="AG514" s="106">
        <f t="shared" si="146"/>
        <v>26281.215616500001</v>
      </c>
      <c r="AH514" s="109">
        <f t="shared" si="142"/>
        <v>3385.7843834999985</v>
      </c>
      <c r="AJ514" s="110">
        <f t="shared" si="143"/>
        <v>29667</v>
      </c>
      <c r="AK514" s="110">
        <f t="shared" si="147"/>
        <v>26281.215616500001</v>
      </c>
    </row>
    <row r="515" spans="1:37" x14ac:dyDescent="0.2">
      <c r="A515" s="103">
        <v>47</v>
      </c>
      <c r="B515" s="103">
        <v>1860</v>
      </c>
      <c r="C515" s="104" t="s">
        <v>70</v>
      </c>
      <c r="D515" s="105">
        <f t="shared" si="134"/>
        <v>413595.74</v>
      </c>
      <c r="E515" s="105"/>
      <c r="F515" s="105">
        <v>0</v>
      </c>
      <c r="G515" s="105">
        <v>0</v>
      </c>
      <c r="H515" s="106">
        <f t="shared" si="135"/>
        <v>413595.74</v>
      </c>
      <c r="I515" s="107"/>
      <c r="J515" s="108">
        <f t="shared" si="136"/>
        <v>185505</v>
      </c>
      <c r="K515" s="108"/>
      <c r="L515" s="108">
        <v>28754</v>
      </c>
      <c r="M515" s="108">
        <v>0</v>
      </c>
      <c r="N515" s="106">
        <f t="shared" si="144"/>
        <v>214259</v>
      </c>
      <c r="O515" s="109">
        <f t="shared" si="137"/>
        <v>199336.74</v>
      </c>
      <c r="Q515" s="110">
        <f t="shared" si="138"/>
        <v>413595.74</v>
      </c>
      <c r="R515" s="110">
        <f t="shared" si="145"/>
        <v>199882</v>
      </c>
      <c r="T515" s="103">
        <v>47</v>
      </c>
      <c r="U515" s="103">
        <v>1860</v>
      </c>
      <c r="V515" s="104" t="s">
        <v>70</v>
      </c>
      <c r="W515" s="105">
        <f t="shared" si="139"/>
        <v>413594.74</v>
      </c>
      <c r="X515" s="105">
        <v>0</v>
      </c>
      <c r="Y515" s="105"/>
      <c r="Z515" s="105">
        <v>0</v>
      </c>
      <c r="AA515" s="106">
        <f t="shared" si="140"/>
        <v>413594.74</v>
      </c>
      <c r="AB515" s="107"/>
      <c r="AC515" s="108">
        <f t="shared" si="141"/>
        <v>235176</v>
      </c>
      <c r="AD515" s="108">
        <v>0</v>
      </c>
      <c r="AE515" s="108">
        <v>0</v>
      </c>
      <c r="AF515" s="151"/>
      <c r="AG515" s="106">
        <f t="shared" si="146"/>
        <v>235176</v>
      </c>
      <c r="AH515" s="109">
        <f t="shared" si="142"/>
        <v>178418.74</v>
      </c>
      <c r="AJ515" s="110">
        <f t="shared" si="143"/>
        <v>413594.74</v>
      </c>
      <c r="AK515" s="110">
        <f t="shared" si="147"/>
        <v>235176</v>
      </c>
    </row>
    <row r="516" spans="1:37" x14ac:dyDescent="0.2">
      <c r="A516" s="103" t="s">
        <v>119</v>
      </c>
      <c r="B516" s="103">
        <v>1905</v>
      </c>
      <c r="C516" s="104" t="s">
        <v>57</v>
      </c>
      <c r="D516" s="105">
        <f t="shared" si="134"/>
        <v>0</v>
      </c>
      <c r="E516" s="105"/>
      <c r="F516" s="105">
        <v>0</v>
      </c>
      <c r="G516" s="105">
        <v>0</v>
      </c>
      <c r="H516" s="106">
        <f t="shared" si="135"/>
        <v>0</v>
      </c>
      <c r="I516" s="107"/>
      <c r="J516" s="108">
        <f t="shared" si="136"/>
        <v>0</v>
      </c>
      <c r="K516" s="108"/>
      <c r="L516" s="108">
        <v>0</v>
      </c>
      <c r="M516" s="108">
        <v>0</v>
      </c>
      <c r="N516" s="106">
        <f t="shared" si="144"/>
        <v>0</v>
      </c>
      <c r="O516" s="109">
        <f t="shared" si="137"/>
        <v>0</v>
      </c>
      <c r="Q516" s="110">
        <f t="shared" si="138"/>
        <v>0</v>
      </c>
      <c r="R516" s="110">
        <f t="shared" si="145"/>
        <v>0</v>
      </c>
      <c r="T516" s="103" t="s">
        <v>119</v>
      </c>
      <c r="U516" s="103">
        <v>1905</v>
      </c>
      <c r="V516" s="104" t="s">
        <v>57</v>
      </c>
      <c r="W516" s="105">
        <f t="shared" si="139"/>
        <v>0</v>
      </c>
      <c r="X516" s="105">
        <v>0</v>
      </c>
      <c r="Y516" s="105"/>
      <c r="Z516" s="105">
        <v>0</v>
      </c>
      <c r="AA516" s="106">
        <f t="shared" si="140"/>
        <v>0</v>
      </c>
      <c r="AB516" s="107"/>
      <c r="AC516" s="108">
        <f t="shared" si="141"/>
        <v>0</v>
      </c>
      <c r="AD516" s="108">
        <v>0</v>
      </c>
      <c r="AE516" s="108">
        <v>0</v>
      </c>
      <c r="AF516" s="151"/>
      <c r="AG516" s="106">
        <f t="shared" si="146"/>
        <v>0</v>
      </c>
      <c r="AH516" s="109">
        <f t="shared" si="142"/>
        <v>0</v>
      </c>
      <c r="AJ516" s="110">
        <f t="shared" si="143"/>
        <v>0</v>
      </c>
      <c r="AK516" s="110">
        <f t="shared" si="147"/>
        <v>0</v>
      </c>
    </row>
    <row r="517" spans="1:37" x14ac:dyDescent="0.2">
      <c r="A517" s="103">
        <v>47</v>
      </c>
      <c r="B517" s="103">
        <v>1908</v>
      </c>
      <c r="C517" s="104" t="s">
        <v>71</v>
      </c>
      <c r="D517" s="105">
        <f t="shared" si="134"/>
        <v>0</v>
      </c>
      <c r="E517" s="105"/>
      <c r="F517" s="105">
        <v>0</v>
      </c>
      <c r="G517" s="105">
        <v>0</v>
      </c>
      <c r="H517" s="106">
        <f t="shared" si="135"/>
        <v>0</v>
      </c>
      <c r="I517" s="107"/>
      <c r="J517" s="108">
        <f t="shared" si="136"/>
        <v>0</v>
      </c>
      <c r="K517" s="108"/>
      <c r="L517" s="108">
        <v>0</v>
      </c>
      <c r="M517" s="108">
        <v>0</v>
      </c>
      <c r="N517" s="106">
        <f t="shared" si="144"/>
        <v>0</v>
      </c>
      <c r="O517" s="109">
        <f t="shared" si="137"/>
        <v>0</v>
      </c>
      <c r="Q517" s="110">
        <f t="shared" si="138"/>
        <v>0</v>
      </c>
      <c r="R517" s="110">
        <f t="shared" si="145"/>
        <v>0</v>
      </c>
      <c r="T517" s="103">
        <v>47</v>
      </c>
      <c r="U517" s="103">
        <v>1908</v>
      </c>
      <c r="V517" s="104" t="s">
        <v>71</v>
      </c>
      <c r="W517" s="105">
        <f t="shared" si="139"/>
        <v>0</v>
      </c>
      <c r="X517" s="105">
        <v>0</v>
      </c>
      <c r="Y517" s="105"/>
      <c r="Z517" s="105">
        <v>0</v>
      </c>
      <c r="AA517" s="106">
        <f t="shared" si="140"/>
        <v>0</v>
      </c>
      <c r="AB517" s="107"/>
      <c r="AC517" s="108">
        <f t="shared" si="141"/>
        <v>0</v>
      </c>
      <c r="AD517" s="108">
        <v>0</v>
      </c>
      <c r="AE517" s="108">
        <v>0</v>
      </c>
      <c r="AF517" s="151"/>
      <c r="AG517" s="106">
        <f t="shared" si="146"/>
        <v>0</v>
      </c>
      <c r="AH517" s="109">
        <f t="shared" si="142"/>
        <v>0</v>
      </c>
      <c r="AJ517" s="110">
        <f t="shared" si="143"/>
        <v>0</v>
      </c>
      <c r="AK517" s="110">
        <f t="shared" si="147"/>
        <v>0</v>
      </c>
    </row>
    <row r="518" spans="1:37" x14ac:dyDescent="0.2">
      <c r="A518" s="103">
        <v>13</v>
      </c>
      <c r="B518" s="103">
        <v>1910</v>
      </c>
      <c r="C518" s="104" t="s">
        <v>59</v>
      </c>
      <c r="D518" s="105">
        <f t="shared" si="134"/>
        <v>0</v>
      </c>
      <c r="E518" s="105"/>
      <c r="F518" s="105">
        <v>0</v>
      </c>
      <c r="G518" s="105">
        <v>0</v>
      </c>
      <c r="H518" s="106">
        <f t="shared" si="135"/>
        <v>0</v>
      </c>
      <c r="I518" s="107"/>
      <c r="J518" s="108">
        <f t="shared" si="136"/>
        <v>0</v>
      </c>
      <c r="K518" s="108"/>
      <c r="L518" s="108">
        <v>0</v>
      </c>
      <c r="M518" s="108">
        <v>0</v>
      </c>
      <c r="N518" s="106">
        <f t="shared" si="144"/>
        <v>0</v>
      </c>
      <c r="O518" s="109">
        <f t="shared" si="137"/>
        <v>0</v>
      </c>
      <c r="Q518" s="110">
        <f t="shared" si="138"/>
        <v>0</v>
      </c>
      <c r="R518" s="110">
        <f t="shared" si="145"/>
        <v>0</v>
      </c>
      <c r="T518" s="103">
        <v>13</v>
      </c>
      <c r="U518" s="103">
        <v>1910</v>
      </c>
      <c r="V518" s="104" t="s">
        <v>59</v>
      </c>
      <c r="W518" s="105">
        <f t="shared" si="139"/>
        <v>0</v>
      </c>
      <c r="X518" s="105">
        <v>0</v>
      </c>
      <c r="Y518" s="105"/>
      <c r="Z518" s="105">
        <v>0</v>
      </c>
      <c r="AA518" s="106">
        <f t="shared" si="140"/>
        <v>0</v>
      </c>
      <c r="AB518" s="107"/>
      <c r="AC518" s="108">
        <f t="shared" si="141"/>
        <v>0</v>
      </c>
      <c r="AD518" s="108">
        <v>0</v>
      </c>
      <c r="AE518" s="108">
        <v>0</v>
      </c>
      <c r="AF518" s="151"/>
      <c r="AG518" s="106">
        <f t="shared" si="146"/>
        <v>0</v>
      </c>
      <c r="AH518" s="109">
        <f t="shared" si="142"/>
        <v>0</v>
      </c>
      <c r="AJ518" s="110">
        <f t="shared" si="143"/>
        <v>0</v>
      </c>
      <c r="AK518" s="110">
        <f t="shared" si="147"/>
        <v>0</v>
      </c>
    </row>
    <row r="519" spans="1:37" x14ac:dyDescent="0.2">
      <c r="A519" s="103">
        <v>8</v>
      </c>
      <c r="B519" s="103">
        <v>1915</v>
      </c>
      <c r="C519" s="104" t="s">
        <v>72</v>
      </c>
      <c r="D519" s="105">
        <f t="shared" si="134"/>
        <v>0</v>
      </c>
      <c r="E519" s="105"/>
      <c r="F519" s="105">
        <v>0</v>
      </c>
      <c r="G519" s="105">
        <v>0</v>
      </c>
      <c r="H519" s="106">
        <f t="shared" si="135"/>
        <v>0</v>
      </c>
      <c r="I519" s="107"/>
      <c r="J519" s="108">
        <f t="shared" si="136"/>
        <v>0</v>
      </c>
      <c r="K519" s="108"/>
      <c r="L519" s="108">
        <v>0</v>
      </c>
      <c r="M519" s="108">
        <v>0</v>
      </c>
      <c r="N519" s="106">
        <f t="shared" si="144"/>
        <v>0</v>
      </c>
      <c r="O519" s="109">
        <f t="shared" si="137"/>
        <v>0</v>
      </c>
      <c r="Q519" s="110">
        <f t="shared" si="138"/>
        <v>0</v>
      </c>
      <c r="R519" s="110">
        <f t="shared" si="145"/>
        <v>0</v>
      </c>
      <c r="T519" s="103">
        <v>8</v>
      </c>
      <c r="U519" s="103">
        <v>1915</v>
      </c>
      <c r="V519" s="104" t="s">
        <v>72</v>
      </c>
      <c r="W519" s="105">
        <f t="shared" si="139"/>
        <v>0</v>
      </c>
      <c r="X519" s="105">
        <v>0</v>
      </c>
      <c r="Y519" s="105"/>
      <c r="Z519" s="105">
        <v>0</v>
      </c>
      <c r="AA519" s="106">
        <f t="shared" si="140"/>
        <v>0</v>
      </c>
      <c r="AB519" s="107"/>
      <c r="AC519" s="108">
        <f t="shared" si="141"/>
        <v>0</v>
      </c>
      <c r="AD519" s="108">
        <v>0</v>
      </c>
      <c r="AE519" s="108">
        <v>0</v>
      </c>
      <c r="AF519" s="151"/>
      <c r="AG519" s="106">
        <f t="shared" si="146"/>
        <v>0</v>
      </c>
      <c r="AH519" s="109">
        <f t="shared" si="142"/>
        <v>0</v>
      </c>
      <c r="AJ519" s="110">
        <f t="shared" si="143"/>
        <v>0</v>
      </c>
      <c r="AK519" s="110">
        <f t="shared" si="147"/>
        <v>0</v>
      </c>
    </row>
    <row r="520" spans="1:37" x14ac:dyDescent="0.2">
      <c r="A520" s="103">
        <v>8</v>
      </c>
      <c r="B520" s="103">
        <v>1915</v>
      </c>
      <c r="C520" s="104" t="s">
        <v>73</v>
      </c>
      <c r="D520" s="105">
        <f t="shared" si="134"/>
        <v>48002</v>
      </c>
      <c r="E520" s="105"/>
      <c r="F520" s="105">
        <v>0</v>
      </c>
      <c r="G520" s="105">
        <v>0</v>
      </c>
      <c r="H520" s="106">
        <f t="shared" si="135"/>
        <v>48002</v>
      </c>
      <c r="I520" s="107"/>
      <c r="J520" s="108">
        <f t="shared" si="136"/>
        <v>45798.64</v>
      </c>
      <c r="K520" s="108"/>
      <c r="L520" s="108">
        <v>252</v>
      </c>
      <c r="M520" s="108">
        <v>0</v>
      </c>
      <c r="N520" s="106">
        <f t="shared" si="144"/>
        <v>46050.64</v>
      </c>
      <c r="O520" s="109">
        <f t="shared" si="137"/>
        <v>1951.3600000000006</v>
      </c>
      <c r="Q520" s="110">
        <f t="shared" si="138"/>
        <v>48002</v>
      </c>
      <c r="R520" s="110">
        <f t="shared" si="145"/>
        <v>45924.639999999999</v>
      </c>
      <c r="T520" s="103">
        <v>8</v>
      </c>
      <c r="U520" s="103">
        <v>1915</v>
      </c>
      <c r="V520" s="104" t="s">
        <v>73</v>
      </c>
      <c r="W520" s="105">
        <f t="shared" si="139"/>
        <v>2769.1399999999994</v>
      </c>
      <c r="X520" s="105">
        <v>0</v>
      </c>
      <c r="Y520" s="105"/>
      <c r="Z520" s="105">
        <v>0</v>
      </c>
      <c r="AA520" s="106">
        <f t="shared" si="140"/>
        <v>2769.1399999999994</v>
      </c>
      <c r="AB520" s="107"/>
      <c r="AC520" s="108">
        <f t="shared" si="141"/>
        <v>45424.639999999999</v>
      </c>
      <c r="AD520" s="108">
        <v>0</v>
      </c>
      <c r="AE520" s="108">
        <v>0</v>
      </c>
      <c r="AF520" s="151"/>
      <c r="AG520" s="106">
        <f t="shared" si="146"/>
        <v>45424.639999999999</v>
      </c>
      <c r="AH520" s="109">
        <f t="shared" si="142"/>
        <v>-42655.5</v>
      </c>
      <c r="AJ520" s="110">
        <f t="shared" si="143"/>
        <v>2769.1399999999994</v>
      </c>
      <c r="AK520" s="110">
        <f t="shared" si="147"/>
        <v>45424.639999999999</v>
      </c>
    </row>
    <row r="521" spans="1:37" x14ac:dyDescent="0.2">
      <c r="A521" s="103">
        <v>10</v>
      </c>
      <c r="B521" s="103">
        <v>1920</v>
      </c>
      <c r="C521" s="104" t="s">
        <v>74</v>
      </c>
      <c r="D521" s="105">
        <f t="shared" si="134"/>
        <v>0</v>
      </c>
      <c r="E521" s="105"/>
      <c r="F521" s="105">
        <v>0</v>
      </c>
      <c r="G521" s="105">
        <v>0</v>
      </c>
      <c r="H521" s="106">
        <f t="shared" si="135"/>
        <v>0</v>
      </c>
      <c r="I521" s="107"/>
      <c r="J521" s="108">
        <f t="shared" si="136"/>
        <v>0</v>
      </c>
      <c r="K521" s="108"/>
      <c r="L521" s="108">
        <v>0</v>
      </c>
      <c r="M521" s="108">
        <v>0</v>
      </c>
      <c r="N521" s="106">
        <f t="shared" si="144"/>
        <v>0</v>
      </c>
      <c r="O521" s="109">
        <f t="shared" si="137"/>
        <v>0</v>
      </c>
      <c r="Q521" s="110">
        <f t="shared" si="138"/>
        <v>0</v>
      </c>
      <c r="R521" s="110">
        <f t="shared" si="145"/>
        <v>0</v>
      </c>
      <c r="T521" s="103">
        <v>10</v>
      </c>
      <c r="U521" s="103">
        <v>1920</v>
      </c>
      <c r="V521" s="104" t="s">
        <v>74</v>
      </c>
      <c r="W521" s="105">
        <f t="shared" si="139"/>
        <v>0</v>
      </c>
      <c r="X521" s="105">
        <v>0</v>
      </c>
      <c r="Y521" s="105"/>
      <c r="Z521" s="105">
        <v>0</v>
      </c>
      <c r="AA521" s="106">
        <f t="shared" si="140"/>
        <v>0</v>
      </c>
      <c r="AB521" s="107"/>
      <c r="AC521" s="108">
        <f t="shared" si="141"/>
        <v>0</v>
      </c>
      <c r="AD521" s="108">
        <v>0</v>
      </c>
      <c r="AE521" s="108">
        <v>0</v>
      </c>
      <c r="AF521" s="151"/>
      <c r="AG521" s="106">
        <f t="shared" si="146"/>
        <v>0</v>
      </c>
      <c r="AH521" s="109">
        <f t="shared" si="142"/>
        <v>0</v>
      </c>
      <c r="AJ521" s="110">
        <f t="shared" si="143"/>
        <v>0</v>
      </c>
      <c r="AK521" s="110">
        <f t="shared" si="147"/>
        <v>0</v>
      </c>
    </row>
    <row r="522" spans="1:37" x14ac:dyDescent="0.2">
      <c r="A522" s="103">
        <v>45</v>
      </c>
      <c r="B522" s="103">
        <v>1920</v>
      </c>
      <c r="C522" s="104" t="s">
        <v>75</v>
      </c>
      <c r="D522" s="105">
        <f t="shared" si="134"/>
        <v>9105.1899999999987</v>
      </c>
      <c r="E522" s="105"/>
      <c r="F522" s="105">
        <v>0</v>
      </c>
      <c r="G522" s="105">
        <v>0</v>
      </c>
      <c r="H522" s="106">
        <f t="shared" si="135"/>
        <v>9105.1899999999987</v>
      </c>
      <c r="I522" s="107"/>
      <c r="J522" s="108">
        <f t="shared" si="136"/>
        <v>3115</v>
      </c>
      <c r="K522" s="108"/>
      <c r="L522" s="108">
        <v>7382</v>
      </c>
      <c r="M522" s="108">
        <v>0</v>
      </c>
      <c r="N522" s="106">
        <f t="shared" si="144"/>
        <v>10497</v>
      </c>
      <c r="O522" s="109">
        <f t="shared" si="137"/>
        <v>-1391.8100000000013</v>
      </c>
      <c r="Q522" s="110">
        <f t="shared" si="138"/>
        <v>9105.1899999999987</v>
      </c>
      <c r="R522" s="110">
        <f t="shared" si="145"/>
        <v>6806</v>
      </c>
      <c r="T522" s="103">
        <v>45</v>
      </c>
      <c r="U522" s="103">
        <v>1920</v>
      </c>
      <c r="V522" s="104" t="s">
        <v>75</v>
      </c>
      <c r="W522" s="105">
        <f t="shared" si="139"/>
        <v>8001.19</v>
      </c>
      <c r="X522" s="105">
        <v>0</v>
      </c>
      <c r="Y522" s="105"/>
      <c r="Z522" s="105">
        <v>0</v>
      </c>
      <c r="AA522" s="106">
        <f t="shared" si="140"/>
        <v>8001.19</v>
      </c>
      <c r="AB522" s="107"/>
      <c r="AC522" s="108">
        <f t="shared" si="141"/>
        <v>3668</v>
      </c>
      <c r="AD522" s="108">
        <v>0</v>
      </c>
      <c r="AE522" s="108">
        <v>0</v>
      </c>
      <c r="AF522" s="151"/>
      <c r="AG522" s="106">
        <f t="shared" si="146"/>
        <v>3668</v>
      </c>
      <c r="AH522" s="109">
        <f t="shared" si="142"/>
        <v>4333.1899999999996</v>
      </c>
      <c r="AJ522" s="110">
        <f t="shared" si="143"/>
        <v>8001.19</v>
      </c>
      <c r="AK522" s="110">
        <f t="shared" si="147"/>
        <v>3668</v>
      </c>
    </row>
    <row r="523" spans="1:37" x14ac:dyDescent="0.2">
      <c r="A523" s="103">
        <v>45.1</v>
      </c>
      <c r="B523" s="103">
        <v>1920</v>
      </c>
      <c r="C523" s="104" t="s">
        <v>76</v>
      </c>
      <c r="D523" s="105">
        <f t="shared" si="134"/>
        <v>661</v>
      </c>
      <c r="E523" s="105"/>
      <c r="F523" s="105">
        <v>0</v>
      </c>
      <c r="G523" s="105">
        <v>0</v>
      </c>
      <c r="H523" s="106">
        <f t="shared" si="135"/>
        <v>661</v>
      </c>
      <c r="I523" s="107"/>
      <c r="J523" s="108">
        <f t="shared" si="136"/>
        <v>661</v>
      </c>
      <c r="K523" s="108"/>
      <c r="L523" s="108">
        <v>0</v>
      </c>
      <c r="M523" s="108">
        <v>0</v>
      </c>
      <c r="N523" s="106">
        <f t="shared" si="144"/>
        <v>661</v>
      </c>
      <c r="O523" s="109">
        <f t="shared" si="137"/>
        <v>0</v>
      </c>
      <c r="Q523" s="110">
        <f t="shared" si="138"/>
        <v>661</v>
      </c>
      <c r="R523" s="110">
        <f t="shared" si="145"/>
        <v>661</v>
      </c>
      <c r="T523" s="103">
        <v>45.1</v>
      </c>
      <c r="U523" s="103">
        <v>1920</v>
      </c>
      <c r="V523" s="104" t="s">
        <v>76</v>
      </c>
      <c r="W523" s="105">
        <f t="shared" si="139"/>
        <v>661</v>
      </c>
      <c r="X523" s="105">
        <v>0</v>
      </c>
      <c r="Y523" s="105"/>
      <c r="Z523" s="105">
        <v>0</v>
      </c>
      <c r="AA523" s="106">
        <f t="shared" si="140"/>
        <v>661</v>
      </c>
      <c r="AB523" s="107"/>
      <c r="AC523" s="108">
        <f t="shared" si="141"/>
        <v>658.69719250000003</v>
      </c>
      <c r="AD523" s="108">
        <v>0</v>
      </c>
      <c r="AE523" s="108">
        <v>0</v>
      </c>
      <c r="AF523" s="151"/>
      <c r="AG523" s="106">
        <f t="shared" si="146"/>
        <v>658.69719250000003</v>
      </c>
      <c r="AH523" s="109">
        <f t="shared" si="142"/>
        <v>2.3028074999999717</v>
      </c>
      <c r="AJ523" s="110">
        <f t="shared" si="143"/>
        <v>661</v>
      </c>
      <c r="AK523" s="110">
        <f t="shared" si="147"/>
        <v>658.69719250000003</v>
      </c>
    </row>
    <row r="524" spans="1:37" x14ac:dyDescent="0.2">
      <c r="A524" s="103">
        <v>10</v>
      </c>
      <c r="B524" s="103">
        <v>1930</v>
      </c>
      <c r="C524" s="104" t="s">
        <v>77</v>
      </c>
      <c r="D524" s="105">
        <f t="shared" si="134"/>
        <v>714901</v>
      </c>
      <c r="E524" s="105"/>
      <c r="F524" s="105">
        <v>0</v>
      </c>
      <c r="G524" s="105">
        <v>0</v>
      </c>
      <c r="H524" s="106">
        <f t="shared" si="135"/>
        <v>714901</v>
      </c>
      <c r="I524" s="107"/>
      <c r="J524" s="108">
        <f t="shared" si="136"/>
        <v>324630.7</v>
      </c>
      <c r="K524" s="108"/>
      <c r="L524" s="108">
        <v>30015</v>
      </c>
      <c r="M524" s="108">
        <v>0</v>
      </c>
      <c r="N524" s="106">
        <f t="shared" si="144"/>
        <v>354645.7</v>
      </c>
      <c r="O524" s="109">
        <f t="shared" si="137"/>
        <v>360255.3</v>
      </c>
      <c r="Q524" s="110">
        <f t="shared" si="138"/>
        <v>714901</v>
      </c>
      <c r="R524" s="110">
        <f t="shared" si="145"/>
        <v>339638.2</v>
      </c>
      <c r="T524" s="103">
        <v>10</v>
      </c>
      <c r="U524" s="103">
        <v>1930</v>
      </c>
      <c r="V524" s="104" t="s">
        <v>77</v>
      </c>
      <c r="W524" s="105">
        <f t="shared" si="139"/>
        <v>404920.1</v>
      </c>
      <c r="X524" s="105">
        <v>0</v>
      </c>
      <c r="Y524" s="105"/>
      <c r="Z524" s="105">
        <v>0</v>
      </c>
      <c r="AA524" s="106">
        <f t="shared" si="140"/>
        <v>404920.1</v>
      </c>
      <c r="AB524" s="107"/>
      <c r="AC524" s="108">
        <f t="shared" si="141"/>
        <v>323596.40000000002</v>
      </c>
      <c r="AD524" s="108">
        <v>0</v>
      </c>
      <c r="AE524" s="108">
        <v>0</v>
      </c>
      <c r="AF524" s="151"/>
      <c r="AG524" s="106">
        <f t="shared" si="146"/>
        <v>323596.40000000002</v>
      </c>
      <c r="AH524" s="109">
        <f t="shared" si="142"/>
        <v>81323.699999999953</v>
      </c>
      <c r="AJ524" s="110">
        <f t="shared" si="143"/>
        <v>404920.1</v>
      </c>
      <c r="AK524" s="110">
        <f t="shared" si="147"/>
        <v>323596.40000000002</v>
      </c>
    </row>
    <row r="525" spans="1:37" x14ac:dyDescent="0.2">
      <c r="A525" s="103">
        <v>8</v>
      </c>
      <c r="B525" s="103">
        <v>1935</v>
      </c>
      <c r="C525" s="104" t="s">
        <v>78</v>
      </c>
      <c r="D525" s="105">
        <f t="shared" si="134"/>
        <v>0</v>
      </c>
      <c r="E525" s="105"/>
      <c r="F525" s="105">
        <v>0</v>
      </c>
      <c r="G525" s="105">
        <v>0</v>
      </c>
      <c r="H525" s="106">
        <f t="shared" si="135"/>
        <v>0</v>
      </c>
      <c r="I525" s="107"/>
      <c r="J525" s="108">
        <f t="shared" si="136"/>
        <v>0</v>
      </c>
      <c r="K525" s="108"/>
      <c r="L525" s="108">
        <v>0</v>
      </c>
      <c r="M525" s="108">
        <v>0</v>
      </c>
      <c r="N525" s="106">
        <f t="shared" si="144"/>
        <v>0</v>
      </c>
      <c r="O525" s="109">
        <f t="shared" si="137"/>
        <v>0</v>
      </c>
      <c r="Q525" s="110">
        <f t="shared" si="138"/>
        <v>0</v>
      </c>
      <c r="R525" s="110">
        <f t="shared" si="145"/>
        <v>0</v>
      </c>
      <c r="T525" s="103">
        <v>8</v>
      </c>
      <c r="U525" s="103">
        <v>1935</v>
      </c>
      <c r="V525" s="104" t="s">
        <v>78</v>
      </c>
      <c r="W525" s="105">
        <f t="shared" si="139"/>
        <v>0</v>
      </c>
      <c r="X525" s="105">
        <v>0</v>
      </c>
      <c r="Y525" s="105"/>
      <c r="Z525" s="105">
        <v>0</v>
      </c>
      <c r="AA525" s="106">
        <f t="shared" si="140"/>
        <v>0</v>
      </c>
      <c r="AB525" s="107"/>
      <c r="AC525" s="108">
        <f t="shared" si="141"/>
        <v>0</v>
      </c>
      <c r="AD525" s="108">
        <v>0</v>
      </c>
      <c r="AE525" s="108">
        <v>0</v>
      </c>
      <c r="AF525" s="151"/>
      <c r="AG525" s="106">
        <f t="shared" si="146"/>
        <v>0</v>
      </c>
      <c r="AH525" s="109">
        <f t="shared" si="142"/>
        <v>0</v>
      </c>
      <c r="AJ525" s="110">
        <f t="shared" si="143"/>
        <v>0</v>
      </c>
      <c r="AK525" s="110">
        <f t="shared" si="147"/>
        <v>0</v>
      </c>
    </row>
    <row r="526" spans="1:37" x14ac:dyDescent="0.2">
      <c r="A526" s="103">
        <v>8</v>
      </c>
      <c r="B526" s="103">
        <v>1940</v>
      </c>
      <c r="C526" s="104" t="s">
        <v>79</v>
      </c>
      <c r="D526" s="105">
        <f t="shared" si="134"/>
        <v>669.95</v>
      </c>
      <c r="E526" s="105"/>
      <c r="F526" s="105">
        <v>0</v>
      </c>
      <c r="G526" s="105">
        <v>0</v>
      </c>
      <c r="H526" s="106">
        <f t="shared" si="135"/>
        <v>669.95</v>
      </c>
      <c r="I526" s="107"/>
      <c r="J526" s="108">
        <f t="shared" si="136"/>
        <v>0</v>
      </c>
      <c r="K526" s="108"/>
      <c r="L526" s="108">
        <v>0</v>
      </c>
      <c r="M526" s="108">
        <v>0</v>
      </c>
      <c r="N526" s="106">
        <f t="shared" si="144"/>
        <v>0</v>
      </c>
      <c r="O526" s="109">
        <f t="shared" si="137"/>
        <v>669.95</v>
      </c>
      <c r="Q526" s="110">
        <f t="shared" si="138"/>
        <v>669.95</v>
      </c>
      <c r="R526" s="110">
        <f t="shared" si="145"/>
        <v>0</v>
      </c>
      <c r="T526" s="103">
        <v>8</v>
      </c>
      <c r="U526" s="103">
        <v>1940</v>
      </c>
      <c r="V526" s="104" t="s">
        <v>79</v>
      </c>
      <c r="W526" s="105">
        <f t="shared" si="139"/>
        <v>669.95</v>
      </c>
      <c r="X526" s="105">
        <v>0</v>
      </c>
      <c r="Y526" s="105"/>
      <c r="Z526" s="105">
        <v>0</v>
      </c>
      <c r="AA526" s="106">
        <f t="shared" si="140"/>
        <v>669.95</v>
      </c>
      <c r="AB526" s="107"/>
      <c r="AC526" s="108">
        <f t="shared" si="141"/>
        <v>0</v>
      </c>
      <c r="AD526" s="108">
        <v>0</v>
      </c>
      <c r="AE526" s="108">
        <v>0</v>
      </c>
      <c r="AF526" s="151"/>
      <c r="AG526" s="106">
        <f t="shared" si="146"/>
        <v>0</v>
      </c>
      <c r="AH526" s="109">
        <f t="shared" si="142"/>
        <v>669.95</v>
      </c>
      <c r="AJ526" s="110">
        <f t="shared" si="143"/>
        <v>669.95</v>
      </c>
      <c r="AK526" s="110">
        <f t="shared" si="147"/>
        <v>0</v>
      </c>
    </row>
    <row r="527" spans="1:37" x14ac:dyDescent="0.2">
      <c r="A527" s="103">
        <v>8</v>
      </c>
      <c r="B527" s="103">
        <v>1945</v>
      </c>
      <c r="C527" s="104" t="s">
        <v>80</v>
      </c>
      <c r="D527" s="105">
        <f t="shared" si="134"/>
        <v>0</v>
      </c>
      <c r="E527" s="105"/>
      <c r="F527" s="105">
        <v>0</v>
      </c>
      <c r="G527" s="105">
        <v>0</v>
      </c>
      <c r="H527" s="106">
        <f t="shared" si="135"/>
        <v>0</v>
      </c>
      <c r="I527" s="107"/>
      <c r="J527" s="108">
        <f t="shared" si="136"/>
        <v>0</v>
      </c>
      <c r="K527" s="108"/>
      <c r="L527" s="108">
        <v>0</v>
      </c>
      <c r="M527" s="108">
        <v>0</v>
      </c>
      <c r="N527" s="106">
        <f t="shared" si="144"/>
        <v>0</v>
      </c>
      <c r="O527" s="109">
        <f t="shared" si="137"/>
        <v>0</v>
      </c>
      <c r="Q527" s="110">
        <f t="shared" si="138"/>
        <v>0</v>
      </c>
      <c r="R527" s="110">
        <f t="shared" si="145"/>
        <v>0</v>
      </c>
      <c r="T527" s="103">
        <v>8</v>
      </c>
      <c r="U527" s="103">
        <v>1945</v>
      </c>
      <c r="V527" s="104" t="s">
        <v>80</v>
      </c>
      <c r="W527" s="105">
        <f t="shared" si="139"/>
        <v>0</v>
      </c>
      <c r="X527" s="105">
        <v>0</v>
      </c>
      <c r="Y527" s="105"/>
      <c r="Z527" s="105">
        <v>0</v>
      </c>
      <c r="AA527" s="106">
        <f t="shared" si="140"/>
        <v>0</v>
      </c>
      <c r="AB527" s="107"/>
      <c r="AC527" s="108">
        <f t="shared" si="141"/>
        <v>0</v>
      </c>
      <c r="AD527" s="108">
        <v>0</v>
      </c>
      <c r="AE527" s="108">
        <v>0</v>
      </c>
      <c r="AF527" s="151"/>
      <c r="AG527" s="106">
        <f t="shared" si="146"/>
        <v>0</v>
      </c>
      <c r="AH527" s="109">
        <f t="shared" si="142"/>
        <v>0</v>
      </c>
      <c r="AJ527" s="110">
        <f t="shared" si="143"/>
        <v>0</v>
      </c>
      <c r="AK527" s="110">
        <f t="shared" si="147"/>
        <v>0</v>
      </c>
    </row>
    <row r="528" spans="1:37" x14ac:dyDescent="0.2">
      <c r="A528" s="103">
        <v>8</v>
      </c>
      <c r="B528" s="103">
        <v>1950</v>
      </c>
      <c r="C528" s="104" t="s">
        <v>81</v>
      </c>
      <c r="D528" s="105">
        <f t="shared" si="134"/>
        <v>0</v>
      </c>
      <c r="E528" s="105"/>
      <c r="F528" s="105">
        <v>0</v>
      </c>
      <c r="G528" s="105">
        <v>0</v>
      </c>
      <c r="H528" s="106">
        <f t="shared" si="135"/>
        <v>0</v>
      </c>
      <c r="I528" s="107"/>
      <c r="J528" s="108">
        <f t="shared" si="136"/>
        <v>0</v>
      </c>
      <c r="K528" s="108"/>
      <c r="L528" s="108">
        <v>0</v>
      </c>
      <c r="M528" s="108">
        <v>0</v>
      </c>
      <c r="N528" s="106">
        <f t="shared" si="144"/>
        <v>0</v>
      </c>
      <c r="O528" s="109">
        <f t="shared" si="137"/>
        <v>0</v>
      </c>
      <c r="Q528" s="110">
        <f t="shared" si="138"/>
        <v>0</v>
      </c>
      <c r="R528" s="110">
        <f t="shared" si="145"/>
        <v>0</v>
      </c>
      <c r="T528" s="103">
        <v>8</v>
      </c>
      <c r="U528" s="103">
        <v>1950</v>
      </c>
      <c r="V528" s="104" t="s">
        <v>81</v>
      </c>
      <c r="W528" s="105">
        <f t="shared" si="139"/>
        <v>0</v>
      </c>
      <c r="X528" s="105">
        <v>0</v>
      </c>
      <c r="Y528" s="105"/>
      <c r="Z528" s="105">
        <v>0</v>
      </c>
      <c r="AA528" s="106">
        <f t="shared" si="140"/>
        <v>0</v>
      </c>
      <c r="AB528" s="107"/>
      <c r="AC528" s="108">
        <f t="shared" si="141"/>
        <v>0</v>
      </c>
      <c r="AD528" s="108">
        <v>0</v>
      </c>
      <c r="AE528" s="108">
        <v>0</v>
      </c>
      <c r="AF528" s="151"/>
      <c r="AG528" s="106">
        <f t="shared" si="146"/>
        <v>0</v>
      </c>
      <c r="AH528" s="109">
        <f t="shared" si="142"/>
        <v>0</v>
      </c>
      <c r="AJ528" s="110">
        <f t="shared" si="143"/>
        <v>0</v>
      </c>
      <c r="AK528" s="110">
        <f t="shared" si="147"/>
        <v>0</v>
      </c>
    </row>
    <row r="529" spans="1:37" x14ac:dyDescent="0.2">
      <c r="A529" s="103">
        <v>8</v>
      </c>
      <c r="B529" s="103">
        <v>1955</v>
      </c>
      <c r="C529" s="104" t="s">
        <v>82</v>
      </c>
      <c r="D529" s="105">
        <f t="shared" si="134"/>
        <v>0</v>
      </c>
      <c r="E529" s="105"/>
      <c r="F529" s="105">
        <v>0</v>
      </c>
      <c r="G529" s="105">
        <v>0</v>
      </c>
      <c r="H529" s="106">
        <f t="shared" si="135"/>
        <v>0</v>
      </c>
      <c r="I529" s="107"/>
      <c r="J529" s="108">
        <f t="shared" si="136"/>
        <v>0</v>
      </c>
      <c r="K529" s="108"/>
      <c r="L529" s="108">
        <v>0</v>
      </c>
      <c r="M529" s="108">
        <v>0</v>
      </c>
      <c r="N529" s="106">
        <f t="shared" si="144"/>
        <v>0</v>
      </c>
      <c r="O529" s="109">
        <f t="shared" si="137"/>
        <v>0</v>
      </c>
      <c r="Q529" s="110">
        <f t="shared" si="138"/>
        <v>0</v>
      </c>
      <c r="R529" s="110">
        <f t="shared" si="145"/>
        <v>0</v>
      </c>
      <c r="T529" s="103">
        <v>8</v>
      </c>
      <c r="U529" s="103">
        <v>1955</v>
      </c>
      <c r="V529" s="104" t="s">
        <v>82</v>
      </c>
      <c r="W529" s="105">
        <f t="shared" si="139"/>
        <v>0</v>
      </c>
      <c r="X529" s="105">
        <v>0</v>
      </c>
      <c r="Y529" s="105"/>
      <c r="Z529" s="105">
        <v>0</v>
      </c>
      <c r="AA529" s="106">
        <f t="shared" si="140"/>
        <v>0</v>
      </c>
      <c r="AB529" s="107"/>
      <c r="AC529" s="108">
        <f t="shared" si="141"/>
        <v>0</v>
      </c>
      <c r="AD529" s="108">
        <v>0</v>
      </c>
      <c r="AE529" s="108">
        <v>0</v>
      </c>
      <c r="AF529" s="151"/>
      <c r="AG529" s="106">
        <f t="shared" si="146"/>
        <v>0</v>
      </c>
      <c r="AH529" s="109">
        <f t="shared" si="142"/>
        <v>0</v>
      </c>
      <c r="AJ529" s="110">
        <f t="shared" si="143"/>
        <v>0</v>
      </c>
      <c r="AK529" s="110">
        <f t="shared" si="147"/>
        <v>0</v>
      </c>
    </row>
    <row r="530" spans="1:37" x14ac:dyDescent="0.2">
      <c r="A530" s="103">
        <v>8</v>
      </c>
      <c r="B530" s="103">
        <v>1955</v>
      </c>
      <c r="C530" s="104" t="s">
        <v>83</v>
      </c>
      <c r="D530" s="105">
        <f t="shared" si="134"/>
        <v>0</v>
      </c>
      <c r="E530" s="105"/>
      <c r="F530" s="105">
        <v>0</v>
      </c>
      <c r="G530" s="105">
        <v>0</v>
      </c>
      <c r="H530" s="106">
        <f t="shared" si="135"/>
        <v>0</v>
      </c>
      <c r="I530" s="107"/>
      <c r="J530" s="108">
        <f t="shared" si="136"/>
        <v>0</v>
      </c>
      <c r="K530" s="108"/>
      <c r="L530" s="108">
        <v>0</v>
      </c>
      <c r="M530" s="108">
        <v>0</v>
      </c>
      <c r="N530" s="106">
        <f t="shared" si="144"/>
        <v>0</v>
      </c>
      <c r="O530" s="109">
        <f t="shared" si="137"/>
        <v>0</v>
      </c>
      <c r="Q530" s="110">
        <f t="shared" si="138"/>
        <v>0</v>
      </c>
      <c r="R530" s="110">
        <f t="shared" si="145"/>
        <v>0</v>
      </c>
      <c r="T530" s="103">
        <v>8</v>
      </c>
      <c r="U530" s="103">
        <v>1955</v>
      </c>
      <c r="V530" s="104" t="s">
        <v>83</v>
      </c>
      <c r="W530" s="105">
        <f t="shared" si="139"/>
        <v>0</v>
      </c>
      <c r="X530" s="105">
        <v>0</v>
      </c>
      <c r="Y530" s="105"/>
      <c r="Z530" s="105">
        <v>0</v>
      </c>
      <c r="AA530" s="106">
        <f t="shared" si="140"/>
        <v>0</v>
      </c>
      <c r="AB530" s="107"/>
      <c r="AC530" s="108">
        <f t="shared" si="141"/>
        <v>0</v>
      </c>
      <c r="AD530" s="108">
        <v>0</v>
      </c>
      <c r="AE530" s="108">
        <v>0</v>
      </c>
      <c r="AF530" s="151"/>
      <c r="AG530" s="106">
        <f t="shared" si="146"/>
        <v>0</v>
      </c>
      <c r="AH530" s="109">
        <f t="shared" si="142"/>
        <v>0</v>
      </c>
      <c r="AJ530" s="110">
        <f t="shared" si="143"/>
        <v>0</v>
      </c>
      <c r="AK530" s="110">
        <f t="shared" si="147"/>
        <v>0</v>
      </c>
    </row>
    <row r="531" spans="1:37" x14ac:dyDescent="0.2">
      <c r="A531" s="103">
        <v>8</v>
      </c>
      <c r="B531" s="103">
        <v>1960</v>
      </c>
      <c r="C531" s="104" t="s">
        <v>84</v>
      </c>
      <c r="D531" s="105">
        <f t="shared" si="134"/>
        <v>0</v>
      </c>
      <c r="E531" s="105"/>
      <c r="F531" s="105">
        <v>0</v>
      </c>
      <c r="G531" s="105">
        <v>0</v>
      </c>
      <c r="H531" s="106">
        <f t="shared" si="135"/>
        <v>0</v>
      </c>
      <c r="I531" s="107"/>
      <c r="J531" s="108">
        <f t="shared" si="136"/>
        <v>0</v>
      </c>
      <c r="K531" s="108"/>
      <c r="L531" s="108">
        <v>0</v>
      </c>
      <c r="M531" s="108">
        <v>0</v>
      </c>
      <c r="N531" s="106">
        <f t="shared" si="144"/>
        <v>0</v>
      </c>
      <c r="O531" s="109">
        <f t="shared" si="137"/>
        <v>0</v>
      </c>
      <c r="Q531" s="110">
        <f t="shared" si="138"/>
        <v>0</v>
      </c>
      <c r="R531" s="110">
        <f t="shared" si="145"/>
        <v>0</v>
      </c>
      <c r="T531" s="103">
        <v>8</v>
      </c>
      <c r="U531" s="103">
        <v>1960</v>
      </c>
      <c r="V531" s="104" t="s">
        <v>84</v>
      </c>
      <c r="W531" s="105">
        <f t="shared" si="139"/>
        <v>0</v>
      </c>
      <c r="X531" s="105">
        <v>0</v>
      </c>
      <c r="Y531" s="105"/>
      <c r="Z531" s="105">
        <v>0</v>
      </c>
      <c r="AA531" s="106">
        <f t="shared" si="140"/>
        <v>0</v>
      </c>
      <c r="AB531" s="107"/>
      <c r="AC531" s="108">
        <f t="shared" si="141"/>
        <v>0</v>
      </c>
      <c r="AD531" s="108">
        <v>0</v>
      </c>
      <c r="AE531" s="108">
        <v>0</v>
      </c>
      <c r="AF531" s="151"/>
      <c r="AG531" s="106">
        <f t="shared" si="146"/>
        <v>0</v>
      </c>
      <c r="AH531" s="109">
        <f t="shared" si="142"/>
        <v>0</v>
      </c>
      <c r="AJ531" s="110">
        <f t="shared" si="143"/>
        <v>0</v>
      </c>
      <c r="AK531" s="110">
        <f t="shared" si="147"/>
        <v>0</v>
      </c>
    </row>
    <row r="532" spans="1:37" ht="24" x14ac:dyDescent="0.2">
      <c r="A532" s="87">
        <v>47</v>
      </c>
      <c r="B532" s="103">
        <v>1970</v>
      </c>
      <c r="C532" s="104" t="s">
        <v>85</v>
      </c>
      <c r="D532" s="105">
        <f t="shared" si="134"/>
        <v>0</v>
      </c>
      <c r="E532" s="105"/>
      <c r="F532" s="105">
        <v>0</v>
      </c>
      <c r="G532" s="105">
        <v>0</v>
      </c>
      <c r="H532" s="106">
        <f t="shared" si="135"/>
        <v>0</v>
      </c>
      <c r="I532" s="107"/>
      <c r="J532" s="108">
        <f t="shared" si="136"/>
        <v>0</v>
      </c>
      <c r="K532" s="108"/>
      <c r="L532" s="108">
        <v>0</v>
      </c>
      <c r="M532" s="108">
        <v>0</v>
      </c>
      <c r="N532" s="106">
        <f t="shared" si="144"/>
        <v>0</v>
      </c>
      <c r="O532" s="109">
        <f t="shared" si="137"/>
        <v>0</v>
      </c>
      <c r="Q532" s="110">
        <f t="shared" si="138"/>
        <v>0</v>
      </c>
      <c r="R532" s="110">
        <f t="shared" si="145"/>
        <v>0</v>
      </c>
      <c r="T532" s="87">
        <v>47</v>
      </c>
      <c r="U532" s="103">
        <v>1970</v>
      </c>
      <c r="V532" s="104" t="s">
        <v>85</v>
      </c>
      <c r="W532" s="105">
        <f t="shared" si="139"/>
        <v>0</v>
      </c>
      <c r="X532" s="105">
        <v>0</v>
      </c>
      <c r="Y532" s="105"/>
      <c r="Z532" s="105">
        <v>0</v>
      </c>
      <c r="AA532" s="106">
        <f t="shared" si="140"/>
        <v>0</v>
      </c>
      <c r="AB532" s="107"/>
      <c r="AC532" s="108">
        <f t="shared" si="141"/>
        <v>0</v>
      </c>
      <c r="AD532" s="108">
        <v>0</v>
      </c>
      <c r="AE532" s="108">
        <v>0</v>
      </c>
      <c r="AF532" s="151"/>
      <c r="AG532" s="106">
        <f t="shared" si="146"/>
        <v>0</v>
      </c>
      <c r="AH532" s="109">
        <f t="shared" si="142"/>
        <v>0</v>
      </c>
      <c r="AJ532" s="110">
        <f t="shared" si="143"/>
        <v>0</v>
      </c>
      <c r="AK532" s="110">
        <f t="shared" si="147"/>
        <v>0</v>
      </c>
    </row>
    <row r="533" spans="1:37" x14ac:dyDescent="0.2">
      <c r="A533" s="103">
        <v>47</v>
      </c>
      <c r="B533" s="103">
        <v>1975</v>
      </c>
      <c r="C533" s="104" t="s">
        <v>86</v>
      </c>
      <c r="D533" s="105">
        <f t="shared" si="134"/>
        <v>0</v>
      </c>
      <c r="E533" s="105"/>
      <c r="F533" s="105">
        <v>0</v>
      </c>
      <c r="G533" s="105">
        <v>0</v>
      </c>
      <c r="H533" s="106">
        <f t="shared" si="135"/>
        <v>0</v>
      </c>
      <c r="I533" s="107"/>
      <c r="J533" s="108">
        <f t="shared" si="136"/>
        <v>0</v>
      </c>
      <c r="K533" s="108"/>
      <c r="L533" s="108">
        <v>0</v>
      </c>
      <c r="M533" s="108">
        <v>0</v>
      </c>
      <c r="N533" s="106">
        <f t="shared" si="144"/>
        <v>0</v>
      </c>
      <c r="O533" s="109">
        <f t="shared" si="137"/>
        <v>0</v>
      </c>
      <c r="Q533" s="110">
        <f t="shared" si="138"/>
        <v>0</v>
      </c>
      <c r="R533" s="110">
        <f t="shared" si="145"/>
        <v>0</v>
      </c>
      <c r="T533" s="103">
        <v>47</v>
      </c>
      <c r="U533" s="103">
        <v>1975</v>
      </c>
      <c r="V533" s="104" t="s">
        <v>86</v>
      </c>
      <c r="W533" s="105">
        <f t="shared" si="139"/>
        <v>0</v>
      </c>
      <c r="X533" s="105">
        <v>0</v>
      </c>
      <c r="Y533" s="105"/>
      <c r="Z533" s="105">
        <v>0</v>
      </c>
      <c r="AA533" s="106">
        <f t="shared" si="140"/>
        <v>0</v>
      </c>
      <c r="AB533" s="107"/>
      <c r="AC533" s="108">
        <f t="shared" si="141"/>
        <v>0</v>
      </c>
      <c r="AD533" s="108">
        <v>0</v>
      </c>
      <c r="AE533" s="108">
        <v>0</v>
      </c>
      <c r="AF533" s="151"/>
      <c r="AG533" s="106">
        <f t="shared" si="146"/>
        <v>0</v>
      </c>
      <c r="AH533" s="109">
        <f t="shared" si="142"/>
        <v>0</v>
      </c>
      <c r="AJ533" s="110">
        <f t="shared" si="143"/>
        <v>0</v>
      </c>
      <c r="AK533" s="110">
        <f t="shared" si="147"/>
        <v>0</v>
      </c>
    </row>
    <row r="534" spans="1:37" x14ac:dyDescent="0.2">
      <c r="A534" s="103">
        <v>47</v>
      </c>
      <c r="B534" s="103">
        <v>1980</v>
      </c>
      <c r="C534" s="104" t="s">
        <v>87</v>
      </c>
      <c r="D534" s="105">
        <f t="shared" si="134"/>
        <v>0</v>
      </c>
      <c r="E534" s="105"/>
      <c r="F534" s="105">
        <v>0</v>
      </c>
      <c r="G534" s="105">
        <v>0</v>
      </c>
      <c r="H534" s="106">
        <f t="shared" si="135"/>
        <v>0</v>
      </c>
      <c r="I534" s="107"/>
      <c r="J534" s="108">
        <f t="shared" si="136"/>
        <v>0</v>
      </c>
      <c r="K534" s="108"/>
      <c r="L534" s="108">
        <v>0</v>
      </c>
      <c r="M534" s="108">
        <v>0</v>
      </c>
      <c r="N534" s="106">
        <f t="shared" si="144"/>
        <v>0</v>
      </c>
      <c r="O534" s="109">
        <f t="shared" si="137"/>
        <v>0</v>
      </c>
      <c r="Q534" s="110">
        <f t="shared" si="138"/>
        <v>0</v>
      </c>
      <c r="R534" s="110">
        <f t="shared" si="145"/>
        <v>0</v>
      </c>
      <c r="T534" s="103">
        <v>47</v>
      </c>
      <c r="U534" s="103">
        <v>1980</v>
      </c>
      <c r="V534" s="104" t="s">
        <v>87</v>
      </c>
      <c r="W534" s="105">
        <f t="shared" si="139"/>
        <v>0</v>
      </c>
      <c r="X534" s="105">
        <v>0</v>
      </c>
      <c r="Y534" s="105"/>
      <c r="Z534" s="105">
        <v>0</v>
      </c>
      <c r="AA534" s="106">
        <f t="shared" si="140"/>
        <v>0</v>
      </c>
      <c r="AB534" s="107"/>
      <c r="AC534" s="108">
        <f t="shared" si="141"/>
        <v>0</v>
      </c>
      <c r="AD534" s="108">
        <v>0</v>
      </c>
      <c r="AE534" s="108">
        <v>0</v>
      </c>
      <c r="AF534" s="151"/>
      <c r="AG534" s="106">
        <f t="shared" si="146"/>
        <v>0</v>
      </c>
      <c r="AH534" s="109">
        <f t="shared" si="142"/>
        <v>0</v>
      </c>
      <c r="AJ534" s="110">
        <f t="shared" si="143"/>
        <v>0</v>
      </c>
      <c r="AK534" s="110">
        <f t="shared" si="147"/>
        <v>0</v>
      </c>
    </row>
    <row r="535" spans="1:37" x14ac:dyDescent="0.2">
      <c r="A535" s="103">
        <v>47</v>
      </c>
      <c r="B535" s="103">
        <v>1985</v>
      </c>
      <c r="C535" s="104" t="s">
        <v>88</v>
      </c>
      <c r="D535" s="105">
        <f t="shared" si="134"/>
        <v>0</v>
      </c>
      <c r="E535" s="105"/>
      <c r="F535" s="105">
        <v>0</v>
      </c>
      <c r="G535" s="105">
        <v>0</v>
      </c>
      <c r="H535" s="106">
        <f t="shared" si="135"/>
        <v>0</v>
      </c>
      <c r="I535" s="107"/>
      <c r="J535" s="108">
        <f t="shared" si="136"/>
        <v>0</v>
      </c>
      <c r="K535" s="108"/>
      <c r="L535" s="108">
        <v>0</v>
      </c>
      <c r="M535" s="108">
        <v>0</v>
      </c>
      <c r="N535" s="106">
        <f t="shared" si="144"/>
        <v>0</v>
      </c>
      <c r="O535" s="109">
        <f t="shared" si="137"/>
        <v>0</v>
      </c>
      <c r="Q535" s="110">
        <f t="shared" si="138"/>
        <v>0</v>
      </c>
      <c r="R535" s="110">
        <f t="shared" si="145"/>
        <v>0</v>
      </c>
      <c r="T535" s="103">
        <v>47</v>
      </c>
      <c r="U535" s="103">
        <v>1985</v>
      </c>
      <c r="V535" s="104" t="s">
        <v>88</v>
      </c>
      <c r="W535" s="105">
        <f t="shared" si="139"/>
        <v>0</v>
      </c>
      <c r="X535" s="105">
        <v>0</v>
      </c>
      <c r="Y535" s="105"/>
      <c r="Z535" s="105">
        <v>0</v>
      </c>
      <c r="AA535" s="106">
        <f t="shared" si="140"/>
        <v>0</v>
      </c>
      <c r="AB535" s="107"/>
      <c r="AC535" s="108">
        <f t="shared" si="141"/>
        <v>0</v>
      </c>
      <c r="AD535" s="108">
        <v>0</v>
      </c>
      <c r="AE535" s="108">
        <v>0</v>
      </c>
      <c r="AF535" s="151"/>
      <c r="AG535" s="106">
        <f t="shared" si="146"/>
        <v>0</v>
      </c>
      <c r="AH535" s="109">
        <f t="shared" si="142"/>
        <v>0</v>
      </c>
      <c r="AJ535" s="110">
        <f t="shared" si="143"/>
        <v>0</v>
      </c>
      <c r="AK535" s="110">
        <f t="shared" si="147"/>
        <v>0</v>
      </c>
    </row>
    <row r="536" spans="1:37" x14ac:dyDescent="0.2">
      <c r="A536" s="87">
        <v>47</v>
      </c>
      <c r="B536" s="103">
        <v>1990</v>
      </c>
      <c r="C536" s="112" t="s">
        <v>89</v>
      </c>
      <c r="D536" s="105">
        <f t="shared" si="134"/>
        <v>0</v>
      </c>
      <c r="E536" s="105"/>
      <c r="F536" s="105">
        <v>0</v>
      </c>
      <c r="G536" s="105">
        <v>0</v>
      </c>
      <c r="H536" s="106">
        <f t="shared" si="135"/>
        <v>0</v>
      </c>
      <c r="I536" s="107"/>
      <c r="J536" s="108">
        <f t="shared" si="136"/>
        <v>0</v>
      </c>
      <c r="K536" s="108"/>
      <c r="L536" s="108">
        <v>0</v>
      </c>
      <c r="M536" s="108">
        <v>0</v>
      </c>
      <c r="N536" s="106">
        <f t="shared" si="144"/>
        <v>0</v>
      </c>
      <c r="O536" s="109">
        <f t="shared" si="137"/>
        <v>0</v>
      </c>
      <c r="Q536" s="110">
        <f t="shared" si="138"/>
        <v>0</v>
      </c>
      <c r="R536" s="110">
        <f t="shared" si="145"/>
        <v>0</v>
      </c>
      <c r="T536" s="87">
        <v>47</v>
      </c>
      <c r="U536" s="103">
        <v>1990</v>
      </c>
      <c r="V536" s="112" t="s">
        <v>89</v>
      </c>
      <c r="W536" s="105">
        <f t="shared" si="139"/>
        <v>0</v>
      </c>
      <c r="X536" s="105">
        <v>0</v>
      </c>
      <c r="Y536" s="105"/>
      <c r="Z536" s="105">
        <v>0</v>
      </c>
      <c r="AA536" s="106">
        <f t="shared" si="140"/>
        <v>0</v>
      </c>
      <c r="AB536" s="107"/>
      <c r="AC536" s="108">
        <f t="shared" si="141"/>
        <v>0</v>
      </c>
      <c r="AD536" s="108">
        <v>0</v>
      </c>
      <c r="AE536" s="108">
        <v>0</v>
      </c>
      <c r="AF536" s="151"/>
      <c r="AG536" s="106">
        <f t="shared" si="146"/>
        <v>0</v>
      </c>
      <c r="AH536" s="109">
        <f t="shared" si="142"/>
        <v>0</v>
      </c>
      <c r="AJ536" s="110">
        <f t="shared" si="143"/>
        <v>0</v>
      </c>
      <c r="AK536" s="110">
        <f t="shared" si="147"/>
        <v>0</v>
      </c>
    </row>
    <row r="537" spans="1:37" x14ac:dyDescent="0.2">
      <c r="A537" s="103">
        <v>47</v>
      </c>
      <c r="B537" s="103">
        <v>1995</v>
      </c>
      <c r="C537" s="104" t="s">
        <v>90</v>
      </c>
      <c r="D537" s="105">
        <f t="shared" si="134"/>
        <v>0</v>
      </c>
      <c r="E537" s="105"/>
      <c r="F537" s="105">
        <v>0</v>
      </c>
      <c r="G537" s="105">
        <v>0</v>
      </c>
      <c r="H537" s="106">
        <f t="shared" si="135"/>
        <v>0</v>
      </c>
      <c r="I537" s="107"/>
      <c r="J537" s="108">
        <f t="shared" si="136"/>
        <v>0</v>
      </c>
      <c r="K537" s="108"/>
      <c r="L537" s="108">
        <v>0</v>
      </c>
      <c r="M537" s="108">
        <v>0</v>
      </c>
      <c r="N537" s="106">
        <f t="shared" si="144"/>
        <v>0</v>
      </c>
      <c r="O537" s="109">
        <f t="shared" si="137"/>
        <v>0</v>
      </c>
      <c r="Q537" s="110">
        <f t="shared" si="138"/>
        <v>0</v>
      </c>
      <c r="R537" s="110">
        <f t="shared" si="145"/>
        <v>0</v>
      </c>
      <c r="T537" s="103">
        <v>47</v>
      </c>
      <c r="U537" s="103">
        <v>1995</v>
      </c>
      <c r="V537" s="104" t="s">
        <v>90</v>
      </c>
      <c r="W537" s="105">
        <f t="shared" si="139"/>
        <v>0</v>
      </c>
      <c r="X537" s="105">
        <v>0</v>
      </c>
      <c r="Y537" s="105"/>
      <c r="Z537" s="105">
        <v>0</v>
      </c>
      <c r="AA537" s="106">
        <f t="shared" si="140"/>
        <v>0</v>
      </c>
      <c r="AB537" s="107"/>
      <c r="AC537" s="108">
        <f t="shared" si="141"/>
        <v>0</v>
      </c>
      <c r="AD537" s="108">
        <v>0</v>
      </c>
      <c r="AE537" s="108">
        <v>0</v>
      </c>
      <c r="AF537" s="151"/>
      <c r="AG537" s="106">
        <f t="shared" si="146"/>
        <v>0</v>
      </c>
      <c r="AH537" s="109">
        <f t="shared" si="142"/>
        <v>0</v>
      </c>
      <c r="AJ537" s="110">
        <f t="shared" si="143"/>
        <v>0</v>
      </c>
      <c r="AK537" s="110">
        <f t="shared" si="147"/>
        <v>0</v>
      </c>
    </row>
    <row r="538" spans="1:37" x14ac:dyDescent="0.2">
      <c r="A538" s="103"/>
      <c r="B538" s="113" t="s">
        <v>156</v>
      </c>
      <c r="C538" s="114"/>
      <c r="D538" s="105">
        <f t="shared" ref="D538:D547" si="148">H470</f>
        <v>0</v>
      </c>
      <c r="E538" s="105"/>
      <c r="F538" s="105">
        <v>0</v>
      </c>
      <c r="G538" s="105">
        <v>0</v>
      </c>
      <c r="H538" s="106">
        <f t="shared" si="135"/>
        <v>0</v>
      </c>
      <c r="J538" s="108">
        <v>0</v>
      </c>
      <c r="K538" s="108"/>
      <c r="L538" s="108">
        <v>0</v>
      </c>
      <c r="M538" s="108">
        <v>0</v>
      </c>
      <c r="N538" s="106">
        <f t="shared" si="144"/>
        <v>0</v>
      </c>
      <c r="O538" s="109">
        <f t="shared" si="137"/>
        <v>0</v>
      </c>
      <c r="Q538" s="110">
        <f t="shared" si="138"/>
        <v>0</v>
      </c>
      <c r="R538" s="110">
        <f t="shared" si="145"/>
        <v>0</v>
      </c>
      <c r="T538" s="103"/>
      <c r="U538" s="113" t="s">
        <v>156</v>
      </c>
      <c r="V538" s="114"/>
      <c r="W538" s="105">
        <f t="shared" ref="W538:W547" si="149">AA470</f>
        <v>0</v>
      </c>
      <c r="X538" s="105">
        <v>0</v>
      </c>
      <c r="Y538" s="105"/>
      <c r="Z538" s="105">
        <v>0</v>
      </c>
      <c r="AA538" s="106">
        <f t="shared" si="140"/>
        <v>0</v>
      </c>
      <c r="AC538" s="108">
        <v>0</v>
      </c>
      <c r="AD538" s="108">
        <v>0</v>
      </c>
      <c r="AE538" s="108">
        <v>0</v>
      </c>
      <c r="AF538" s="151"/>
      <c r="AG538" s="106">
        <f t="shared" si="146"/>
        <v>0</v>
      </c>
      <c r="AH538" s="109">
        <f t="shared" si="142"/>
        <v>0</v>
      </c>
      <c r="AJ538" s="110">
        <f t="shared" si="143"/>
        <v>0</v>
      </c>
      <c r="AK538" s="110">
        <f t="shared" si="147"/>
        <v>0</v>
      </c>
    </row>
    <row r="539" spans="1:37" x14ac:dyDescent="0.2">
      <c r="A539" s="103"/>
      <c r="B539" s="113" t="s">
        <v>156</v>
      </c>
      <c r="C539" s="114"/>
      <c r="D539" s="105">
        <f t="shared" si="148"/>
        <v>0</v>
      </c>
      <c r="E539" s="105"/>
      <c r="F539" s="105">
        <v>0</v>
      </c>
      <c r="G539" s="105">
        <v>0</v>
      </c>
      <c r="H539" s="106">
        <f t="shared" si="135"/>
        <v>0</v>
      </c>
      <c r="J539" s="108">
        <v>0</v>
      </c>
      <c r="K539" s="108"/>
      <c r="L539" s="108">
        <v>0</v>
      </c>
      <c r="M539" s="108">
        <v>0</v>
      </c>
      <c r="N539" s="106">
        <f t="shared" si="144"/>
        <v>0</v>
      </c>
      <c r="O539" s="109">
        <f t="shared" si="137"/>
        <v>0</v>
      </c>
      <c r="Q539" s="110">
        <f t="shared" si="138"/>
        <v>0</v>
      </c>
      <c r="R539" s="110">
        <f t="shared" si="145"/>
        <v>0</v>
      </c>
      <c r="T539" s="103"/>
      <c r="U539" s="113" t="s">
        <v>156</v>
      </c>
      <c r="V539" s="114"/>
      <c r="W539" s="105">
        <f t="shared" si="149"/>
        <v>0</v>
      </c>
      <c r="X539" s="105">
        <v>0</v>
      </c>
      <c r="Y539" s="105"/>
      <c r="Z539" s="105">
        <v>0</v>
      </c>
      <c r="AA539" s="106">
        <f t="shared" si="140"/>
        <v>0</v>
      </c>
      <c r="AC539" s="108">
        <v>0</v>
      </c>
      <c r="AD539" s="108">
        <v>0</v>
      </c>
      <c r="AE539" s="108">
        <v>0</v>
      </c>
      <c r="AF539" s="151"/>
      <c r="AG539" s="106">
        <f t="shared" si="146"/>
        <v>0</v>
      </c>
      <c r="AH539" s="109">
        <f t="shared" si="142"/>
        <v>0</v>
      </c>
      <c r="AJ539" s="110">
        <f t="shared" si="143"/>
        <v>0</v>
      </c>
      <c r="AK539" s="110">
        <f t="shared" si="147"/>
        <v>0</v>
      </c>
    </row>
    <row r="540" spans="1:37" x14ac:dyDescent="0.2">
      <c r="A540" s="103"/>
      <c r="B540" s="113" t="s">
        <v>156</v>
      </c>
      <c r="C540" s="114"/>
      <c r="D540" s="105">
        <f t="shared" si="148"/>
        <v>0</v>
      </c>
      <c r="E540" s="105"/>
      <c r="F540" s="105">
        <v>0</v>
      </c>
      <c r="G540" s="105">
        <v>0</v>
      </c>
      <c r="H540" s="106">
        <f t="shared" si="135"/>
        <v>0</v>
      </c>
      <c r="J540" s="108">
        <v>0</v>
      </c>
      <c r="K540" s="108"/>
      <c r="L540" s="108">
        <v>0</v>
      </c>
      <c r="M540" s="108">
        <v>0</v>
      </c>
      <c r="N540" s="106">
        <f t="shared" si="144"/>
        <v>0</v>
      </c>
      <c r="O540" s="109">
        <f t="shared" si="137"/>
        <v>0</v>
      </c>
      <c r="Q540" s="110">
        <f t="shared" si="138"/>
        <v>0</v>
      </c>
      <c r="R540" s="110">
        <f t="shared" si="145"/>
        <v>0</v>
      </c>
      <c r="T540" s="103"/>
      <c r="U540" s="113" t="s">
        <v>156</v>
      </c>
      <c r="V540" s="114"/>
      <c r="W540" s="105">
        <f t="shared" si="149"/>
        <v>0</v>
      </c>
      <c r="X540" s="105">
        <v>0</v>
      </c>
      <c r="Y540" s="105"/>
      <c r="Z540" s="105">
        <v>0</v>
      </c>
      <c r="AA540" s="106">
        <f t="shared" si="140"/>
        <v>0</v>
      </c>
      <c r="AC540" s="108">
        <v>0</v>
      </c>
      <c r="AD540" s="108">
        <v>0</v>
      </c>
      <c r="AE540" s="108">
        <v>0</v>
      </c>
      <c r="AF540" s="151"/>
      <c r="AG540" s="106">
        <f t="shared" si="146"/>
        <v>0</v>
      </c>
      <c r="AH540" s="109">
        <f t="shared" si="142"/>
        <v>0</v>
      </c>
      <c r="AJ540" s="110">
        <f t="shared" si="143"/>
        <v>0</v>
      </c>
      <c r="AK540" s="110">
        <f t="shared" si="147"/>
        <v>0</v>
      </c>
    </row>
    <row r="541" spans="1:37" x14ac:dyDescent="0.2">
      <c r="A541" s="103"/>
      <c r="B541" s="113" t="s">
        <v>156</v>
      </c>
      <c r="C541" s="114"/>
      <c r="D541" s="105">
        <f t="shared" si="148"/>
        <v>0</v>
      </c>
      <c r="E541" s="105"/>
      <c r="F541" s="105">
        <v>0</v>
      </c>
      <c r="G541" s="105">
        <v>0</v>
      </c>
      <c r="H541" s="106">
        <f t="shared" si="135"/>
        <v>0</v>
      </c>
      <c r="J541" s="108">
        <v>0</v>
      </c>
      <c r="K541" s="108"/>
      <c r="L541" s="108">
        <v>0</v>
      </c>
      <c r="M541" s="108">
        <v>0</v>
      </c>
      <c r="N541" s="106">
        <f t="shared" si="144"/>
        <v>0</v>
      </c>
      <c r="O541" s="109">
        <f t="shared" si="137"/>
        <v>0</v>
      </c>
      <c r="Q541" s="110">
        <f t="shared" si="138"/>
        <v>0</v>
      </c>
      <c r="R541" s="110">
        <f t="shared" si="145"/>
        <v>0</v>
      </c>
      <c r="T541" s="103"/>
      <c r="U541" s="113" t="s">
        <v>156</v>
      </c>
      <c r="V541" s="114"/>
      <c r="W541" s="105">
        <f t="shared" si="149"/>
        <v>0</v>
      </c>
      <c r="X541" s="105">
        <v>0</v>
      </c>
      <c r="Y541" s="105"/>
      <c r="Z541" s="105">
        <v>0</v>
      </c>
      <c r="AA541" s="106">
        <f t="shared" si="140"/>
        <v>0</v>
      </c>
      <c r="AC541" s="108">
        <v>0</v>
      </c>
      <c r="AD541" s="108">
        <v>0</v>
      </c>
      <c r="AE541" s="108">
        <v>0</v>
      </c>
      <c r="AF541" s="151"/>
      <c r="AG541" s="106">
        <f t="shared" si="146"/>
        <v>0</v>
      </c>
      <c r="AH541" s="109">
        <f t="shared" si="142"/>
        <v>0</v>
      </c>
      <c r="AJ541" s="110">
        <f t="shared" si="143"/>
        <v>0</v>
      </c>
      <c r="AK541" s="110">
        <f t="shared" si="147"/>
        <v>0</v>
      </c>
    </row>
    <row r="542" spans="1:37" x14ac:dyDescent="0.2">
      <c r="A542" s="103"/>
      <c r="B542" s="113" t="s">
        <v>156</v>
      </c>
      <c r="C542" s="114"/>
      <c r="D542" s="105">
        <f t="shared" si="148"/>
        <v>0</v>
      </c>
      <c r="E542" s="105"/>
      <c r="F542" s="105">
        <v>0</v>
      </c>
      <c r="G542" s="105">
        <v>0</v>
      </c>
      <c r="H542" s="106">
        <f t="shared" si="135"/>
        <v>0</v>
      </c>
      <c r="J542" s="108">
        <v>0</v>
      </c>
      <c r="K542" s="108"/>
      <c r="L542" s="108">
        <v>0</v>
      </c>
      <c r="M542" s="108">
        <v>0</v>
      </c>
      <c r="N542" s="106">
        <f t="shared" si="144"/>
        <v>0</v>
      </c>
      <c r="O542" s="109">
        <f t="shared" si="137"/>
        <v>0</v>
      </c>
      <c r="Q542" s="110">
        <f t="shared" si="138"/>
        <v>0</v>
      </c>
      <c r="R542" s="110">
        <f t="shared" si="145"/>
        <v>0</v>
      </c>
      <c r="T542" s="103"/>
      <c r="U542" s="113" t="s">
        <v>156</v>
      </c>
      <c r="V542" s="114"/>
      <c r="W542" s="105">
        <f t="shared" si="149"/>
        <v>0</v>
      </c>
      <c r="X542" s="105">
        <v>0</v>
      </c>
      <c r="Y542" s="105"/>
      <c r="Z542" s="105">
        <v>0</v>
      </c>
      <c r="AA542" s="106">
        <f t="shared" si="140"/>
        <v>0</v>
      </c>
      <c r="AC542" s="108">
        <v>0</v>
      </c>
      <c r="AD542" s="108">
        <v>0</v>
      </c>
      <c r="AE542" s="108">
        <v>0</v>
      </c>
      <c r="AF542" s="151"/>
      <c r="AG542" s="106">
        <f t="shared" si="146"/>
        <v>0</v>
      </c>
      <c r="AH542" s="109">
        <f t="shared" si="142"/>
        <v>0</v>
      </c>
      <c r="AJ542" s="110">
        <f t="shared" si="143"/>
        <v>0</v>
      </c>
      <c r="AK542" s="110">
        <f t="shared" si="147"/>
        <v>0</v>
      </c>
    </row>
    <row r="543" spans="1:37" x14ac:dyDescent="0.2">
      <c r="A543" s="103"/>
      <c r="B543" s="113" t="s">
        <v>156</v>
      </c>
      <c r="C543" s="114"/>
      <c r="D543" s="105">
        <f t="shared" si="148"/>
        <v>0</v>
      </c>
      <c r="E543" s="105"/>
      <c r="F543" s="105">
        <v>0</v>
      </c>
      <c r="G543" s="105">
        <v>0</v>
      </c>
      <c r="H543" s="106">
        <f t="shared" si="135"/>
        <v>0</v>
      </c>
      <c r="J543" s="108">
        <v>0</v>
      </c>
      <c r="K543" s="108"/>
      <c r="L543" s="108">
        <v>0</v>
      </c>
      <c r="M543" s="108">
        <v>0</v>
      </c>
      <c r="N543" s="106">
        <f t="shared" si="144"/>
        <v>0</v>
      </c>
      <c r="O543" s="109">
        <f t="shared" si="137"/>
        <v>0</v>
      </c>
      <c r="Q543" s="110">
        <f t="shared" si="138"/>
        <v>0</v>
      </c>
      <c r="R543" s="110">
        <f t="shared" si="145"/>
        <v>0</v>
      </c>
      <c r="T543" s="103"/>
      <c r="U543" s="113" t="s">
        <v>156</v>
      </c>
      <c r="V543" s="114"/>
      <c r="W543" s="105">
        <f t="shared" si="149"/>
        <v>0</v>
      </c>
      <c r="X543" s="105">
        <v>0</v>
      </c>
      <c r="Y543" s="105"/>
      <c r="Z543" s="105">
        <v>0</v>
      </c>
      <c r="AA543" s="106">
        <f t="shared" si="140"/>
        <v>0</v>
      </c>
      <c r="AC543" s="108">
        <v>0</v>
      </c>
      <c r="AD543" s="108">
        <v>0</v>
      </c>
      <c r="AE543" s="108">
        <v>0</v>
      </c>
      <c r="AF543" s="151"/>
      <c r="AG543" s="106">
        <f t="shared" si="146"/>
        <v>0</v>
      </c>
      <c r="AH543" s="109">
        <f t="shared" si="142"/>
        <v>0</v>
      </c>
      <c r="AJ543" s="110">
        <f t="shared" si="143"/>
        <v>0</v>
      </c>
      <c r="AK543" s="110">
        <f t="shared" si="147"/>
        <v>0</v>
      </c>
    </row>
    <row r="544" spans="1:37" x14ac:dyDescent="0.2">
      <c r="A544" s="103"/>
      <c r="B544" s="113" t="s">
        <v>156</v>
      </c>
      <c r="C544" s="114"/>
      <c r="D544" s="105">
        <f t="shared" si="148"/>
        <v>0</v>
      </c>
      <c r="E544" s="105"/>
      <c r="F544" s="105">
        <v>0</v>
      </c>
      <c r="G544" s="105">
        <v>0</v>
      </c>
      <c r="H544" s="106">
        <f t="shared" si="135"/>
        <v>0</v>
      </c>
      <c r="J544" s="108">
        <v>0</v>
      </c>
      <c r="K544" s="108"/>
      <c r="L544" s="108">
        <v>0</v>
      </c>
      <c r="M544" s="108">
        <v>0</v>
      </c>
      <c r="N544" s="106">
        <f t="shared" si="144"/>
        <v>0</v>
      </c>
      <c r="O544" s="109">
        <f t="shared" si="137"/>
        <v>0</v>
      </c>
      <c r="Q544" s="110">
        <f t="shared" si="138"/>
        <v>0</v>
      </c>
      <c r="R544" s="110">
        <f t="shared" si="145"/>
        <v>0</v>
      </c>
      <c r="T544" s="103"/>
      <c r="U544" s="113" t="s">
        <v>156</v>
      </c>
      <c r="V544" s="114"/>
      <c r="W544" s="105">
        <f t="shared" si="149"/>
        <v>0</v>
      </c>
      <c r="X544" s="105">
        <v>0</v>
      </c>
      <c r="Y544" s="105"/>
      <c r="Z544" s="105">
        <v>0</v>
      </c>
      <c r="AA544" s="106">
        <f t="shared" si="140"/>
        <v>0</v>
      </c>
      <c r="AC544" s="108">
        <v>0</v>
      </c>
      <c r="AD544" s="108">
        <v>0</v>
      </c>
      <c r="AE544" s="108">
        <v>0</v>
      </c>
      <c r="AF544" s="151"/>
      <c r="AG544" s="106">
        <f t="shared" si="146"/>
        <v>0</v>
      </c>
      <c r="AH544" s="109">
        <f t="shared" si="142"/>
        <v>0</v>
      </c>
      <c r="AJ544" s="110">
        <f t="shared" si="143"/>
        <v>0</v>
      </c>
      <c r="AK544" s="110">
        <f t="shared" si="147"/>
        <v>0</v>
      </c>
    </row>
    <row r="545" spans="1:37" x14ac:dyDescent="0.2">
      <c r="A545" s="103"/>
      <c r="B545" s="113" t="s">
        <v>156</v>
      </c>
      <c r="C545" s="114"/>
      <c r="D545" s="105">
        <f t="shared" si="148"/>
        <v>0</v>
      </c>
      <c r="E545" s="105"/>
      <c r="F545" s="105">
        <v>0</v>
      </c>
      <c r="G545" s="105">
        <v>0</v>
      </c>
      <c r="H545" s="106">
        <f t="shared" si="135"/>
        <v>0</v>
      </c>
      <c r="J545" s="108">
        <v>0</v>
      </c>
      <c r="K545" s="108"/>
      <c r="L545" s="108">
        <v>0</v>
      </c>
      <c r="M545" s="108">
        <v>0</v>
      </c>
      <c r="N545" s="106">
        <f t="shared" si="144"/>
        <v>0</v>
      </c>
      <c r="O545" s="109">
        <f t="shared" si="137"/>
        <v>0</v>
      </c>
      <c r="Q545" s="110">
        <f t="shared" si="138"/>
        <v>0</v>
      </c>
      <c r="R545" s="110">
        <f t="shared" si="145"/>
        <v>0</v>
      </c>
      <c r="T545" s="103"/>
      <c r="U545" s="113" t="s">
        <v>156</v>
      </c>
      <c r="V545" s="114"/>
      <c r="W545" s="105">
        <f t="shared" si="149"/>
        <v>0</v>
      </c>
      <c r="X545" s="105">
        <v>0</v>
      </c>
      <c r="Y545" s="105"/>
      <c r="Z545" s="105">
        <v>0</v>
      </c>
      <c r="AA545" s="106">
        <f t="shared" si="140"/>
        <v>0</v>
      </c>
      <c r="AC545" s="108">
        <v>0</v>
      </c>
      <c r="AD545" s="108">
        <v>0</v>
      </c>
      <c r="AE545" s="108">
        <v>0</v>
      </c>
      <c r="AF545" s="151"/>
      <c r="AG545" s="106">
        <f t="shared" si="146"/>
        <v>0</v>
      </c>
      <c r="AH545" s="109">
        <f t="shared" si="142"/>
        <v>0</v>
      </c>
      <c r="AJ545" s="110">
        <f t="shared" si="143"/>
        <v>0</v>
      </c>
      <c r="AK545" s="110">
        <f t="shared" si="147"/>
        <v>0</v>
      </c>
    </row>
    <row r="546" spans="1:37" x14ac:dyDescent="0.2">
      <c r="A546" s="103"/>
      <c r="B546" s="113" t="s">
        <v>156</v>
      </c>
      <c r="C546" s="114"/>
      <c r="D546" s="105">
        <f t="shared" si="148"/>
        <v>0</v>
      </c>
      <c r="E546" s="105"/>
      <c r="F546" s="105">
        <v>0</v>
      </c>
      <c r="G546" s="105">
        <v>0</v>
      </c>
      <c r="H546" s="106">
        <f t="shared" si="135"/>
        <v>0</v>
      </c>
      <c r="J546" s="108">
        <v>0</v>
      </c>
      <c r="K546" s="108"/>
      <c r="L546" s="108">
        <v>0</v>
      </c>
      <c r="M546" s="108">
        <v>0</v>
      </c>
      <c r="N546" s="106">
        <f t="shared" si="144"/>
        <v>0</v>
      </c>
      <c r="O546" s="109">
        <f t="shared" si="137"/>
        <v>0</v>
      </c>
      <c r="Q546" s="110">
        <f t="shared" si="138"/>
        <v>0</v>
      </c>
      <c r="R546" s="110">
        <f t="shared" si="145"/>
        <v>0</v>
      </c>
      <c r="T546" s="103"/>
      <c r="U546" s="113" t="s">
        <v>156</v>
      </c>
      <c r="V546" s="114"/>
      <c r="W546" s="105">
        <f t="shared" si="149"/>
        <v>0</v>
      </c>
      <c r="X546" s="105">
        <v>0</v>
      </c>
      <c r="Y546" s="105"/>
      <c r="Z546" s="105">
        <v>0</v>
      </c>
      <c r="AA546" s="106">
        <f t="shared" si="140"/>
        <v>0</v>
      </c>
      <c r="AC546" s="108">
        <v>0</v>
      </c>
      <c r="AD546" s="108">
        <v>0</v>
      </c>
      <c r="AE546" s="108">
        <v>0</v>
      </c>
      <c r="AF546" s="151"/>
      <c r="AG546" s="106">
        <f t="shared" si="146"/>
        <v>0</v>
      </c>
      <c r="AH546" s="109">
        <f t="shared" si="142"/>
        <v>0</v>
      </c>
      <c r="AJ546" s="110">
        <f t="shared" si="143"/>
        <v>0</v>
      </c>
      <c r="AK546" s="110">
        <f t="shared" si="147"/>
        <v>0</v>
      </c>
    </row>
    <row r="547" spans="1:37" x14ac:dyDescent="0.2">
      <c r="A547" s="103"/>
      <c r="B547" s="113" t="s">
        <v>156</v>
      </c>
      <c r="C547" s="114"/>
      <c r="D547" s="105">
        <f t="shared" si="148"/>
        <v>0</v>
      </c>
      <c r="E547" s="105"/>
      <c r="F547" s="105">
        <v>0</v>
      </c>
      <c r="G547" s="105">
        <v>0</v>
      </c>
      <c r="H547" s="106">
        <f t="shared" si="135"/>
        <v>0</v>
      </c>
      <c r="J547" s="108">
        <v>0</v>
      </c>
      <c r="K547" s="108"/>
      <c r="L547" s="108">
        <v>0</v>
      </c>
      <c r="M547" s="108">
        <v>0</v>
      </c>
      <c r="N547" s="106">
        <f>J547+L547+M547</f>
        <v>0</v>
      </c>
      <c r="O547" s="109">
        <f t="shared" si="137"/>
        <v>0</v>
      </c>
      <c r="Q547" s="110">
        <f t="shared" si="138"/>
        <v>0</v>
      </c>
      <c r="R547" s="110">
        <f t="shared" si="145"/>
        <v>0</v>
      </c>
      <c r="T547" s="103"/>
      <c r="U547" s="113" t="s">
        <v>156</v>
      </c>
      <c r="V547" s="114"/>
      <c r="W547" s="105">
        <f t="shared" si="149"/>
        <v>0</v>
      </c>
      <c r="X547" s="105">
        <v>0</v>
      </c>
      <c r="Y547" s="105"/>
      <c r="Z547" s="105">
        <v>0</v>
      </c>
      <c r="AA547" s="106">
        <f t="shared" si="140"/>
        <v>0</v>
      </c>
      <c r="AC547" s="108">
        <v>0</v>
      </c>
      <c r="AD547" s="108">
        <v>0</v>
      </c>
      <c r="AE547" s="108">
        <v>0</v>
      </c>
      <c r="AF547" s="151"/>
      <c r="AG547" s="106">
        <f>AC547+AD547+AE547</f>
        <v>0</v>
      </c>
      <c r="AH547" s="109">
        <f t="shared" si="142"/>
        <v>0</v>
      </c>
      <c r="AJ547" s="110">
        <f t="shared" si="143"/>
        <v>0</v>
      </c>
      <c r="AK547" s="110">
        <f t="shared" si="147"/>
        <v>0</v>
      </c>
    </row>
    <row r="548" spans="1:37" x14ac:dyDescent="0.2">
      <c r="A548" s="113"/>
      <c r="B548" s="113"/>
      <c r="C548" s="114" t="s">
        <v>157</v>
      </c>
      <c r="D548" s="105">
        <f>SUM(D500:D547)</f>
        <v>3920787.1</v>
      </c>
      <c r="E548" s="105"/>
      <c r="F548" s="105">
        <f>SUM(F500:F547)</f>
        <v>80667</v>
      </c>
      <c r="G548" s="105">
        <f>SUM(G500:G547)</f>
        <v>0</v>
      </c>
      <c r="H548" s="106">
        <f>SUM(H500:H547)</f>
        <v>4001454.1</v>
      </c>
      <c r="J548" s="108">
        <f>SUM(J500:J547)</f>
        <v>2374604.1999999997</v>
      </c>
      <c r="K548" s="108"/>
      <c r="L548" s="108">
        <f>SUM(L500:L547)</f>
        <v>120706</v>
      </c>
      <c r="M548" s="108">
        <f>SUM(M500:M547)</f>
        <v>0</v>
      </c>
      <c r="N548" s="106">
        <f>SUM(N500:N547)</f>
        <v>2495310.2000000002</v>
      </c>
      <c r="O548" s="109">
        <f>SUM(O500:O547)</f>
        <v>1506143.9</v>
      </c>
      <c r="Q548" s="110">
        <f>SUM(Q500:Q547)</f>
        <v>3961120.6</v>
      </c>
      <c r="R548" s="110">
        <f>SUM(R500:R547)</f>
        <v>2434957.1999999997</v>
      </c>
      <c r="T548" s="113"/>
      <c r="U548" s="113"/>
      <c r="V548" s="114" t="s">
        <v>157</v>
      </c>
      <c r="W548" s="105">
        <f>SUM(W500:W547)</f>
        <v>3473087.2000000007</v>
      </c>
      <c r="X548" s="105">
        <f>SUM(X500:X547)</f>
        <v>0</v>
      </c>
      <c r="Y548" s="105"/>
      <c r="Z548" s="105">
        <f>SUM(Z500:Z547)</f>
        <v>0</v>
      </c>
      <c r="AA548" s="106">
        <f>SUM(AA500:AA547)</f>
        <v>3473087.2000000007</v>
      </c>
      <c r="AC548" s="108">
        <f>SUM(AC500:AC547)</f>
        <v>2524687.252081627</v>
      </c>
      <c r="AD548" s="108">
        <f>SUM(AD500:AD547)</f>
        <v>0</v>
      </c>
      <c r="AE548" s="119">
        <f>SUM(AE500:AE547)</f>
        <v>0</v>
      </c>
      <c r="AF548" s="119"/>
      <c r="AG548" s="118">
        <f>SUM(AG500:AG547)</f>
        <v>2524687.252081627</v>
      </c>
      <c r="AH548" s="118">
        <f>SUM(AH500:AH547)</f>
        <v>948399.94791837258</v>
      </c>
      <c r="AJ548" s="120">
        <f>SUM(AJ500:AJ547)</f>
        <v>3473087.2000000007</v>
      </c>
      <c r="AK548" s="120">
        <f>SUM(AK500:AK547)</f>
        <v>2524687.252081627</v>
      </c>
    </row>
    <row r="549" spans="1:37" x14ac:dyDescent="0.2">
      <c r="A549" s="113"/>
      <c r="B549" s="113"/>
      <c r="C549" s="115" t="s">
        <v>172</v>
      </c>
      <c r="D549" s="106"/>
      <c r="E549" s="106"/>
      <c r="F549" s="116"/>
      <c r="G549" s="116"/>
      <c r="H549" s="106">
        <f>D549+F549+G549</f>
        <v>0</v>
      </c>
      <c r="J549" s="108"/>
      <c r="K549" s="108"/>
      <c r="L549" s="108"/>
      <c r="M549" s="108"/>
      <c r="N549" s="106">
        <f>J549+L549+M549</f>
        <v>0</v>
      </c>
      <c r="O549" s="109">
        <f>H549+N549</f>
        <v>0</v>
      </c>
      <c r="Q549" s="110"/>
      <c r="R549" s="110">
        <f>Q548-R548</f>
        <v>1526163.4000000004</v>
      </c>
      <c r="T549" s="113"/>
      <c r="U549" s="113"/>
      <c r="V549" s="115" t="s">
        <v>172</v>
      </c>
      <c r="W549" s="106"/>
      <c r="X549" s="116"/>
      <c r="Y549" s="116"/>
      <c r="Z549" s="116"/>
      <c r="AA549" s="106">
        <f>W549+X549+Z549</f>
        <v>0</v>
      </c>
      <c r="AC549" s="108"/>
      <c r="AD549" s="108"/>
      <c r="AE549" s="116"/>
      <c r="AF549" s="116"/>
      <c r="AG549" s="106">
        <f>AC549+AD549+AE549</f>
        <v>0</v>
      </c>
      <c r="AH549" s="109">
        <f>AA549+AG549</f>
        <v>0</v>
      </c>
      <c r="AJ549" s="111"/>
      <c r="AK549" s="111">
        <f>AJ548-AK548</f>
        <v>948399.94791837363</v>
      </c>
    </row>
    <row r="550" spans="1:37" x14ac:dyDescent="0.2">
      <c r="A550" s="113"/>
      <c r="B550" s="113"/>
      <c r="C550" s="117" t="s">
        <v>173</v>
      </c>
      <c r="D550" s="118"/>
      <c r="E550" s="118"/>
      <c r="F550" s="119"/>
      <c r="G550" s="119"/>
      <c r="H550" s="118">
        <f>D550+F550+G550</f>
        <v>0</v>
      </c>
      <c r="I550" s="89"/>
      <c r="J550" s="119"/>
      <c r="K550" s="119"/>
      <c r="L550" s="119"/>
      <c r="M550" s="119"/>
      <c r="N550" s="118">
        <f>J550+L550+M550</f>
        <v>0</v>
      </c>
      <c r="O550" s="118">
        <f>H550+N550</f>
        <v>0</v>
      </c>
      <c r="Q550" s="120"/>
      <c r="R550" s="120">
        <f>AVERAGE(O551,O483)</f>
        <v>1526163.4</v>
      </c>
      <c r="T550" s="113"/>
      <c r="U550" s="113"/>
      <c r="V550" s="117" t="s">
        <v>173</v>
      </c>
      <c r="W550" s="118"/>
      <c r="X550" s="119"/>
      <c r="Y550" s="119"/>
      <c r="Z550" s="119"/>
      <c r="AA550" s="118">
        <f>W550+X550+Z550</f>
        <v>0</v>
      </c>
      <c r="AB550" s="89"/>
      <c r="AC550" s="119"/>
      <c r="AD550" s="119"/>
      <c r="AE550" s="116"/>
      <c r="AF550" s="116"/>
      <c r="AG550" s="106">
        <f>AC550+AD550+AE550</f>
        <v>0</v>
      </c>
      <c r="AH550" s="109">
        <f>AA550+AG550</f>
        <v>0</v>
      </c>
      <c r="AJ550" s="111"/>
      <c r="AK550" s="111">
        <f>AVERAGE(AH551,AH484)</f>
        <v>948399.94791837258</v>
      </c>
    </row>
    <row r="551" spans="1:37" x14ac:dyDescent="0.2">
      <c r="A551" s="113"/>
      <c r="B551" s="113"/>
      <c r="C551" s="121" t="s">
        <v>158</v>
      </c>
      <c r="D551" s="115">
        <f>SUM(D548:D550)</f>
        <v>3920787.1</v>
      </c>
      <c r="E551" s="115"/>
      <c r="F551" s="116">
        <f>SUM(F548:F550)</f>
        <v>80667</v>
      </c>
      <c r="G551" s="116">
        <f>SUM(G548:G550)</f>
        <v>0</v>
      </c>
      <c r="H551" s="106">
        <f>SUM(H548:H550)</f>
        <v>4001454.1</v>
      </c>
      <c r="J551" s="116">
        <f>SUM(J548:J550)</f>
        <v>2374604.1999999997</v>
      </c>
      <c r="K551" s="116"/>
      <c r="L551" s="116">
        <f>SUM(L548:L550)</f>
        <v>120706</v>
      </c>
      <c r="M551" s="116">
        <f>SUM(M548:M550)</f>
        <v>0</v>
      </c>
      <c r="N551" s="106">
        <f>SUM(N548:N550)</f>
        <v>2495310.2000000002</v>
      </c>
      <c r="O551" s="109">
        <f>SUM(O548:O550)</f>
        <v>1506143.9</v>
      </c>
      <c r="Q551" s="111"/>
      <c r="R551" s="111"/>
      <c r="T551" s="113"/>
      <c r="U551" s="113"/>
      <c r="V551" s="121" t="s">
        <v>158</v>
      </c>
      <c r="W551" s="115">
        <f>SUM(W548:W550)</f>
        <v>3473087.2000000007</v>
      </c>
      <c r="X551" s="116">
        <f>SUM(X548:X550)</f>
        <v>0</v>
      </c>
      <c r="Y551" s="116"/>
      <c r="Z551" s="116">
        <f>SUM(Z548:Z550)</f>
        <v>0</v>
      </c>
      <c r="AA551" s="106">
        <f>SUM(AA548:AA550)</f>
        <v>3473087.2000000007</v>
      </c>
      <c r="AC551" s="116">
        <f>SUM(AC548:AC550)</f>
        <v>2524687.252081627</v>
      </c>
      <c r="AD551" s="116">
        <f>SUM(AD548:AD550)</f>
        <v>0</v>
      </c>
      <c r="AE551" s="118">
        <f>SUM(AE548:AE550)</f>
        <v>0</v>
      </c>
      <c r="AF551" s="118"/>
      <c r="AG551" s="118">
        <f>SUM(AG548:AG550)</f>
        <v>2524687.252081627</v>
      </c>
      <c r="AH551" s="118">
        <f>SUM(AH548:AH550)</f>
        <v>948399.94791837258</v>
      </c>
      <c r="AJ551" s="111"/>
    </row>
    <row r="552" spans="1:37" ht="24" x14ac:dyDescent="0.2">
      <c r="A552" s="113"/>
      <c r="B552" s="113"/>
      <c r="C552" s="122" t="s">
        <v>159</v>
      </c>
      <c r="D552" s="115"/>
      <c r="E552" s="115"/>
      <c r="F552" s="116"/>
      <c r="G552" s="116"/>
      <c r="H552" s="106"/>
      <c r="J552" s="116"/>
      <c r="K552" s="116"/>
      <c r="L552" s="116"/>
      <c r="M552" s="116"/>
      <c r="N552" s="106"/>
      <c r="O552" s="109"/>
      <c r="Q552" s="111"/>
      <c r="T552" s="113"/>
      <c r="U552" s="113"/>
      <c r="V552" s="122" t="s">
        <v>159</v>
      </c>
      <c r="W552" s="115"/>
      <c r="X552" s="116"/>
      <c r="Y552" s="116"/>
      <c r="Z552" s="116"/>
      <c r="AA552" s="106"/>
      <c r="AC552" s="116"/>
      <c r="AD552" s="116"/>
      <c r="AE552" s="126"/>
      <c r="AF552" s="126"/>
      <c r="AG552" s="127"/>
      <c r="AH552" s="128"/>
      <c r="AI552" s="129"/>
      <c r="AJ552" s="129"/>
      <c r="AK552" s="126"/>
    </row>
    <row r="553" spans="1:37" x14ac:dyDescent="0.2">
      <c r="A553" s="113"/>
      <c r="B553" s="113"/>
      <c r="C553" s="117" t="s">
        <v>91</v>
      </c>
      <c r="D553" s="118"/>
      <c r="E553" s="118"/>
      <c r="F553" s="118"/>
      <c r="G553" s="118"/>
      <c r="H553" s="118"/>
      <c r="I553" s="118"/>
      <c r="J553" s="118"/>
      <c r="K553" s="118"/>
      <c r="L553" s="118">
        <f>L551+L552</f>
        <v>120706</v>
      </c>
      <c r="M553" s="118"/>
      <c r="N553" s="118"/>
      <c r="O553" s="118"/>
      <c r="Q553" s="111"/>
      <c r="T553" s="113"/>
      <c r="U553" s="113"/>
      <c r="V553" s="117" t="s">
        <v>91</v>
      </c>
      <c r="W553" s="118"/>
      <c r="X553" s="118"/>
      <c r="Y553" s="118"/>
      <c r="Z553" s="118"/>
      <c r="AA553" s="118"/>
      <c r="AB553" s="118"/>
      <c r="AC553" s="118"/>
      <c r="AD553" s="118">
        <f>AD551+AD552</f>
        <v>0</v>
      </c>
      <c r="AE553" s="126"/>
      <c r="AF553" s="126"/>
      <c r="AG553" s="133"/>
      <c r="AH553" s="134"/>
      <c r="AI553" s="126"/>
      <c r="AJ553" s="126"/>
      <c r="AK553" s="126"/>
    </row>
    <row r="554" spans="1:37" x14ac:dyDescent="0.2">
      <c r="A554" s="123"/>
      <c r="B554" s="123"/>
      <c r="C554" s="189"/>
      <c r="D554" s="189"/>
      <c r="E554" s="189"/>
      <c r="F554" s="189"/>
      <c r="G554" s="189"/>
      <c r="H554" s="189"/>
      <c r="I554" s="189"/>
      <c r="J554" s="189"/>
      <c r="K554" s="124"/>
      <c r="L554" s="125"/>
      <c r="M554" s="126"/>
      <c r="N554" s="127"/>
      <c r="O554" s="128"/>
      <c r="P554" s="129"/>
      <c r="Q554" s="129"/>
      <c r="R554" s="129"/>
      <c r="S554" s="129"/>
      <c r="T554" s="123"/>
      <c r="U554" s="123"/>
      <c r="V554" s="189"/>
      <c r="W554" s="189"/>
      <c r="X554" s="189"/>
      <c r="Y554" s="189"/>
      <c r="Z554" s="189"/>
      <c r="AA554" s="189"/>
      <c r="AB554" s="189"/>
      <c r="AC554" s="189"/>
      <c r="AD554" s="125"/>
    </row>
    <row r="555" spans="1:37" x14ac:dyDescent="0.2">
      <c r="A555" s="123"/>
      <c r="B555" s="130"/>
      <c r="C555" s="190"/>
      <c r="D555" s="190"/>
      <c r="E555" s="190"/>
      <c r="F555" s="190"/>
      <c r="G555" s="190"/>
      <c r="H555" s="190" t="s">
        <v>177</v>
      </c>
      <c r="I555" s="190"/>
      <c r="J555" s="190"/>
      <c r="K555" s="131"/>
      <c r="L555" s="132"/>
      <c r="M555" s="126"/>
      <c r="N555" s="133"/>
      <c r="O555" s="134"/>
      <c r="P555" s="126"/>
      <c r="Q555" s="126"/>
      <c r="R555" s="126"/>
      <c r="S555" s="126"/>
      <c r="T555" s="123"/>
      <c r="U555" s="130"/>
      <c r="V555" s="190"/>
      <c r="W555" s="190"/>
      <c r="X555" s="190"/>
      <c r="Y555" s="190"/>
      <c r="Z555" s="190"/>
      <c r="AA555" s="190" t="s">
        <v>177</v>
      </c>
      <c r="AB555" s="190"/>
      <c r="AC555" s="190"/>
      <c r="AD555" s="132"/>
    </row>
    <row r="556" spans="1:37" x14ac:dyDescent="0.2">
      <c r="A556" s="87">
        <v>10</v>
      </c>
      <c r="C556" s="88" t="s">
        <v>163</v>
      </c>
      <c r="H556" s="111" t="s">
        <v>163</v>
      </c>
      <c r="J556" s="135"/>
      <c r="K556" s="135"/>
      <c r="L556" s="127"/>
      <c r="M556" s="128"/>
      <c r="N556" s="129"/>
      <c r="O556" s="111"/>
      <c r="T556" s="87">
        <v>10</v>
      </c>
      <c r="V556" s="88" t="s">
        <v>163</v>
      </c>
      <c r="AA556" s="111" t="s">
        <v>163</v>
      </c>
      <c r="AC556" s="135"/>
      <c r="AD556" s="111"/>
    </row>
    <row r="557" spans="1:37" x14ac:dyDescent="0.2">
      <c r="A557" s="136">
        <v>8</v>
      </c>
      <c r="B557" s="136"/>
      <c r="C557" s="137" t="s">
        <v>78</v>
      </c>
      <c r="D557" s="137"/>
      <c r="E557" s="137"/>
      <c r="F557" s="137"/>
      <c r="G557" s="137"/>
      <c r="H557" s="137" t="s">
        <v>78</v>
      </c>
      <c r="I557" s="137"/>
      <c r="L557" s="137"/>
      <c r="M557" s="137"/>
      <c r="O557" s="111"/>
      <c r="T557" s="136">
        <v>8</v>
      </c>
      <c r="U557" s="136"/>
      <c r="V557" s="137" t="s">
        <v>78</v>
      </c>
      <c r="W557" s="137"/>
      <c r="X557" s="137"/>
      <c r="Y557" s="137"/>
      <c r="Z557" s="137"/>
      <c r="AA557" s="137" t="s">
        <v>78</v>
      </c>
      <c r="AB557" s="137"/>
      <c r="AD557" s="137"/>
    </row>
    <row r="558" spans="1:37" x14ac:dyDescent="0.2">
      <c r="A558" s="138">
        <v>8</v>
      </c>
      <c r="B558" s="138"/>
      <c r="C558" s="139" t="s">
        <v>164</v>
      </c>
      <c r="D558" s="137"/>
      <c r="E558" s="137"/>
      <c r="F558" s="137"/>
      <c r="G558" s="137"/>
      <c r="H558" s="137" t="s">
        <v>164</v>
      </c>
      <c r="I558" s="137"/>
      <c r="L558" s="140"/>
      <c r="O558" s="111"/>
      <c r="T558" s="138">
        <v>8</v>
      </c>
      <c r="U558" s="138"/>
      <c r="V558" s="139" t="s">
        <v>164</v>
      </c>
      <c r="W558" s="137"/>
      <c r="X558" s="137"/>
      <c r="Y558" s="137"/>
      <c r="Z558" s="137"/>
      <c r="AA558" s="137" t="s">
        <v>164</v>
      </c>
      <c r="AB558" s="137"/>
      <c r="AD558" s="140"/>
    </row>
    <row r="559" spans="1:37" x14ac:dyDescent="0.2">
      <c r="A559" s="138">
        <v>8</v>
      </c>
      <c r="B559" s="138"/>
      <c r="C559" s="139" t="s">
        <v>165</v>
      </c>
      <c r="D559" s="137"/>
      <c r="E559" s="137"/>
      <c r="F559" s="137"/>
      <c r="G559" s="137"/>
      <c r="H559" s="137" t="s">
        <v>165</v>
      </c>
      <c r="I559" s="137"/>
      <c r="L559" s="140"/>
      <c r="O559" s="111"/>
      <c r="T559" s="138">
        <v>8</v>
      </c>
      <c r="U559" s="138"/>
      <c r="V559" s="139" t="s">
        <v>165</v>
      </c>
      <c r="W559" s="137"/>
      <c r="X559" s="137"/>
      <c r="Y559" s="137"/>
      <c r="Z559" s="137"/>
      <c r="AA559" s="137" t="s">
        <v>165</v>
      </c>
      <c r="AB559" s="137"/>
      <c r="AD559" s="140"/>
    </row>
    <row r="560" spans="1:37" x14ac:dyDescent="0.2">
      <c r="A560" s="138">
        <v>8</v>
      </c>
      <c r="B560" s="138"/>
      <c r="C560" s="139" t="s">
        <v>166</v>
      </c>
      <c r="D560" s="137"/>
      <c r="E560" s="137"/>
      <c r="F560" s="137"/>
      <c r="G560" s="137"/>
      <c r="H560" s="141" t="s">
        <v>166</v>
      </c>
      <c r="I560" s="137"/>
      <c r="L560" s="140"/>
      <c r="O560" s="111"/>
      <c r="T560" s="138">
        <v>8</v>
      </c>
      <c r="U560" s="138"/>
      <c r="V560" s="139" t="s">
        <v>166</v>
      </c>
      <c r="W560" s="137"/>
      <c r="X560" s="137"/>
      <c r="Y560" s="137"/>
      <c r="Z560" s="137"/>
      <c r="AA560" s="141" t="s">
        <v>166</v>
      </c>
      <c r="AB560" s="137"/>
      <c r="AD560" s="140"/>
    </row>
    <row r="561" spans="1:30" ht="24" x14ac:dyDescent="0.2">
      <c r="A561" s="138"/>
      <c r="B561" s="138"/>
      <c r="C561" s="139"/>
      <c r="D561" s="137"/>
      <c r="E561" s="137"/>
      <c r="F561" s="137"/>
      <c r="G561" s="137"/>
      <c r="H561" s="141" t="s">
        <v>167</v>
      </c>
      <c r="I561" s="137"/>
      <c r="L561" s="140">
        <f>L553+L556+L560+L557+L558+L559</f>
        <v>120706</v>
      </c>
      <c r="O561" s="111"/>
      <c r="T561" s="138"/>
      <c r="U561" s="138"/>
      <c r="V561" s="139"/>
      <c r="W561" s="137"/>
      <c r="X561" s="137"/>
      <c r="Y561" s="137"/>
      <c r="Z561" s="137"/>
      <c r="AA561" s="141" t="s">
        <v>167</v>
      </c>
      <c r="AB561" s="137"/>
      <c r="AD561" s="140">
        <f>AD553+AD556+AD560+AD557+AD558+AD559</f>
        <v>0</v>
      </c>
    </row>
    <row r="562" spans="1:30" x14ac:dyDescent="0.2">
      <c r="A562" s="138"/>
      <c r="B562" s="138"/>
      <c r="C562" s="139"/>
      <c r="D562" s="137"/>
      <c r="E562" s="137"/>
      <c r="F562" s="137"/>
      <c r="G562" s="137"/>
      <c r="H562" s="137"/>
      <c r="I562" s="137"/>
      <c r="L562" s="140"/>
      <c r="O562" s="111"/>
      <c r="T562" s="138"/>
      <c r="U562" s="138"/>
      <c r="V562" s="139"/>
      <c r="W562" s="137"/>
      <c r="X562" s="137"/>
      <c r="Y562" s="137"/>
      <c r="Z562" s="137"/>
      <c r="AA562" s="137"/>
      <c r="AB562" s="137"/>
      <c r="AD562" s="140"/>
    </row>
  </sheetData>
  <mergeCells count="51">
    <mergeCell ref="C555:J555"/>
    <mergeCell ref="V555:AC555"/>
    <mergeCell ref="C486:J486"/>
    <mergeCell ref="V486:AC486"/>
    <mergeCell ref="D498:H498"/>
    <mergeCell ref="W498:AA498"/>
    <mergeCell ref="C554:J554"/>
    <mergeCell ref="V554:AC554"/>
    <mergeCell ref="C417:J417"/>
    <mergeCell ref="V417:AC417"/>
    <mergeCell ref="D429:H429"/>
    <mergeCell ref="W429:AA429"/>
    <mergeCell ref="C485:J485"/>
    <mergeCell ref="V485:AC485"/>
    <mergeCell ref="J429:N429"/>
    <mergeCell ref="C347:J347"/>
    <mergeCell ref="V347:AC347"/>
    <mergeCell ref="D360:H360"/>
    <mergeCell ref="W360:AA360"/>
    <mergeCell ref="C416:J416"/>
    <mergeCell ref="V416:AC416"/>
    <mergeCell ref="C278:J278"/>
    <mergeCell ref="V278:AC278"/>
    <mergeCell ref="D290:H290"/>
    <mergeCell ref="W290:AA290"/>
    <mergeCell ref="C346:J346"/>
    <mergeCell ref="V346:AC346"/>
    <mergeCell ref="C209:J209"/>
    <mergeCell ref="V209:AC209"/>
    <mergeCell ref="D221:H221"/>
    <mergeCell ref="W221:AA221"/>
    <mergeCell ref="C277:J277"/>
    <mergeCell ref="V277:AC277"/>
    <mergeCell ref="C140:J140"/>
    <mergeCell ref="V140:AC140"/>
    <mergeCell ref="D152:H152"/>
    <mergeCell ref="W152:AA152"/>
    <mergeCell ref="C208:J208"/>
    <mergeCell ref="V208:AC208"/>
    <mergeCell ref="C71:J71"/>
    <mergeCell ref="V71:AC71"/>
    <mergeCell ref="D83:H83"/>
    <mergeCell ref="W83:AA83"/>
    <mergeCell ref="C139:J139"/>
    <mergeCell ref="V139:AC139"/>
    <mergeCell ref="A10:O10"/>
    <mergeCell ref="T10:AH10"/>
    <mergeCell ref="D14:H14"/>
    <mergeCell ref="W14:AA14"/>
    <mergeCell ref="C70:J70"/>
    <mergeCell ref="V70:AC70"/>
  </mergeCells>
  <dataValidations count="1">
    <dataValidation type="list" allowBlank="1" showInputMessage="1" showErrorMessage="1" sqref="H12 H81 H150 H358 H427 H219 H288 H496 AA12 AA81 AA150 AA358 AA427 AA219 AA288 AA496" xr:uid="{00000000-0002-0000-0000-000000000000}">
      <formula1>"Former CGAAP - without changes to the policies, CGAAP - with changes to policies, IFRS"</formula1>
    </dataValidation>
  </dataValidations>
  <pageMargins left="0.7" right="0.7" top="0.75" bottom="0.75" header="0.3" footer="0.3"/>
  <pageSetup scale="25" fitToHeight="0" orientation="landscape" horizontalDpi="1200" verticalDpi="1200" r:id="rId1"/>
  <rowBreaks count="7" manualBreakCount="7">
    <brk id="80" max="16383" man="1"/>
    <brk id="149" max="16383" man="1"/>
    <brk id="218" max="16383" man="1"/>
    <brk id="287" max="16383" man="1"/>
    <brk id="357" max="16383" man="1"/>
    <brk id="426" max="16383" man="1"/>
    <brk id="495" max="16383"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70"/>
  <sheetViews>
    <sheetView topLeftCell="A7" workbookViewId="0">
      <pane xSplit="2" ySplit="8" topLeftCell="C42" activePane="bottomRight" state="frozen"/>
      <selection activeCell="A7" sqref="A7"/>
      <selection pane="topRight" activeCell="C7" sqref="C7"/>
      <selection pane="bottomLeft" activeCell="A15" sqref="A15"/>
      <selection pane="bottomRight" activeCell="R30" sqref="R30"/>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2.7109375"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197" t="s">
        <v>0</v>
      </c>
      <c r="B1" s="197"/>
      <c r="C1" s="197"/>
      <c r="D1" s="197"/>
      <c r="E1" s="197"/>
      <c r="F1" s="197"/>
      <c r="G1" s="197"/>
      <c r="H1" s="197"/>
      <c r="I1" s="197"/>
      <c r="J1" s="197"/>
      <c r="K1" s="197"/>
      <c r="L1" s="197"/>
      <c r="M1" s="197"/>
      <c r="N1" s="197"/>
      <c r="O1" s="197"/>
      <c r="P1" s="197"/>
      <c r="Q1" s="197"/>
      <c r="R1" s="197"/>
      <c r="S1" s="197"/>
      <c r="Y1" s="1" t="s">
        <v>1</v>
      </c>
    </row>
    <row r="2" spans="1:25" ht="18" x14ac:dyDescent="0.25">
      <c r="A2" s="197" t="s">
        <v>2</v>
      </c>
      <c r="B2" s="197"/>
      <c r="C2" s="197"/>
      <c r="D2" s="197"/>
      <c r="E2" s="197"/>
      <c r="F2" s="197"/>
      <c r="G2" s="197"/>
      <c r="H2" s="197"/>
      <c r="I2" s="197"/>
      <c r="J2" s="197"/>
      <c r="K2" s="197"/>
      <c r="L2" s="197"/>
      <c r="M2" s="197"/>
      <c r="N2" s="197"/>
      <c r="O2" s="197"/>
      <c r="P2" s="197"/>
      <c r="Q2" s="197"/>
      <c r="R2" s="197"/>
      <c r="S2" s="197"/>
      <c r="Y2" s="1" t="s">
        <v>3</v>
      </c>
    </row>
    <row r="3" spans="1:25" ht="18" x14ac:dyDescent="0.25">
      <c r="A3" s="197"/>
      <c r="B3" s="197"/>
      <c r="C3" s="197"/>
      <c r="D3" s="197"/>
      <c r="E3" s="197"/>
      <c r="F3" s="197"/>
      <c r="G3" s="197"/>
      <c r="H3" s="197"/>
      <c r="I3" s="197"/>
      <c r="J3" s="197"/>
      <c r="K3" s="197"/>
      <c r="L3" s="197"/>
      <c r="M3" s="197"/>
      <c r="N3" s="197"/>
      <c r="O3" s="197"/>
      <c r="P3" s="197"/>
      <c r="Q3" s="197"/>
      <c r="R3" s="197"/>
      <c r="S3" s="197"/>
      <c r="Y3" s="1" t="s">
        <v>4</v>
      </c>
    </row>
    <row r="4" spans="1:25" ht="18" x14ac:dyDescent="0.25">
      <c r="A4" s="3" t="s">
        <v>5</v>
      </c>
      <c r="B4" s="4"/>
      <c r="C4" s="4"/>
      <c r="D4" s="4"/>
      <c r="E4" s="4"/>
      <c r="F4" s="4"/>
      <c r="G4" s="4"/>
      <c r="H4" s="4"/>
      <c r="I4" s="4"/>
      <c r="J4" s="4"/>
      <c r="K4" s="4"/>
      <c r="L4" s="4"/>
      <c r="M4" s="4"/>
      <c r="N4" s="4"/>
      <c r="O4" s="4"/>
      <c r="P4" s="4"/>
      <c r="Q4" s="4"/>
      <c r="R4" s="4"/>
      <c r="S4" s="4"/>
    </row>
    <row r="5" spans="1:25" ht="18" x14ac:dyDescent="0.25">
      <c r="A5" s="4"/>
      <c r="B5" s="4"/>
      <c r="C5" s="4"/>
      <c r="D5" s="4"/>
      <c r="E5" s="4"/>
      <c r="F5" s="4"/>
      <c r="G5" s="4"/>
      <c r="H5" s="4"/>
      <c r="I5" s="4"/>
      <c r="J5" s="4"/>
      <c r="K5" s="4"/>
      <c r="L5" s="4"/>
      <c r="M5" s="4"/>
      <c r="N5" s="4"/>
      <c r="O5" s="4"/>
      <c r="P5" s="4"/>
      <c r="Q5" s="4"/>
      <c r="R5" s="4"/>
      <c r="S5" s="4"/>
    </row>
    <row r="6" spans="1:25" ht="51" customHeight="1" x14ac:dyDescent="0.2">
      <c r="A6" s="206" t="s">
        <v>6</v>
      </c>
      <c r="B6" s="207"/>
      <c r="C6" s="208" t="s">
        <v>7</v>
      </c>
      <c r="D6" s="208"/>
      <c r="E6" s="208"/>
      <c r="F6" s="208"/>
      <c r="G6" s="208"/>
      <c r="H6" s="208"/>
      <c r="I6" s="208"/>
      <c r="J6" s="208"/>
      <c r="K6" s="208"/>
      <c r="L6" s="208"/>
      <c r="M6" s="208"/>
      <c r="N6" s="208"/>
      <c r="O6" s="208"/>
      <c r="P6" s="208"/>
      <c r="Q6" s="208"/>
      <c r="R6" s="5" t="s">
        <v>8</v>
      </c>
      <c r="S6" s="6" t="s">
        <v>9</v>
      </c>
      <c r="Y6" s="1">
        <v>2012</v>
      </c>
    </row>
    <row r="7" spans="1:25" ht="35.25" customHeight="1" x14ac:dyDescent="0.2">
      <c r="A7" s="203" t="s">
        <v>10</v>
      </c>
      <c r="B7" s="204"/>
      <c r="C7" s="205" t="s">
        <v>11</v>
      </c>
      <c r="D7" s="205"/>
      <c r="E7" s="205"/>
      <c r="F7" s="205"/>
      <c r="G7" s="205"/>
      <c r="H7" s="205"/>
      <c r="I7" s="205"/>
      <c r="J7" s="205"/>
      <c r="K7" s="205"/>
      <c r="L7" s="205"/>
      <c r="M7" s="205"/>
      <c r="N7" s="205"/>
      <c r="O7" s="205"/>
      <c r="P7" s="205"/>
      <c r="Q7" s="205"/>
      <c r="R7" s="7"/>
      <c r="S7" s="8"/>
      <c r="Y7" s="1">
        <v>2013</v>
      </c>
    </row>
    <row r="8" spans="1:25" ht="30.75" customHeight="1" x14ac:dyDescent="0.2">
      <c r="A8" s="209" t="s">
        <v>12</v>
      </c>
      <c r="B8" s="210"/>
      <c r="C8" s="211" t="s">
        <v>13</v>
      </c>
      <c r="D8" s="211"/>
      <c r="E8" s="211"/>
      <c r="F8" s="211"/>
      <c r="G8" s="211"/>
      <c r="H8" s="211"/>
      <c r="I8" s="211"/>
      <c r="J8" s="211"/>
      <c r="K8" s="211"/>
      <c r="L8" s="211"/>
      <c r="M8" s="211"/>
      <c r="N8" s="211"/>
      <c r="O8" s="211"/>
      <c r="P8" s="211"/>
      <c r="Q8" s="211"/>
      <c r="R8" s="7"/>
      <c r="S8" s="7"/>
      <c r="Y8" s="1">
        <v>2014</v>
      </c>
    </row>
    <row r="9" spans="1:25" ht="36.75" customHeight="1" x14ac:dyDescent="0.2">
      <c r="A9" s="205" t="s">
        <v>14</v>
      </c>
      <c r="B9" s="205"/>
      <c r="C9" s="205" t="s">
        <v>15</v>
      </c>
      <c r="D9" s="205"/>
      <c r="E9" s="205"/>
      <c r="F9" s="205"/>
      <c r="G9" s="205"/>
      <c r="H9" s="205"/>
      <c r="I9" s="205"/>
      <c r="J9" s="205"/>
      <c r="K9" s="205"/>
      <c r="L9" s="205"/>
      <c r="M9" s="205"/>
      <c r="N9" s="205"/>
      <c r="O9" s="205"/>
      <c r="P9" s="205"/>
      <c r="Q9" s="205"/>
      <c r="R9" s="7"/>
      <c r="S9" s="7"/>
      <c r="Y9" s="1">
        <v>2015</v>
      </c>
    </row>
    <row r="10" spans="1:25" ht="36.75" customHeight="1" x14ac:dyDescent="0.2">
      <c r="A10" s="9"/>
      <c r="B10" s="181" t="s">
        <v>186</v>
      </c>
      <c r="C10" s="10"/>
      <c r="D10" s="10"/>
      <c r="E10" s="10"/>
      <c r="F10" s="10"/>
      <c r="G10" s="10"/>
      <c r="H10" s="10"/>
      <c r="I10" s="10"/>
      <c r="J10" s="10"/>
      <c r="K10" s="10"/>
      <c r="L10" s="10"/>
      <c r="M10" s="10"/>
      <c r="N10" s="10"/>
      <c r="O10" s="10"/>
      <c r="P10" s="10"/>
      <c r="Q10" s="10"/>
      <c r="R10" s="10"/>
      <c r="S10" s="11"/>
      <c r="Y10" s="1">
        <v>2016</v>
      </c>
    </row>
    <row r="11" spans="1:25" ht="13.5" thickBot="1" x14ac:dyDescent="0.25">
      <c r="A11" s="12"/>
      <c r="B11" s="12"/>
      <c r="C11" s="12"/>
      <c r="D11" s="12"/>
      <c r="E11" s="12"/>
      <c r="F11" s="12"/>
      <c r="G11" s="12"/>
      <c r="H11" s="12"/>
      <c r="I11" s="12"/>
      <c r="J11" s="12"/>
      <c r="K11" s="12"/>
      <c r="L11" s="12"/>
      <c r="M11" s="12"/>
      <c r="N11" s="12"/>
      <c r="O11" s="12"/>
      <c r="P11" s="12"/>
      <c r="Q11" s="12"/>
      <c r="R11" s="12"/>
      <c r="S11" s="12"/>
      <c r="Y11" s="1">
        <v>2017</v>
      </c>
    </row>
    <row r="12" spans="1:25" ht="18.75" customHeight="1" thickBot="1" x14ac:dyDescent="0.3">
      <c r="A12" s="4"/>
      <c r="B12" s="4"/>
      <c r="C12" s="212" t="s">
        <v>16</v>
      </c>
      <c r="D12" s="213"/>
      <c r="E12" s="213"/>
      <c r="F12" s="213"/>
      <c r="G12" s="213"/>
      <c r="H12" s="213"/>
      <c r="I12" s="214"/>
      <c r="J12" s="215" t="s">
        <v>17</v>
      </c>
      <c r="K12" s="216"/>
      <c r="L12" s="216"/>
      <c r="M12" s="216"/>
      <c r="N12" s="215" t="s">
        <v>18</v>
      </c>
      <c r="O12" s="216"/>
      <c r="P12" s="216"/>
      <c r="Q12" s="217"/>
      <c r="R12" s="4"/>
      <c r="S12" s="4"/>
      <c r="Y12" s="1">
        <v>2018</v>
      </c>
    </row>
    <row r="13" spans="1:25" ht="63.75" customHeight="1" x14ac:dyDescent="0.2">
      <c r="A13" s="218" t="s">
        <v>19</v>
      </c>
      <c r="B13" s="220" t="s">
        <v>20</v>
      </c>
      <c r="C13" s="13" t="s">
        <v>21</v>
      </c>
      <c r="D13" s="14" t="s">
        <v>22</v>
      </c>
      <c r="E13" s="15" t="s">
        <v>23</v>
      </c>
      <c r="F13" s="13" t="s">
        <v>24</v>
      </c>
      <c r="G13" s="14" t="s">
        <v>25</v>
      </c>
      <c r="H13" s="15" t="s">
        <v>26</v>
      </c>
      <c r="I13" s="16" t="s">
        <v>27</v>
      </c>
      <c r="J13" s="13" t="s">
        <v>28</v>
      </c>
      <c r="K13" s="17" t="s">
        <v>29</v>
      </c>
      <c r="L13" s="17" t="s">
        <v>30</v>
      </c>
      <c r="M13" s="18" t="s">
        <v>31</v>
      </c>
      <c r="N13" s="13" t="s">
        <v>32</v>
      </c>
      <c r="O13" s="17" t="s">
        <v>33</v>
      </c>
      <c r="P13" s="17" t="s">
        <v>34</v>
      </c>
      <c r="Q13" s="15" t="s">
        <v>35</v>
      </c>
      <c r="R13" s="19" t="s">
        <v>36</v>
      </c>
      <c r="S13" s="20" t="s">
        <v>37</v>
      </c>
    </row>
    <row r="14" spans="1:25" ht="13.5" thickBot="1" x14ac:dyDescent="0.25">
      <c r="A14" s="219"/>
      <c r="B14" s="221"/>
      <c r="C14" s="21" t="s">
        <v>38</v>
      </c>
      <c r="D14" s="22" t="s">
        <v>39</v>
      </c>
      <c r="E14" s="23" t="s">
        <v>40</v>
      </c>
      <c r="F14" s="21" t="s">
        <v>41</v>
      </c>
      <c r="G14" s="22" t="s">
        <v>42</v>
      </c>
      <c r="H14" s="23" t="s">
        <v>43</v>
      </c>
      <c r="I14" s="24" t="s">
        <v>44</v>
      </c>
      <c r="J14" s="25" t="s">
        <v>45</v>
      </c>
      <c r="K14" s="26" t="s">
        <v>46</v>
      </c>
      <c r="L14" s="22" t="s">
        <v>47</v>
      </c>
      <c r="M14" s="26" t="s">
        <v>48</v>
      </c>
      <c r="N14" s="27" t="s">
        <v>49</v>
      </c>
      <c r="O14" s="28" t="s">
        <v>50</v>
      </c>
      <c r="P14" s="28" t="s">
        <v>51</v>
      </c>
      <c r="Q14" s="29" t="s">
        <v>52</v>
      </c>
      <c r="R14" s="30" t="s">
        <v>53</v>
      </c>
      <c r="S14" s="23" t="s">
        <v>54</v>
      </c>
    </row>
    <row r="15" spans="1:25" ht="25.5" x14ac:dyDescent="0.2">
      <c r="A15" s="31">
        <v>1611</v>
      </c>
      <c r="B15" s="32" t="s">
        <v>55</v>
      </c>
      <c r="C15" s="154">
        <f>'2.6 Fixed Asset Cont Sched'!O362</f>
        <v>51880</v>
      </c>
      <c r="D15" s="155"/>
      <c r="E15" s="156">
        <f>C15-D15</f>
        <v>51880</v>
      </c>
      <c r="F15" s="154"/>
      <c r="G15" s="155"/>
      <c r="H15" s="156">
        <f>F15-G15</f>
        <v>0</v>
      </c>
      <c r="I15" s="157">
        <f>'2.6 Fixed Asset Cont Sched'!E431-'2.6 Fixed Asset Cont Sched'!K431</f>
        <v>0</v>
      </c>
      <c r="J15" s="33">
        <v>1</v>
      </c>
      <c r="K15" s="34">
        <f>IF(J15=0,0,1/J15)</f>
        <v>1</v>
      </c>
      <c r="L15" s="35">
        <v>2</v>
      </c>
      <c r="M15" s="36">
        <f>IF(L15=0,0,1/L15)</f>
        <v>0.5</v>
      </c>
      <c r="N15" s="163">
        <f>IF(J15=0,0,+E15/J15)</f>
        <v>51880</v>
      </c>
      <c r="O15" s="163">
        <f>IF(L15=0,0,+H15/L15)</f>
        <v>0</v>
      </c>
      <c r="P15" s="164">
        <f>IF(L15=0,0,+(I15*0.5)/L15)</f>
        <v>0</v>
      </c>
      <c r="Q15" s="165">
        <f>IF(ISERROR(+N15+O15+P15), 0, +N15+O15+P15)</f>
        <v>51880</v>
      </c>
      <c r="R15" s="166">
        <v>51880</v>
      </c>
      <c r="S15" s="167">
        <f>IF(ISERROR(+R15-122), 0, +R15-Q15)</f>
        <v>0</v>
      </c>
    </row>
    <row r="16" spans="1:25" ht="25.5" x14ac:dyDescent="0.2">
      <c r="A16" s="37">
        <v>1612</v>
      </c>
      <c r="B16" s="38" t="s">
        <v>56</v>
      </c>
      <c r="C16" s="154">
        <f>'2.6 Fixed Asset Cont Sched'!O363</f>
        <v>0</v>
      </c>
      <c r="D16" s="155"/>
      <c r="E16" s="156">
        <f t="shared" ref="E16:E52" si="0">C16-D16</f>
        <v>0</v>
      </c>
      <c r="F16" s="154"/>
      <c r="G16" s="155"/>
      <c r="H16" s="156">
        <f t="shared" ref="H16:H52" si="1">F16-G16</f>
        <v>0</v>
      </c>
      <c r="I16" s="157"/>
      <c r="J16" s="33"/>
      <c r="K16" s="34">
        <f t="shared" ref="K16:K52" si="2">IF(J16=0,0,1/J16)</f>
        <v>0</v>
      </c>
      <c r="L16" s="35"/>
      <c r="M16" s="39">
        <f t="shared" ref="M16:M52" si="3">IF(L16=0,0,1/L16)</f>
        <v>0</v>
      </c>
      <c r="N16" s="163">
        <f t="shared" ref="N16:N52" si="4">IF(J16=0,0,+E16/J16)</f>
        <v>0</v>
      </c>
      <c r="O16" s="163">
        <f>IF(L16=0,0,+H16/L16)</f>
        <v>0</v>
      </c>
      <c r="P16" s="164">
        <f t="shared" ref="P16:P52" si="5">IF(L16=0,0,+(I16*0.5)/L16)</f>
        <v>0</v>
      </c>
      <c r="Q16" s="165">
        <f t="shared" ref="Q16:Q52" si="6">IF(ISERROR(+N16+O16+P16), 0, +N16+O16+P16)</f>
        <v>0</v>
      </c>
      <c r="R16" s="166"/>
      <c r="S16" s="167">
        <f t="shared" ref="S16:S52" si="7">IF(ISERROR(+R16-122), 0, +R16-Q16)</f>
        <v>0</v>
      </c>
    </row>
    <row r="17" spans="1:19" ht="14.25" x14ac:dyDescent="0.2">
      <c r="A17" s="37">
        <v>1805</v>
      </c>
      <c r="B17" s="38" t="s">
        <v>57</v>
      </c>
      <c r="C17" s="154">
        <f>'2.6 Fixed Asset Cont Sched'!O364</f>
        <v>141</v>
      </c>
      <c r="D17" s="155"/>
      <c r="E17" s="156">
        <f t="shared" si="0"/>
        <v>141</v>
      </c>
      <c r="F17" s="154"/>
      <c r="G17" s="155"/>
      <c r="H17" s="156">
        <f t="shared" si="1"/>
        <v>0</v>
      </c>
      <c r="I17" s="157">
        <v>30000</v>
      </c>
      <c r="J17" s="33">
        <v>0</v>
      </c>
      <c r="K17" s="34">
        <f t="shared" si="2"/>
        <v>0</v>
      </c>
      <c r="L17" s="35"/>
      <c r="M17" s="39">
        <f t="shared" si="3"/>
        <v>0</v>
      </c>
      <c r="N17" s="163">
        <f t="shared" si="4"/>
        <v>0</v>
      </c>
      <c r="O17" s="163">
        <f t="shared" ref="O17:O52" si="8">IF(L17=0,0,+H17/L17)</f>
        <v>0</v>
      </c>
      <c r="P17" s="164">
        <f t="shared" si="5"/>
        <v>0</v>
      </c>
      <c r="Q17" s="165">
        <f t="shared" si="6"/>
        <v>0</v>
      </c>
      <c r="R17" s="166"/>
      <c r="S17" s="167">
        <f t="shared" si="7"/>
        <v>0</v>
      </c>
    </row>
    <row r="18" spans="1:19" ht="14.25" x14ac:dyDescent="0.2">
      <c r="A18" s="37">
        <v>1808</v>
      </c>
      <c r="B18" s="38" t="s">
        <v>58</v>
      </c>
      <c r="C18" s="154">
        <f>'2.6 Fixed Asset Cont Sched'!O365</f>
        <v>0</v>
      </c>
      <c r="D18" s="155"/>
      <c r="E18" s="156">
        <f t="shared" si="0"/>
        <v>0</v>
      </c>
      <c r="F18" s="154"/>
      <c r="G18" s="155"/>
      <c r="H18" s="156">
        <f t="shared" si="1"/>
        <v>0</v>
      </c>
      <c r="I18" s="157">
        <f>'2.6 Fixed Asset Cont Sched'!E434-'2.6 Fixed Asset Cont Sched'!K434</f>
        <v>55931.14</v>
      </c>
      <c r="J18" s="33">
        <v>25</v>
      </c>
      <c r="K18" s="34">
        <f t="shared" si="2"/>
        <v>0.04</v>
      </c>
      <c r="L18" s="35">
        <v>25</v>
      </c>
      <c r="M18" s="39">
        <f t="shared" si="3"/>
        <v>0.04</v>
      </c>
      <c r="N18" s="163">
        <f t="shared" si="4"/>
        <v>0</v>
      </c>
      <c r="O18" s="163">
        <f t="shared" si="8"/>
        <v>0</v>
      </c>
      <c r="P18" s="164">
        <f t="shared" si="5"/>
        <v>1118.6228000000001</v>
      </c>
      <c r="Q18" s="165">
        <f t="shared" si="6"/>
        <v>1118.6228000000001</v>
      </c>
      <c r="R18" s="166">
        <v>5403</v>
      </c>
      <c r="S18" s="167">
        <f t="shared" si="7"/>
        <v>4284.3771999999999</v>
      </c>
    </row>
    <row r="19" spans="1:19" ht="14.25" x14ac:dyDescent="0.2">
      <c r="A19" s="37">
        <v>1810</v>
      </c>
      <c r="B19" s="38" t="s">
        <v>59</v>
      </c>
      <c r="C19" s="154">
        <f>'2.6 Fixed Asset Cont Sched'!O366</f>
        <v>0</v>
      </c>
      <c r="D19" s="155"/>
      <c r="E19" s="156">
        <f t="shared" si="0"/>
        <v>0</v>
      </c>
      <c r="F19" s="154"/>
      <c r="G19" s="155"/>
      <c r="H19" s="156">
        <f t="shared" si="1"/>
        <v>0</v>
      </c>
      <c r="I19" s="157"/>
      <c r="J19" s="33"/>
      <c r="K19" s="34">
        <f t="shared" si="2"/>
        <v>0</v>
      </c>
      <c r="L19" s="35"/>
      <c r="M19" s="39">
        <f t="shared" si="3"/>
        <v>0</v>
      </c>
      <c r="N19" s="163">
        <f t="shared" si="4"/>
        <v>0</v>
      </c>
      <c r="O19" s="163">
        <f t="shared" si="8"/>
        <v>0</v>
      </c>
      <c r="P19" s="164">
        <f t="shared" si="5"/>
        <v>0</v>
      </c>
      <c r="Q19" s="165">
        <f t="shared" si="6"/>
        <v>0</v>
      </c>
      <c r="R19" s="166"/>
      <c r="S19" s="167">
        <f t="shared" si="7"/>
        <v>0</v>
      </c>
    </row>
    <row r="20" spans="1:19" ht="14.25" x14ac:dyDescent="0.2">
      <c r="A20" s="37">
        <v>1815</v>
      </c>
      <c r="B20" s="38" t="s">
        <v>60</v>
      </c>
      <c r="C20" s="154">
        <f>'2.6 Fixed Asset Cont Sched'!O367</f>
        <v>251827</v>
      </c>
      <c r="D20" s="155"/>
      <c r="E20" s="156">
        <f t="shared" si="0"/>
        <v>251827</v>
      </c>
      <c r="F20" s="154"/>
      <c r="G20" s="155"/>
      <c r="H20" s="156">
        <f t="shared" si="1"/>
        <v>0</v>
      </c>
      <c r="I20" s="157">
        <v>-251827</v>
      </c>
      <c r="J20" s="33">
        <v>36</v>
      </c>
      <c r="K20" s="34">
        <f t="shared" si="2"/>
        <v>2.7777777777777776E-2</v>
      </c>
      <c r="L20" s="35">
        <v>40</v>
      </c>
      <c r="M20" s="39">
        <f t="shared" si="3"/>
        <v>2.5000000000000001E-2</v>
      </c>
      <c r="N20" s="163">
        <f t="shared" si="4"/>
        <v>6995.1944444444443</v>
      </c>
      <c r="O20" s="163">
        <f t="shared" si="8"/>
        <v>0</v>
      </c>
      <c r="P20" s="164">
        <f t="shared" si="5"/>
        <v>-3147.8375000000001</v>
      </c>
      <c r="Q20" s="165">
        <f t="shared" si="6"/>
        <v>3847.3569444444443</v>
      </c>
      <c r="R20" s="166">
        <v>10258</v>
      </c>
      <c r="S20" s="167">
        <f t="shared" si="7"/>
        <v>6410.6430555555562</v>
      </c>
    </row>
    <row r="21" spans="1:19" ht="14.25" x14ac:dyDescent="0.2">
      <c r="A21" s="37">
        <v>1820</v>
      </c>
      <c r="B21" s="38" t="s">
        <v>61</v>
      </c>
      <c r="C21" s="154">
        <f>'2.6 Fixed Asset Cont Sched'!O368</f>
        <v>0</v>
      </c>
      <c r="D21" s="155"/>
      <c r="E21" s="156">
        <f t="shared" si="0"/>
        <v>0</v>
      </c>
      <c r="F21" s="154"/>
      <c r="G21" s="155"/>
      <c r="H21" s="156">
        <f t="shared" si="1"/>
        <v>0</v>
      </c>
      <c r="I21" s="157">
        <f>251827+'2.6 Fixed Asset Cont Sched'!F437</f>
        <v>304827</v>
      </c>
      <c r="J21" s="33">
        <v>36</v>
      </c>
      <c r="K21" s="34">
        <f t="shared" si="2"/>
        <v>2.7777777777777776E-2</v>
      </c>
      <c r="L21" s="35">
        <v>40</v>
      </c>
      <c r="M21" s="39">
        <f t="shared" si="3"/>
        <v>2.5000000000000001E-2</v>
      </c>
      <c r="N21" s="163">
        <f t="shared" si="4"/>
        <v>0</v>
      </c>
      <c r="O21" s="163">
        <f t="shared" si="8"/>
        <v>0</v>
      </c>
      <c r="P21" s="164">
        <f t="shared" si="5"/>
        <v>3810.3375000000001</v>
      </c>
      <c r="Q21" s="165">
        <f t="shared" si="6"/>
        <v>3810.3375000000001</v>
      </c>
      <c r="R21" s="166"/>
      <c r="S21" s="167">
        <f t="shared" si="7"/>
        <v>-3810.3375000000001</v>
      </c>
    </row>
    <row r="22" spans="1:19" ht="14.25" x14ac:dyDescent="0.2">
      <c r="A22" s="37">
        <v>1825</v>
      </c>
      <c r="B22" s="38" t="s">
        <v>62</v>
      </c>
      <c r="C22" s="154">
        <f>'2.6 Fixed Asset Cont Sched'!O369</f>
        <v>0</v>
      </c>
      <c r="D22" s="155"/>
      <c r="E22" s="156">
        <f t="shared" si="0"/>
        <v>0</v>
      </c>
      <c r="F22" s="154"/>
      <c r="G22" s="155"/>
      <c r="H22" s="156">
        <f t="shared" si="1"/>
        <v>0</v>
      </c>
      <c r="I22" s="157"/>
      <c r="J22" s="33"/>
      <c r="K22" s="34">
        <f t="shared" si="2"/>
        <v>0</v>
      </c>
      <c r="L22" s="35"/>
      <c r="M22" s="39">
        <f t="shared" si="3"/>
        <v>0</v>
      </c>
      <c r="N22" s="163">
        <f t="shared" si="4"/>
        <v>0</v>
      </c>
      <c r="O22" s="163">
        <f t="shared" si="8"/>
        <v>0</v>
      </c>
      <c r="P22" s="164">
        <f t="shared" si="5"/>
        <v>0</v>
      </c>
      <c r="Q22" s="165">
        <f t="shared" si="6"/>
        <v>0</v>
      </c>
      <c r="R22" s="166"/>
      <c r="S22" s="167">
        <f t="shared" si="7"/>
        <v>0</v>
      </c>
    </row>
    <row r="23" spans="1:19" ht="14.25" x14ac:dyDescent="0.2">
      <c r="A23" s="37">
        <v>1830</v>
      </c>
      <c r="B23" s="38" t="s">
        <v>63</v>
      </c>
      <c r="C23" s="154">
        <f>'2.6 Fixed Asset Cont Sched'!O370</f>
        <v>364700</v>
      </c>
      <c r="D23" s="155"/>
      <c r="E23" s="156">
        <f t="shared" si="0"/>
        <v>364700</v>
      </c>
      <c r="F23" s="154"/>
      <c r="G23" s="155"/>
      <c r="H23" s="156">
        <f t="shared" si="1"/>
        <v>0</v>
      </c>
      <c r="I23" s="157">
        <f>'2.6 Fixed Asset Cont Sched'!F439</f>
        <v>45939.66</v>
      </c>
      <c r="J23" s="33">
        <v>46</v>
      </c>
      <c r="K23" s="34">
        <f t="shared" si="2"/>
        <v>2.1739130434782608E-2</v>
      </c>
      <c r="L23" s="35">
        <v>50</v>
      </c>
      <c r="M23" s="39">
        <f t="shared" si="3"/>
        <v>0.02</v>
      </c>
      <c r="N23" s="163">
        <f t="shared" si="4"/>
        <v>7928.260869565217</v>
      </c>
      <c r="O23" s="163">
        <f t="shared" si="8"/>
        <v>0</v>
      </c>
      <c r="P23" s="164">
        <f t="shared" si="5"/>
        <v>459.39660000000003</v>
      </c>
      <c r="Q23" s="165">
        <f t="shared" si="6"/>
        <v>8387.6574695652162</v>
      </c>
      <c r="R23" s="166">
        <v>25115</v>
      </c>
      <c r="S23" s="167">
        <f t="shared" si="7"/>
        <v>16727.342530434784</v>
      </c>
    </row>
    <row r="24" spans="1:19" ht="14.25" x14ac:dyDescent="0.2">
      <c r="A24" s="37">
        <v>1835</v>
      </c>
      <c r="B24" s="38" t="s">
        <v>64</v>
      </c>
      <c r="C24" s="154">
        <f>'2.6 Fixed Asset Cont Sched'!O371</f>
        <v>0</v>
      </c>
      <c r="D24" s="155"/>
      <c r="E24" s="156">
        <f t="shared" si="0"/>
        <v>0</v>
      </c>
      <c r="F24" s="154"/>
      <c r="G24" s="155"/>
      <c r="H24" s="156">
        <f t="shared" si="1"/>
        <v>0</v>
      </c>
      <c r="I24" s="157"/>
      <c r="J24" s="33"/>
      <c r="K24" s="34">
        <f t="shared" si="2"/>
        <v>0</v>
      </c>
      <c r="L24" s="35"/>
      <c r="M24" s="39">
        <f t="shared" si="3"/>
        <v>0</v>
      </c>
      <c r="N24" s="163">
        <f t="shared" si="4"/>
        <v>0</v>
      </c>
      <c r="O24" s="163">
        <f t="shared" si="8"/>
        <v>0</v>
      </c>
      <c r="P24" s="164">
        <f t="shared" si="5"/>
        <v>0</v>
      </c>
      <c r="Q24" s="165">
        <f t="shared" si="6"/>
        <v>0</v>
      </c>
      <c r="R24" s="166"/>
      <c r="S24" s="167">
        <f t="shared" si="7"/>
        <v>0</v>
      </c>
    </row>
    <row r="25" spans="1:19" ht="14.25" x14ac:dyDescent="0.2">
      <c r="A25" s="37">
        <v>1840</v>
      </c>
      <c r="B25" s="38" t="s">
        <v>65</v>
      </c>
      <c r="C25" s="154">
        <f>'2.6 Fixed Asset Cont Sched'!O372</f>
        <v>22209</v>
      </c>
      <c r="D25" s="155"/>
      <c r="E25" s="156">
        <f t="shared" si="0"/>
        <v>22209</v>
      </c>
      <c r="F25" s="154"/>
      <c r="G25" s="155"/>
      <c r="H25" s="156">
        <f t="shared" si="1"/>
        <v>0</v>
      </c>
      <c r="I25" s="157"/>
      <c r="J25" s="33">
        <v>46</v>
      </c>
      <c r="K25" s="34">
        <f t="shared" si="2"/>
        <v>2.1739130434782608E-2</v>
      </c>
      <c r="L25" s="35">
        <v>50</v>
      </c>
      <c r="M25" s="39">
        <f t="shared" si="3"/>
        <v>0.02</v>
      </c>
      <c r="N25" s="163">
        <f t="shared" si="4"/>
        <v>482.80434782608694</v>
      </c>
      <c r="O25" s="163">
        <f t="shared" si="8"/>
        <v>0</v>
      </c>
      <c r="P25" s="164">
        <f t="shared" si="5"/>
        <v>0</v>
      </c>
      <c r="Q25" s="165">
        <f t="shared" si="6"/>
        <v>482.80434782608694</v>
      </c>
      <c r="R25" s="166">
        <v>1550</v>
      </c>
      <c r="S25" s="167">
        <f t="shared" si="7"/>
        <v>1067.195652173913</v>
      </c>
    </row>
    <row r="26" spans="1:19" ht="14.25" x14ac:dyDescent="0.2">
      <c r="A26" s="37">
        <v>1845</v>
      </c>
      <c r="B26" s="38" t="s">
        <v>66</v>
      </c>
      <c r="C26" s="154">
        <f>'2.6 Fixed Asset Cont Sched'!O373</f>
        <v>2945</v>
      </c>
      <c r="D26" s="155"/>
      <c r="E26" s="156">
        <f t="shared" si="0"/>
        <v>2945</v>
      </c>
      <c r="F26" s="154"/>
      <c r="G26" s="155"/>
      <c r="H26" s="156">
        <f t="shared" si="1"/>
        <v>0</v>
      </c>
      <c r="I26" s="157"/>
      <c r="J26" s="33">
        <v>46</v>
      </c>
      <c r="K26" s="34">
        <f t="shared" si="2"/>
        <v>2.1739130434782608E-2</v>
      </c>
      <c r="L26" s="35">
        <v>50</v>
      </c>
      <c r="M26" s="39">
        <f t="shared" si="3"/>
        <v>0.02</v>
      </c>
      <c r="N26" s="163">
        <f t="shared" si="4"/>
        <v>64.021739130434781</v>
      </c>
      <c r="O26" s="163">
        <f t="shared" si="8"/>
        <v>0</v>
      </c>
      <c r="P26" s="164">
        <f t="shared" si="5"/>
        <v>0</v>
      </c>
      <c r="Q26" s="165">
        <f t="shared" si="6"/>
        <v>64.021739130434781</v>
      </c>
      <c r="R26" s="166">
        <v>70</v>
      </c>
      <c r="S26" s="167">
        <f t="shared" si="7"/>
        <v>5.9782608695652186</v>
      </c>
    </row>
    <row r="27" spans="1:19" ht="14.25" x14ac:dyDescent="0.2">
      <c r="A27" s="37">
        <v>1850</v>
      </c>
      <c r="B27" s="38" t="s">
        <v>67</v>
      </c>
      <c r="C27" s="154">
        <f>'2.6 Fixed Asset Cont Sched'!O374</f>
        <v>132403</v>
      </c>
      <c r="D27" s="155"/>
      <c r="E27" s="156">
        <f t="shared" si="0"/>
        <v>132403</v>
      </c>
      <c r="F27" s="154"/>
      <c r="G27" s="155"/>
      <c r="H27" s="156">
        <f t="shared" si="1"/>
        <v>0</v>
      </c>
      <c r="I27" s="157">
        <f>'2.6 Fixed Asset Cont Sched'!F443</f>
        <v>5277.56</v>
      </c>
      <c r="J27" s="33">
        <v>46</v>
      </c>
      <c r="K27" s="34">
        <f t="shared" si="2"/>
        <v>2.1739130434782608E-2</v>
      </c>
      <c r="L27" s="35">
        <v>50</v>
      </c>
      <c r="M27" s="39">
        <f t="shared" si="3"/>
        <v>0.02</v>
      </c>
      <c r="N27" s="163">
        <f t="shared" si="4"/>
        <v>2878.3260869565215</v>
      </c>
      <c r="O27" s="163">
        <f t="shared" si="8"/>
        <v>0</v>
      </c>
      <c r="P27" s="164">
        <f t="shared" si="5"/>
        <v>52.775600000000004</v>
      </c>
      <c r="Q27" s="165">
        <f t="shared" si="6"/>
        <v>2931.1016869565215</v>
      </c>
      <c r="R27" s="166">
        <v>8147</v>
      </c>
      <c r="S27" s="167">
        <f t="shared" si="7"/>
        <v>5215.898313043479</v>
      </c>
    </row>
    <row r="28" spans="1:19" ht="14.25" x14ac:dyDescent="0.2">
      <c r="A28" s="37">
        <v>1855</v>
      </c>
      <c r="B28" s="38" t="s">
        <v>68</v>
      </c>
      <c r="C28" s="154">
        <f>'2.6 Fixed Asset Cont Sched'!O375</f>
        <v>0</v>
      </c>
      <c r="D28" s="155"/>
      <c r="E28" s="156">
        <f t="shared" si="0"/>
        <v>0</v>
      </c>
      <c r="F28" s="154"/>
      <c r="G28" s="155"/>
      <c r="H28" s="156">
        <f t="shared" si="1"/>
        <v>0</v>
      </c>
      <c r="I28" s="157"/>
      <c r="J28" s="33"/>
      <c r="K28" s="34">
        <f t="shared" si="2"/>
        <v>0</v>
      </c>
      <c r="L28" s="35"/>
      <c r="M28" s="39">
        <f t="shared" si="3"/>
        <v>0</v>
      </c>
      <c r="N28" s="163">
        <f t="shared" si="4"/>
        <v>0</v>
      </c>
      <c r="O28" s="163">
        <f t="shared" si="8"/>
        <v>0</v>
      </c>
      <c r="P28" s="164">
        <f t="shared" si="5"/>
        <v>0</v>
      </c>
      <c r="Q28" s="165">
        <f t="shared" si="6"/>
        <v>0</v>
      </c>
      <c r="R28" s="166"/>
      <c r="S28" s="167">
        <f t="shared" si="7"/>
        <v>0</v>
      </c>
    </row>
    <row r="29" spans="1:19" ht="14.25" x14ac:dyDescent="0.2">
      <c r="A29" s="37">
        <v>1860</v>
      </c>
      <c r="B29" s="38" t="s">
        <v>69</v>
      </c>
      <c r="C29" s="154">
        <f>'2.6 Fixed Asset Cont Sched'!O376</f>
        <v>7735</v>
      </c>
      <c r="D29" s="155"/>
      <c r="E29" s="156">
        <f t="shared" si="0"/>
        <v>7735</v>
      </c>
      <c r="F29" s="154"/>
      <c r="G29" s="155"/>
      <c r="H29" s="156">
        <f t="shared" si="1"/>
        <v>0</v>
      </c>
      <c r="I29" s="157"/>
      <c r="J29" s="33">
        <v>11</v>
      </c>
      <c r="K29" s="34">
        <f t="shared" si="2"/>
        <v>9.0909090909090912E-2</v>
      </c>
      <c r="L29" s="35">
        <v>15</v>
      </c>
      <c r="M29" s="39">
        <f t="shared" si="3"/>
        <v>6.6666666666666666E-2</v>
      </c>
      <c r="N29" s="163">
        <f t="shared" si="4"/>
        <v>703.18181818181813</v>
      </c>
      <c r="O29" s="163">
        <f t="shared" si="8"/>
        <v>0</v>
      </c>
      <c r="P29" s="164">
        <f t="shared" si="5"/>
        <v>0</v>
      </c>
      <c r="Q29" s="165">
        <f t="shared" si="6"/>
        <v>703.18181818181813</v>
      </c>
      <c r="R29" s="166">
        <v>2077</v>
      </c>
      <c r="S29" s="167">
        <f t="shared" si="7"/>
        <v>1373.818181818182</v>
      </c>
    </row>
    <row r="30" spans="1:19" ht="14.25" x14ac:dyDescent="0.2">
      <c r="A30" s="37">
        <v>1860</v>
      </c>
      <c r="B30" s="38" t="s">
        <v>70</v>
      </c>
      <c r="C30" s="154">
        <f>'2.6 Fixed Asset Cont Sched'!O377</f>
        <v>245795.27000000002</v>
      </c>
      <c r="D30" s="155"/>
      <c r="E30" s="156">
        <f t="shared" si="0"/>
        <v>245795.27000000002</v>
      </c>
      <c r="F30" s="154"/>
      <c r="G30" s="155"/>
      <c r="H30" s="156">
        <f t="shared" si="1"/>
        <v>0</v>
      </c>
      <c r="I30" s="157">
        <f>'2.6 Fixed Asset Cont Sched'!F446</f>
        <v>10866.47</v>
      </c>
      <c r="J30" s="33">
        <v>16</v>
      </c>
      <c r="K30" s="34">
        <f t="shared" si="2"/>
        <v>6.25E-2</v>
      </c>
      <c r="L30" s="35">
        <v>20</v>
      </c>
      <c r="M30" s="39">
        <f t="shared" si="3"/>
        <v>0.05</v>
      </c>
      <c r="N30" s="163">
        <f t="shared" si="4"/>
        <v>15362.204375000001</v>
      </c>
      <c r="O30" s="163">
        <f t="shared" si="8"/>
        <v>0</v>
      </c>
      <c r="P30" s="164">
        <f t="shared" si="5"/>
        <v>271.66174999999998</v>
      </c>
      <c r="Q30" s="165">
        <f t="shared" si="6"/>
        <v>15633.866125</v>
      </c>
      <c r="R30" s="166">
        <v>28472</v>
      </c>
      <c r="S30" s="167">
        <f t="shared" si="7"/>
        <v>12838.133875</v>
      </c>
    </row>
    <row r="31" spans="1:19" ht="14.25" x14ac:dyDescent="0.2">
      <c r="A31" s="37">
        <v>1905</v>
      </c>
      <c r="B31" s="38" t="s">
        <v>57</v>
      </c>
      <c r="C31" s="154">
        <f>'2.6 Fixed Asset Cont Sched'!O378</f>
        <v>0</v>
      </c>
      <c r="D31" s="155"/>
      <c r="E31" s="156">
        <f t="shared" si="0"/>
        <v>0</v>
      </c>
      <c r="F31" s="154"/>
      <c r="G31" s="155"/>
      <c r="H31" s="156">
        <f t="shared" si="1"/>
        <v>0</v>
      </c>
      <c r="I31" s="157"/>
      <c r="J31" s="33"/>
      <c r="K31" s="34">
        <f t="shared" si="2"/>
        <v>0</v>
      </c>
      <c r="L31" s="35"/>
      <c r="M31" s="39">
        <f t="shared" si="3"/>
        <v>0</v>
      </c>
      <c r="N31" s="163">
        <f t="shared" si="4"/>
        <v>0</v>
      </c>
      <c r="O31" s="163">
        <f t="shared" si="8"/>
        <v>0</v>
      </c>
      <c r="P31" s="164">
        <f t="shared" si="5"/>
        <v>0</v>
      </c>
      <c r="Q31" s="165">
        <f t="shared" si="6"/>
        <v>0</v>
      </c>
      <c r="R31" s="166"/>
      <c r="S31" s="167">
        <f t="shared" si="7"/>
        <v>0</v>
      </c>
    </row>
    <row r="32" spans="1:19" ht="14.25" x14ac:dyDescent="0.2">
      <c r="A32" s="37">
        <v>1908</v>
      </c>
      <c r="B32" s="38" t="s">
        <v>71</v>
      </c>
      <c r="C32" s="154">
        <f>'2.6 Fixed Asset Cont Sched'!O379</f>
        <v>0</v>
      </c>
      <c r="D32" s="155"/>
      <c r="E32" s="156">
        <f t="shared" si="0"/>
        <v>0</v>
      </c>
      <c r="F32" s="154"/>
      <c r="G32" s="155"/>
      <c r="H32" s="156">
        <f t="shared" si="1"/>
        <v>0</v>
      </c>
      <c r="I32" s="157"/>
      <c r="J32" s="33"/>
      <c r="K32" s="34">
        <f t="shared" si="2"/>
        <v>0</v>
      </c>
      <c r="L32" s="35"/>
      <c r="M32" s="39">
        <f t="shared" si="3"/>
        <v>0</v>
      </c>
      <c r="N32" s="163">
        <f t="shared" si="4"/>
        <v>0</v>
      </c>
      <c r="O32" s="163">
        <f t="shared" si="8"/>
        <v>0</v>
      </c>
      <c r="P32" s="164">
        <f t="shared" si="5"/>
        <v>0</v>
      </c>
      <c r="Q32" s="165">
        <f t="shared" si="6"/>
        <v>0</v>
      </c>
      <c r="R32" s="166"/>
      <c r="S32" s="167">
        <f t="shared" si="7"/>
        <v>0</v>
      </c>
    </row>
    <row r="33" spans="1:19" ht="14.25" x14ac:dyDescent="0.2">
      <c r="A33" s="37">
        <v>1910</v>
      </c>
      <c r="B33" s="38" t="s">
        <v>59</v>
      </c>
      <c r="C33" s="154">
        <f>'2.6 Fixed Asset Cont Sched'!O380</f>
        <v>0</v>
      </c>
      <c r="D33" s="155"/>
      <c r="E33" s="156">
        <f t="shared" si="0"/>
        <v>0</v>
      </c>
      <c r="F33" s="154"/>
      <c r="G33" s="155"/>
      <c r="H33" s="156">
        <f t="shared" si="1"/>
        <v>0</v>
      </c>
      <c r="I33" s="157"/>
      <c r="J33" s="33"/>
      <c r="K33" s="34">
        <f t="shared" si="2"/>
        <v>0</v>
      </c>
      <c r="L33" s="35"/>
      <c r="M33" s="39">
        <f t="shared" si="3"/>
        <v>0</v>
      </c>
      <c r="N33" s="163">
        <f t="shared" si="4"/>
        <v>0</v>
      </c>
      <c r="O33" s="163">
        <f t="shared" si="8"/>
        <v>0</v>
      </c>
      <c r="P33" s="164">
        <f t="shared" si="5"/>
        <v>0</v>
      </c>
      <c r="Q33" s="165">
        <f t="shared" si="6"/>
        <v>0</v>
      </c>
      <c r="R33" s="166"/>
      <c r="S33" s="167">
        <f t="shared" si="7"/>
        <v>0</v>
      </c>
    </row>
    <row r="34" spans="1:19" ht="14.25" x14ac:dyDescent="0.2">
      <c r="A34" s="37">
        <v>1915</v>
      </c>
      <c r="B34" s="38" t="s">
        <v>72</v>
      </c>
      <c r="C34" s="154">
        <f>'2.6 Fixed Asset Cont Sched'!O381</f>
        <v>0</v>
      </c>
      <c r="D34" s="155"/>
      <c r="E34" s="156">
        <f t="shared" si="0"/>
        <v>0</v>
      </c>
      <c r="F34" s="154"/>
      <c r="G34" s="155"/>
      <c r="H34" s="156">
        <f t="shared" si="1"/>
        <v>0</v>
      </c>
      <c r="I34" s="157">
        <f>'2.6 Fixed Asset Cont Sched'!E451-'2.6 Fixed Asset Cont Sched'!K451</f>
        <v>2769.3600000000006</v>
      </c>
      <c r="J34" s="33">
        <v>10</v>
      </c>
      <c r="K34" s="34">
        <f t="shared" si="2"/>
        <v>0.1</v>
      </c>
      <c r="L34" s="35">
        <v>10</v>
      </c>
      <c r="M34" s="39">
        <f t="shared" si="3"/>
        <v>0.1</v>
      </c>
      <c r="N34" s="163">
        <f t="shared" si="4"/>
        <v>0</v>
      </c>
      <c r="O34" s="163">
        <f t="shared" si="8"/>
        <v>0</v>
      </c>
      <c r="P34" s="164">
        <f t="shared" si="5"/>
        <v>138.46800000000002</v>
      </c>
      <c r="Q34" s="165">
        <f t="shared" si="6"/>
        <v>138.46800000000002</v>
      </c>
      <c r="R34" s="166">
        <v>566</v>
      </c>
      <c r="S34" s="167">
        <f t="shared" si="7"/>
        <v>427.53199999999998</v>
      </c>
    </row>
    <row r="35" spans="1:19" ht="14.25" x14ac:dyDescent="0.2">
      <c r="A35" s="37">
        <v>1915</v>
      </c>
      <c r="B35" s="38" t="s">
        <v>73</v>
      </c>
      <c r="C35" s="154">
        <f>'2.6 Fixed Asset Cont Sched'!O382</f>
        <v>0</v>
      </c>
      <c r="D35" s="155"/>
      <c r="E35" s="156">
        <f t="shared" si="0"/>
        <v>0</v>
      </c>
      <c r="F35" s="154"/>
      <c r="G35" s="155"/>
      <c r="H35" s="156">
        <f t="shared" si="1"/>
        <v>0</v>
      </c>
      <c r="I35" s="157"/>
      <c r="J35" s="33"/>
      <c r="K35" s="34">
        <f t="shared" si="2"/>
        <v>0</v>
      </c>
      <c r="L35" s="35"/>
      <c r="M35" s="39">
        <f t="shared" si="3"/>
        <v>0</v>
      </c>
      <c r="N35" s="163">
        <f t="shared" si="4"/>
        <v>0</v>
      </c>
      <c r="O35" s="163">
        <f t="shared" si="8"/>
        <v>0</v>
      </c>
      <c r="P35" s="164">
        <f t="shared" si="5"/>
        <v>0</v>
      </c>
      <c r="Q35" s="165">
        <f t="shared" si="6"/>
        <v>0</v>
      </c>
      <c r="R35" s="166"/>
      <c r="S35" s="167">
        <f t="shared" si="7"/>
        <v>0</v>
      </c>
    </row>
    <row r="36" spans="1:19" ht="14.25" x14ac:dyDescent="0.2">
      <c r="A36" s="37">
        <v>1920</v>
      </c>
      <c r="B36" s="38" t="s">
        <v>74</v>
      </c>
      <c r="C36" s="154">
        <f>'2.6 Fixed Asset Cont Sched'!O383</f>
        <v>0</v>
      </c>
      <c r="D36" s="155"/>
      <c r="E36" s="156">
        <f t="shared" si="0"/>
        <v>0</v>
      </c>
      <c r="F36" s="154"/>
      <c r="G36" s="155"/>
      <c r="H36" s="156">
        <f t="shared" si="1"/>
        <v>0</v>
      </c>
      <c r="I36" s="157">
        <f>'2.6 Fixed Asset Cont Sched'!E453+'2.6 Fixed Asset Cont Sched'!F453-'2.6 Fixed Asset Cont Sched'!K453</f>
        <v>8001.1899999999987</v>
      </c>
      <c r="J36" s="33">
        <v>2</v>
      </c>
      <c r="K36" s="34">
        <f t="shared" si="2"/>
        <v>0.5</v>
      </c>
      <c r="L36" s="35">
        <v>2</v>
      </c>
      <c r="M36" s="39">
        <f t="shared" si="3"/>
        <v>0.5</v>
      </c>
      <c r="N36" s="163">
        <f t="shared" si="4"/>
        <v>0</v>
      </c>
      <c r="O36" s="163">
        <f t="shared" si="8"/>
        <v>0</v>
      </c>
      <c r="P36" s="164">
        <f t="shared" si="5"/>
        <v>2000.2974999999997</v>
      </c>
      <c r="Q36" s="165">
        <f t="shared" si="6"/>
        <v>2000.2974999999997</v>
      </c>
      <c r="R36" s="166">
        <v>0</v>
      </c>
      <c r="S36" s="167">
        <f t="shared" si="7"/>
        <v>-2000.2974999999997</v>
      </c>
    </row>
    <row r="37" spans="1:19" ht="14.25" x14ac:dyDescent="0.2">
      <c r="A37" s="37">
        <v>1920</v>
      </c>
      <c r="B37" s="38" t="s">
        <v>75</v>
      </c>
      <c r="C37" s="154">
        <f>'2.6 Fixed Asset Cont Sched'!O384</f>
        <v>0</v>
      </c>
      <c r="D37" s="155"/>
      <c r="E37" s="156">
        <f t="shared" si="0"/>
        <v>0</v>
      </c>
      <c r="F37" s="154"/>
      <c r="G37" s="155"/>
      <c r="H37" s="156">
        <f t="shared" si="1"/>
        <v>0</v>
      </c>
      <c r="I37" s="157"/>
      <c r="J37" s="33"/>
      <c r="K37" s="34">
        <f t="shared" si="2"/>
        <v>0</v>
      </c>
      <c r="L37" s="35"/>
      <c r="M37" s="39">
        <f t="shared" si="3"/>
        <v>0</v>
      </c>
      <c r="N37" s="163">
        <f t="shared" si="4"/>
        <v>0</v>
      </c>
      <c r="O37" s="163">
        <f t="shared" si="8"/>
        <v>0</v>
      </c>
      <c r="P37" s="164">
        <f t="shared" si="5"/>
        <v>0</v>
      </c>
      <c r="Q37" s="165">
        <f t="shared" si="6"/>
        <v>0</v>
      </c>
      <c r="R37" s="166">
        <v>2011</v>
      </c>
      <c r="S37" s="167">
        <f t="shared" si="7"/>
        <v>2011</v>
      </c>
    </row>
    <row r="38" spans="1:19" ht="14.25" x14ac:dyDescent="0.2">
      <c r="A38" s="37">
        <v>1920</v>
      </c>
      <c r="B38" s="38" t="s">
        <v>76</v>
      </c>
      <c r="C38" s="154">
        <f>'2.6 Fixed Asset Cont Sched'!O385</f>
        <v>0</v>
      </c>
      <c r="D38" s="155"/>
      <c r="E38" s="156">
        <f t="shared" si="0"/>
        <v>0</v>
      </c>
      <c r="F38" s="154"/>
      <c r="G38" s="155"/>
      <c r="H38" s="156">
        <f t="shared" si="1"/>
        <v>0</v>
      </c>
      <c r="I38" s="157"/>
      <c r="J38" s="33">
        <v>0</v>
      </c>
      <c r="K38" s="34">
        <f t="shared" si="2"/>
        <v>0</v>
      </c>
      <c r="L38" s="35">
        <v>2</v>
      </c>
      <c r="M38" s="39">
        <f t="shared" si="3"/>
        <v>0.5</v>
      </c>
      <c r="N38" s="163">
        <f t="shared" si="4"/>
        <v>0</v>
      </c>
      <c r="O38" s="163">
        <f t="shared" si="8"/>
        <v>0</v>
      </c>
      <c r="P38" s="164">
        <f t="shared" si="5"/>
        <v>0</v>
      </c>
      <c r="Q38" s="165">
        <f t="shared" si="6"/>
        <v>0</v>
      </c>
      <c r="R38" s="166"/>
      <c r="S38" s="167">
        <f t="shared" si="7"/>
        <v>0</v>
      </c>
    </row>
    <row r="39" spans="1:19" ht="14.25" x14ac:dyDescent="0.2">
      <c r="A39" s="37">
        <v>1930</v>
      </c>
      <c r="B39" s="38" t="s">
        <v>77</v>
      </c>
      <c r="C39" s="154">
        <f>'2.6 Fixed Asset Cont Sched'!O386</f>
        <v>0</v>
      </c>
      <c r="D39" s="155"/>
      <c r="E39" s="156">
        <f t="shared" si="0"/>
        <v>0</v>
      </c>
      <c r="F39" s="154"/>
      <c r="G39" s="155">
        <v>0</v>
      </c>
      <c r="H39" s="156">
        <f t="shared" si="1"/>
        <v>0</v>
      </c>
      <c r="I39" s="157">
        <f>'2.6 Fixed Asset Cont Sched'!E455+'2.6 Fixed Asset Cont Sched'!F455-'2.6 Fixed Asset Cont Sched'!K455</f>
        <v>404919.6</v>
      </c>
      <c r="J39" s="33">
        <v>15</v>
      </c>
      <c r="K39" s="34">
        <f t="shared" si="2"/>
        <v>6.6666666666666666E-2</v>
      </c>
      <c r="L39" s="35">
        <v>15</v>
      </c>
      <c r="M39" s="39">
        <f t="shared" si="3"/>
        <v>6.6666666666666666E-2</v>
      </c>
      <c r="N39" s="163">
        <f t="shared" si="4"/>
        <v>0</v>
      </c>
      <c r="O39" s="163">
        <f t="shared" si="8"/>
        <v>0</v>
      </c>
      <c r="P39" s="164">
        <f t="shared" si="5"/>
        <v>13497.32</v>
      </c>
      <c r="Q39" s="165">
        <f t="shared" si="6"/>
        <v>13497.32</v>
      </c>
      <c r="R39" s="166">
        <v>14649</v>
      </c>
      <c r="S39" s="167">
        <f t="shared" si="7"/>
        <v>1151.6800000000003</v>
      </c>
    </row>
    <row r="40" spans="1:19" ht="14.25" x14ac:dyDescent="0.2">
      <c r="A40" s="37">
        <v>1935</v>
      </c>
      <c r="B40" s="38" t="s">
        <v>78</v>
      </c>
      <c r="C40" s="154">
        <f>'2.6 Fixed Asset Cont Sched'!O387</f>
        <v>0</v>
      </c>
      <c r="D40" s="155"/>
      <c r="E40" s="156">
        <f t="shared" si="0"/>
        <v>0</v>
      </c>
      <c r="F40" s="154"/>
      <c r="G40" s="155"/>
      <c r="H40" s="156">
        <f t="shared" si="1"/>
        <v>0</v>
      </c>
      <c r="I40" s="157"/>
      <c r="J40" s="33"/>
      <c r="K40" s="34">
        <f t="shared" si="2"/>
        <v>0</v>
      </c>
      <c r="L40" s="35"/>
      <c r="M40" s="39">
        <f t="shared" si="3"/>
        <v>0</v>
      </c>
      <c r="N40" s="163">
        <f t="shared" si="4"/>
        <v>0</v>
      </c>
      <c r="O40" s="163">
        <f t="shared" si="8"/>
        <v>0</v>
      </c>
      <c r="P40" s="164">
        <f t="shared" si="5"/>
        <v>0</v>
      </c>
      <c r="Q40" s="165">
        <f t="shared" si="6"/>
        <v>0</v>
      </c>
      <c r="R40" s="166"/>
      <c r="S40" s="167">
        <f t="shared" si="7"/>
        <v>0</v>
      </c>
    </row>
    <row r="41" spans="1:19" ht="14.25" x14ac:dyDescent="0.2">
      <c r="A41" s="37">
        <v>1940</v>
      </c>
      <c r="B41" s="38" t="s">
        <v>79</v>
      </c>
      <c r="C41" s="154">
        <f>'2.6 Fixed Asset Cont Sched'!O388</f>
        <v>0</v>
      </c>
      <c r="D41" s="155"/>
      <c r="E41" s="156">
        <f t="shared" si="0"/>
        <v>0</v>
      </c>
      <c r="F41" s="154"/>
      <c r="G41" s="155">
        <v>0</v>
      </c>
      <c r="H41" s="156">
        <f t="shared" si="1"/>
        <v>0</v>
      </c>
      <c r="I41" s="157">
        <f>'2.6 Fixed Asset Cont Sched'!F457</f>
        <v>669.95</v>
      </c>
      <c r="J41" s="33">
        <v>10</v>
      </c>
      <c r="K41" s="34">
        <f t="shared" si="2"/>
        <v>0.1</v>
      </c>
      <c r="L41" s="35">
        <v>10</v>
      </c>
      <c r="M41" s="39">
        <f t="shared" si="3"/>
        <v>0.1</v>
      </c>
      <c r="N41" s="163">
        <f t="shared" si="4"/>
        <v>0</v>
      </c>
      <c r="O41" s="163">
        <f t="shared" si="8"/>
        <v>0</v>
      </c>
      <c r="P41" s="164">
        <f t="shared" si="5"/>
        <v>33.497500000000002</v>
      </c>
      <c r="Q41" s="165">
        <f t="shared" si="6"/>
        <v>33.497500000000002</v>
      </c>
      <c r="R41" s="166"/>
      <c r="S41" s="167">
        <f t="shared" si="7"/>
        <v>-33.497500000000002</v>
      </c>
    </row>
    <row r="42" spans="1:19" ht="14.25" x14ac:dyDescent="0.2">
      <c r="A42" s="37">
        <v>1945</v>
      </c>
      <c r="B42" s="38" t="s">
        <v>80</v>
      </c>
      <c r="C42" s="154">
        <f>'2.6 Fixed Asset Cont Sched'!O389</f>
        <v>0</v>
      </c>
      <c r="D42" s="155"/>
      <c r="E42" s="156">
        <f t="shared" si="0"/>
        <v>0</v>
      </c>
      <c r="F42" s="154"/>
      <c r="G42" s="155"/>
      <c r="H42" s="156">
        <f t="shared" si="1"/>
        <v>0</v>
      </c>
      <c r="I42" s="157"/>
      <c r="J42" s="33"/>
      <c r="K42" s="34">
        <f t="shared" si="2"/>
        <v>0</v>
      </c>
      <c r="L42" s="35"/>
      <c r="M42" s="39">
        <f t="shared" si="3"/>
        <v>0</v>
      </c>
      <c r="N42" s="163">
        <f t="shared" si="4"/>
        <v>0</v>
      </c>
      <c r="O42" s="163">
        <f t="shared" si="8"/>
        <v>0</v>
      </c>
      <c r="P42" s="164">
        <f t="shared" si="5"/>
        <v>0</v>
      </c>
      <c r="Q42" s="165">
        <f t="shared" si="6"/>
        <v>0</v>
      </c>
      <c r="R42" s="166"/>
      <c r="S42" s="167">
        <f t="shared" si="7"/>
        <v>0</v>
      </c>
    </row>
    <row r="43" spans="1:19" ht="14.25" x14ac:dyDescent="0.2">
      <c r="A43" s="37">
        <v>1950</v>
      </c>
      <c r="B43" s="38" t="s">
        <v>81</v>
      </c>
      <c r="C43" s="154">
        <f>'2.6 Fixed Asset Cont Sched'!O390</f>
        <v>0</v>
      </c>
      <c r="D43" s="155"/>
      <c r="E43" s="156">
        <f t="shared" si="0"/>
        <v>0</v>
      </c>
      <c r="F43" s="154"/>
      <c r="G43" s="155"/>
      <c r="H43" s="156">
        <f t="shared" si="1"/>
        <v>0</v>
      </c>
      <c r="I43" s="157"/>
      <c r="J43" s="33"/>
      <c r="K43" s="34">
        <f t="shared" si="2"/>
        <v>0</v>
      </c>
      <c r="L43" s="35"/>
      <c r="M43" s="39">
        <f t="shared" si="3"/>
        <v>0</v>
      </c>
      <c r="N43" s="163">
        <f t="shared" si="4"/>
        <v>0</v>
      </c>
      <c r="O43" s="163">
        <f t="shared" si="8"/>
        <v>0</v>
      </c>
      <c r="P43" s="164">
        <f t="shared" si="5"/>
        <v>0</v>
      </c>
      <c r="Q43" s="165">
        <f t="shared" si="6"/>
        <v>0</v>
      </c>
      <c r="R43" s="166"/>
      <c r="S43" s="167">
        <f t="shared" si="7"/>
        <v>0</v>
      </c>
    </row>
    <row r="44" spans="1:19" ht="14.25" x14ac:dyDescent="0.2">
      <c r="A44" s="37">
        <v>1955</v>
      </c>
      <c r="B44" s="38" t="s">
        <v>82</v>
      </c>
      <c r="C44" s="154">
        <f>'2.6 Fixed Asset Cont Sched'!O391</f>
        <v>0</v>
      </c>
      <c r="D44" s="155"/>
      <c r="E44" s="156">
        <f t="shared" si="0"/>
        <v>0</v>
      </c>
      <c r="F44" s="154"/>
      <c r="G44" s="155"/>
      <c r="H44" s="156">
        <f t="shared" si="1"/>
        <v>0</v>
      </c>
      <c r="I44" s="157"/>
      <c r="J44" s="33"/>
      <c r="K44" s="34">
        <f t="shared" si="2"/>
        <v>0</v>
      </c>
      <c r="L44" s="35"/>
      <c r="M44" s="39">
        <f t="shared" si="3"/>
        <v>0</v>
      </c>
      <c r="N44" s="163">
        <f t="shared" si="4"/>
        <v>0</v>
      </c>
      <c r="O44" s="163">
        <f t="shared" si="8"/>
        <v>0</v>
      </c>
      <c r="P44" s="164">
        <f t="shared" si="5"/>
        <v>0</v>
      </c>
      <c r="Q44" s="165">
        <f t="shared" si="6"/>
        <v>0</v>
      </c>
      <c r="R44" s="166"/>
      <c r="S44" s="167">
        <f t="shared" si="7"/>
        <v>0</v>
      </c>
    </row>
    <row r="45" spans="1:19" ht="14.25" x14ac:dyDescent="0.2">
      <c r="A45" s="37">
        <v>1955</v>
      </c>
      <c r="B45" s="38" t="s">
        <v>83</v>
      </c>
      <c r="C45" s="154">
        <f>'2.6 Fixed Asset Cont Sched'!O392</f>
        <v>0</v>
      </c>
      <c r="D45" s="155"/>
      <c r="E45" s="156">
        <f t="shared" si="0"/>
        <v>0</v>
      </c>
      <c r="F45" s="154"/>
      <c r="G45" s="155"/>
      <c r="H45" s="156">
        <f t="shared" si="1"/>
        <v>0</v>
      </c>
      <c r="I45" s="157"/>
      <c r="J45" s="33"/>
      <c r="K45" s="34">
        <f t="shared" si="2"/>
        <v>0</v>
      </c>
      <c r="L45" s="35"/>
      <c r="M45" s="39">
        <f t="shared" si="3"/>
        <v>0</v>
      </c>
      <c r="N45" s="163">
        <f t="shared" si="4"/>
        <v>0</v>
      </c>
      <c r="O45" s="163">
        <f t="shared" si="8"/>
        <v>0</v>
      </c>
      <c r="P45" s="164">
        <f t="shared" si="5"/>
        <v>0</v>
      </c>
      <c r="Q45" s="165">
        <f t="shared" si="6"/>
        <v>0</v>
      </c>
      <c r="R45" s="166"/>
      <c r="S45" s="167">
        <f t="shared" si="7"/>
        <v>0</v>
      </c>
    </row>
    <row r="46" spans="1:19" ht="14.25" x14ac:dyDescent="0.2">
      <c r="A46" s="37">
        <v>1960</v>
      </c>
      <c r="B46" s="38" t="s">
        <v>84</v>
      </c>
      <c r="C46" s="154">
        <f>'2.6 Fixed Asset Cont Sched'!O393</f>
        <v>0</v>
      </c>
      <c r="D46" s="155"/>
      <c r="E46" s="156">
        <f t="shared" si="0"/>
        <v>0</v>
      </c>
      <c r="F46" s="154"/>
      <c r="G46" s="155"/>
      <c r="H46" s="156">
        <f t="shared" si="1"/>
        <v>0</v>
      </c>
      <c r="I46" s="157"/>
      <c r="J46" s="33"/>
      <c r="K46" s="34">
        <f t="shared" si="2"/>
        <v>0</v>
      </c>
      <c r="L46" s="35"/>
      <c r="M46" s="39">
        <f t="shared" si="3"/>
        <v>0</v>
      </c>
      <c r="N46" s="163">
        <f t="shared" si="4"/>
        <v>0</v>
      </c>
      <c r="O46" s="163">
        <f t="shared" si="8"/>
        <v>0</v>
      </c>
      <c r="P46" s="164">
        <f t="shared" si="5"/>
        <v>0</v>
      </c>
      <c r="Q46" s="165">
        <f t="shared" si="6"/>
        <v>0</v>
      </c>
      <c r="R46" s="166"/>
      <c r="S46" s="167">
        <f t="shared" si="7"/>
        <v>0</v>
      </c>
    </row>
    <row r="47" spans="1:19" ht="14.25" x14ac:dyDescent="0.2">
      <c r="A47" s="37">
        <v>1970</v>
      </c>
      <c r="B47" s="40" t="s">
        <v>85</v>
      </c>
      <c r="C47" s="154">
        <f>'2.6 Fixed Asset Cont Sched'!O394</f>
        <v>0</v>
      </c>
      <c r="D47" s="155"/>
      <c r="E47" s="156">
        <f t="shared" si="0"/>
        <v>0</v>
      </c>
      <c r="F47" s="154"/>
      <c r="G47" s="155"/>
      <c r="H47" s="156">
        <f t="shared" si="1"/>
        <v>0</v>
      </c>
      <c r="I47" s="157"/>
      <c r="J47" s="33"/>
      <c r="K47" s="34">
        <f t="shared" si="2"/>
        <v>0</v>
      </c>
      <c r="L47" s="35"/>
      <c r="M47" s="39">
        <f t="shared" si="3"/>
        <v>0</v>
      </c>
      <c r="N47" s="163">
        <f t="shared" si="4"/>
        <v>0</v>
      </c>
      <c r="O47" s="163">
        <f t="shared" si="8"/>
        <v>0</v>
      </c>
      <c r="P47" s="164">
        <f t="shared" si="5"/>
        <v>0</v>
      </c>
      <c r="Q47" s="165">
        <f t="shared" si="6"/>
        <v>0</v>
      </c>
      <c r="R47" s="166"/>
      <c r="S47" s="167">
        <f t="shared" si="7"/>
        <v>0</v>
      </c>
    </row>
    <row r="48" spans="1:19" ht="14.25" x14ac:dyDescent="0.2">
      <c r="A48" s="37">
        <v>1975</v>
      </c>
      <c r="B48" s="38" t="s">
        <v>86</v>
      </c>
      <c r="C48" s="154">
        <f>'2.6 Fixed Asset Cont Sched'!O395</f>
        <v>0</v>
      </c>
      <c r="D48" s="155"/>
      <c r="E48" s="156">
        <f t="shared" si="0"/>
        <v>0</v>
      </c>
      <c r="F48" s="154"/>
      <c r="G48" s="155"/>
      <c r="H48" s="156">
        <f t="shared" si="1"/>
        <v>0</v>
      </c>
      <c r="I48" s="157"/>
      <c r="J48" s="33"/>
      <c r="K48" s="34">
        <f t="shared" si="2"/>
        <v>0</v>
      </c>
      <c r="L48" s="35"/>
      <c r="M48" s="39">
        <f t="shared" si="3"/>
        <v>0</v>
      </c>
      <c r="N48" s="163">
        <f t="shared" si="4"/>
        <v>0</v>
      </c>
      <c r="O48" s="163">
        <f t="shared" si="8"/>
        <v>0</v>
      </c>
      <c r="P48" s="164">
        <f t="shared" si="5"/>
        <v>0</v>
      </c>
      <c r="Q48" s="165">
        <f t="shared" si="6"/>
        <v>0</v>
      </c>
      <c r="R48" s="166"/>
      <c r="S48" s="167">
        <f t="shared" si="7"/>
        <v>0</v>
      </c>
    </row>
    <row r="49" spans="1:19" ht="14.25" x14ac:dyDescent="0.2">
      <c r="A49" s="37">
        <v>1980</v>
      </c>
      <c r="B49" s="38" t="s">
        <v>87</v>
      </c>
      <c r="C49" s="154">
        <f>'2.6 Fixed Asset Cont Sched'!O396</f>
        <v>0</v>
      </c>
      <c r="D49" s="155"/>
      <c r="E49" s="156">
        <f t="shared" si="0"/>
        <v>0</v>
      </c>
      <c r="F49" s="154"/>
      <c r="G49" s="155"/>
      <c r="H49" s="156">
        <f t="shared" si="1"/>
        <v>0</v>
      </c>
      <c r="I49" s="157"/>
      <c r="J49" s="33"/>
      <c r="K49" s="34">
        <f t="shared" si="2"/>
        <v>0</v>
      </c>
      <c r="L49" s="35"/>
      <c r="M49" s="39">
        <f t="shared" si="3"/>
        <v>0</v>
      </c>
      <c r="N49" s="163">
        <f t="shared" si="4"/>
        <v>0</v>
      </c>
      <c r="O49" s="163">
        <f t="shared" si="8"/>
        <v>0</v>
      </c>
      <c r="P49" s="164">
        <f t="shared" si="5"/>
        <v>0</v>
      </c>
      <c r="Q49" s="165">
        <f t="shared" si="6"/>
        <v>0</v>
      </c>
      <c r="R49" s="166"/>
      <c r="S49" s="167">
        <f t="shared" si="7"/>
        <v>0</v>
      </c>
    </row>
    <row r="50" spans="1:19" ht="14.25" x14ac:dyDescent="0.2">
      <c r="A50" s="37">
        <v>1985</v>
      </c>
      <c r="B50" s="38" t="s">
        <v>88</v>
      </c>
      <c r="C50" s="154">
        <f>'2.6 Fixed Asset Cont Sched'!O397</f>
        <v>0</v>
      </c>
      <c r="D50" s="155"/>
      <c r="E50" s="156">
        <f t="shared" si="0"/>
        <v>0</v>
      </c>
      <c r="F50" s="154"/>
      <c r="G50" s="155"/>
      <c r="H50" s="156">
        <f t="shared" si="1"/>
        <v>0</v>
      </c>
      <c r="I50" s="157"/>
      <c r="J50" s="33"/>
      <c r="K50" s="34">
        <f t="shared" si="2"/>
        <v>0</v>
      </c>
      <c r="L50" s="35"/>
      <c r="M50" s="39">
        <f t="shared" si="3"/>
        <v>0</v>
      </c>
      <c r="N50" s="163">
        <f t="shared" si="4"/>
        <v>0</v>
      </c>
      <c r="O50" s="163">
        <f t="shared" si="8"/>
        <v>0</v>
      </c>
      <c r="P50" s="164">
        <f t="shared" si="5"/>
        <v>0</v>
      </c>
      <c r="Q50" s="165">
        <f t="shared" si="6"/>
        <v>0</v>
      </c>
      <c r="R50" s="166"/>
      <c r="S50" s="167">
        <f t="shared" si="7"/>
        <v>0</v>
      </c>
    </row>
    <row r="51" spans="1:19" ht="14.25" x14ac:dyDescent="0.2">
      <c r="A51" s="37">
        <v>1990</v>
      </c>
      <c r="B51" s="41" t="s">
        <v>89</v>
      </c>
      <c r="C51" s="154">
        <f>'2.6 Fixed Asset Cont Sched'!O398</f>
        <v>0</v>
      </c>
      <c r="D51" s="155"/>
      <c r="E51" s="156">
        <f t="shared" si="0"/>
        <v>0</v>
      </c>
      <c r="F51" s="154"/>
      <c r="G51" s="155"/>
      <c r="H51" s="156">
        <f t="shared" si="1"/>
        <v>0</v>
      </c>
      <c r="I51" s="157"/>
      <c r="J51" s="33"/>
      <c r="K51" s="34">
        <f t="shared" si="2"/>
        <v>0</v>
      </c>
      <c r="L51" s="35"/>
      <c r="M51" s="39">
        <f t="shared" si="3"/>
        <v>0</v>
      </c>
      <c r="N51" s="163">
        <f t="shared" si="4"/>
        <v>0</v>
      </c>
      <c r="O51" s="163">
        <f t="shared" si="8"/>
        <v>0</v>
      </c>
      <c r="P51" s="164">
        <f t="shared" si="5"/>
        <v>0</v>
      </c>
      <c r="Q51" s="165">
        <f t="shared" si="6"/>
        <v>0</v>
      </c>
      <c r="R51" s="166"/>
      <c r="S51" s="167">
        <f t="shared" si="7"/>
        <v>0</v>
      </c>
    </row>
    <row r="52" spans="1:19" ht="15" thickBot="1" x14ac:dyDescent="0.25">
      <c r="A52" s="37">
        <v>1995</v>
      </c>
      <c r="B52" s="38" t="s">
        <v>90</v>
      </c>
      <c r="C52" s="154">
        <f>'2.6 Fixed Asset Cont Sched'!O399</f>
        <v>0</v>
      </c>
      <c r="D52" s="158"/>
      <c r="E52" s="156">
        <f t="shared" si="0"/>
        <v>0</v>
      </c>
      <c r="F52" s="159"/>
      <c r="G52" s="158"/>
      <c r="H52" s="156">
        <f t="shared" si="1"/>
        <v>0</v>
      </c>
      <c r="I52" s="160"/>
      <c r="J52" s="42"/>
      <c r="K52" s="34">
        <f t="shared" si="2"/>
        <v>0</v>
      </c>
      <c r="L52" s="43"/>
      <c r="M52" s="44">
        <f t="shared" si="3"/>
        <v>0</v>
      </c>
      <c r="N52" s="163">
        <f t="shared" si="4"/>
        <v>0</v>
      </c>
      <c r="O52" s="163">
        <f t="shared" si="8"/>
        <v>0</v>
      </c>
      <c r="P52" s="164">
        <f t="shared" si="5"/>
        <v>0</v>
      </c>
      <c r="Q52" s="165">
        <f t="shared" si="6"/>
        <v>0</v>
      </c>
      <c r="R52" s="171"/>
      <c r="S52" s="167">
        <f t="shared" si="7"/>
        <v>0</v>
      </c>
    </row>
    <row r="53" spans="1:19" ht="15.75" thickTop="1" thickBot="1" x14ac:dyDescent="0.25">
      <c r="A53" s="45"/>
      <c r="B53" s="46" t="s">
        <v>91</v>
      </c>
      <c r="C53" s="161">
        <f t="shared" ref="C53:I53" si="9">SUM(C15:C52)</f>
        <v>1079635.27</v>
      </c>
      <c r="D53" s="161">
        <f t="shared" si="9"/>
        <v>0</v>
      </c>
      <c r="E53" s="161">
        <f t="shared" si="9"/>
        <v>1079635.27</v>
      </c>
      <c r="F53" s="161">
        <f t="shared" si="9"/>
        <v>0</v>
      </c>
      <c r="G53" s="161">
        <f t="shared" si="9"/>
        <v>0</v>
      </c>
      <c r="H53" s="161">
        <f t="shared" si="9"/>
        <v>0</v>
      </c>
      <c r="I53" s="162">
        <f t="shared" si="9"/>
        <v>617374.92999999993</v>
      </c>
      <c r="J53" s="47"/>
      <c r="K53" s="48"/>
      <c r="L53" s="49"/>
      <c r="M53" s="50"/>
      <c r="N53" s="161">
        <f t="shared" ref="N53:S53" si="10">SUM(N15:N52)</f>
        <v>86293.993681104534</v>
      </c>
      <c r="O53" s="168">
        <f t="shared" si="10"/>
        <v>0</v>
      </c>
      <c r="P53" s="168">
        <f t="shared" si="10"/>
        <v>18234.53975</v>
      </c>
      <c r="Q53" s="169">
        <f t="shared" si="10"/>
        <v>104528.5334311045</v>
      </c>
      <c r="R53" s="170">
        <f t="shared" si="10"/>
        <v>150198</v>
      </c>
      <c r="S53" s="168">
        <f t="shared" si="10"/>
        <v>45669.466568895477</v>
      </c>
    </row>
    <row r="54" spans="1:19" ht="14.25" x14ac:dyDescent="0.2">
      <c r="A54" s="51"/>
      <c r="B54" s="2"/>
      <c r="C54" s="52"/>
      <c r="D54" s="52"/>
      <c r="E54" s="52"/>
      <c r="F54" s="52"/>
      <c r="G54" s="52"/>
      <c r="H54" s="52"/>
      <c r="I54" s="52"/>
      <c r="J54" s="52"/>
      <c r="K54" s="52"/>
      <c r="L54" s="53"/>
      <c r="M54" s="54"/>
      <c r="N54" s="52"/>
      <c r="O54" s="52"/>
      <c r="P54" s="52"/>
      <c r="Q54" s="52"/>
      <c r="R54" s="52"/>
      <c r="S54" s="52"/>
    </row>
    <row r="56" spans="1:19" x14ac:dyDescent="0.2">
      <c r="A56" s="2" t="s">
        <v>92</v>
      </c>
      <c r="B56" s="1" t="s">
        <v>93</v>
      </c>
    </row>
    <row r="57" spans="1:19" ht="12.75" customHeight="1" x14ac:dyDescent="0.2">
      <c r="B57" s="196" t="s">
        <v>94</v>
      </c>
      <c r="C57" s="196"/>
      <c r="D57" s="196"/>
      <c r="E57" s="196"/>
      <c r="F57" s="196"/>
      <c r="G57" s="196"/>
      <c r="H57" s="196"/>
      <c r="I57" s="196"/>
      <c r="J57" s="196"/>
      <c r="K57" s="196"/>
      <c r="L57" s="196"/>
      <c r="M57" s="196"/>
      <c r="N57" s="196"/>
      <c r="O57" s="196"/>
      <c r="P57" s="196"/>
      <c r="Q57" s="196"/>
      <c r="R57" s="196"/>
      <c r="S57" s="196"/>
    </row>
    <row r="58" spans="1:19" x14ac:dyDescent="0.2">
      <c r="A58" s="2"/>
      <c r="B58" s="55"/>
      <c r="C58" s="55"/>
      <c r="D58" s="55"/>
      <c r="E58" s="55"/>
      <c r="F58" s="55"/>
      <c r="G58" s="55"/>
      <c r="H58" s="55"/>
      <c r="I58" s="55"/>
      <c r="J58" s="55"/>
      <c r="K58" s="55"/>
      <c r="L58" s="55"/>
      <c r="M58" s="55"/>
      <c r="N58" s="55"/>
      <c r="O58" s="55"/>
      <c r="P58" s="55"/>
      <c r="Q58" s="55"/>
      <c r="R58" s="55"/>
      <c r="S58" s="55"/>
    </row>
    <row r="59" spans="1:19" x14ac:dyDescent="0.2">
      <c r="B59" s="55"/>
      <c r="C59" s="55"/>
      <c r="D59" s="55"/>
      <c r="E59" s="55"/>
      <c r="F59" s="55"/>
      <c r="G59" s="55"/>
      <c r="H59" s="55"/>
      <c r="I59" s="55"/>
      <c r="J59" s="55"/>
      <c r="K59" s="55"/>
      <c r="L59" s="55"/>
      <c r="M59" s="55"/>
      <c r="N59" s="55"/>
      <c r="O59" s="55"/>
      <c r="P59" s="55"/>
      <c r="Q59" s="55"/>
      <c r="R59" s="55"/>
      <c r="S59" s="55"/>
    </row>
    <row r="60" spans="1:19" x14ac:dyDescent="0.2">
      <c r="A60" s="2" t="s">
        <v>95</v>
      </c>
      <c r="E60" s="172"/>
    </row>
    <row r="61" spans="1:19" ht="31.5" customHeight="1" x14ac:dyDescent="0.2">
      <c r="A61" s="51">
        <v>1</v>
      </c>
      <c r="B61" s="195" t="s">
        <v>96</v>
      </c>
      <c r="C61" s="195"/>
      <c r="D61" s="195"/>
      <c r="E61" s="195"/>
      <c r="F61" s="195"/>
      <c r="G61" s="195"/>
      <c r="H61" s="195"/>
      <c r="I61" s="195"/>
      <c r="J61" s="195"/>
      <c r="K61" s="195"/>
      <c r="L61" s="195"/>
      <c r="M61" s="195"/>
      <c r="N61" s="195"/>
      <c r="O61" s="195"/>
      <c r="P61" s="195"/>
      <c r="Q61" s="195"/>
      <c r="R61" s="195"/>
      <c r="S61" s="195"/>
    </row>
    <row r="62" spans="1:19" ht="29.25" customHeight="1" x14ac:dyDescent="0.2">
      <c r="A62" s="51">
        <v>2</v>
      </c>
      <c r="B62" s="195" t="s">
        <v>97</v>
      </c>
      <c r="C62" s="195"/>
      <c r="D62" s="195"/>
      <c r="E62" s="195"/>
      <c r="F62" s="195"/>
      <c r="G62" s="195"/>
      <c r="H62" s="195"/>
      <c r="I62" s="195"/>
      <c r="J62" s="195"/>
      <c r="K62" s="195"/>
      <c r="L62" s="195"/>
      <c r="M62" s="195"/>
      <c r="N62" s="195"/>
      <c r="O62" s="195"/>
      <c r="P62" s="195"/>
      <c r="Q62" s="195"/>
      <c r="R62" s="195"/>
      <c r="S62" s="195"/>
    </row>
    <row r="63" spans="1:19" ht="44.25" customHeight="1" x14ac:dyDescent="0.2">
      <c r="A63" s="51">
        <v>3</v>
      </c>
      <c r="B63" s="196" t="s">
        <v>98</v>
      </c>
      <c r="C63" s="196"/>
      <c r="D63" s="196"/>
      <c r="E63" s="196"/>
      <c r="F63" s="196"/>
      <c r="G63" s="196"/>
      <c r="H63" s="196"/>
      <c r="I63" s="196"/>
      <c r="J63" s="196"/>
      <c r="K63" s="196"/>
      <c r="L63" s="196"/>
      <c r="M63" s="196"/>
      <c r="N63" s="196"/>
      <c r="O63" s="196"/>
      <c r="P63" s="196"/>
      <c r="Q63" s="196"/>
      <c r="R63" s="196"/>
      <c r="S63" s="196"/>
    </row>
    <row r="64" spans="1:19" x14ac:dyDescent="0.2">
      <c r="A64" s="51">
        <v>4</v>
      </c>
      <c r="B64" s="196" t="s">
        <v>99</v>
      </c>
      <c r="C64" s="196"/>
      <c r="D64" s="196"/>
      <c r="E64" s="196"/>
      <c r="F64" s="196"/>
      <c r="G64" s="196"/>
      <c r="H64" s="196"/>
      <c r="I64" s="196"/>
      <c r="J64" s="196"/>
      <c r="K64" s="196"/>
      <c r="L64" s="196"/>
      <c r="M64" s="196"/>
      <c r="N64" s="196"/>
      <c r="O64" s="196"/>
      <c r="P64" s="196"/>
      <c r="Q64" s="196"/>
      <c r="R64" s="196"/>
      <c r="S64" s="196"/>
    </row>
    <row r="65" spans="1:19" ht="12.75" customHeight="1" x14ac:dyDescent="0.2">
      <c r="A65" s="9">
        <v>5</v>
      </c>
      <c r="B65" s="56" t="s">
        <v>100</v>
      </c>
      <c r="C65" s="56"/>
      <c r="D65" s="56"/>
      <c r="E65" s="56"/>
      <c r="F65" s="56"/>
      <c r="G65" s="56"/>
      <c r="H65" s="56"/>
      <c r="I65" s="56"/>
      <c r="J65" s="56"/>
      <c r="K65" s="56"/>
      <c r="L65" s="56"/>
      <c r="M65" s="56"/>
      <c r="N65" s="56"/>
      <c r="O65" s="56"/>
      <c r="P65" s="56"/>
      <c r="Q65" s="56"/>
      <c r="R65" s="56"/>
      <c r="S65" s="56"/>
    </row>
    <row r="66" spans="1:19" x14ac:dyDescent="0.2">
      <c r="A66" s="9">
        <v>6</v>
      </c>
      <c r="B66" s="196" t="s">
        <v>101</v>
      </c>
      <c r="C66" s="196"/>
      <c r="D66" s="196"/>
      <c r="E66" s="196"/>
      <c r="F66" s="196"/>
      <c r="G66" s="196"/>
      <c r="H66" s="196"/>
      <c r="I66" s="196"/>
      <c r="J66" s="196"/>
      <c r="K66" s="196"/>
      <c r="L66" s="196"/>
      <c r="M66" s="196"/>
      <c r="N66" s="196"/>
      <c r="O66" s="196"/>
      <c r="P66" s="196"/>
      <c r="Q66" s="196"/>
      <c r="R66" s="196"/>
      <c r="S66" s="196"/>
    </row>
    <row r="67" spans="1:19" x14ac:dyDescent="0.2">
      <c r="A67" s="57">
        <v>7</v>
      </c>
      <c r="B67" s="56" t="s">
        <v>102</v>
      </c>
    </row>
    <row r="68" spans="1:19" ht="12.75" customHeight="1" x14ac:dyDescent="0.2">
      <c r="A68" s="57">
        <v>8</v>
      </c>
      <c r="B68" s="56" t="s">
        <v>103</v>
      </c>
      <c r="C68" s="58"/>
      <c r="D68" s="58"/>
      <c r="E68" s="58"/>
      <c r="F68" s="58"/>
      <c r="G68" s="58"/>
      <c r="H68" s="58"/>
      <c r="I68" s="58"/>
      <c r="J68" s="58"/>
      <c r="K68" s="58"/>
      <c r="L68" s="58"/>
      <c r="M68" s="58"/>
      <c r="N68" s="58"/>
      <c r="O68" s="58"/>
      <c r="P68" s="58"/>
      <c r="Q68" s="58"/>
      <c r="R68" s="58"/>
      <c r="S68" s="58"/>
    </row>
    <row r="69" spans="1:19" x14ac:dyDescent="0.2">
      <c r="A69" s="57"/>
      <c r="B69" s="58"/>
      <c r="C69" s="58"/>
      <c r="D69" s="58"/>
      <c r="E69" s="58"/>
      <c r="F69" s="58"/>
      <c r="G69" s="58"/>
      <c r="H69" s="58"/>
      <c r="I69" s="58"/>
      <c r="J69" s="58"/>
      <c r="K69" s="58"/>
      <c r="L69" s="58"/>
      <c r="M69" s="58"/>
      <c r="N69" s="58"/>
      <c r="O69" s="58"/>
      <c r="P69" s="58"/>
      <c r="Q69" s="58"/>
      <c r="R69" s="58"/>
      <c r="S69" s="58"/>
    </row>
    <row r="70" spans="1:19" x14ac:dyDescent="0.2">
      <c r="C70" s="55"/>
      <c r="D70" s="55"/>
      <c r="E70" s="55"/>
      <c r="F70" s="55"/>
      <c r="G70" s="55"/>
      <c r="H70" s="55"/>
      <c r="I70" s="55"/>
      <c r="J70" s="55"/>
      <c r="K70" s="55"/>
      <c r="L70" s="55"/>
      <c r="M70" s="55"/>
      <c r="N70" s="55"/>
      <c r="O70" s="55"/>
      <c r="P70" s="55"/>
      <c r="Q70" s="55"/>
      <c r="R70" s="55"/>
      <c r="S70" s="55"/>
    </row>
  </sheetData>
  <mergeCells count="22">
    <mergeCell ref="B64:S64"/>
    <mergeCell ref="B66:S66"/>
    <mergeCell ref="A13:A14"/>
    <mergeCell ref="B13:B14"/>
    <mergeCell ref="B57:S57"/>
    <mergeCell ref="B61:S61"/>
    <mergeCell ref="B62:S62"/>
    <mergeCell ref="B63:S63"/>
    <mergeCell ref="A8:B8"/>
    <mergeCell ref="C8:Q8"/>
    <mergeCell ref="A9:B9"/>
    <mergeCell ref="C9:Q9"/>
    <mergeCell ref="C12:I12"/>
    <mergeCell ref="J12:M12"/>
    <mergeCell ref="N12:Q12"/>
    <mergeCell ref="A7:B7"/>
    <mergeCell ref="C7:Q7"/>
    <mergeCell ref="A1:S1"/>
    <mergeCell ref="A2:S2"/>
    <mergeCell ref="A3:S3"/>
    <mergeCell ref="A6:B6"/>
    <mergeCell ref="C6:Q6"/>
  </mergeCells>
  <dataValidations count="6">
    <dataValidation type="list" allowBlank="1" showInputMessage="1" showErrorMessage="1" sqref="S9" xr:uid="{00000000-0002-0000-0900-000000000000}">
      <formula1>$Y$2:$Y$3</formula1>
    </dataValidation>
    <dataValidation type="list" allowBlank="1" showInputMessage="1" showErrorMessage="1" sqref="S7:S8" xr:uid="{00000000-0002-0000-0900-000001000000}">
      <formula1>$Y$1:$Y$3</formula1>
    </dataValidation>
    <dataValidation type="list" allowBlank="1" showInputMessage="1" showErrorMessage="1" sqref="R9" xr:uid="{00000000-0002-0000-0900-000002000000}">
      <formula1>$Y$8:$Y$12</formula1>
    </dataValidation>
    <dataValidation type="list" allowBlank="1" showInputMessage="1" showErrorMessage="1" sqref="R8" xr:uid="{00000000-0002-0000-0900-000003000000}">
      <formula1>$Y$7:$Y$12</formula1>
    </dataValidation>
    <dataValidation type="list" allowBlank="1" showInputMessage="1" showErrorMessage="1" sqref="R7" xr:uid="{00000000-0002-0000-0900-000004000000}">
      <formula1>$Y$6:$Y$12</formula1>
    </dataValidation>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900-000005000000}"/>
  </dataValidations>
  <pageMargins left="0.7" right="0.7" top="0.75" bottom="0.75" header="0.3" footer="0.3"/>
  <pageSetup scale="40" orientation="landscape" horizontalDpi="1200" verticalDpi="12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70"/>
  <sheetViews>
    <sheetView tabSelected="1" topLeftCell="D34" workbookViewId="0">
      <selection activeCell="G34" sqref="G34"/>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0"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197" t="s">
        <v>0</v>
      </c>
      <c r="B1" s="197"/>
      <c r="C1" s="197"/>
      <c r="D1" s="197"/>
      <c r="E1" s="197"/>
      <c r="F1" s="197"/>
      <c r="G1" s="197"/>
      <c r="H1" s="197"/>
      <c r="I1" s="197"/>
      <c r="J1" s="197"/>
      <c r="K1" s="197"/>
      <c r="L1" s="197"/>
      <c r="M1" s="197"/>
      <c r="N1" s="197"/>
      <c r="O1" s="197"/>
      <c r="P1" s="197"/>
      <c r="Q1" s="197"/>
      <c r="R1" s="197"/>
      <c r="S1" s="197"/>
      <c r="Y1" s="1" t="s">
        <v>1</v>
      </c>
    </row>
    <row r="2" spans="1:25" ht="18" x14ac:dyDescent="0.25">
      <c r="A2" s="197" t="s">
        <v>2</v>
      </c>
      <c r="B2" s="197"/>
      <c r="C2" s="197"/>
      <c r="D2" s="197"/>
      <c r="E2" s="197"/>
      <c r="F2" s="197"/>
      <c r="G2" s="197"/>
      <c r="H2" s="197"/>
      <c r="I2" s="197"/>
      <c r="J2" s="197"/>
      <c r="K2" s="197"/>
      <c r="L2" s="197"/>
      <c r="M2" s="197"/>
      <c r="N2" s="197"/>
      <c r="O2" s="197"/>
      <c r="P2" s="197"/>
      <c r="Q2" s="197"/>
      <c r="R2" s="197"/>
      <c r="S2" s="197"/>
      <c r="Y2" s="1" t="s">
        <v>3</v>
      </c>
    </row>
    <row r="3" spans="1:25" ht="18" x14ac:dyDescent="0.25">
      <c r="A3" s="197"/>
      <c r="B3" s="197"/>
      <c r="C3" s="197"/>
      <c r="D3" s="197"/>
      <c r="E3" s="197"/>
      <c r="F3" s="197"/>
      <c r="G3" s="197"/>
      <c r="H3" s="197"/>
      <c r="I3" s="197"/>
      <c r="J3" s="197"/>
      <c r="K3" s="197"/>
      <c r="L3" s="197"/>
      <c r="M3" s="197"/>
      <c r="N3" s="197"/>
      <c r="O3" s="197"/>
      <c r="P3" s="197"/>
      <c r="Q3" s="197"/>
      <c r="R3" s="197"/>
      <c r="S3" s="197"/>
      <c r="Y3" s="1" t="s">
        <v>4</v>
      </c>
    </row>
    <row r="4" spans="1:25" ht="18" x14ac:dyDescent="0.25">
      <c r="A4" s="3" t="s">
        <v>5</v>
      </c>
      <c r="B4" s="4"/>
      <c r="C4" s="4"/>
      <c r="D4" s="4"/>
      <c r="E4" s="4"/>
      <c r="F4" s="4"/>
      <c r="G4" s="4"/>
      <c r="H4" s="4"/>
      <c r="I4" s="4"/>
      <c r="J4" s="4"/>
      <c r="K4" s="4"/>
      <c r="L4" s="4"/>
      <c r="M4" s="4"/>
      <c r="N4" s="4"/>
      <c r="O4" s="4"/>
      <c r="P4" s="4"/>
      <c r="Q4" s="4"/>
      <c r="R4" s="4"/>
      <c r="S4" s="4"/>
    </row>
    <row r="5" spans="1:25" ht="18" x14ac:dyDescent="0.25">
      <c r="A5" s="4"/>
      <c r="B5" s="4"/>
      <c r="C5" s="4"/>
      <c r="D5" s="4"/>
      <c r="E5" s="4"/>
      <c r="F5" s="4"/>
      <c r="G5" s="4"/>
      <c r="H5" s="4"/>
      <c r="I5" s="4"/>
      <c r="J5" s="4"/>
      <c r="K5" s="4"/>
      <c r="L5" s="4"/>
      <c r="M5" s="4"/>
      <c r="N5" s="4"/>
      <c r="O5" s="4"/>
      <c r="P5" s="4"/>
      <c r="Q5" s="4"/>
      <c r="R5" s="4"/>
      <c r="S5" s="4"/>
    </row>
    <row r="6" spans="1:25" ht="51" customHeight="1" x14ac:dyDescent="0.2">
      <c r="A6" s="206" t="s">
        <v>6</v>
      </c>
      <c r="B6" s="207"/>
      <c r="C6" s="208" t="s">
        <v>7</v>
      </c>
      <c r="D6" s="208"/>
      <c r="E6" s="208"/>
      <c r="F6" s="208"/>
      <c r="G6" s="208"/>
      <c r="H6" s="208"/>
      <c r="I6" s="208"/>
      <c r="J6" s="208"/>
      <c r="K6" s="208"/>
      <c r="L6" s="208"/>
      <c r="M6" s="208"/>
      <c r="N6" s="208"/>
      <c r="O6" s="208"/>
      <c r="P6" s="208"/>
      <c r="Q6" s="208"/>
      <c r="R6" s="5" t="s">
        <v>8</v>
      </c>
      <c r="S6" s="6" t="s">
        <v>9</v>
      </c>
      <c r="Y6" s="1">
        <v>2012</v>
      </c>
    </row>
    <row r="7" spans="1:25" ht="35.25" customHeight="1" x14ac:dyDescent="0.2">
      <c r="A7" s="203" t="s">
        <v>10</v>
      </c>
      <c r="B7" s="204"/>
      <c r="C7" s="205" t="s">
        <v>11</v>
      </c>
      <c r="D7" s="205"/>
      <c r="E7" s="205"/>
      <c r="F7" s="205"/>
      <c r="G7" s="205"/>
      <c r="H7" s="205"/>
      <c r="I7" s="205"/>
      <c r="J7" s="205"/>
      <c r="K7" s="205"/>
      <c r="L7" s="205"/>
      <c r="M7" s="205"/>
      <c r="N7" s="205"/>
      <c r="O7" s="205"/>
      <c r="P7" s="205"/>
      <c r="Q7" s="205"/>
      <c r="R7" s="7"/>
      <c r="S7" s="8"/>
      <c r="Y7" s="1">
        <v>2013</v>
      </c>
    </row>
    <row r="8" spans="1:25" ht="30.75" customHeight="1" x14ac:dyDescent="0.2">
      <c r="A8" s="209" t="s">
        <v>12</v>
      </c>
      <c r="B8" s="210"/>
      <c r="C8" s="211" t="s">
        <v>13</v>
      </c>
      <c r="D8" s="211"/>
      <c r="E8" s="211"/>
      <c r="F8" s="211"/>
      <c r="G8" s="211"/>
      <c r="H8" s="211"/>
      <c r="I8" s="211"/>
      <c r="J8" s="211"/>
      <c r="K8" s="211"/>
      <c r="L8" s="211"/>
      <c r="M8" s="211"/>
      <c r="N8" s="211"/>
      <c r="O8" s="211"/>
      <c r="P8" s="211"/>
      <c r="Q8" s="211"/>
      <c r="R8" s="7"/>
      <c r="S8" s="7"/>
      <c r="Y8" s="1">
        <v>2014</v>
      </c>
    </row>
    <row r="9" spans="1:25" ht="36.75" customHeight="1" x14ac:dyDescent="0.2">
      <c r="A9" s="205" t="s">
        <v>14</v>
      </c>
      <c r="B9" s="205"/>
      <c r="C9" s="205" t="s">
        <v>15</v>
      </c>
      <c r="D9" s="205"/>
      <c r="E9" s="205"/>
      <c r="F9" s="205"/>
      <c r="G9" s="205"/>
      <c r="H9" s="205"/>
      <c r="I9" s="205"/>
      <c r="J9" s="205"/>
      <c r="K9" s="205"/>
      <c r="L9" s="205"/>
      <c r="M9" s="205"/>
      <c r="N9" s="205"/>
      <c r="O9" s="205"/>
      <c r="P9" s="205"/>
      <c r="Q9" s="205"/>
      <c r="R9" s="7"/>
      <c r="S9" s="7"/>
      <c r="Y9" s="1">
        <v>2015</v>
      </c>
    </row>
    <row r="10" spans="1:25" ht="36.75" customHeight="1" x14ac:dyDescent="0.2">
      <c r="A10" s="9"/>
      <c r="B10" s="181" t="s">
        <v>185</v>
      </c>
      <c r="C10" s="10"/>
      <c r="D10" s="10"/>
      <c r="E10" s="10"/>
      <c r="F10" s="10"/>
      <c r="G10" s="10"/>
      <c r="H10" s="10"/>
      <c r="I10" s="10"/>
      <c r="J10" s="10"/>
      <c r="K10" s="10"/>
      <c r="L10" s="10"/>
      <c r="M10" s="10"/>
      <c r="N10" s="10"/>
      <c r="O10" s="10"/>
      <c r="P10" s="10"/>
      <c r="Q10" s="10"/>
      <c r="R10" s="10"/>
      <c r="S10" s="11"/>
      <c r="Y10" s="1">
        <v>2016</v>
      </c>
    </row>
    <row r="11" spans="1:25" ht="13.5" thickBot="1" x14ac:dyDescent="0.25">
      <c r="A11" s="12"/>
      <c r="B11" s="12"/>
      <c r="C11" s="12"/>
      <c r="D11" s="12"/>
      <c r="E11" s="12"/>
      <c r="F11" s="12"/>
      <c r="G11" s="12"/>
      <c r="H11" s="12"/>
      <c r="I11" s="12"/>
      <c r="J11" s="12"/>
      <c r="K11" s="12"/>
      <c r="L11" s="12"/>
      <c r="M11" s="12"/>
      <c r="N11" s="12"/>
      <c r="O11" s="12"/>
      <c r="P11" s="12"/>
      <c r="Q11" s="12"/>
      <c r="R11" s="12"/>
      <c r="S11" s="12"/>
      <c r="Y11" s="1">
        <v>2017</v>
      </c>
    </row>
    <row r="12" spans="1:25" ht="18.75" customHeight="1" thickBot="1" x14ac:dyDescent="0.3">
      <c r="A12" s="4"/>
      <c r="B12" s="4"/>
      <c r="C12" s="212" t="s">
        <v>16</v>
      </c>
      <c r="D12" s="213"/>
      <c r="E12" s="213"/>
      <c r="F12" s="213"/>
      <c r="G12" s="213"/>
      <c r="H12" s="213"/>
      <c r="I12" s="214"/>
      <c r="J12" s="215" t="s">
        <v>17</v>
      </c>
      <c r="K12" s="216"/>
      <c r="L12" s="216"/>
      <c r="M12" s="216"/>
      <c r="N12" s="215" t="s">
        <v>18</v>
      </c>
      <c r="O12" s="216"/>
      <c r="P12" s="216"/>
      <c r="Q12" s="217"/>
      <c r="R12" s="4"/>
      <c r="S12" s="4"/>
      <c r="Y12" s="1">
        <v>2018</v>
      </c>
    </row>
    <row r="13" spans="1:25" ht="63.75" customHeight="1" x14ac:dyDescent="0.2">
      <c r="A13" s="218" t="s">
        <v>19</v>
      </c>
      <c r="B13" s="220" t="s">
        <v>20</v>
      </c>
      <c r="C13" s="13" t="s">
        <v>21</v>
      </c>
      <c r="D13" s="14" t="s">
        <v>22</v>
      </c>
      <c r="E13" s="15" t="s">
        <v>23</v>
      </c>
      <c r="F13" s="13" t="s">
        <v>24</v>
      </c>
      <c r="G13" s="14" t="s">
        <v>25</v>
      </c>
      <c r="H13" s="15" t="s">
        <v>26</v>
      </c>
      <c r="I13" s="16" t="s">
        <v>27</v>
      </c>
      <c r="J13" s="13" t="s">
        <v>28</v>
      </c>
      <c r="K13" s="17" t="s">
        <v>29</v>
      </c>
      <c r="L13" s="17" t="s">
        <v>30</v>
      </c>
      <c r="M13" s="18" t="s">
        <v>31</v>
      </c>
      <c r="N13" s="13" t="s">
        <v>32</v>
      </c>
      <c r="O13" s="17" t="s">
        <v>33</v>
      </c>
      <c r="P13" s="17" t="s">
        <v>34</v>
      </c>
      <c r="Q13" s="15" t="s">
        <v>35</v>
      </c>
      <c r="R13" s="19" t="s">
        <v>36</v>
      </c>
      <c r="S13" s="20" t="s">
        <v>37</v>
      </c>
    </row>
    <row r="14" spans="1:25" ht="13.5" thickBot="1" x14ac:dyDescent="0.25">
      <c r="A14" s="219"/>
      <c r="B14" s="221"/>
      <c r="C14" s="21" t="s">
        <v>38</v>
      </c>
      <c r="D14" s="22" t="s">
        <v>39</v>
      </c>
      <c r="E14" s="23" t="s">
        <v>40</v>
      </c>
      <c r="F14" s="21" t="s">
        <v>41</v>
      </c>
      <c r="G14" s="22" t="s">
        <v>42</v>
      </c>
      <c r="H14" s="23" t="s">
        <v>43</v>
      </c>
      <c r="I14" s="24" t="s">
        <v>44</v>
      </c>
      <c r="J14" s="25" t="s">
        <v>45</v>
      </c>
      <c r="K14" s="26" t="s">
        <v>46</v>
      </c>
      <c r="L14" s="22" t="s">
        <v>47</v>
      </c>
      <c r="M14" s="26" t="s">
        <v>48</v>
      </c>
      <c r="N14" s="27" t="s">
        <v>49</v>
      </c>
      <c r="O14" s="28" t="s">
        <v>50</v>
      </c>
      <c r="P14" s="28" t="s">
        <v>51</v>
      </c>
      <c r="Q14" s="29" t="s">
        <v>52</v>
      </c>
      <c r="R14" s="30" t="s">
        <v>53</v>
      </c>
      <c r="S14" s="23" t="s">
        <v>54</v>
      </c>
    </row>
    <row r="15" spans="1:25" ht="25.5" x14ac:dyDescent="0.2">
      <c r="A15" s="31">
        <v>1611</v>
      </c>
      <c r="B15" s="32" t="s">
        <v>55</v>
      </c>
      <c r="C15" s="154">
        <f>'2.6 Fixed Asset Cont Sched'!O431</f>
        <v>0</v>
      </c>
      <c r="D15" s="155"/>
      <c r="E15" s="156">
        <f>C15-D15</f>
        <v>0</v>
      </c>
      <c r="F15" s="154"/>
      <c r="G15" s="155"/>
      <c r="H15" s="156">
        <f>F15-G15</f>
        <v>0</v>
      </c>
      <c r="I15" s="157"/>
      <c r="J15" s="33"/>
      <c r="K15" s="34">
        <f>IF(J15=0,0,1/J15)</f>
        <v>0</v>
      </c>
      <c r="L15" s="35"/>
      <c r="M15" s="36">
        <f>IF(L15=0,0,1/L15)</f>
        <v>0</v>
      </c>
      <c r="N15" s="163">
        <f>IF(J15=0,0,+E15/J15)</f>
        <v>0</v>
      </c>
      <c r="O15" s="163">
        <f>IF(L15=0,0,+H15/L15)</f>
        <v>0</v>
      </c>
      <c r="P15" s="164">
        <f>IF(L15=0,0,+(I15*0.5)/L15)</f>
        <v>0</v>
      </c>
      <c r="Q15" s="165">
        <f>IF(ISERROR(+N15+O15+P15), 0, +N15+O15+P15)</f>
        <v>0</v>
      </c>
      <c r="R15" s="166">
        <f>'2.6 Fixed Asset Cont Sched'!L500</f>
        <v>0</v>
      </c>
      <c r="S15" s="167">
        <f>IF(ISERROR(+R15-122), 0, +R15-Q15)</f>
        <v>0</v>
      </c>
    </row>
    <row r="16" spans="1:25" ht="25.5" x14ac:dyDescent="0.2">
      <c r="A16" s="37">
        <v>1612</v>
      </c>
      <c r="B16" s="38" t="s">
        <v>56</v>
      </c>
      <c r="C16" s="154">
        <f>'2.6 Fixed Asset Cont Sched'!O432</f>
        <v>0</v>
      </c>
      <c r="D16" s="155"/>
      <c r="E16" s="156">
        <f t="shared" ref="E16:E52" si="0">C16-D16</f>
        <v>0</v>
      </c>
      <c r="F16" s="154"/>
      <c r="G16" s="155"/>
      <c r="H16" s="156">
        <f t="shared" ref="H16:H52" si="1">F16-G16</f>
        <v>0</v>
      </c>
      <c r="I16" s="157"/>
      <c r="J16" s="33"/>
      <c r="K16" s="34">
        <f t="shared" ref="K16:K52" si="2">IF(J16=0,0,1/J16)</f>
        <v>0</v>
      </c>
      <c r="L16" s="35"/>
      <c r="M16" s="39">
        <f t="shared" ref="M16:M52" si="3">IF(L16=0,0,1/L16)</f>
        <v>0</v>
      </c>
      <c r="N16" s="163">
        <f t="shared" ref="N16:N52" si="4">IF(J16=0,0,+E16/J16)</f>
        <v>0</v>
      </c>
      <c r="O16" s="163">
        <f>IF(L16=0,0,+H16/L16)</f>
        <v>0</v>
      </c>
      <c r="P16" s="164">
        <f t="shared" ref="P16:P52" si="5">IF(L16=0,0,+(I16*0.5)/L16)</f>
        <v>0</v>
      </c>
      <c r="Q16" s="165">
        <f t="shared" ref="Q16:Q52" si="6">IF(ISERROR(+N16+O16+P16), 0, +N16+O16+P16)</f>
        <v>0</v>
      </c>
      <c r="R16" s="166">
        <f>'2.6 Fixed Asset Cont Sched'!L501</f>
        <v>0</v>
      </c>
      <c r="S16" s="167">
        <f t="shared" ref="S16:S52" si="7">IF(ISERROR(+R16-122), 0, +R16-Q16)</f>
        <v>0</v>
      </c>
    </row>
    <row r="17" spans="1:19" ht="14.25" x14ac:dyDescent="0.2">
      <c r="A17" s="37">
        <v>1805</v>
      </c>
      <c r="B17" s="38" t="s">
        <v>57</v>
      </c>
      <c r="C17" s="154">
        <f>'2.6 Fixed Asset Cont Sched'!O433</f>
        <v>30141</v>
      </c>
      <c r="D17" s="155"/>
      <c r="E17" s="156">
        <f t="shared" si="0"/>
        <v>30141</v>
      </c>
      <c r="F17" s="154"/>
      <c r="G17" s="155"/>
      <c r="H17" s="156">
        <f t="shared" si="1"/>
        <v>0</v>
      </c>
      <c r="I17" s="157"/>
      <c r="J17" s="33">
        <v>0</v>
      </c>
      <c r="K17" s="34">
        <f t="shared" si="2"/>
        <v>0</v>
      </c>
      <c r="L17" s="35"/>
      <c r="M17" s="39">
        <f t="shared" si="3"/>
        <v>0</v>
      </c>
      <c r="N17" s="163">
        <f t="shared" si="4"/>
        <v>0</v>
      </c>
      <c r="O17" s="163">
        <f t="shared" ref="O17:O52" si="8">IF(L17=0,0,+H17/L17)</f>
        <v>0</v>
      </c>
      <c r="P17" s="164">
        <f t="shared" si="5"/>
        <v>0</v>
      </c>
      <c r="Q17" s="165">
        <f t="shared" si="6"/>
        <v>0</v>
      </c>
      <c r="R17" s="166">
        <f>'2.6 Fixed Asset Cont Sched'!L502</f>
        <v>0</v>
      </c>
      <c r="S17" s="167">
        <f t="shared" si="7"/>
        <v>0</v>
      </c>
    </row>
    <row r="18" spans="1:19" ht="14.25" x14ac:dyDescent="0.2">
      <c r="A18" s="37">
        <v>1808</v>
      </c>
      <c r="B18" s="38" t="s">
        <v>58</v>
      </c>
      <c r="C18" s="154">
        <f>'2.6 Fixed Asset Cont Sched'!O434</f>
        <v>50528.14</v>
      </c>
      <c r="D18" s="155"/>
      <c r="E18" s="156">
        <f t="shared" si="0"/>
        <v>50528.14</v>
      </c>
      <c r="F18" s="154"/>
      <c r="G18" s="155"/>
      <c r="H18" s="156">
        <f t="shared" si="1"/>
        <v>0</v>
      </c>
      <c r="I18" s="157"/>
      <c r="J18" s="33">
        <v>24</v>
      </c>
      <c r="K18" s="34">
        <f t="shared" si="2"/>
        <v>4.1666666666666664E-2</v>
      </c>
      <c r="L18" s="35">
        <v>25</v>
      </c>
      <c r="M18" s="39">
        <f t="shared" si="3"/>
        <v>0.04</v>
      </c>
      <c r="N18" s="163">
        <f t="shared" si="4"/>
        <v>2105.3391666666666</v>
      </c>
      <c r="O18" s="163">
        <f t="shared" si="8"/>
        <v>0</v>
      </c>
      <c r="P18" s="164">
        <f t="shared" si="5"/>
        <v>0</v>
      </c>
      <c r="Q18" s="165">
        <f t="shared" si="6"/>
        <v>2105.3391666666666</v>
      </c>
      <c r="R18" s="166">
        <f>'2.6 Fixed Asset Cont Sched'!L503</f>
        <v>5403</v>
      </c>
      <c r="S18" s="167">
        <f t="shared" si="7"/>
        <v>3297.6608333333334</v>
      </c>
    </row>
    <row r="19" spans="1:19" ht="14.25" x14ac:dyDescent="0.2">
      <c r="A19" s="37">
        <v>1810</v>
      </c>
      <c r="B19" s="38" t="s">
        <v>59</v>
      </c>
      <c r="C19" s="154">
        <f>'2.6 Fixed Asset Cont Sched'!O435</f>
        <v>0</v>
      </c>
      <c r="D19" s="155"/>
      <c r="E19" s="156">
        <f t="shared" si="0"/>
        <v>0</v>
      </c>
      <c r="F19" s="154"/>
      <c r="G19" s="155"/>
      <c r="H19" s="156">
        <f t="shared" si="1"/>
        <v>0</v>
      </c>
      <c r="I19" s="157"/>
      <c r="J19" s="33"/>
      <c r="K19" s="34">
        <f t="shared" si="2"/>
        <v>0</v>
      </c>
      <c r="L19" s="35"/>
      <c r="M19" s="39">
        <f t="shared" si="3"/>
        <v>0</v>
      </c>
      <c r="N19" s="163">
        <f t="shared" si="4"/>
        <v>0</v>
      </c>
      <c r="O19" s="163">
        <f t="shared" si="8"/>
        <v>0</v>
      </c>
      <c r="P19" s="164">
        <f t="shared" si="5"/>
        <v>0</v>
      </c>
      <c r="Q19" s="165">
        <f t="shared" si="6"/>
        <v>0</v>
      </c>
      <c r="R19" s="166">
        <f>'2.6 Fixed Asset Cont Sched'!L504</f>
        <v>0</v>
      </c>
      <c r="S19" s="167">
        <f t="shared" si="7"/>
        <v>0</v>
      </c>
    </row>
    <row r="20" spans="1:19" ht="14.25" x14ac:dyDescent="0.2">
      <c r="A20" s="37">
        <v>1815</v>
      </c>
      <c r="B20" s="38" t="s">
        <v>60</v>
      </c>
      <c r="C20" s="154">
        <f>'2.6 Fixed Asset Cont Sched'!O436</f>
        <v>10</v>
      </c>
      <c r="D20" s="155"/>
      <c r="E20" s="156">
        <f t="shared" si="0"/>
        <v>10</v>
      </c>
      <c r="F20" s="154"/>
      <c r="G20" s="155"/>
      <c r="H20" s="156">
        <f t="shared" si="1"/>
        <v>0</v>
      </c>
      <c r="I20" s="157"/>
      <c r="J20" s="33">
        <v>35</v>
      </c>
      <c r="K20" s="34">
        <f t="shared" si="2"/>
        <v>2.8571428571428571E-2</v>
      </c>
      <c r="L20" s="35">
        <v>40</v>
      </c>
      <c r="M20" s="39">
        <f t="shared" si="3"/>
        <v>2.5000000000000001E-2</v>
      </c>
      <c r="N20" s="163">
        <f t="shared" si="4"/>
        <v>0.2857142857142857</v>
      </c>
      <c r="O20" s="163">
        <f t="shared" si="8"/>
        <v>0</v>
      </c>
      <c r="P20" s="164">
        <f t="shared" si="5"/>
        <v>0</v>
      </c>
      <c r="Q20" s="165">
        <f t="shared" si="6"/>
        <v>0.2857142857142857</v>
      </c>
      <c r="R20" s="166">
        <f>'2.6 Fixed Asset Cont Sched'!L505</f>
        <v>0</v>
      </c>
      <c r="S20" s="167">
        <f t="shared" si="7"/>
        <v>-0.2857142857142857</v>
      </c>
    </row>
    <row r="21" spans="1:19" ht="14.25" x14ac:dyDescent="0.2">
      <c r="A21" s="37">
        <v>1820</v>
      </c>
      <c r="B21" s="38" t="s">
        <v>61</v>
      </c>
      <c r="C21" s="154">
        <f>'2.6 Fixed Asset Cont Sched'!O437</f>
        <v>294029</v>
      </c>
      <c r="D21" s="155"/>
      <c r="E21" s="156">
        <f t="shared" si="0"/>
        <v>294029</v>
      </c>
      <c r="F21" s="154"/>
      <c r="G21" s="155"/>
      <c r="H21" s="156">
        <f t="shared" si="1"/>
        <v>0</v>
      </c>
      <c r="I21" s="157"/>
      <c r="J21" s="33"/>
      <c r="K21" s="34">
        <f t="shared" si="2"/>
        <v>0</v>
      </c>
      <c r="L21" s="35"/>
      <c r="M21" s="39">
        <f t="shared" si="3"/>
        <v>0</v>
      </c>
      <c r="N21" s="163">
        <f t="shared" si="4"/>
        <v>0</v>
      </c>
      <c r="O21" s="163">
        <f t="shared" si="8"/>
        <v>0</v>
      </c>
      <c r="P21" s="164">
        <f t="shared" si="5"/>
        <v>0</v>
      </c>
      <c r="Q21" s="165">
        <f t="shared" si="6"/>
        <v>0</v>
      </c>
      <c r="R21" s="166">
        <f>'2.6 Fixed Asset Cont Sched'!L506</f>
        <v>10908</v>
      </c>
      <c r="S21" s="167">
        <f t="shared" si="7"/>
        <v>10908</v>
      </c>
    </row>
    <row r="22" spans="1:19" ht="14.25" x14ac:dyDescent="0.2">
      <c r="A22" s="37">
        <v>1825</v>
      </c>
      <c r="B22" s="38" t="s">
        <v>62</v>
      </c>
      <c r="C22" s="154">
        <f>'2.6 Fixed Asset Cont Sched'!O438</f>
        <v>0</v>
      </c>
      <c r="D22" s="155"/>
      <c r="E22" s="156">
        <f t="shared" si="0"/>
        <v>0</v>
      </c>
      <c r="F22" s="154"/>
      <c r="G22" s="155"/>
      <c r="H22" s="156">
        <f t="shared" si="1"/>
        <v>0</v>
      </c>
      <c r="I22" s="157"/>
      <c r="J22" s="33"/>
      <c r="K22" s="34">
        <f t="shared" si="2"/>
        <v>0</v>
      </c>
      <c r="L22" s="35"/>
      <c r="M22" s="39">
        <f t="shared" si="3"/>
        <v>0</v>
      </c>
      <c r="N22" s="163">
        <f t="shared" si="4"/>
        <v>0</v>
      </c>
      <c r="O22" s="163">
        <f t="shared" si="8"/>
        <v>0</v>
      </c>
      <c r="P22" s="164">
        <f t="shared" si="5"/>
        <v>0</v>
      </c>
      <c r="Q22" s="165">
        <f t="shared" si="6"/>
        <v>0</v>
      </c>
      <c r="R22" s="166">
        <f>'2.6 Fixed Asset Cont Sched'!L507</f>
        <v>0</v>
      </c>
      <c r="S22" s="167">
        <f t="shared" si="7"/>
        <v>0</v>
      </c>
    </row>
    <row r="23" spans="1:19" ht="14.25" x14ac:dyDescent="0.2">
      <c r="A23" s="37">
        <v>1830</v>
      </c>
      <c r="B23" s="38" t="s">
        <v>63</v>
      </c>
      <c r="C23" s="154">
        <f>'2.6 Fixed Asset Cont Sched'!O439</f>
        <v>385524.65999999992</v>
      </c>
      <c r="D23" s="155"/>
      <c r="E23" s="156">
        <f t="shared" si="0"/>
        <v>385524.65999999992</v>
      </c>
      <c r="F23" s="154"/>
      <c r="G23" s="155"/>
      <c r="H23" s="156">
        <f t="shared" si="1"/>
        <v>0</v>
      </c>
      <c r="I23" s="157">
        <v>72962</v>
      </c>
      <c r="J23" s="33">
        <v>45</v>
      </c>
      <c r="K23" s="34">
        <f t="shared" si="2"/>
        <v>2.2222222222222223E-2</v>
      </c>
      <c r="L23" s="35">
        <v>50</v>
      </c>
      <c r="M23" s="39">
        <f t="shared" si="3"/>
        <v>0.02</v>
      </c>
      <c r="N23" s="163">
        <f t="shared" si="4"/>
        <v>8567.2146666666649</v>
      </c>
      <c r="O23" s="163">
        <f t="shared" si="8"/>
        <v>0</v>
      </c>
      <c r="P23" s="164">
        <f t="shared" si="5"/>
        <v>729.62</v>
      </c>
      <c r="Q23" s="165">
        <f t="shared" si="6"/>
        <v>9296.8346666666657</v>
      </c>
      <c r="R23" s="166">
        <f>'2.6 Fixed Asset Cont Sched'!L508</f>
        <v>25896</v>
      </c>
      <c r="S23" s="167">
        <f t="shared" si="7"/>
        <v>16599.165333333334</v>
      </c>
    </row>
    <row r="24" spans="1:19" ht="14.25" x14ac:dyDescent="0.2">
      <c r="A24" s="37">
        <v>1835</v>
      </c>
      <c r="B24" s="38" t="s">
        <v>64</v>
      </c>
      <c r="C24" s="154">
        <f>'2.6 Fixed Asset Cont Sched'!O440</f>
        <v>0</v>
      </c>
      <c r="D24" s="155"/>
      <c r="E24" s="156">
        <f t="shared" si="0"/>
        <v>0</v>
      </c>
      <c r="F24" s="154"/>
      <c r="G24" s="155"/>
      <c r="H24" s="156">
        <f t="shared" si="1"/>
        <v>0</v>
      </c>
      <c r="I24" s="157"/>
      <c r="J24" s="33"/>
      <c r="K24" s="34">
        <f t="shared" si="2"/>
        <v>0</v>
      </c>
      <c r="L24" s="35"/>
      <c r="M24" s="39">
        <f t="shared" si="3"/>
        <v>0</v>
      </c>
      <c r="N24" s="163">
        <f t="shared" si="4"/>
        <v>0</v>
      </c>
      <c r="O24" s="163">
        <f t="shared" si="8"/>
        <v>0</v>
      </c>
      <c r="P24" s="164">
        <f t="shared" si="5"/>
        <v>0</v>
      </c>
      <c r="Q24" s="165">
        <f t="shared" si="6"/>
        <v>0</v>
      </c>
      <c r="R24" s="166">
        <f>'2.6 Fixed Asset Cont Sched'!L509</f>
        <v>0</v>
      </c>
      <c r="S24" s="167">
        <f t="shared" si="7"/>
        <v>0</v>
      </c>
    </row>
    <row r="25" spans="1:19" ht="14.25" x14ac:dyDescent="0.2">
      <c r="A25" s="37">
        <v>1840</v>
      </c>
      <c r="B25" s="38" t="s">
        <v>65</v>
      </c>
      <c r="C25" s="154">
        <f>'2.6 Fixed Asset Cont Sched'!O441</f>
        <v>20659</v>
      </c>
      <c r="D25" s="155"/>
      <c r="E25" s="156">
        <f t="shared" si="0"/>
        <v>20659</v>
      </c>
      <c r="F25" s="154"/>
      <c r="G25" s="155"/>
      <c r="H25" s="156">
        <f t="shared" si="1"/>
        <v>0</v>
      </c>
      <c r="I25" s="157"/>
      <c r="J25" s="33">
        <v>45</v>
      </c>
      <c r="K25" s="34">
        <f t="shared" si="2"/>
        <v>2.2222222222222223E-2</v>
      </c>
      <c r="L25" s="35">
        <v>50</v>
      </c>
      <c r="M25" s="39">
        <f t="shared" si="3"/>
        <v>0.02</v>
      </c>
      <c r="N25" s="163">
        <f t="shared" si="4"/>
        <v>459.0888888888889</v>
      </c>
      <c r="O25" s="163">
        <f t="shared" si="8"/>
        <v>0</v>
      </c>
      <c r="P25" s="164">
        <f t="shared" si="5"/>
        <v>0</v>
      </c>
      <c r="Q25" s="165">
        <f t="shared" si="6"/>
        <v>459.0888888888889</v>
      </c>
      <c r="R25" s="166">
        <f>'2.6 Fixed Asset Cont Sched'!L510</f>
        <v>1550</v>
      </c>
      <c r="S25" s="167">
        <f t="shared" si="7"/>
        <v>1090.911111111111</v>
      </c>
    </row>
    <row r="26" spans="1:19" ht="14.25" x14ac:dyDescent="0.2">
      <c r="A26" s="37">
        <v>1845</v>
      </c>
      <c r="B26" s="38" t="s">
        <v>66</v>
      </c>
      <c r="C26" s="154">
        <f>'2.6 Fixed Asset Cont Sched'!O442</f>
        <v>2875</v>
      </c>
      <c r="D26" s="155"/>
      <c r="E26" s="156">
        <f t="shared" si="0"/>
        <v>2875</v>
      </c>
      <c r="F26" s="154"/>
      <c r="G26" s="155"/>
      <c r="H26" s="156">
        <f t="shared" si="1"/>
        <v>0</v>
      </c>
      <c r="I26" s="157"/>
      <c r="J26" s="33">
        <v>45</v>
      </c>
      <c r="K26" s="34">
        <f t="shared" si="2"/>
        <v>2.2222222222222223E-2</v>
      </c>
      <c r="L26" s="35">
        <v>50</v>
      </c>
      <c r="M26" s="39">
        <f t="shared" si="3"/>
        <v>0.02</v>
      </c>
      <c r="N26" s="163">
        <f t="shared" si="4"/>
        <v>63.888888888888886</v>
      </c>
      <c r="O26" s="163">
        <f t="shared" si="8"/>
        <v>0</v>
      </c>
      <c r="P26" s="164">
        <f t="shared" si="5"/>
        <v>0</v>
      </c>
      <c r="Q26" s="165">
        <f t="shared" si="6"/>
        <v>63.888888888888886</v>
      </c>
      <c r="R26" s="166">
        <f>'2.6 Fixed Asset Cont Sched'!L511</f>
        <v>70</v>
      </c>
      <c r="S26" s="167">
        <f t="shared" si="7"/>
        <v>6.1111111111111143</v>
      </c>
    </row>
    <row r="27" spans="1:19" ht="14.25" x14ac:dyDescent="0.2">
      <c r="A27" s="37">
        <v>1850</v>
      </c>
      <c r="B27" s="38" t="s">
        <v>67</v>
      </c>
      <c r="C27" s="154">
        <f>'2.6 Fixed Asset Cont Sched'!O443</f>
        <v>129533.56</v>
      </c>
      <c r="D27" s="155"/>
      <c r="E27" s="156">
        <f t="shared" si="0"/>
        <v>129533.56</v>
      </c>
      <c r="F27" s="154"/>
      <c r="G27" s="155"/>
      <c r="H27" s="156">
        <f t="shared" si="1"/>
        <v>0</v>
      </c>
      <c r="I27" s="157">
        <v>7705</v>
      </c>
      <c r="J27" s="33">
        <v>45</v>
      </c>
      <c r="K27" s="34">
        <f t="shared" si="2"/>
        <v>2.2222222222222223E-2</v>
      </c>
      <c r="L27" s="35">
        <v>50</v>
      </c>
      <c r="M27" s="39">
        <f t="shared" si="3"/>
        <v>0.02</v>
      </c>
      <c r="N27" s="163">
        <f t="shared" si="4"/>
        <v>2878.5235555555555</v>
      </c>
      <c r="O27" s="163">
        <f t="shared" si="8"/>
        <v>0</v>
      </c>
      <c r="P27" s="164">
        <f t="shared" si="5"/>
        <v>77.05</v>
      </c>
      <c r="Q27" s="165">
        <f t="shared" si="6"/>
        <v>2955.5735555555557</v>
      </c>
      <c r="R27" s="166">
        <f>'2.6 Fixed Asset Cont Sched'!L512</f>
        <v>8399</v>
      </c>
      <c r="S27" s="167">
        <f t="shared" si="7"/>
        <v>5443.4264444444443</v>
      </c>
    </row>
    <row r="28" spans="1:19" ht="14.25" x14ac:dyDescent="0.2">
      <c r="A28" s="37">
        <v>1855</v>
      </c>
      <c r="B28" s="38" t="s">
        <v>68</v>
      </c>
      <c r="C28" s="154">
        <f>'2.6 Fixed Asset Cont Sched'!O444</f>
        <v>0</v>
      </c>
      <c r="D28" s="155"/>
      <c r="E28" s="156">
        <f t="shared" si="0"/>
        <v>0</v>
      </c>
      <c r="F28" s="154"/>
      <c r="G28" s="155"/>
      <c r="H28" s="156">
        <f t="shared" si="1"/>
        <v>0</v>
      </c>
      <c r="I28" s="157"/>
      <c r="J28" s="33"/>
      <c r="K28" s="34">
        <f t="shared" si="2"/>
        <v>0</v>
      </c>
      <c r="L28" s="35"/>
      <c r="M28" s="39">
        <f t="shared" si="3"/>
        <v>0</v>
      </c>
      <c r="N28" s="163">
        <f t="shared" si="4"/>
        <v>0</v>
      </c>
      <c r="O28" s="163">
        <f t="shared" si="8"/>
        <v>0</v>
      </c>
      <c r="P28" s="164">
        <f t="shared" si="5"/>
        <v>0</v>
      </c>
      <c r="Q28" s="165">
        <f t="shared" si="6"/>
        <v>0</v>
      </c>
      <c r="R28" s="166">
        <f>'2.6 Fixed Asset Cont Sched'!L513</f>
        <v>0</v>
      </c>
      <c r="S28" s="167">
        <f t="shared" si="7"/>
        <v>0</v>
      </c>
    </row>
    <row r="29" spans="1:19" ht="14.25" x14ac:dyDescent="0.2">
      <c r="A29" s="37">
        <v>1860</v>
      </c>
      <c r="B29" s="38" t="s">
        <v>69</v>
      </c>
      <c r="C29" s="154">
        <f>'2.6 Fixed Asset Cont Sched'!O445</f>
        <v>5658</v>
      </c>
      <c r="D29" s="155"/>
      <c r="E29" s="156">
        <f t="shared" si="0"/>
        <v>5658</v>
      </c>
      <c r="F29" s="154"/>
      <c r="G29" s="155"/>
      <c r="H29" s="156">
        <f t="shared" si="1"/>
        <v>0</v>
      </c>
      <c r="I29" s="157"/>
      <c r="J29" s="33">
        <v>10</v>
      </c>
      <c r="K29" s="34">
        <f t="shared" si="2"/>
        <v>0.1</v>
      </c>
      <c r="L29" s="35">
        <v>15</v>
      </c>
      <c r="M29" s="39">
        <f t="shared" si="3"/>
        <v>6.6666666666666666E-2</v>
      </c>
      <c r="N29" s="163">
        <f t="shared" si="4"/>
        <v>565.79999999999995</v>
      </c>
      <c r="O29" s="163">
        <f t="shared" si="8"/>
        <v>0</v>
      </c>
      <c r="P29" s="164">
        <f t="shared" si="5"/>
        <v>0</v>
      </c>
      <c r="Q29" s="165">
        <f t="shared" si="6"/>
        <v>565.79999999999995</v>
      </c>
      <c r="R29" s="166">
        <f>'2.6 Fixed Asset Cont Sched'!L514</f>
        <v>2077</v>
      </c>
      <c r="S29" s="167">
        <f t="shared" si="7"/>
        <v>1511.2</v>
      </c>
    </row>
    <row r="30" spans="1:19" ht="14.25" x14ac:dyDescent="0.2">
      <c r="A30" s="37">
        <v>1860</v>
      </c>
      <c r="B30" s="38" t="s">
        <v>70</v>
      </c>
      <c r="C30" s="154">
        <f>'2.6 Fixed Asset Cont Sched'!O446</f>
        <v>228090.74</v>
      </c>
      <c r="D30" s="155"/>
      <c r="E30" s="156">
        <f t="shared" si="0"/>
        <v>228090.74</v>
      </c>
      <c r="F30" s="154"/>
      <c r="G30" s="155"/>
      <c r="H30" s="156">
        <f t="shared" si="1"/>
        <v>0</v>
      </c>
      <c r="I30" s="157"/>
      <c r="J30" s="33">
        <v>15</v>
      </c>
      <c r="K30" s="34">
        <f t="shared" si="2"/>
        <v>6.6666666666666666E-2</v>
      </c>
      <c r="L30" s="35">
        <v>20</v>
      </c>
      <c r="M30" s="39">
        <f t="shared" si="3"/>
        <v>0.05</v>
      </c>
      <c r="N30" s="163">
        <f t="shared" si="4"/>
        <v>15206.049333333332</v>
      </c>
      <c r="O30" s="163">
        <f t="shared" si="8"/>
        <v>0</v>
      </c>
      <c r="P30" s="164">
        <f t="shared" si="5"/>
        <v>0</v>
      </c>
      <c r="Q30" s="165">
        <f t="shared" si="6"/>
        <v>15206.049333333332</v>
      </c>
      <c r="R30" s="166">
        <f>'2.6 Fixed Asset Cont Sched'!L515</f>
        <v>28754</v>
      </c>
      <c r="S30" s="167">
        <f t="shared" si="7"/>
        <v>13547.950666666668</v>
      </c>
    </row>
    <row r="31" spans="1:19" ht="14.25" x14ac:dyDescent="0.2">
      <c r="A31" s="37">
        <v>1905</v>
      </c>
      <c r="B31" s="38" t="s">
        <v>57</v>
      </c>
      <c r="C31" s="154">
        <f>'2.6 Fixed Asset Cont Sched'!O447</f>
        <v>0</v>
      </c>
      <c r="D31" s="155"/>
      <c r="E31" s="156">
        <f t="shared" si="0"/>
        <v>0</v>
      </c>
      <c r="F31" s="154"/>
      <c r="G31" s="155"/>
      <c r="H31" s="156">
        <f t="shared" si="1"/>
        <v>0</v>
      </c>
      <c r="I31" s="157"/>
      <c r="J31" s="33"/>
      <c r="K31" s="34">
        <f t="shared" si="2"/>
        <v>0</v>
      </c>
      <c r="L31" s="35"/>
      <c r="M31" s="39">
        <f t="shared" si="3"/>
        <v>0</v>
      </c>
      <c r="N31" s="163">
        <f t="shared" si="4"/>
        <v>0</v>
      </c>
      <c r="O31" s="163">
        <f t="shared" si="8"/>
        <v>0</v>
      </c>
      <c r="P31" s="164">
        <f t="shared" si="5"/>
        <v>0</v>
      </c>
      <c r="Q31" s="165">
        <f t="shared" si="6"/>
        <v>0</v>
      </c>
      <c r="R31" s="166">
        <f>'2.6 Fixed Asset Cont Sched'!L516</f>
        <v>0</v>
      </c>
      <c r="S31" s="167">
        <f t="shared" si="7"/>
        <v>0</v>
      </c>
    </row>
    <row r="32" spans="1:19" ht="14.25" x14ac:dyDescent="0.2">
      <c r="A32" s="37">
        <v>1908</v>
      </c>
      <c r="B32" s="38" t="s">
        <v>71</v>
      </c>
      <c r="C32" s="154">
        <f>'2.6 Fixed Asset Cont Sched'!O448</f>
        <v>0</v>
      </c>
      <c r="D32" s="155"/>
      <c r="E32" s="156">
        <f t="shared" si="0"/>
        <v>0</v>
      </c>
      <c r="F32" s="154"/>
      <c r="G32" s="155"/>
      <c r="H32" s="156">
        <f t="shared" si="1"/>
        <v>0</v>
      </c>
      <c r="I32" s="157"/>
      <c r="J32" s="33"/>
      <c r="K32" s="34">
        <f t="shared" si="2"/>
        <v>0</v>
      </c>
      <c r="L32" s="35"/>
      <c r="M32" s="39">
        <f t="shared" si="3"/>
        <v>0</v>
      </c>
      <c r="N32" s="163">
        <f t="shared" si="4"/>
        <v>0</v>
      </c>
      <c r="O32" s="163">
        <f t="shared" si="8"/>
        <v>0</v>
      </c>
      <c r="P32" s="164">
        <f t="shared" si="5"/>
        <v>0</v>
      </c>
      <c r="Q32" s="165">
        <f t="shared" si="6"/>
        <v>0</v>
      </c>
      <c r="R32" s="166">
        <f>'2.6 Fixed Asset Cont Sched'!L517</f>
        <v>0</v>
      </c>
      <c r="S32" s="167">
        <f t="shared" si="7"/>
        <v>0</v>
      </c>
    </row>
    <row r="33" spans="1:19" ht="14.25" x14ac:dyDescent="0.2">
      <c r="A33" s="37">
        <v>1910</v>
      </c>
      <c r="B33" s="38" t="s">
        <v>59</v>
      </c>
      <c r="C33" s="154">
        <f>'2.6 Fixed Asset Cont Sched'!O449</f>
        <v>0</v>
      </c>
      <c r="D33" s="155"/>
      <c r="E33" s="156">
        <f t="shared" si="0"/>
        <v>0</v>
      </c>
      <c r="F33" s="154"/>
      <c r="G33" s="155"/>
      <c r="H33" s="156">
        <f t="shared" si="1"/>
        <v>0</v>
      </c>
      <c r="I33" s="157"/>
      <c r="J33" s="33"/>
      <c r="K33" s="34">
        <f t="shared" si="2"/>
        <v>0</v>
      </c>
      <c r="L33" s="35"/>
      <c r="M33" s="39">
        <f t="shared" si="3"/>
        <v>0</v>
      </c>
      <c r="N33" s="163">
        <f t="shared" si="4"/>
        <v>0</v>
      </c>
      <c r="O33" s="163">
        <f t="shared" si="8"/>
        <v>0</v>
      </c>
      <c r="P33" s="164">
        <f t="shared" si="5"/>
        <v>0</v>
      </c>
      <c r="Q33" s="165">
        <f t="shared" si="6"/>
        <v>0</v>
      </c>
      <c r="R33" s="166">
        <f>'2.6 Fixed Asset Cont Sched'!L518</f>
        <v>0</v>
      </c>
      <c r="S33" s="167">
        <f t="shared" si="7"/>
        <v>0</v>
      </c>
    </row>
    <row r="34" spans="1:19" ht="14.25" x14ac:dyDescent="0.2">
      <c r="A34" s="37">
        <v>1915</v>
      </c>
      <c r="B34" s="38" t="s">
        <v>72</v>
      </c>
      <c r="C34" s="154">
        <f>'2.6 Fixed Asset Cont Sched'!O450</f>
        <v>0</v>
      </c>
      <c r="D34" s="155"/>
      <c r="E34" s="156">
        <f t="shared" si="0"/>
        <v>0</v>
      </c>
      <c r="F34" s="154"/>
      <c r="G34" s="155"/>
      <c r="H34" s="156">
        <f t="shared" si="1"/>
        <v>0</v>
      </c>
      <c r="I34" s="157"/>
      <c r="J34" s="33"/>
      <c r="K34" s="34">
        <f t="shared" si="2"/>
        <v>0</v>
      </c>
      <c r="L34" s="35"/>
      <c r="M34" s="39">
        <f t="shared" si="3"/>
        <v>0</v>
      </c>
      <c r="N34" s="163">
        <f t="shared" si="4"/>
        <v>0</v>
      </c>
      <c r="O34" s="163">
        <f t="shared" si="8"/>
        <v>0</v>
      </c>
      <c r="P34" s="164">
        <f t="shared" si="5"/>
        <v>0</v>
      </c>
      <c r="Q34" s="165">
        <f t="shared" si="6"/>
        <v>0</v>
      </c>
      <c r="R34" s="166">
        <f>'2.6 Fixed Asset Cont Sched'!L519</f>
        <v>0</v>
      </c>
      <c r="S34" s="167">
        <f t="shared" si="7"/>
        <v>0</v>
      </c>
    </row>
    <row r="35" spans="1:19" ht="14.25" x14ac:dyDescent="0.2">
      <c r="A35" s="37">
        <v>1915</v>
      </c>
      <c r="B35" s="38" t="s">
        <v>73</v>
      </c>
      <c r="C35" s="154">
        <f>'2.6 Fixed Asset Cont Sched'!O451</f>
        <v>2203.3600000000006</v>
      </c>
      <c r="D35" s="155"/>
      <c r="E35" s="156">
        <f t="shared" si="0"/>
        <v>2203.3600000000006</v>
      </c>
      <c r="F35" s="154"/>
      <c r="G35" s="155"/>
      <c r="H35" s="156">
        <f t="shared" si="1"/>
        <v>0</v>
      </c>
      <c r="I35" s="157"/>
      <c r="J35" s="33">
        <v>1</v>
      </c>
      <c r="K35" s="34">
        <f t="shared" si="2"/>
        <v>1</v>
      </c>
      <c r="L35" s="33">
        <v>2</v>
      </c>
      <c r="M35" s="39">
        <f t="shared" si="3"/>
        <v>0.5</v>
      </c>
      <c r="N35" s="163">
        <f t="shared" si="4"/>
        <v>2203.3600000000006</v>
      </c>
      <c r="O35" s="163">
        <f t="shared" si="8"/>
        <v>0</v>
      </c>
      <c r="P35" s="164">
        <f t="shared" si="5"/>
        <v>0</v>
      </c>
      <c r="Q35" s="165">
        <f t="shared" si="6"/>
        <v>2203.3600000000006</v>
      </c>
      <c r="R35" s="166">
        <f>'2.6 Fixed Asset Cont Sched'!L520</f>
        <v>252</v>
      </c>
      <c r="S35" s="167">
        <f t="shared" si="7"/>
        <v>-1951.3600000000006</v>
      </c>
    </row>
    <row r="36" spans="1:19" ht="14.25" x14ac:dyDescent="0.2">
      <c r="A36" s="37">
        <v>1920</v>
      </c>
      <c r="B36" s="38" t="s">
        <v>74</v>
      </c>
      <c r="C36" s="154">
        <f>'2.6 Fixed Asset Cont Sched'!O452</f>
        <v>0</v>
      </c>
      <c r="D36" s="155"/>
      <c r="E36" s="156">
        <f t="shared" si="0"/>
        <v>0</v>
      </c>
      <c r="F36" s="154"/>
      <c r="G36" s="155"/>
      <c r="H36" s="156">
        <f t="shared" si="1"/>
        <v>0</v>
      </c>
      <c r="I36" s="157"/>
      <c r="J36" s="33">
        <v>0</v>
      </c>
      <c r="K36" s="34">
        <f t="shared" si="2"/>
        <v>0</v>
      </c>
      <c r="L36" s="35"/>
      <c r="M36" s="39">
        <f t="shared" si="3"/>
        <v>0</v>
      </c>
      <c r="N36" s="163">
        <f t="shared" si="4"/>
        <v>0</v>
      </c>
      <c r="O36" s="163">
        <f t="shared" si="8"/>
        <v>0</v>
      </c>
      <c r="P36" s="164">
        <f t="shared" si="5"/>
        <v>0</v>
      </c>
      <c r="Q36" s="165">
        <f t="shared" si="6"/>
        <v>0</v>
      </c>
      <c r="R36" s="166">
        <f>'2.6 Fixed Asset Cont Sched'!L521</f>
        <v>0</v>
      </c>
      <c r="S36" s="167">
        <f t="shared" si="7"/>
        <v>0</v>
      </c>
    </row>
    <row r="37" spans="1:19" ht="14.25" x14ac:dyDescent="0.2">
      <c r="A37" s="37">
        <v>1920</v>
      </c>
      <c r="B37" s="38" t="s">
        <v>75</v>
      </c>
      <c r="C37" s="154">
        <f>'2.6 Fixed Asset Cont Sched'!O453</f>
        <v>5990.1899999999987</v>
      </c>
      <c r="D37" s="155"/>
      <c r="E37" s="156">
        <f t="shared" si="0"/>
        <v>5990.1899999999987</v>
      </c>
      <c r="F37" s="154"/>
      <c r="G37" s="155"/>
      <c r="H37" s="156">
        <f t="shared" si="1"/>
        <v>0</v>
      </c>
      <c r="I37" s="157"/>
      <c r="J37" s="33"/>
      <c r="K37" s="34">
        <f t="shared" si="2"/>
        <v>0</v>
      </c>
      <c r="L37" s="35"/>
      <c r="M37" s="39">
        <f t="shared" si="3"/>
        <v>0</v>
      </c>
      <c r="N37" s="163">
        <f t="shared" si="4"/>
        <v>0</v>
      </c>
      <c r="O37" s="163">
        <f t="shared" si="8"/>
        <v>0</v>
      </c>
      <c r="P37" s="164">
        <f t="shared" si="5"/>
        <v>0</v>
      </c>
      <c r="Q37" s="165">
        <f t="shared" si="6"/>
        <v>0</v>
      </c>
      <c r="R37" s="166">
        <f>'2.6 Fixed Asset Cont Sched'!L522</f>
        <v>7382</v>
      </c>
      <c r="S37" s="167">
        <f t="shared" si="7"/>
        <v>7382</v>
      </c>
    </row>
    <row r="38" spans="1:19" ht="14.25" x14ac:dyDescent="0.2">
      <c r="A38" s="37">
        <v>1920</v>
      </c>
      <c r="B38" s="38" t="s">
        <v>76</v>
      </c>
      <c r="C38" s="154">
        <f>'2.6 Fixed Asset Cont Sched'!O454</f>
        <v>0</v>
      </c>
      <c r="D38" s="155"/>
      <c r="E38" s="156">
        <f t="shared" si="0"/>
        <v>0</v>
      </c>
      <c r="F38" s="154"/>
      <c r="G38" s="155"/>
      <c r="H38" s="156">
        <f t="shared" si="1"/>
        <v>0</v>
      </c>
      <c r="I38" s="157"/>
      <c r="J38" s="33">
        <v>0</v>
      </c>
      <c r="K38" s="34">
        <f t="shared" si="2"/>
        <v>0</v>
      </c>
      <c r="L38" s="35">
        <v>2</v>
      </c>
      <c r="M38" s="39">
        <f t="shared" si="3"/>
        <v>0.5</v>
      </c>
      <c r="N38" s="163">
        <f t="shared" si="4"/>
        <v>0</v>
      </c>
      <c r="O38" s="163">
        <f t="shared" si="8"/>
        <v>0</v>
      </c>
      <c r="P38" s="164">
        <f t="shared" si="5"/>
        <v>0</v>
      </c>
      <c r="Q38" s="165">
        <f t="shared" si="6"/>
        <v>0</v>
      </c>
      <c r="R38" s="166">
        <f>'2.6 Fixed Asset Cont Sched'!L523</f>
        <v>0</v>
      </c>
      <c r="S38" s="167">
        <f t="shared" si="7"/>
        <v>0</v>
      </c>
    </row>
    <row r="39" spans="1:19" ht="14.25" x14ac:dyDescent="0.2">
      <c r="A39" s="37">
        <v>1930</v>
      </c>
      <c r="B39" s="38" t="s">
        <v>77</v>
      </c>
      <c r="C39" s="154">
        <f>'2.6 Fixed Asset Cont Sched'!O455</f>
        <v>390270.3</v>
      </c>
      <c r="D39" s="155"/>
      <c r="E39" s="156">
        <f t="shared" si="0"/>
        <v>390270.3</v>
      </c>
      <c r="F39" s="154"/>
      <c r="G39" s="155"/>
      <c r="H39" s="156">
        <f t="shared" si="1"/>
        <v>0</v>
      </c>
      <c r="I39" s="157"/>
      <c r="J39" s="33">
        <v>14</v>
      </c>
      <c r="K39" s="34">
        <f t="shared" si="2"/>
        <v>7.1428571428571425E-2</v>
      </c>
      <c r="L39" s="35">
        <v>15</v>
      </c>
      <c r="M39" s="39">
        <f t="shared" si="3"/>
        <v>6.6666666666666666E-2</v>
      </c>
      <c r="N39" s="163">
        <f t="shared" si="4"/>
        <v>27876.45</v>
      </c>
      <c r="O39" s="163">
        <f t="shared" si="8"/>
        <v>0</v>
      </c>
      <c r="P39" s="164">
        <f t="shared" si="5"/>
        <v>0</v>
      </c>
      <c r="Q39" s="165">
        <f t="shared" si="6"/>
        <v>27876.45</v>
      </c>
      <c r="R39" s="166">
        <f>'2.6 Fixed Asset Cont Sched'!L524</f>
        <v>30015</v>
      </c>
      <c r="S39" s="167">
        <f t="shared" si="7"/>
        <v>2138.5499999999993</v>
      </c>
    </row>
    <row r="40" spans="1:19" ht="14.25" x14ac:dyDescent="0.2">
      <c r="A40" s="37">
        <v>1935</v>
      </c>
      <c r="B40" s="38" t="s">
        <v>78</v>
      </c>
      <c r="C40" s="154">
        <f>'2.6 Fixed Asset Cont Sched'!O456</f>
        <v>0</v>
      </c>
      <c r="D40" s="155"/>
      <c r="E40" s="156">
        <f t="shared" si="0"/>
        <v>0</v>
      </c>
      <c r="F40" s="154"/>
      <c r="G40" s="155"/>
      <c r="H40" s="156">
        <f t="shared" si="1"/>
        <v>0</v>
      </c>
      <c r="I40" s="157"/>
      <c r="J40" s="33"/>
      <c r="K40" s="34">
        <f t="shared" si="2"/>
        <v>0</v>
      </c>
      <c r="L40" s="35"/>
      <c r="M40" s="39">
        <f t="shared" si="3"/>
        <v>0</v>
      </c>
      <c r="N40" s="163">
        <f t="shared" si="4"/>
        <v>0</v>
      </c>
      <c r="O40" s="163">
        <f t="shared" si="8"/>
        <v>0</v>
      </c>
      <c r="P40" s="164">
        <f t="shared" si="5"/>
        <v>0</v>
      </c>
      <c r="Q40" s="165">
        <f t="shared" si="6"/>
        <v>0</v>
      </c>
      <c r="R40" s="166">
        <f>'2.6 Fixed Asset Cont Sched'!L525</f>
        <v>0</v>
      </c>
      <c r="S40" s="167">
        <f t="shared" si="7"/>
        <v>0</v>
      </c>
    </row>
    <row r="41" spans="1:19" ht="14.25" x14ac:dyDescent="0.2">
      <c r="A41" s="37">
        <v>1940</v>
      </c>
      <c r="B41" s="38" t="s">
        <v>79</v>
      </c>
      <c r="C41" s="154">
        <f>'2.6 Fixed Asset Cont Sched'!O457</f>
        <v>669.95</v>
      </c>
      <c r="D41" s="155"/>
      <c r="E41" s="156">
        <f t="shared" si="0"/>
        <v>669.95</v>
      </c>
      <c r="F41" s="154"/>
      <c r="G41" s="155"/>
      <c r="H41" s="156">
        <f t="shared" si="1"/>
        <v>0</v>
      </c>
      <c r="I41" s="157"/>
      <c r="J41" s="33"/>
      <c r="K41" s="34">
        <f t="shared" si="2"/>
        <v>0</v>
      </c>
      <c r="L41" s="35"/>
      <c r="M41" s="39">
        <f t="shared" si="3"/>
        <v>0</v>
      </c>
      <c r="N41" s="163">
        <f t="shared" si="4"/>
        <v>0</v>
      </c>
      <c r="O41" s="163">
        <f t="shared" si="8"/>
        <v>0</v>
      </c>
      <c r="P41" s="164">
        <f t="shared" si="5"/>
        <v>0</v>
      </c>
      <c r="Q41" s="165">
        <f t="shared" si="6"/>
        <v>0</v>
      </c>
      <c r="R41" s="166">
        <f>'2.6 Fixed Asset Cont Sched'!L526</f>
        <v>0</v>
      </c>
      <c r="S41" s="167">
        <f t="shared" si="7"/>
        <v>0</v>
      </c>
    </row>
    <row r="42" spans="1:19" ht="14.25" x14ac:dyDescent="0.2">
      <c r="A42" s="37">
        <v>1945</v>
      </c>
      <c r="B42" s="38" t="s">
        <v>80</v>
      </c>
      <c r="C42" s="154">
        <f>'2.6 Fixed Asset Cont Sched'!O458</f>
        <v>0</v>
      </c>
      <c r="D42" s="155"/>
      <c r="E42" s="156">
        <f t="shared" si="0"/>
        <v>0</v>
      </c>
      <c r="F42" s="154"/>
      <c r="G42" s="155"/>
      <c r="H42" s="156">
        <f t="shared" si="1"/>
        <v>0</v>
      </c>
      <c r="I42" s="157"/>
      <c r="J42" s="33"/>
      <c r="K42" s="34">
        <f t="shared" si="2"/>
        <v>0</v>
      </c>
      <c r="L42" s="35"/>
      <c r="M42" s="39">
        <f t="shared" si="3"/>
        <v>0</v>
      </c>
      <c r="N42" s="163">
        <f t="shared" si="4"/>
        <v>0</v>
      </c>
      <c r="O42" s="163">
        <f t="shared" si="8"/>
        <v>0</v>
      </c>
      <c r="P42" s="164">
        <f t="shared" si="5"/>
        <v>0</v>
      </c>
      <c r="Q42" s="165">
        <f t="shared" si="6"/>
        <v>0</v>
      </c>
      <c r="R42" s="166">
        <f>'2.6 Fixed Asset Cont Sched'!L527</f>
        <v>0</v>
      </c>
      <c r="S42" s="167">
        <f t="shared" si="7"/>
        <v>0</v>
      </c>
    </row>
    <row r="43" spans="1:19" ht="14.25" x14ac:dyDescent="0.2">
      <c r="A43" s="37">
        <v>1950</v>
      </c>
      <c r="B43" s="38" t="s">
        <v>81</v>
      </c>
      <c r="C43" s="154">
        <f>'2.6 Fixed Asset Cont Sched'!O459</f>
        <v>0</v>
      </c>
      <c r="D43" s="155"/>
      <c r="E43" s="156">
        <f t="shared" si="0"/>
        <v>0</v>
      </c>
      <c r="F43" s="154"/>
      <c r="G43" s="155"/>
      <c r="H43" s="156">
        <f t="shared" si="1"/>
        <v>0</v>
      </c>
      <c r="I43" s="157"/>
      <c r="J43" s="33"/>
      <c r="K43" s="34">
        <f t="shared" si="2"/>
        <v>0</v>
      </c>
      <c r="L43" s="35"/>
      <c r="M43" s="39">
        <f t="shared" si="3"/>
        <v>0</v>
      </c>
      <c r="N43" s="163">
        <f t="shared" si="4"/>
        <v>0</v>
      </c>
      <c r="O43" s="163">
        <f t="shared" si="8"/>
        <v>0</v>
      </c>
      <c r="P43" s="164">
        <f t="shared" si="5"/>
        <v>0</v>
      </c>
      <c r="Q43" s="165">
        <f t="shared" si="6"/>
        <v>0</v>
      </c>
      <c r="R43" s="166">
        <f>'2.6 Fixed Asset Cont Sched'!L528</f>
        <v>0</v>
      </c>
      <c r="S43" s="167">
        <f t="shared" si="7"/>
        <v>0</v>
      </c>
    </row>
    <row r="44" spans="1:19" ht="14.25" x14ac:dyDescent="0.2">
      <c r="A44" s="37">
        <v>1955</v>
      </c>
      <c r="B44" s="38" t="s">
        <v>82</v>
      </c>
      <c r="C44" s="154">
        <f>'2.6 Fixed Asset Cont Sched'!O460</f>
        <v>0</v>
      </c>
      <c r="D44" s="155"/>
      <c r="E44" s="156">
        <f t="shared" si="0"/>
        <v>0</v>
      </c>
      <c r="F44" s="154"/>
      <c r="G44" s="155"/>
      <c r="H44" s="156">
        <f t="shared" si="1"/>
        <v>0</v>
      </c>
      <c r="I44" s="157"/>
      <c r="J44" s="33"/>
      <c r="K44" s="34">
        <f t="shared" si="2"/>
        <v>0</v>
      </c>
      <c r="L44" s="35"/>
      <c r="M44" s="39">
        <f t="shared" si="3"/>
        <v>0</v>
      </c>
      <c r="N44" s="163">
        <f t="shared" si="4"/>
        <v>0</v>
      </c>
      <c r="O44" s="163">
        <f t="shared" si="8"/>
        <v>0</v>
      </c>
      <c r="P44" s="164">
        <f t="shared" si="5"/>
        <v>0</v>
      </c>
      <c r="Q44" s="165">
        <f t="shared" si="6"/>
        <v>0</v>
      </c>
      <c r="R44" s="166">
        <f>'2.6 Fixed Asset Cont Sched'!L529</f>
        <v>0</v>
      </c>
      <c r="S44" s="167">
        <f t="shared" si="7"/>
        <v>0</v>
      </c>
    </row>
    <row r="45" spans="1:19" ht="14.25" x14ac:dyDescent="0.2">
      <c r="A45" s="37">
        <v>1955</v>
      </c>
      <c r="B45" s="38" t="s">
        <v>83</v>
      </c>
      <c r="C45" s="154">
        <f>'2.6 Fixed Asset Cont Sched'!O461</f>
        <v>0</v>
      </c>
      <c r="D45" s="155"/>
      <c r="E45" s="156">
        <f t="shared" si="0"/>
        <v>0</v>
      </c>
      <c r="F45" s="154"/>
      <c r="G45" s="155"/>
      <c r="H45" s="156">
        <f t="shared" si="1"/>
        <v>0</v>
      </c>
      <c r="I45" s="157"/>
      <c r="J45" s="33"/>
      <c r="K45" s="34">
        <f t="shared" si="2"/>
        <v>0</v>
      </c>
      <c r="L45" s="35"/>
      <c r="M45" s="39">
        <f t="shared" si="3"/>
        <v>0</v>
      </c>
      <c r="N45" s="163">
        <f t="shared" si="4"/>
        <v>0</v>
      </c>
      <c r="O45" s="163">
        <f t="shared" si="8"/>
        <v>0</v>
      </c>
      <c r="P45" s="164">
        <f t="shared" si="5"/>
        <v>0</v>
      </c>
      <c r="Q45" s="165">
        <f t="shared" si="6"/>
        <v>0</v>
      </c>
      <c r="R45" s="166">
        <f>'2.6 Fixed Asset Cont Sched'!L530</f>
        <v>0</v>
      </c>
      <c r="S45" s="167">
        <f t="shared" si="7"/>
        <v>0</v>
      </c>
    </row>
    <row r="46" spans="1:19" ht="14.25" x14ac:dyDescent="0.2">
      <c r="A46" s="37">
        <v>1960</v>
      </c>
      <c r="B46" s="38" t="s">
        <v>84</v>
      </c>
      <c r="C46" s="154">
        <f>'2.6 Fixed Asset Cont Sched'!O462</f>
        <v>0</v>
      </c>
      <c r="D46" s="155"/>
      <c r="E46" s="156">
        <f t="shared" si="0"/>
        <v>0</v>
      </c>
      <c r="F46" s="154"/>
      <c r="G46" s="155"/>
      <c r="H46" s="156">
        <f t="shared" si="1"/>
        <v>0</v>
      </c>
      <c r="I46" s="157"/>
      <c r="J46" s="33"/>
      <c r="K46" s="34">
        <f t="shared" si="2"/>
        <v>0</v>
      </c>
      <c r="L46" s="35"/>
      <c r="M46" s="39">
        <f t="shared" si="3"/>
        <v>0</v>
      </c>
      <c r="N46" s="163">
        <f t="shared" si="4"/>
        <v>0</v>
      </c>
      <c r="O46" s="163">
        <f t="shared" si="8"/>
        <v>0</v>
      </c>
      <c r="P46" s="164">
        <f t="shared" si="5"/>
        <v>0</v>
      </c>
      <c r="Q46" s="165">
        <f t="shared" si="6"/>
        <v>0</v>
      </c>
      <c r="R46" s="166">
        <f>'2.6 Fixed Asset Cont Sched'!L531</f>
        <v>0</v>
      </c>
      <c r="S46" s="167">
        <f t="shared" si="7"/>
        <v>0</v>
      </c>
    </row>
    <row r="47" spans="1:19" ht="14.25" x14ac:dyDescent="0.2">
      <c r="A47" s="37">
        <v>1970</v>
      </c>
      <c r="B47" s="40" t="s">
        <v>85</v>
      </c>
      <c r="C47" s="154">
        <f>'2.6 Fixed Asset Cont Sched'!O463</f>
        <v>0</v>
      </c>
      <c r="D47" s="155"/>
      <c r="E47" s="156">
        <f t="shared" si="0"/>
        <v>0</v>
      </c>
      <c r="F47" s="154"/>
      <c r="G47" s="155"/>
      <c r="H47" s="156">
        <f t="shared" si="1"/>
        <v>0</v>
      </c>
      <c r="I47" s="157"/>
      <c r="J47" s="33"/>
      <c r="K47" s="34">
        <f t="shared" si="2"/>
        <v>0</v>
      </c>
      <c r="L47" s="35"/>
      <c r="M47" s="39">
        <f t="shared" si="3"/>
        <v>0</v>
      </c>
      <c r="N47" s="163">
        <f t="shared" si="4"/>
        <v>0</v>
      </c>
      <c r="O47" s="163">
        <f t="shared" si="8"/>
        <v>0</v>
      </c>
      <c r="P47" s="164">
        <f t="shared" si="5"/>
        <v>0</v>
      </c>
      <c r="Q47" s="165">
        <f t="shared" si="6"/>
        <v>0</v>
      </c>
      <c r="R47" s="166">
        <f>'2.6 Fixed Asset Cont Sched'!L532</f>
        <v>0</v>
      </c>
      <c r="S47" s="167">
        <f t="shared" si="7"/>
        <v>0</v>
      </c>
    </row>
    <row r="48" spans="1:19" ht="14.25" x14ac:dyDescent="0.2">
      <c r="A48" s="37">
        <v>1975</v>
      </c>
      <c r="B48" s="38" t="s">
        <v>86</v>
      </c>
      <c r="C48" s="154">
        <f>'2.6 Fixed Asset Cont Sched'!O464</f>
        <v>0</v>
      </c>
      <c r="D48" s="155"/>
      <c r="E48" s="156">
        <f t="shared" si="0"/>
        <v>0</v>
      </c>
      <c r="F48" s="154"/>
      <c r="G48" s="155"/>
      <c r="H48" s="156">
        <f t="shared" si="1"/>
        <v>0</v>
      </c>
      <c r="I48" s="157"/>
      <c r="J48" s="33"/>
      <c r="K48" s="34">
        <f t="shared" si="2"/>
        <v>0</v>
      </c>
      <c r="L48" s="35"/>
      <c r="M48" s="39">
        <f t="shared" si="3"/>
        <v>0</v>
      </c>
      <c r="N48" s="163">
        <f t="shared" si="4"/>
        <v>0</v>
      </c>
      <c r="O48" s="163">
        <f t="shared" si="8"/>
        <v>0</v>
      </c>
      <c r="P48" s="164">
        <f t="shared" si="5"/>
        <v>0</v>
      </c>
      <c r="Q48" s="165">
        <f t="shared" si="6"/>
        <v>0</v>
      </c>
      <c r="R48" s="166">
        <f>'2.6 Fixed Asset Cont Sched'!L533</f>
        <v>0</v>
      </c>
      <c r="S48" s="167">
        <f t="shared" si="7"/>
        <v>0</v>
      </c>
    </row>
    <row r="49" spans="1:19" ht="14.25" x14ac:dyDescent="0.2">
      <c r="A49" s="37">
        <v>1980</v>
      </c>
      <c r="B49" s="38" t="s">
        <v>87</v>
      </c>
      <c r="C49" s="154">
        <f>'2.6 Fixed Asset Cont Sched'!O465</f>
        <v>0</v>
      </c>
      <c r="D49" s="155"/>
      <c r="E49" s="156">
        <f t="shared" si="0"/>
        <v>0</v>
      </c>
      <c r="F49" s="154"/>
      <c r="G49" s="155"/>
      <c r="H49" s="156">
        <f t="shared" si="1"/>
        <v>0</v>
      </c>
      <c r="I49" s="157"/>
      <c r="J49" s="33"/>
      <c r="K49" s="34">
        <f t="shared" si="2"/>
        <v>0</v>
      </c>
      <c r="L49" s="35"/>
      <c r="M49" s="39">
        <f t="shared" si="3"/>
        <v>0</v>
      </c>
      <c r="N49" s="163">
        <f t="shared" si="4"/>
        <v>0</v>
      </c>
      <c r="O49" s="163">
        <f t="shared" si="8"/>
        <v>0</v>
      </c>
      <c r="P49" s="164">
        <f t="shared" si="5"/>
        <v>0</v>
      </c>
      <c r="Q49" s="165">
        <f t="shared" si="6"/>
        <v>0</v>
      </c>
      <c r="R49" s="166">
        <f>'2.6 Fixed Asset Cont Sched'!L534</f>
        <v>0</v>
      </c>
      <c r="S49" s="167">
        <f t="shared" si="7"/>
        <v>0</v>
      </c>
    </row>
    <row r="50" spans="1:19" ht="14.25" x14ac:dyDescent="0.2">
      <c r="A50" s="37">
        <v>1985</v>
      </c>
      <c r="B50" s="38" t="s">
        <v>88</v>
      </c>
      <c r="C50" s="154">
        <f>'2.6 Fixed Asset Cont Sched'!O466</f>
        <v>0</v>
      </c>
      <c r="D50" s="155"/>
      <c r="E50" s="156">
        <f t="shared" si="0"/>
        <v>0</v>
      </c>
      <c r="F50" s="154"/>
      <c r="G50" s="155"/>
      <c r="H50" s="156">
        <f t="shared" si="1"/>
        <v>0</v>
      </c>
      <c r="I50" s="157"/>
      <c r="J50" s="33"/>
      <c r="K50" s="34">
        <f t="shared" si="2"/>
        <v>0</v>
      </c>
      <c r="L50" s="35"/>
      <c r="M50" s="39">
        <f t="shared" si="3"/>
        <v>0</v>
      </c>
      <c r="N50" s="163">
        <f t="shared" si="4"/>
        <v>0</v>
      </c>
      <c r="O50" s="163">
        <f t="shared" si="8"/>
        <v>0</v>
      </c>
      <c r="P50" s="164">
        <f t="shared" si="5"/>
        <v>0</v>
      </c>
      <c r="Q50" s="165">
        <f t="shared" si="6"/>
        <v>0</v>
      </c>
      <c r="R50" s="166">
        <f>'2.6 Fixed Asset Cont Sched'!L535</f>
        <v>0</v>
      </c>
      <c r="S50" s="167">
        <f t="shared" si="7"/>
        <v>0</v>
      </c>
    </row>
    <row r="51" spans="1:19" ht="14.25" x14ac:dyDescent="0.2">
      <c r="A51" s="37">
        <v>1990</v>
      </c>
      <c r="B51" s="41" t="s">
        <v>89</v>
      </c>
      <c r="C51" s="154">
        <f>'2.6 Fixed Asset Cont Sched'!O467</f>
        <v>0</v>
      </c>
      <c r="D51" s="155"/>
      <c r="E51" s="156">
        <f t="shared" si="0"/>
        <v>0</v>
      </c>
      <c r="F51" s="154"/>
      <c r="G51" s="155"/>
      <c r="H51" s="156">
        <f t="shared" si="1"/>
        <v>0</v>
      </c>
      <c r="I51" s="157"/>
      <c r="J51" s="33"/>
      <c r="K51" s="34">
        <f t="shared" si="2"/>
        <v>0</v>
      </c>
      <c r="L51" s="35"/>
      <c r="M51" s="39">
        <f t="shared" si="3"/>
        <v>0</v>
      </c>
      <c r="N51" s="163">
        <f t="shared" si="4"/>
        <v>0</v>
      </c>
      <c r="O51" s="163">
        <f t="shared" si="8"/>
        <v>0</v>
      </c>
      <c r="P51" s="164">
        <f t="shared" si="5"/>
        <v>0</v>
      </c>
      <c r="Q51" s="165">
        <f t="shared" si="6"/>
        <v>0</v>
      </c>
      <c r="R51" s="166">
        <f>'2.6 Fixed Asset Cont Sched'!L536</f>
        <v>0</v>
      </c>
      <c r="S51" s="167">
        <f t="shared" si="7"/>
        <v>0</v>
      </c>
    </row>
    <row r="52" spans="1:19" ht="15" thickBot="1" x14ac:dyDescent="0.25">
      <c r="A52" s="37">
        <v>1995</v>
      </c>
      <c r="B52" s="38" t="s">
        <v>90</v>
      </c>
      <c r="C52" s="154">
        <f>'2.6 Fixed Asset Cont Sched'!O468</f>
        <v>0</v>
      </c>
      <c r="D52" s="158"/>
      <c r="E52" s="156">
        <f t="shared" si="0"/>
        <v>0</v>
      </c>
      <c r="F52" s="159"/>
      <c r="G52" s="158"/>
      <c r="H52" s="156">
        <f t="shared" si="1"/>
        <v>0</v>
      </c>
      <c r="I52" s="160"/>
      <c r="J52" s="42"/>
      <c r="K52" s="34">
        <f t="shared" si="2"/>
        <v>0</v>
      </c>
      <c r="L52" s="43"/>
      <c r="M52" s="44">
        <f t="shared" si="3"/>
        <v>0</v>
      </c>
      <c r="N52" s="163">
        <f t="shared" si="4"/>
        <v>0</v>
      </c>
      <c r="O52" s="163">
        <f t="shared" si="8"/>
        <v>0</v>
      </c>
      <c r="P52" s="164">
        <f t="shared" si="5"/>
        <v>0</v>
      </c>
      <c r="Q52" s="165">
        <f t="shared" si="6"/>
        <v>0</v>
      </c>
      <c r="R52" s="166">
        <f>'2.6 Fixed Asset Cont Sched'!L537</f>
        <v>0</v>
      </c>
      <c r="S52" s="167">
        <f t="shared" si="7"/>
        <v>0</v>
      </c>
    </row>
    <row r="53" spans="1:19" ht="15.75" thickTop="1" thickBot="1" x14ac:dyDescent="0.25">
      <c r="A53" s="45"/>
      <c r="B53" s="46" t="s">
        <v>91</v>
      </c>
      <c r="C53" s="161">
        <f t="shared" ref="C53:I53" si="9">SUM(C15:C52)</f>
        <v>1546182.9</v>
      </c>
      <c r="D53" s="161">
        <f t="shared" si="9"/>
        <v>0</v>
      </c>
      <c r="E53" s="161">
        <f t="shared" si="9"/>
        <v>1546182.9</v>
      </c>
      <c r="F53" s="161">
        <f t="shared" si="9"/>
        <v>0</v>
      </c>
      <c r="G53" s="161">
        <f t="shared" si="9"/>
        <v>0</v>
      </c>
      <c r="H53" s="161">
        <f t="shared" si="9"/>
        <v>0</v>
      </c>
      <c r="I53" s="162">
        <f t="shared" si="9"/>
        <v>80667</v>
      </c>
      <c r="J53" s="47"/>
      <c r="K53" s="48"/>
      <c r="L53" s="49"/>
      <c r="M53" s="50"/>
      <c r="N53" s="161">
        <f t="shared" ref="N53:S53" si="10">SUM(N15:N52)</f>
        <v>59926.000214285712</v>
      </c>
      <c r="O53" s="168">
        <f t="shared" si="10"/>
        <v>0</v>
      </c>
      <c r="P53" s="168">
        <f t="shared" si="10"/>
        <v>806.67</v>
      </c>
      <c r="Q53" s="169">
        <f t="shared" si="10"/>
        <v>60732.67021428571</v>
      </c>
      <c r="R53" s="170">
        <f t="shared" si="10"/>
        <v>120706</v>
      </c>
      <c r="S53" s="168">
        <f t="shared" si="10"/>
        <v>59973.32978571429</v>
      </c>
    </row>
    <row r="54" spans="1:19" ht="14.25" x14ac:dyDescent="0.2">
      <c r="A54" s="51"/>
      <c r="B54" s="2"/>
      <c r="C54" s="52"/>
      <c r="D54" s="52"/>
      <c r="E54" s="52"/>
      <c r="F54" s="52"/>
      <c r="G54" s="52"/>
      <c r="H54" s="52"/>
      <c r="I54" s="52"/>
      <c r="J54" s="52"/>
      <c r="K54" s="52"/>
      <c r="L54" s="53"/>
      <c r="M54" s="54"/>
      <c r="N54" s="52"/>
      <c r="O54" s="52"/>
      <c r="P54" s="52"/>
      <c r="Q54" s="52"/>
      <c r="R54" s="52"/>
      <c r="S54" s="52"/>
    </row>
    <row r="56" spans="1:19" x14ac:dyDescent="0.2">
      <c r="A56" s="2" t="s">
        <v>92</v>
      </c>
      <c r="B56" s="1" t="s">
        <v>93</v>
      </c>
    </row>
    <row r="57" spans="1:19" ht="12.75" customHeight="1" x14ac:dyDescent="0.2">
      <c r="B57" s="196" t="s">
        <v>94</v>
      </c>
      <c r="C57" s="196"/>
      <c r="D57" s="196"/>
      <c r="E57" s="196"/>
      <c r="F57" s="196"/>
      <c r="G57" s="196"/>
      <c r="H57" s="196"/>
      <c r="I57" s="196"/>
      <c r="J57" s="196"/>
      <c r="K57" s="196"/>
      <c r="L57" s="196"/>
      <c r="M57" s="196"/>
      <c r="N57" s="196"/>
      <c r="O57" s="196"/>
      <c r="P57" s="196"/>
      <c r="Q57" s="196"/>
      <c r="R57" s="196"/>
      <c r="S57" s="196"/>
    </row>
    <row r="58" spans="1:19" x14ac:dyDescent="0.2">
      <c r="A58" s="2"/>
      <c r="B58" s="55"/>
      <c r="C58" s="55"/>
      <c r="D58" s="55"/>
      <c r="E58" s="55"/>
      <c r="F58" s="55"/>
      <c r="G58" s="55"/>
      <c r="H58" s="55"/>
      <c r="I58" s="55"/>
      <c r="J58" s="55"/>
      <c r="K58" s="55"/>
      <c r="L58" s="55"/>
      <c r="M58" s="55"/>
      <c r="N58" s="55"/>
      <c r="O58" s="55"/>
      <c r="P58" s="55"/>
      <c r="Q58" s="55"/>
      <c r="R58" s="55"/>
      <c r="S58" s="55"/>
    </row>
    <row r="59" spans="1:19" x14ac:dyDescent="0.2">
      <c r="B59" s="55"/>
      <c r="C59" s="55"/>
      <c r="D59" s="55"/>
      <c r="E59" s="55"/>
      <c r="F59" s="55"/>
      <c r="G59" s="55"/>
      <c r="H59" s="55"/>
      <c r="I59" s="55"/>
      <c r="J59" s="55"/>
      <c r="K59" s="55"/>
      <c r="L59" s="55"/>
      <c r="M59" s="55"/>
      <c r="N59" s="55"/>
      <c r="O59" s="55"/>
      <c r="P59" s="55"/>
      <c r="Q59" s="55"/>
      <c r="R59" s="55"/>
      <c r="S59" s="55"/>
    </row>
    <row r="60" spans="1:19" x14ac:dyDescent="0.2">
      <c r="A60" s="2" t="s">
        <v>95</v>
      </c>
      <c r="E60" s="172"/>
    </row>
    <row r="61" spans="1:19" ht="31.5" customHeight="1" x14ac:dyDescent="0.2">
      <c r="A61" s="51">
        <v>1</v>
      </c>
      <c r="B61" s="195" t="s">
        <v>96</v>
      </c>
      <c r="C61" s="195"/>
      <c r="D61" s="195"/>
      <c r="E61" s="195"/>
      <c r="F61" s="195"/>
      <c r="G61" s="195"/>
      <c r="H61" s="195"/>
      <c r="I61" s="195"/>
      <c r="J61" s="195"/>
      <c r="K61" s="195"/>
      <c r="L61" s="195"/>
      <c r="M61" s="195"/>
      <c r="N61" s="195"/>
      <c r="O61" s="195"/>
      <c r="P61" s="195"/>
      <c r="Q61" s="195"/>
      <c r="R61" s="195"/>
      <c r="S61" s="195"/>
    </row>
    <row r="62" spans="1:19" ht="29.25" customHeight="1" x14ac:dyDescent="0.2">
      <c r="A62" s="51">
        <v>2</v>
      </c>
      <c r="B62" s="195" t="s">
        <v>97</v>
      </c>
      <c r="C62" s="195"/>
      <c r="D62" s="195"/>
      <c r="E62" s="195"/>
      <c r="F62" s="195"/>
      <c r="G62" s="195"/>
      <c r="H62" s="195"/>
      <c r="I62" s="195"/>
      <c r="J62" s="195"/>
      <c r="K62" s="195"/>
      <c r="L62" s="195"/>
      <c r="M62" s="195"/>
      <c r="N62" s="195"/>
      <c r="O62" s="195"/>
      <c r="P62" s="195"/>
      <c r="Q62" s="195"/>
      <c r="R62" s="195"/>
      <c r="S62" s="195"/>
    </row>
    <row r="63" spans="1:19" ht="44.25" customHeight="1" x14ac:dyDescent="0.2">
      <c r="A63" s="51">
        <v>3</v>
      </c>
      <c r="B63" s="196" t="s">
        <v>98</v>
      </c>
      <c r="C63" s="196"/>
      <c r="D63" s="196"/>
      <c r="E63" s="196"/>
      <c r="F63" s="196"/>
      <c r="G63" s="196"/>
      <c r="H63" s="196"/>
      <c r="I63" s="196"/>
      <c r="J63" s="196"/>
      <c r="K63" s="196"/>
      <c r="L63" s="196"/>
      <c r="M63" s="196"/>
      <c r="N63" s="196"/>
      <c r="O63" s="196"/>
      <c r="P63" s="196"/>
      <c r="Q63" s="196"/>
      <c r="R63" s="196"/>
      <c r="S63" s="196"/>
    </row>
    <row r="64" spans="1:19" x14ac:dyDescent="0.2">
      <c r="A64" s="51">
        <v>4</v>
      </c>
      <c r="B64" s="196" t="s">
        <v>99</v>
      </c>
      <c r="C64" s="196"/>
      <c r="D64" s="196"/>
      <c r="E64" s="196"/>
      <c r="F64" s="196"/>
      <c r="G64" s="196"/>
      <c r="H64" s="196"/>
      <c r="I64" s="196"/>
      <c r="J64" s="196"/>
      <c r="K64" s="196"/>
      <c r="L64" s="196"/>
      <c r="M64" s="196"/>
      <c r="N64" s="196"/>
      <c r="O64" s="196"/>
      <c r="P64" s="196"/>
      <c r="Q64" s="196"/>
      <c r="R64" s="196"/>
      <c r="S64" s="196"/>
    </row>
    <row r="65" spans="1:19" ht="12.75" customHeight="1" x14ac:dyDescent="0.2">
      <c r="A65" s="9">
        <v>5</v>
      </c>
      <c r="B65" s="56" t="s">
        <v>100</v>
      </c>
      <c r="C65" s="56"/>
      <c r="D65" s="56"/>
      <c r="E65" s="56"/>
      <c r="F65" s="56"/>
      <c r="G65" s="56"/>
      <c r="H65" s="56"/>
      <c r="I65" s="56"/>
      <c r="J65" s="56"/>
      <c r="K65" s="56"/>
      <c r="L65" s="56"/>
      <c r="M65" s="56"/>
      <c r="N65" s="56"/>
      <c r="O65" s="56"/>
      <c r="P65" s="56"/>
      <c r="Q65" s="56"/>
      <c r="R65" s="56"/>
      <c r="S65" s="56"/>
    </row>
    <row r="66" spans="1:19" x14ac:dyDescent="0.2">
      <c r="A66" s="9">
        <v>6</v>
      </c>
      <c r="B66" s="196" t="s">
        <v>101</v>
      </c>
      <c r="C66" s="196"/>
      <c r="D66" s="196"/>
      <c r="E66" s="196"/>
      <c r="F66" s="196"/>
      <c r="G66" s="196"/>
      <c r="H66" s="196"/>
      <c r="I66" s="196"/>
      <c r="J66" s="196"/>
      <c r="K66" s="196"/>
      <c r="L66" s="196"/>
      <c r="M66" s="196"/>
      <c r="N66" s="196"/>
      <c r="O66" s="196"/>
      <c r="P66" s="196"/>
      <c r="Q66" s="196"/>
      <c r="R66" s="196"/>
      <c r="S66" s="196"/>
    </row>
    <row r="67" spans="1:19" x14ac:dyDescent="0.2">
      <c r="A67" s="57">
        <v>7</v>
      </c>
      <c r="B67" s="56" t="s">
        <v>102</v>
      </c>
    </row>
    <row r="68" spans="1:19" ht="12.75" customHeight="1" x14ac:dyDescent="0.2">
      <c r="A68" s="57">
        <v>8</v>
      </c>
      <c r="B68" s="56" t="s">
        <v>103</v>
      </c>
      <c r="C68" s="58"/>
      <c r="D68" s="58"/>
      <c r="E68" s="58"/>
      <c r="F68" s="58"/>
      <c r="G68" s="58"/>
      <c r="H68" s="58"/>
      <c r="I68" s="58"/>
      <c r="J68" s="58"/>
      <c r="K68" s="58"/>
      <c r="L68" s="58"/>
      <c r="M68" s="58"/>
      <c r="N68" s="58"/>
      <c r="O68" s="58"/>
      <c r="P68" s="58"/>
      <c r="Q68" s="58"/>
      <c r="R68" s="58"/>
      <c r="S68" s="58"/>
    </row>
    <row r="69" spans="1:19" x14ac:dyDescent="0.2">
      <c r="A69" s="57"/>
      <c r="B69" s="58"/>
      <c r="C69" s="58"/>
      <c r="D69" s="58"/>
      <c r="E69" s="58"/>
      <c r="F69" s="58"/>
      <c r="G69" s="58"/>
      <c r="H69" s="58"/>
      <c r="I69" s="58"/>
      <c r="J69" s="58"/>
      <c r="K69" s="58"/>
      <c r="L69" s="58"/>
      <c r="M69" s="58"/>
      <c r="N69" s="58"/>
      <c r="O69" s="58"/>
      <c r="P69" s="58"/>
      <c r="Q69" s="58"/>
      <c r="R69" s="58"/>
      <c r="S69" s="58"/>
    </row>
    <row r="70" spans="1:19" x14ac:dyDescent="0.2">
      <c r="C70" s="55"/>
      <c r="D70" s="55"/>
      <c r="E70" s="55"/>
      <c r="F70" s="55"/>
      <c r="G70" s="55"/>
      <c r="H70" s="55"/>
      <c r="I70" s="55"/>
      <c r="J70" s="55"/>
      <c r="K70" s="55"/>
      <c r="L70" s="55"/>
      <c r="M70" s="55"/>
      <c r="N70" s="55"/>
      <c r="O70" s="55"/>
      <c r="P70" s="55"/>
      <c r="Q70" s="55"/>
      <c r="R70" s="55"/>
      <c r="S70" s="55"/>
    </row>
  </sheetData>
  <mergeCells count="22">
    <mergeCell ref="A1:S1"/>
    <mergeCell ref="B64:S64"/>
    <mergeCell ref="B66:S66"/>
    <mergeCell ref="A13:A14"/>
    <mergeCell ref="B13:B14"/>
    <mergeCell ref="B57:S57"/>
    <mergeCell ref="B61:S61"/>
    <mergeCell ref="B62:S62"/>
    <mergeCell ref="B63:S63"/>
    <mergeCell ref="A8:B8"/>
    <mergeCell ref="C8:Q8"/>
    <mergeCell ref="A9:B9"/>
    <mergeCell ref="C9:Q9"/>
    <mergeCell ref="C12:I12"/>
    <mergeCell ref="J12:M12"/>
    <mergeCell ref="N12:Q12"/>
    <mergeCell ref="A7:B7"/>
    <mergeCell ref="C7:Q7"/>
    <mergeCell ref="A2:S2"/>
    <mergeCell ref="A3:S3"/>
    <mergeCell ref="A6:B6"/>
    <mergeCell ref="C6:Q6"/>
  </mergeCells>
  <dataValidations disablePrompts="1" count="6">
    <dataValidation type="list" allowBlank="1" showInputMessage="1" showErrorMessage="1" sqref="S9" xr:uid="{00000000-0002-0000-0A00-000000000000}">
      <formula1>$Y$2:$Y$3</formula1>
    </dataValidation>
    <dataValidation type="list" allowBlank="1" showInputMessage="1" showErrorMessage="1" sqref="S7:S8" xr:uid="{00000000-0002-0000-0A00-000001000000}">
      <formula1>$Y$1:$Y$3</formula1>
    </dataValidation>
    <dataValidation type="list" allowBlank="1" showInputMessage="1" showErrorMessage="1" sqref="R9" xr:uid="{00000000-0002-0000-0A00-000002000000}">
      <formula1>$Y$8:$Y$12</formula1>
    </dataValidation>
    <dataValidation type="list" allowBlank="1" showInputMessage="1" showErrorMessage="1" sqref="R8" xr:uid="{00000000-0002-0000-0A00-000003000000}">
      <formula1>$Y$7:$Y$12</formula1>
    </dataValidation>
    <dataValidation type="list" allowBlank="1" showInputMessage="1" showErrorMessage="1" sqref="R7" xr:uid="{00000000-0002-0000-0A00-000004000000}">
      <formula1>$Y$6:$Y$12</formula1>
    </dataValidation>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A00-000005000000}"/>
  </dataValidations>
  <pageMargins left="0.7" right="0.7" top="0.75" bottom="0.75" header="0.3" footer="0.3"/>
  <pageSetup scale="41"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10"/>
  <sheetViews>
    <sheetView workbookViewId="0">
      <selection activeCell="C24" sqref="C24"/>
    </sheetView>
  </sheetViews>
  <sheetFormatPr defaultColWidth="9.140625" defaultRowHeight="12.75" x14ac:dyDescent="0.2"/>
  <cols>
    <col min="1" max="1" width="14.42578125" style="1" customWidth="1"/>
    <col min="2" max="2" width="18" style="1" customWidth="1"/>
    <col min="3" max="3" width="13.28515625" style="1" bestFit="1" customWidth="1"/>
    <col min="4" max="4" width="2.5703125" style="1" customWidth="1"/>
    <col min="5" max="5" width="26" style="1" customWidth="1"/>
    <col min="6" max="6" width="25.85546875" style="1" customWidth="1"/>
    <col min="7" max="7" width="29.140625" style="1" customWidth="1"/>
    <col min="8" max="16384" width="9.140625" style="1"/>
  </cols>
  <sheetData>
    <row r="1" spans="1:11" ht="18" x14ac:dyDescent="0.25">
      <c r="A1" s="197" t="s">
        <v>104</v>
      </c>
      <c r="B1" s="197"/>
      <c r="C1" s="197"/>
      <c r="D1" s="197"/>
      <c r="E1" s="197"/>
      <c r="F1" s="197"/>
      <c r="G1" s="197"/>
      <c r="H1" s="197"/>
      <c r="I1" s="197"/>
      <c r="J1" s="197"/>
      <c r="K1" s="197"/>
    </row>
    <row r="2" spans="1:11" ht="18" x14ac:dyDescent="0.25">
      <c r="A2" s="197" t="s">
        <v>105</v>
      </c>
      <c r="B2" s="197"/>
      <c r="C2" s="197"/>
      <c r="D2" s="197"/>
      <c r="E2" s="197"/>
      <c r="F2" s="197"/>
      <c r="G2" s="197"/>
      <c r="H2" s="197"/>
      <c r="I2" s="197"/>
      <c r="J2" s="197"/>
      <c r="K2" s="197"/>
    </row>
    <row r="4" spans="1:11" x14ac:dyDescent="0.2">
      <c r="A4" s="1" t="s">
        <v>106</v>
      </c>
    </row>
    <row r="6" spans="1:11" ht="68.25" customHeight="1" x14ac:dyDescent="0.2">
      <c r="A6" s="195" t="s">
        <v>107</v>
      </c>
      <c r="B6" s="195"/>
      <c r="C6" s="195"/>
      <c r="D6" s="195"/>
      <c r="E6" s="195"/>
      <c r="F6" s="195"/>
      <c r="G6" s="195"/>
      <c r="H6" s="195"/>
      <c r="I6" s="195"/>
      <c r="J6" s="195"/>
      <c r="K6" s="195"/>
    </row>
    <row r="7" spans="1:11" x14ac:dyDescent="0.2">
      <c r="A7" s="59"/>
      <c r="B7" s="59"/>
      <c r="C7" s="59"/>
      <c r="D7" s="59"/>
      <c r="E7" s="59"/>
      <c r="F7" s="59"/>
      <c r="G7" s="59"/>
      <c r="H7" s="59"/>
      <c r="I7" s="59"/>
      <c r="J7" s="59"/>
      <c r="K7" s="59"/>
    </row>
    <row r="8" spans="1:11" ht="13.5" thickBot="1" x14ac:dyDescent="0.25">
      <c r="A8" s="59"/>
      <c r="B8" s="59"/>
      <c r="C8" s="59"/>
      <c r="D8" s="59"/>
      <c r="E8" s="59"/>
      <c r="F8" s="59"/>
      <c r="G8" s="59"/>
      <c r="H8" s="59"/>
      <c r="I8" s="59"/>
      <c r="J8" s="59"/>
      <c r="K8" s="59"/>
    </row>
    <row r="9" spans="1:11" ht="39" customHeight="1" thickBot="1" x14ac:dyDescent="0.25">
      <c r="A9" s="59"/>
      <c r="B9" s="59"/>
      <c r="C9" s="59"/>
      <c r="D9" s="59"/>
      <c r="E9" s="198" t="s">
        <v>108</v>
      </c>
      <c r="F9" s="199"/>
      <c r="G9" s="60" t="s">
        <v>109</v>
      </c>
      <c r="H9" s="59"/>
      <c r="I9" s="59"/>
      <c r="J9" s="59"/>
      <c r="K9" s="59"/>
    </row>
    <row r="10" spans="1:11" ht="39" thickBot="1" x14ac:dyDescent="0.25">
      <c r="A10" s="61"/>
      <c r="B10" s="61"/>
      <c r="E10" s="62" t="s">
        <v>110</v>
      </c>
      <c r="F10" s="62" t="s">
        <v>111</v>
      </c>
      <c r="G10" s="60" t="s">
        <v>112</v>
      </c>
      <c r="H10" s="63"/>
    </row>
    <row r="11" spans="1:11" ht="15" x14ac:dyDescent="0.2">
      <c r="A11" s="200" t="s">
        <v>113</v>
      </c>
      <c r="B11" s="64">
        <v>2018</v>
      </c>
      <c r="C11" s="65" t="s">
        <v>114</v>
      </c>
      <c r="E11" s="66" t="s">
        <v>4</v>
      </c>
      <c r="F11" s="67" t="s">
        <v>4</v>
      </c>
      <c r="G11" s="67" t="s">
        <v>4</v>
      </c>
      <c r="H11" s="63"/>
    </row>
    <row r="12" spans="1:11" ht="12.75" customHeight="1" x14ac:dyDescent="0.2">
      <c r="A12" s="200"/>
      <c r="B12" s="68">
        <v>2017</v>
      </c>
      <c r="C12" s="69" t="s">
        <v>115</v>
      </c>
      <c r="E12" s="70" t="s">
        <v>4</v>
      </c>
      <c r="F12" s="71" t="s">
        <v>4</v>
      </c>
      <c r="G12" s="71" t="s">
        <v>4</v>
      </c>
    </row>
    <row r="13" spans="1:11" ht="12.75" customHeight="1" x14ac:dyDescent="0.2">
      <c r="A13" s="200"/>
      <c r="B13" s="68">
        <v>2016</v>
      </c>
      <c r="C13" s="69" t="s">
        <v>116</v>
      </c>
      <c r="E13" s="70" t="s">
        <v>4</v>
      </c>
      <c r="F13" s="71" t="s">
        <v>4</v>
      </c>
      <c r="G13" s="71" t="s">
        <v>4</v>
      </c>
    </row>
    <row r="14" spans="1:11" ht="12.75" customHeight="1" x14ac:dyDescent="0.2">
      <c r="A14" s="200"/>
      <c r="B14" s="68">
        <v>2015</v>
      </c>
      <c r="C14" s="69" t="s">
        <v>116</v>
      </c>
      <c r="E14" s="72" t="s">
        <v>4</v>
      </c>
      <c r="F14" s="72" t="s">
        <v>4</v>
      </c>
      <c r="G14" s="72" t="s">
        <v>4</v>
      </c>
    </row>
    <row r="15" spans="1:11" ht="17.25" x14ac:dyDescent="0.25">
      <c r="A15" s="200"/>
      <c r="B15" s="68">
        <v>2014</v>
      </c>
      <c r="C15" s="69" t="s">
        <v>116</v>
      </c>
      <c r="E15" s="73" t="s">
        <v>117</v>
      </c>
      <c r="F15" s="73" t="s">
        <v>117</v>
      </c>
      <c r="G15" s="73" t="s">
        <v>117</v>
      </c>
    </row>
    <row r="16" spans="1:11" ht="17.25" x14ac:dyDescent="0.25">
      <c r="A16" s="200"/>
      <c r="B16" s="68">
        <v>2013</v>
      </c>
      <c r="C16" s="69" t="s">
        <v>116</v>
      </c>
      <c r="E16" s="74" t="s">
        <v>3</v>
      </c>
      <c r="F16" s="73" t="s">
        <v>118</v>
      </c>
      <c r="G16" s="75" t="s">
        <v>119</v>
      </c>
    </row>
    <row r="17" spans="1:19" ht="18" thickBot="1" x14ac:dyDescent="0.3">
      <c r="A17" s="200"/>
      <c r="B17" s="68">
        <v>2012</v>
      </c>
      <c r="C17" s="69" t="s">
        <v>116</v>
      </c>
      <c r="E17" s="76" t="s">
        <v>118</v>
      </c>
      <c r="F17" s="77" t="s">
        <v>119</v>
      </c>
      <c r="G17" s="77" t="s">
        <v>119</v>
      </c>
    </row>
    <row r="18" spans="1:19" x14ac:dyDescent="0.2">
      <c r="A18" s="61"/>
      <c r="B18" s="61"/>
    </row>
    <row r="19" spans="1:19" ht="25.5" customHeight="1" x14ac:dyDescent="0.2">
      <c r="A19" s="194" t="s">
        <v>120</v>
      </c>
      <c r="B19" s="194"/>
      <c r="C19" s="194"/>
      <c r="D19" s="194"/>
      <c r="E19" s="194"/>
      <c r="F19" s="194"/>
      <c r="G19" s="194"/>
      <c r="H19" s="194"/>
      <c r="I19" s="194"/>
      <c r="J19" s="194"/>
      <c r="K19" s="78"/>
    </row>
    <row r="20" spans="1:19" ht="28.5" customHeight="1" x14ac:dyDescent="0.2">
      <c r="A20" s="194" t="s">
        <v>121</v>
      </c>
      <c r="B20" s="194"/>
      <c r="C20" s="194"/>
      <c r="D20" s="194"/>
      <c r="E20" s="194"/>
      <c r="F20" s="194"/>
      <c r="G20" s="194"/>
      <c r="H20" s="194"/>
      <c r="I20" s="194"/>
      <c r="J20" s="79"/>
      <c r="K20" s="79"/>
    </row>
    <row r="21" spans="1:19" ht="28.5" customHeight="1" x14ac:dyDescent="0.2">
      <c r="A21" s="194" t="s">
        <v>122</v>
      </c>
      <c r="B21" s="194"/>
      <c r="C21" s="194"/>
      <c r="D21" s="194"/>
      <c r="E21" s="194"/>
      <c r="F21" s="194"/>
      <c r="G21" s="194"/>
      <c r="H21" s="194"/>
      <c r="I21" s="194"/>
      <c r="J21" s="79"/>
      <c r="K21" s="79"/>
    </row>
    <row r="22" spans="1:19" ht="28.5" customHeight="1" x14ac:dyDescent="0.2">
      <c r="A22" s="10"/>
      <c r="B22" s="10"/>
      <c r="C22" s="10"/>
      <c r="D22" s="10"/>
      <c r="E22" s="10"/>
      <c r="F22" s="10"/>
      <c r="G22" s="10"/>
      <c r="H22" s="10"/>
      <c r="I22" s="10"/>
      <c r="J22" s="79"/>
      <c r="K22" s="79"/>
    </row>
    <row r="23" spans="1:19" x14ac:dyDescent="0.2">
      <c r="A23" s="61"/>
      <c r="B23" s="61"/>
    </row>
    <row r="24" spans="1:19" x14ac:dyDescent="0.2">
      <c r="A24" s="80" t="s">
        <v>123</v>
      </c>
      <c r="B24" s="80"/>
      <c r="C24" s="80"/>
      <c r="D24" s="80"/>
      <c r="E24" s="80"/>
      <c r="F24" s="80"/>
      <c r="G24" s="80"/>
      <c r="H24" s="80"/>
      <c r="I24" s="80"/>
      <c r="J24" s="80"/>
      <c r="K24" s="80"/>
      <c r="L24" s="80"/>
      <c r="M24" s="80"/>
      <c r="N24" s="80"/>
      <c r="O24" s="80"/>
      <c r="P24" s="80"/>
      <c r="Q24" s="80"/>
      <c r="R24" s="80"/>
      <c r="S24" s="80"/>
    </row>
    <row r="25" spans="1:19" x14ac:dyDescent="0.2">
      <c r="A25" s="80"/>
      <c r="B25" s="80"/>
      <c r="C25" s="80"/>
      <c r="D25" s="80"/>
      <c r="E25" s="80"/>
      <c r="F25" s="80"/>
      <c r="G25" s="80"/>
      <c r="H25" s="80"/>
      <c r="I25" s="80"/>
      <c r="J25" s="80"/>
      <c r="K25" s="80"/>
      <c r="L25" s="80"/>
      <c r="M25" s="80"/>
      <c r="N25" s="80"/>
      <c r="O25" s="80"/>
      <c r="P25" s="80"/>
      <c r="Q25" s="80"/>
      <c r="R25" s="80"/>
      <c r="S25" s="80"/>
    </row>
    <row r="26" spans="1:19" x14ac:dyDescent="0.2">
      <c r="A26" s="81" t="s">
        <v>124</v>
      </c>
      <c r="B26" s="80"/>
      <c r="C26" s="80"/>
      <c r="D26" s="80"/>
      <c r="E26" s="80"/>
      <c r="F26" s="80"/>
      <c r="G26" s="80"/>
      <c r="H26" s="80"/>
      <c r="I26" s="80"/>
      <c r="J26" s="80"/>
      <c r="K26" s="80"/>
      <c r="L26" s="80"/>
      <c r="M26" s="80"/>
      <c r="N26" s="80"/>
      <c r="O26" s="80"/>
      <c r="P26" s="80"/>
      <c r="Q26" s="80"/>
      <c r="R26" s="80"/>
      <c r="S26" s="80"/>
    </row>
    <row r="27" spans="1:19" x14ac:dyDescent="0.2">
      <c r="A27" s="195" t="s">
        <v>125</v>
      </c>
      <c r="B27" s="195"/>
      <c r="C27" s="195"/>
      <c r="D27" s="195"/>
      <c r="E27" s="195"/>
      <c r="F27" s="195"/>
      <c r="G27" s="195"/>
      <c r="H27" s="195"/>
      <c r="I27" s="195"/>
      <c r="J27" s="195"/>
      <c r="K27" s="195"/>
      <c r="L27" s="80"/>
      <c r="M27" s="80"/>
      <c r="N27" s="80"/>
      <c r="O27" s="80"/>
      <c r="P27" s="80"/>
      <c r="Q27" s="80"/>
      <c r="R27" s="80"/>
      <c r="S27" s="80"/>
    </row>
    <row r="28" spans="1:19" x14ac:dyDescent="0.2">
      <c r="A28" s="195"/>
      <c r="B28" s="195"/>
      <c r="C28" s="195"/>
      <c r="D28" s="195"/>
      <c r="E28" s="195"/>
      <c r="F28" s="195"/>
      <c r="G28" s="195"/>
      <c r="H28" s="195"/>
      <c r="I28" s="195"/>
      <c r="J28" s="195"/>
      <c r="K28" s="195"/>
      <c r="L28" s="80"/>
      <c r="M28" s="80"/>
      <c r="N28" s="80"/>
      <c r="O28" s="80"/>
      <c r="P28" s="80"/>
      <c r="Q28" s="80"/>
      <c r="R28" s="80"/>
      <c r="S28" s="80"/>
    </row>
    <row r="29" spans="1:19" x14ac:dyDescent="0.2">
      <c r="A29" s="195"/>
      <c r="B29" s="195"/>
      <c r="C29" s="195"/>
      <c r="D29" s="195"/>
      <c r="E29" s="195"/>
      <c r="F29" s="195"/>
      <c r="G29" s="195"/>
      <c r="H29" s="195"/>
      <c r="I29" s="195"/>
      <c r="J29" s="195"/>
      <c r="K29" s="195"/>
      <c r="L29" s="80"/>
      <c r="M29" s="80"/>
      <c r="N29" s="80"/>
      <c r="O29" s="80"/>
      <c r="P29" s="80"/>
      <c r="Q29" s="80"/>
      <c r="R29" s="80"/>
      <c r="S29" s="80"/>
    </row>
    <row r="31" spans="1:19" ht="24" customHeight="1" x14ac:dyDescent="0.2">
      <c r="A31" s="195" t="s">
        <v>126</v>
      </c>
      <c r="B31" s="195"/>
      <c r="C31" s="195"/>
      <c r="D31" s="195"/>
      <c r="E31" s="195"/>
      <c r="F31" s="195"/>
      <c r="G31" s="195"/>
      <c r="H31" s="195"/>
      <c r="I31" s="195"/>
      <c r="J31" s="195"/>
      <c r="L31" s="82"/>
      <c r="M31" s="82"/>
      <c r="N31" s="82"/>
      <c r="O31" s="82"/>
      <c r="P31" s="82"/>
      <c r="Q31" s="82"/>
      <c r="R31" s="82"/>
      <c r="S31" s="82"/>
    </row>
    <row r="32" spans="1:19" x14ac:dyDescent="0.2">
      <c r="L32" s="82"/>
      <c r="M32" s="82"/>
      <c r="N32" s="82"/>
      <c r="O32" s="82"/>
      <c r="P32" s="82"/>
      <c r="Q32" s="82"/>
      <c r="R32" s="82"/>
      <c r="S32" s="82"/>
    </row>
    <row r="34" spans="1:19" x14ac:dyDescent="0.2">
      <c r="A34" s="83" t="s">
        <v>127</v>
      </c>
      <c r="B34" s="2"/>
    </row>
    <row r="35" spans="1:19" x14ac:dyDescent="0.2">
      <c r="A35" s="83"/>
      <c r="B35" s="2"/>
    </row>
    <row r="36" spans="1:19" x14ac:dyDescent="0.2">
      <c r="A36" s="1" t="s">
        <v>128</v>
      </c>
      <c r="B36" s="2"/>
    </row>
    <row r="37" spans="1:19" ht="25.5" customHeight="1" x14ac:dyDescent="0.2">
      <c r="A37" s="195" t="s">
        <v>129</v>
      </c>
      <c r="B37" s="195"/>
      <c r="C37" s="195"/>
      <c r="D37" s="195"/>
      <c r="E37" s="195"/>
      <c r="F37" s="195"/>
      <c r="G37" s="195"/>
      <c r="H37" s="195"/>
      <c r="I37" s="195"/>
      <c r="J37" s="195"/>
      <c r="K37" s="195"/>
    </row>
    <row r="38" spans="1:19" ht="60" customHeight="1" x14ac:dyDescent="0.2">
      <c r="A38" s="196" t="s">
        <v>130</v>
      </c>
      <c r="B38" s="196"/>
      <c r="C38" s="196"/>
      <c r="D38" s="196"/>
      <c r="E38" s="196"/>
      <c r="F38" s="196"/>
      <c r="G38" s="196"/>
      <c r="H38" s="196"/>
      <c r="I38" s="196"/>
      <c r="J38" s="196"/>
      <c r="K38" s="196"/>
      <c r="L38" s="196"/>
    </row>
    <row r="39" spans="1:19" x14ac:dyDescent="0.2">
      <c r="B39" s="61"/>
    </row>
    <row r="40" spans="1:19" x14ac:dyDescent="0.2">
      <c r="A40" s="80" t="s">
        <v>131</v>
      </c>
      <c r="B40" s="80"/>
      <c r="C40" s="80"/>
      <c r="D40" s="80"/>
      <c r="E40" s="80"/>
      <c r="F40" s="80"/>
      <c r="G40" s="80"/>
      <c r="H40" s="80"/>
      <c r="I40" s="80"/>
      <c r="J40" s="80"/>
      <c r="K40" s="80"/>
      <c r="L40" s="80"/>
      <c r="M40" s="80"/>
      <c r="N40" s="80"/>
      <c r="O40" s="80"/>
      <c r="P40" s="80"/>
      <c r="Q40" s="80"/>
      <c r="R40" s="80"/>
      <c r="S40" s="80"/>
    </row>
    <row r="41" spans="1:19" x14ac:dyDescent="0.2">
      <c r="A41" s="80"/>
      <c r="B41" s="80"/>
      <c r="C41" s="80"/>
      <c r="D41" s="80"/>
      <c r="E41" s="80"/>
      <c r="F41" s="80"/>
      <c r="G41" s="80"/>
      <c r="H41" s="80"/>
      <c r="I41" s="80"/>
      <c r="J41" s="80"/>
      <c r="K41" s="80"/>
      <c r="L41" s="80"/>
      <c r="M41" s="80"/>
      <c r="N41" s="80"/>
      <c r="O41" s="80"/>
      <c r="P41" s="80"/>
      <c r="Q41" s="80"/>
      <c r="R41" s="80"/>
      <c r="S41" s="80"/>
    </row>
    <row r="42" spans="1:19" x14ac:dyDescent="0.2">
      <c r="A42" s="81" t="s">
        <v>132</v>
      </c>
      <c r="B42" s="80"/>
      <c r="C42" s="80"/>
      <c r="D42" s="80"/>
      <c r="E42" s="80"/>
      <c r="F42" s="80"/>
      <c r="G42" s="80"/>
      <c r="H42" s="80"/>
      <c r="I42" s="80"/>
      <c r="J42" s="80"/>
      <c r="K42" s="80"/>
      <c r="L42" s="80"/>
      <c r="M42" s="80"/>
      <c r="N42" s="80"/>
      <c r="O42" s="80"/>
      <c r="P42" s="80"/>
      <c r="Q42" s="80"/>
      <c r="R42" s="80"/>
      <c r="S42" s="80"/>
    </row>
    <row r="43" spans="1:19" x14ac:dyDescent="0.2">
      <c r="A43" s="84" t="s">
        <v>133</v>
      </c>
      <c r="B43" s="194" t="s">
        <v>134</v>
      </c>
      <c r="C43" s="201"/>
      <c r="D43" s="201"/>
      <c r="E43" s="201"/>
      <c r="F43" s="201"/>
      <c r="G43" s="201"/>
      <c r="H43" s="201"/>
      <c r="I43" s="201"/>
      <c r="J43" s="201"/>
      <c r="K43" s="201"/>
      <c r="L43" s="201"/>
      <c r="M43" s="201"/>
      <c r="N43" s="80"/>
      <c r="O43" s="80"/>
      <c r="P43" s="80"/>
      <c r="Q43" s="80"/>
      <c r="R43" s="80"/>
      <c r="S43" s="80"/>
    </row>
    <row r="44" spans="1:19" x14ac:dyDescent="0.2">
      <c r="A44" s="84" t="s">
        <v>133</v>
      </c>
      <c r="B44" s="194" t="s">
        <v>135</v>
      </c>
      <c r="C44" s="201"/>
      <c r="D44" s="201"/>
      <c r="E44" s="201"/>
      <c r="F44" s="201"/>
      <c r="G44" s="201"/>
      <c r="H44" s="201"/>
      <c r="I44" s="201"/>
      <c r="J44" s="201"/>
      <c r="K44" s="201"/>
      <c r="L44" s="201"/>
      <c r="M44" s="201"/>
      <c r="N44" s="80"/>
      <c r="O44" s="80"/>
      <c r="P44" s="80"/>
      <c r="Q44" s="80"/>
      <c r="R44" s="80"/>
      <c r="S44" s="80"/>
    </row>
    <row r="45" spans="1:19" x14ac:dyDescent="0.2">
      <c r="A45" s="80"/>
      <c r="B45" s="10"/>
      <c r="C45" s="79"/>
      <c r="D45" s="79"/>
      <c r="E45" s="79"/>
      <c r="F45" s="79"/>
      <c r="G45" s="79"/>
      <c r="H45" s="79"/>
      <c r="I45" s="79"/>
      <c r="J45" s="79"/>
      <c r="K45" s="79"/>
      <c r="L45" s="79"/>
      <c r="M45" s="79"/>
      <c r="N45" s="80"/>
      <c r="O45" s="80"/>
      <c r="P45" s="80"/>
      <c r="Q45" s="80"/>
      <c r="R45" s="80"/>
      <c r="S45" s="80"/>
    </row>
    <row r="46" spans="1:19" x14ac:dyDescent="0.2">
      <c r="A46" s="81" t="s">
        <v>136</v>
      </c>
      <c r="B46" s="10"/>
      <c r="C46" s="79"/>
      <c r="D46" s="79"/>
      <c r="E46" s="79"/>
      <c r="F46" s="79"/>
      <c r="G46" s="79"/>
      <c r="H46" s="79"/>
      <c r="I46" s="79"/>
      <c r="J46" s="79"/>
      <c r="K46" s="79"/>
      <c r="L46" s="79"/>
      <c r="M46" s="79"/>
      <c r="N46" s="80"/>
      <c r="O46" s="80"/>
      <c r="P46" s="80"/>
      <c r="Q46" s="80"/>
      <c r="R46" s="80"/>
      <c r="S46" s="80"/>
    </row>
    <row r="47" spans="1:19" x14ac:dyDescent="0.2">
      <c r="A47" s="84" t="s">
        <v>133</v>
      </c>
      <c r="B47" s="194" t="s">
        <v>137</v>
      </c>
      <c r="C47" s="194"/>
      <c r="D47" s="194"/>
      <c r="E47" s="194"/>
      <c r="F47" s="194"/>
      <c r="G47" s="194"/>
      <c r="H47" s="194"/>
      <c r="I47" s="194"/>
      <c r="J47" s="194"/>
      <c r="K47" s="194"/>
      <c r="L47" s="194"/>
      <c r="M47" s="79"/>
      <c r="N47" s="80"/>
      <c r="O47" s="80"/>
      <c r="P47" s="80"/>
      <c r="Q47" s="80"/>
      <c r="R47" s="80"/>
      <c r="S47" s="80"/>
    </row>
    <row r="48" spans="1:19" x14ac:dyDescent="0.2">
      <c r="A48" s="195" t="s">
        <v>138</v>
      </c>
      <c r="B48" s="195"/>
      <c r="C48" s="195"/>
      <c r="D48" s="195"/>
      <c r="E48" s="195"/>
      <c r="F48" s="195"/>
      <c r="G48" s="195"/>
      <c r="H48" s="195"/>
      <c r="I48" s="195"/>
      <c r="J48" s="195"/>
      <c r="K48" s="195"/>
      <c r="L48" s="195"/>
      <c r="M48" s="195"/>
      <c r="N48" s="80"/>
      <c r="O48" s="80"/>
      <c r="P48" s="80"/>
      <c r="Q48" s="80"/>
      <c r="R48" s="80"/>
      <c r="S48" s="80"/>
    </row>
    <row r="49" spans="1:20" x14ac:dyDescent="0.2">
      <c r="A49" s="195"/>
      <c r="B49" s="195"/>
      <c r="C49" s="195"/>
      <c r="D49" s="195"/>
      <c r="E49" s="195"/>
      <c r="F49" s="195"/>
      <c r="G49" s="195"/>
      <c r="H49" s="195"/>
      <c r="I49" s="195"/>
      <c r="J49" s="195"/>
      <c r="K49" s="195"/>
      <c r="L49" s="195"/>
      <c r="M49" s="195"/>
      <c r="N49" s="80"/>
      <c r="O49" s="80"/>
      <c r="P49" s="80"/>
      <c r="Q49" s="80"/>
      <c r="R49" s="80"/>
      <c r="S49" s="80"/>
    </row>
    <row r="50" spans="1:20" ht="16.5" customHeight="1" x14ac:dyDescent="0.2">
      <c r="A50" s="10"/>
      <c r="B50" s="10"/>
      <c r="C50" s="10"/>
      <c r="D50" s="10"/>
      <c r="E50" s="10"/>
      <c r="F50" s="10"/>
      <c r="G50" s="10"/>
      <c r="H50" s="10"/>
      <c r="I50" s="10"/>
      <c r="J50" s="10"/>
      <c r="K50" s="10"/>
      <c r="L50" s="10"/>
      <c r="M50" s="10"/>
      <c r="N50" s="10"/>
      <c r="O50" s="10"/>
      <c r="P50" s="10"/>
      <c r="Q50" s="10"/>
      <c r="R50" s="10"/>
      <c r="S50" s="10"/>
      <c r="T50" s="78"/>
    </row>
    <row r="51" spans="1:20" ht="16.5" customHeight="1" x14ac:dyDescent="0.2">
      <c r="A51" s="10"/>
      <c r="B51" s="10"/>
      <c r="C51" s="10"/>
      <c r="D51" s="10"/>
      <c r="E51" s="10"/>
      <c r="F51" s="10"/>
      <c r="G51" s="10"/>
      <c r="H51" s="10"/>
      <c r="I51" s="10"/>
      <c r="J51" s="10"/>
      <c r="K51" s="10"/>
      <c r="L51" s="10"/>
      <c r="M51" s="10"/>
      <c r="N51" s="10"/>
      <c r="O51" s="10"/>
      <c r="P51" s="10"/>
      <c r="Q51" s="10"/>
      <c r="R51" s="10"/>
      <c r="S51" s="10"/>
      <c r="T51" s="78"/>
    </row>
    <row r="52" spans="1:20" x14ac:dyDescent="0.2">
      <c r="A52" s="83" t="s">
        <v>139</v>
      </c>
    </row>
    <row r="53" spans="1:20" x14ac:dyDescent="0.2">
      <c r="A53" s="83"/>
    </row>
    <row r="54" spans="1:20" ht="69" customHeight="1" x14ac:dyDescent="0.2">
      <c r="A54" s="196" t="s">
        <v>140</v>
      </c>
      <c r="B54" s="196"/>
      <c r="C54" s="196"/>
      <c r="D54" s="196"/>
      <c r="E54" s="196"/>
      <c r="F54" s="196"/>
      <c r="G54" s="196"/>
      <c r="H54" s="196"/>
      <c r="I54" s="196"/>
      <c r="J54" s="196"/>
      <c r="K54" s="196"/>
      <c r="L54" s="196"/>
      <c r="M54" s="196"/>
    </row>
    <row r="57" spans="1:20" x14ac:dyDescent="0.2">
      <c r="A57" s="194"/>
      <c r="B57" s="194"/>
      <c r="C57" s="194"/>
      <c r="D57" s="194"/>
      <c r="E57" s="194"/>
      <c r="F57" s="194"/>
      <c r="G57" s="194"/>
      <c r="H57" s="194"/>
      <c r="I57" s="194"/>
      <c r="J57" s="194"/>
      <c r="K57" s="194"/>
      <c r="L57" s="194"/>
      <c r="M57" s="194"/>
      <c r="N57" s="194"/>
      <c r="O57" s="194"/>
      <c r="P57" s="194"/>
      <c r="Q57" s="194"/>
      <c r="R57" s="194"/>
      <c r="S57" s="194"/>
    </row>
    <row r="58" spans="1:20" x14ac:dyDescent="0.2">
      <c r="A58" s="194"/>
      <c r="B58" s="194"/>
      <c r="C58" s="194"/>
      <c r="D58" s="194"/>
      <c r="E58" s="194"/>
      <c r="F58" s="194"/>
      <c r="G58" s="194"/>
      <c r="H58" s="194"/>
      <c r="I58" s="194"/>
      <c r="J58" s="194"/>
      <c r="K58" s="194"/>
      <c r="L58" s="194"/>
      <c r="M58" s="194"/>
      <c r="N58" s="194"/>
      <c r="O58" s="194"/>
      <c r="P58" s="194"/>
      <c r="Q58" s="194"/>
      <c r="R58" s="194"/>
      <c r="S58" s="194"/>
    </row>
    <row r="59" spans="1:20" x14ac:dyDescent="0.2">
      <c r="A59" s="194"/>
      <c r="B59" s="194"/>
      <c r="C59" s="194"/>
      <c r="D59" s="194"/>
      <c r="E59" s="194"/>
      <c r="F59" s="194"/>
      <c r="G59" s="194"/>
      <c r="H59" s="194"/>
      <c r="I59" s="194"/>
      <c r="J59" s="194"/>
      <c r="K59" s="194"/>
      <c r="L59" s="194"/>
      <c r="M59" s="194"/>
      <c r="N59" s="194"/>
      <c r="O59" s="194"/>
      <c r="P59" s="194"/>
      <c r="Q59" s="194"/>
      <c r="R59" s="194"/>
      <c r="S59" s="194"/>
    </row>
    <row r="60" spans="1:20" x14ac:dyDescent="0.2">
      <c r="L60" s="194"/>
      <c r="M60" s="194"/>
      <c r="N60" s="194"/>
      <c r="O60" s="194"/>
      <c r="P60" s="194"/>
      <c r="Q60" s="194"/>
      <c r="R60" s="194"/>
      <c r="S60" s="194"/>
    </row>
    <row r="61" spans="1:20" x14ac:dyDescent="0.2">
      <c r="A61" s="194"/>
      <c r="B61" s="194"/>
      <c r="C61" s="194"/>
      <c r="D61" s="194"/>
      <c r="E61" s="194"/>
      <c r="F61" s="194"/>
      <c r="G61" s="194"/>
      <c r="H61" s="194"/>
      <c r="I61" s="194"/>
      <c r="J61" s="194"/>
      <c r="K61" s="194"/>
      <c r="L61" s="194"/>
      <c r="M61" s="194"/>
      <c r="N61" s="194"/>
      <c r="O61" s="194"/>
      <c r="P61" s="194"/>
      <c r="Q61" s="194"/>
      <c r="R61" s="194"/>
      <c r="S61" s="194"/>
    </row>
    <row r="62" spans="1:20" x14ac:dyDescent="0.2">
      <c r="A62" s="194"/>
      <c r="B62" s="194"/>
      <c r="C62" s="194"/>
      <c r="D62" s="194"/>
      <c r="E62" s="194"/>
      <c r="F62" s="194"/>
      <c r="G62" s="194"/>
      <c r="H62" s="194"/>
      <c r="I62" s="194"/>
      <c r="J62" s="194"/>
      <c r="K62" s="194"/>
      <c r="L62" s="194"/>
      <c r="M62" s="194"/>
      <c r="N62" s="194"/>
      <c r="O62" s="194"/>
      <c r="P62" s="194"/>
      <c r="Q62" s="194"/>
      <c r="R62" s="194"/>
      <c r="S62" s="194"/>
    </row>
    <row r="63" spans="1:20" x14ac:dyDescent="0.2">
      <c r="A63" s="194"/>
      <c r="B63" s="194"/>
      <c r="C63" s="194"/>
      <c r="D63" s="194"/>
      <c r="E63" s="194"/>
      <c r="F63" s="194"/>
      <c r="G63" s="194"/>
      <c r="H63" s="194"/>
      <c r="I63" s="194"/>
      <c r="J63" s="194"/>
      <c r="K63" s="194"/>
      <c r="L63" s="194"/>
      <c r="M63" s="194"/>
      <c r="N63" s="194"/>
      <c r="O63" s="194"/>
      <c r="P63" s="194"/>
      <c r="Q63" s="194"/>
      <c r="R63" s="194"/>
      <c r="S63" s="194"/>
    </row>
    <row r="64" spans="1:20" x14ac:dyDescent="0.2">
      <c r="A64" s="194"/>
      <c r="B64" s="194"/>
      <c r="C64" s="194"/>
      <c r="D64" s="194"/>
      <c r="E64" s="194"/>
      <c r="F64" s="194"/>
      <c r="G64" s="194"/>
      <c r="H64" s="194"/>
      <c r="I64" s="194"/>
      <c r="J64" s="194"/>
      <c r="K64" s="194"/>
      <c r="L64" s="194"/>
      <c r="M64" s="194"/>
      <c r="N64" s="194"/>
      <c r="O64" s="194"/>
      <c r="P64" s="194"/>
      <c r="Q64" s="194"/>
      <c r="R64" s="194"/>
      <c r="S64" s="194"/>
    </row>
    <row r="65" spans="1:19" x14ac:dyDescent="0.2">
      <c r="A65" s="194"/>
      <c r="B65" s="194"/>
      <c r="C65" s="194"/>
      <c r="D65" s="194"/>
      <c r="E65" s="194"/>
      <c r="F65" s="194"/>
      <c r="G65" s="194"/>
      <c r="H65" s="194"/>
      <c r="I65" s="194"/>
      <c r="J65" s="194"/>
      <c r="K65" s="194"/>
      <c r="L65" s="194"/>
      <c r="M65" s="194"/>
      <c r="N65" s="194"/>
      <c r="O65" s="194"/>
      <c r="P65" s="194"/>
      <c r="Q65" s="194"/>
      <c r="R65" s="194"/>
      <c r="S65" s="194"/>
    </row>
    <row r="66" spans="1:19" x14ac:dyDescent="0.2">
      <c r="A66" s="194"/>
      <c r="B66" s="194"/>
      <c r="C66" s="194"/>
      <c r="D66" s="194"/>
      <c r="E66" s="194"/>
      <c r="F66" s="194"/>
      <c r="G66" s="194"/>
      <c r="H66" s="194"/>
      <c r="I66" s="194"/>
      <c r="J66" s="194"/>
      <c r="K66" s="194"/>
      <c r="L66" s="194"/>
      <c r="M66" s="194"/>
      <c r="N66" s="194"/>
      <c r="O66" s="194"/>
      <c r="P66" s="194"/>
      <c r="Q66" s="194"/>
      <c r="R66" s="194"/>
      <c r="S66" s="194"/>
    </row>
    <row r="67" spans="1:19" x14ac:dyDescent="0.2">
      <c r="A67" s="194"/>
      <c r="B67" s="194"/>
      <c r="C67" s="194"/>
      <c r="D67" s="194"/>
      <c r="E67" s="194"/>
      <c r="F67" s="194"/>
      <c r="G67" s="194"/>
      <c r="H67" s="194"/>
      <c r="I67" s="194"/>
      <c r="J67" s="194"/>
      <c r="K67" s="194"/>
      <c r="L67" s="194"/>
      <c r="M67" s="194"/>
      <c r="N67" s="194"/>
      <c r="O67" s="194"/>
      <c r="P67" s="194"/>
      <c r="Q67" s="194"/>
      <c r="R67" s="194"/>
      <c r="S67" s="194"/>
    </row>
    <row r="68" spans="1:19" x14ac:dyDescent="0.2">
      <c r="A68" s="194"/>
      <c r="B68" s="194"/>
      <c r="C68" s="194"/>
      <c r="D68" s="194"/>
      <c r="E68" s="194"/>
      <c r="F68" s="194"/>
      <c r="G68" s="194"/>
      <c r="H68" s="194"/>
      <c r="I68" s="194"/>
      <c r="J68" s="194"/>
      <c r="K68" s="194"/>
      <c r="L68" s="194"/>
      <c r="M68" s="194"/>
      <c r="N68" s="194"/>
      <c r="O68" s="194"/>
      <c r="P68" s="194"/>
      <c r="Q68" s="194"/>
      <c r="R68" s="194"/>
      <c r="S68" s="194"/>
    </row>
    <row r="69" spans="1:19" x14ac:dyDescent="0.2">
      <c r="A69" s="194"/>
      <c r="B69" s="194"/>
      <c r="C69" s="194"/>
      <c r="D69" s="194"/>
      <c r="E69" s="194"/>
      <c r="F69" s="194"/>
      <c r="G69" s="194"/>
      <c r="H69" s="194"/>
      <c r="I69" s="194"/>
      <c r="J69" s="194"/>
      <c r="K69" s="194"/>
      <c r="L69" s="194"/>
      <c r="M69" s="194"/>
      <c r="N69" s="194"/>
      <c r="O69" s="194"/>
      <c r="P69" s="194"/>
      <c r="Q69" s="194"/>
      <c r="R69" s="194"/>
      <c r="S69" s="194"/>
    </row>
    <row r="70" spans="1:19" x14ac:dyDescent="0.2">
      <c r="A70" s="194"/>
      <c r="B70" s="194"/>
      <c r="C70" s="194"/>
      <c r="D70" s="194"/>
      <c r="E70" s="194"/>
      <c r="F70" s="194"/>
      <c r="G70" s="194"/>
      <c r="H70" s="194"/>
      <c r="I70" s="194"/>
      <c r="J70" s="194"/>
      <c r="K70" s="194"/>
      <c r="L70" s="194"/>
      <c r="M70" s="194"/>
      <c r="N70" s="194"/>
      <c r="O70" s="194"/>
      <c r="P70" s="194"/>
      <c r="Q70" s="194"/>
      <c r="R70" s="194"/>
      <c r="S70" s="194"/>
    </row>
    <row r="71" spans="1:19" x14ac:dyDescent="0.2">
      <c r="A71" s="194"/>
      <c r="B71" s="194"/>
      <c r="C71" s="194"/>
      <c r="D71" s="194"/>
      <c r="E71" s="194"/>
      <c r="F71" s="194"/>
      <c r="G71" s="194"/>
      <c r="H71" s="194"/>
      <c r="I71" s="194"/>
      <c r="J71" s="194"/>
      <c r="K71" s="194"/>
      <c r="L71" s="194"/>
      <c r="M71" s="194"/>
      <c r="N71" s="194"/>
      <c r="O71" s="194"/>
      <c r="P71" s="194"/>
      <c r="Q71" s="194"/>
      <c r="R71" s="194"/>
      <c r="S71" s="194"/>
    </row>
    <row r="72" spans="1:19" x14ac:dyDescent="0.2">
      <c r="A72" s="194"/>
      <c r="B72" s="194"/>
      <c r="C72" s="194"/>
      <c r="D72" s="194"/>
      <c r="E72" s="194"/>
      <c r="F72" s="194"/>
      <c r="G72" s="194"/>
      <c r="H72" s="194"/>
      <c r="I72" s="194"/>
      <c r="J72" s="194"/>
      <c r="K72" s="194"/>
      <c r="L72" s="194"/>
      <c r="M72" s="194"/>
      <c r="N72" s="194"/>
      <c r="O72" s="194"/>
      <c r="P72" s="194"/>
      <c r="Q72" s="194"/>
      <c r="R72" s="194"/>
      <c r="S72" s="194"/>
    </row>
    <row r="73" spans="1:19" x14ac:dyDescent="0.2">
      <c r="A73" s="194"/>
      <c r="B73" s="194"/>
      <c r="C73" s="194"/>
      <c r="D73" s="194"/>
      <c r="E73" s="194"/>
      <c r="F73" s="194"/>
      <c r="G73" s="194"/>
      <c r="H73" s="194"/>
      <c r="I73" s="194"/>
      <c r="J73" s="194"/>
      <c r="K73" s="194"/>
      <c r="L73" s="194"/>
      <c r="M73" s="194"/>
      <c r="N73" s="194"/>
      <c r="O73" s="194"/>
      <c r="P73" s="194"/>
      <c r="Q73" s="194"/>
      <c r="R73" s="194"/>
      <c r="S73" s="194"/>
    </row>
    <row r="74" spans="1:19" x14ac:dyDescent="0.2">
      <c r="A74" s="202"/>
      <c r="B74" s="202"/>
      <c r="C74" s="202"/>
      <c r="D74" s="202"/>
      <c r="E74" s="202"/>
      <c r="F74" s="202"/>
      <c r="G74" s="202"/>
      <c r="H74" s="202"/>
      <c r="I74" s="202"/>
      <c r="J74" s="202"/>
      <c r="K74" s="202"/>
      <c r="L74" s="194"/>
      <c r="M74" s="194"/>
      <c r="N74" s="194"/>
      <c r="O74" s="194"/>
      <c r="P74" s="194"/>
      <c r="Q74" s="194"/>
      <c r="R74" s="194"/>
      <c r="S74" s="194"/>
    </row>
    <row r="75" spans="1:19" x14ac:dyDescent="0.2">
      <c r="A75" s="202"/>
      <c r="B75" s="202"/>
      <c r="C75" s="202"/>
      <c r="D75" s="202"/>
      <c r="E75" s="202"/>
      <c r="F75" s="202"/>
      <c r="G75" s="202"/>
      <c r="H75" s="202"/>
      <c r="I75" s="202"/>
      <c r="J75" s="202"/>
      <c r="K75" s="202"/>
      <c r="L75" s="194"/>
      <c r="M75" s="194"/>
      <c r="N75" s="194"/>
      <c r="O75" s="194"/>
      <c r="P75" s="194"/>
      <c r="Q75" s="194"/>
      <c r="R75" s="194"/>
      <c r="S75" s="194"/>
    </row>
    <row r="76" spans="1:19" x14ac:dyDescent="0.2">
      <c r="A76" s="194"/>
      <c r="B76" s="194"/>
      <c r="C76" s="194"/>
      <c r="D76" s="194"/>
      <c r="E76" s="194"/>
      <c r="F76" s="194"/>
      <c r="G76" s="194"/>
      <c r="H76" s="194"/>
      <c r="I76" s="194"/>
      <c r="J76" s="194"/>
      <c r="K76" s="194"/>
      <c r="L76" s="194"/>
      <c r="M76" s="194"/>
      <c r="N76" s="194"/>
      <c r="O76" s="194"/>
      <c r="P76" s="194"/>
      <c r="Q76" s="194"/>
      <c r="R76" s="194"/>
      <c r="S76" s="194"/>
    </row>
    <row r="77" spans="1:19" x14ac:dyDescent="0.2">
      <c r="L77" s="194"/>
      <c r="M77" s="194"/>
      <c r="N77" s="194"/>
      <c r="O77" s="194"/>
      <c r="P77" s="194"/>
      <c r="Q77" s="194"/>
      <c r="R77" s="194"/>
      <c r="S77" s="194"/>
    </row>
    <row r="78" spans="1:19" x14ac:dyDescent="0.2">
      <c r="A78" s="194"/>
      <c r="B78" s="194"/>
      <c r="C78" s="194"/>
      <c r="D78" s="194"/>
      <c r="E78" s="194"/>
      <c r="F78" s="194"/>
      <c r="G78" s="194"/>
      <c r="H78" s="194"/>
      <c r="I78" s="194"/>
      <c r="J78" s="194"/>
      <c r="K78" s="194"/>
      <c r="L78" s="194"/>
      <c r="M78" s="194"/>
      <c r="N78" s="194"/>
      <c r="O78" s="194"/>
      <c r="P78" s="194"/>
      <c r="Q78" s="194"/>
      <c r="R78" s="194"/>
      <c r="S78" s="194"/>
    </row>
    <row r="79" spans="1:19" x14ac:dyDescent="0.2">
      <c r="A79" s="194"/>
      <c r="B79" s="194"/>
      <c r="C79" s="194"/>
      <c r="D79" s="194"/>
      <c r="E79" s="194"/>
      <c r="F79" s="194"/>
      <c r="G79" s="194"/>
      <c r="H79" s="194"/>
      <c r="I79" s="194"/>
      <c r="J79" s="194"/>
      <c r="K79" s="194"/>
      <c r="L79" s="194"/>
      <c r="M79" s="194"/>
      <c r="N79" s="194"/>
      <c r="O79" s="194"/>
      <c r="P79" s="194"/>
      <c r="Q79" s="194"/>
      <c r="R79" s="194"/>
      <c r="S79" s="194"/>
    </row>
    <row r="80" spans="1:19" x14ac:dyDescent="0.2">
      <c r="A80" s="194"/>
      <c r="B80" s="194"/>
      <c r="C80" s="194"/>
      <c r="D80" s="194"/>
      <c r="E80" s="194"/>
      <c r="F80" s="194"/>
      <c r="G80" s="194"/>
      <c r="H80" s="194"/>
      <c r="I80" s="194"/>
      <c r="J80" s="194"/>
      <c r="K80" s="194"/>
      <c r="L80" s="194"/>
      <c r="M80" s="194"/>
      <c r="N80" s="194"/>
      <c r="O80" s="194"/>
      <c r="P80" s="194"/>
      <c r="Q80" s="194"/>
      <c r="R80" s="194"/>
      <c r="S80" s="194"/>
    </row>
    <row r="81" spans="1:19" x14ac:dyDescent="0.2">
      <c r="A81" s="194"/>
      <c r="B81" s="194"/>
      <c r="C81" s="194"/>
      <c r="D81" s="194"/>
      <c r="E81" s="194"/>
      <c r="F81" s="194"/>
      <c r="G81" s="194"/>
      <c r="H81" s="194"/>
      <c r="I81" s="194"/>
      <c r="J81" s="194"/>
      <c r="K81" s="194"/>
      <c r="L81" s="194"/>
      <c r="M81" s="194"/>
      <c r="N81" s="194"/>
      <c r="O81" s="194"/>
      <c r="P81" s="194"/>
      <c r="Q81" s="194"/>
      <c r="R81" s="194"/>
      <c r="S81" s="194"/>
    </row>
    <row r="82" spans="1:19" x14ac:dyDescent="0.2">
      <c r="A82" s="194"/>
      <c r="B82" s="194"/>
      <c r="C82" s="194"/>
      <c r="D82" s="194"/>
      <c r="E82" s="194"/>
      <c r="F82" s="194"/>
      <c r="G82" s="194"/>
      <c r="H82" s="194"/>
      <c r="I82" s="194"/>
      <c r="J82" s="194"/>
      <c r="K82" s="194"/>
      <c r="L82" s="194"/>
      <c r="M82" s="194"/>
      <c r="N82" s="194"/>
      <c r="O82" s="194"/>
      <c r="P82" s="194"/>
      <c r="Q82" s="194"/>
      <c r="R82" s="194"/>
      <c r="S82" s="194"/>
    </row>
    <row r="83" spans="1:19" x14ac:dyDescent="0.2">
      <c r="A83" s="194"/>
      <c r="B83" s="194"/>
      <c r="C83" s="194"/>
      <c r="D83" s="194"/>
      <c r="E83" s="194"/>
      <c r="F83" s="194"/>
      <c r="G83" s="194"/>
      <c r="H83" s="194"/>
      <c r="I83" s="194"/>
      <c r="J83" s="194"/>
      <c r="K83" s="194"/>
      <c r="L83" s="194"/>
      <c r="M83" s="194"/>
      <c r="N83" s="194"/>
      <c r="O83" s="194"/>
      <c r="P83" s="194"/>
      <c r="Q83" s="194"/>
      <c r="R83" s="194"/>
      <c r="S83" s="194"/>
    </row>
    <row r="84" spans="1:19" x14ac:dyDescent="0.2">
      <c r="A84" s="194"/>
      <c r="B84" s="194"/>
      <c r="C84" s="194"/>
      <c r="D84" s="194"/>
      <c r="E84" s="194"/>
      <c r="F84" s="194"/>
      <c r="G84" s="194"/>
      <c r="H84" s="194"/>
      <c r="I84" s="194"/>
      <c r="J84" s="194"/>
      <c r="K84" s="194"/>
      <c r="L84" s="194"/>
      <c r="M84" s="194"/>
      <c r="N84" s="194"/>
      <c r="O84" s="194"/>
      <c r="P84" s="194"/>
      <c r="Q84" s="194"/>
      <c r="R84" s="194"/>
      <c r="S84" s="194"/>
    </row>
    <row r="85" spans="1:19" x14ac:dyDescent="0.2">
      <c r="A85" s="194"/>
      <c r="B85" s="194"/>
      <c r="C85" s="194"/>
      <c r="D85" s="194"/>
      <c r="E85" s="194"/>
      <c r="F85" s="194"/>
      <c r="G85" s="194"/>
      <c r="H85" s="194"/>
      <c r="I85" s="194"/>
      <c r="J85" s="194"/>
      <c r="K85" s="194"/>
      <c r="L85" s="194"/>
      <c r="M85" s="194"/>
      <c r="N85" s="194"/>
      <c r="O85" s="194"/>
      <c r="P85" s="194"/>
      <c r="Q85" s="194"/>
      <c r="R85" s="194"/>
      <c r="S85" s="194"/>
    </row>
    <row r="86" spans="1:19" x14ac:dyDescent="0.2">
      <c r="A86" s="194"/>
      <c r="B86" s="194"/>
      <c r="C86" s="194"/>
      <c r="D86" s="194"/>
      <c r="E86" s="194"/>
      <c r="F86" s="194"/>
      <c r="G86" s="194"/>
      <c r="H86" s="194"/>
      <c r="I86" s="194"/>
      <c r="J86" s="194"/>
      <c r="K86" s="194"/>
      <c r="L86" s="194"/>
      <c r="M86" s="194"/>
      <c r="N86" s="194"/>
      <c r="O86" s="194"/>
      <c r="P86" s="194"/>
      <c r="Q86" s="194"/>
      <c r="R86" s="194"/>
      <c r="S86" s="194"/>
    </row>
    <row r="87" spans="1:19" x14ac:dyDescent="0.2">
      <c r="A87" s="194"/>
      <c r="B87" s="194"/>
      <c r="C87" s="194"/>
      <c r="D87" s="194"/>
      <c r="E87" s="194"/>
      <c r="F87" s="194"/>
      <c r="G87" s="194"/>
      <c r="H87" s="194"/>
      <c r="I87" s="194"/>
      <c r="J87" s="194"/>
      <c r="K87" s="194"/>
      <c r="L87" s="194"/>
      <c r="M87" s="194"/>
      <c r="N87" s="194"/>
      <c r="O87" s="194"/>
      <c r="P87" s="194"/>
      <c r="Q87" s="194"/>
      <c r="R87" s="194"/>
      <c r="S87" s="194"/>
    </row>
    <row r="88" spans="1:19" x14ac:dyDescent="0.2">
      <c r="A88" s="194"/>
      <c r="B88" s="194"/>
      <c r="C88" s="194"/>
      <c r="D88" s="194"/>
      <c r="E88" s="194"/>
      <c r="F88" s="194"/>
      <c r="G88" s="194"/>
      <c r="H88" s="194"/>
      <c r="I88" s="194"/>
      <c r="J88" s="194"/>
      <c r="K88" s="194"/>
      <c r="L88" s="194"/>
      <c r="M88" s="194"/>
      <c r="N88" s="194"/>
      <c r="O88" s="194"/>
      <c r="P88" s="194"/>
      <c r="Q88" s="194"/>
      <c r="R88" s="194"/>
      <c r="S88" s="194"/>
    </row>
    <row r="89" spans="1:19" x14ac:dyDescent="0.2">
      <c r="A89" s="194"/>
      <c r="B89" s="194"/>
      <c r="C89" s="194"/>
      <c r="D89" s="194"/>
      <c r="E89" s="194"/>
      <c r="F89" s="194"/>
      <c r="G89" s="194"/>
      <c r="H89" s="194"/>
      <c r="I89" s="194"/>
      <c r="J89" s="194"/>
      <c r="K89" s="194"/>
      <c r="L89" s="194"/>
      <c r="M89" s="194"/>
      <c r="N89" s="194"/>
      <c r="O89" s="194"/>
      <c r="P89" s="194"/>
      <c r="Q89" s="194"/>
      <c r="R89" s="194"/>
      <c r="S89" s="194"/>
    </row>
    <row r="90" spans="1:19" x14ac:dyDescent="0.2">
      <c r="A90" s="194"/>
      <c r="B90" s="194"/>
      <c r="C90" s="194"/>
      <c r="D90" s="194"/>
      <c r="E90" s="194"/>
      <c r="F90" s="194"/>
      <c r="G90" s="194"/>
      <c r="H90" s="194"/>
      <c r="I90" s="194"/>
      <c r="J90" s="194"/>
      <c r="K90" s="194"/>
      <c r="L90" s="194"/>
      <c r="M90" s="194"/>
      <c r="N90" s="194"/>
      <c r="O90" s="194"/>
      <c r="P90" s="194"/>
      <c r="Q90" s="194"/>
      <c r="R90" s="194"/>
      <c r="S90" s="194"/>
    </row>
    <row r="91" spans="1:19" x14ac:dyDescent="0.2">
      <c r="A91" s="194"/>
      <c r="B91" s="194"/>
      <c r="C91" s="194"/>
      <c r="D91" s="194"/>
      <c r="E91" s="194"/>
      <c r="F91" s="194"/>
      <c r="G91" s="194"/>
      <c r="H91" s="194"/>
      <c r="I91" s="194"/>
      <c r="J91" s="194"/>
      <c r="K91" s="194"/>
      <c r="L91" s="194"/>
      <c r="M91" s="194"/>
      <c r="N91" s="194"/>
      <c r="O91" s="194"/>
      <c r="P91" s="194"/>
      <c r="Q91" s="194"/>
      <c r="R91" s="194"/>
      <c r="S91" s="194"/>
    </row>
    <row r="92" spans="1:19" x14ac:dyDescent="0.2">
      <c r="A92" s="194"/>
      <c r="B92" s="194"/>
      <c r="C92" s="194"/>
      <c r="D92" s="194"/>
      <c r="E92" s="194"/>
      <c r="F92" s="194"/>
      <c r="G92" s="194"/>
      <c r="H92" s="194"/>
      <c r="I92" s="194"/>
      <c r="J92" s="194"/>
      <c r="K92" s="194"/>
      <c r="L92" s="194"/>
      <c r="M92" s="194"/>
      <c r="N92" s="194"/>
      <c r="O92" s="194"/>
      <c r="P92" s="194"/>
      <c r="Q92" s="194"/>
      <c r="R92" s="194"/>
      <c r="S92" s="194"/>
    </row>
    <row r="93" spans="1:19" x14ac:dyDescent="0.2">
      <c r="A93" s="194"/>
      <c r="B93" s="194"/>
      <c r="C93" s="194"/>
      <c r="D93" s="194"/>
      <c r="E93" s="194"/>
      <c r="F93" s="194"/>
      <c r="G93" s="194"/>
      <c r="H93" s="194"/>
      <c r="I93" s="194"/>
      <c r="J93" s="194"/>
      <c r="K93" s="194"/>
      <c r="L93" s="194"/>
      <c r="M93" s="194"/>
      <c r="N93" s="194"/>
      <c r="O93" s="194"/>
      <c r="P93" s="194"/>
      <c r="Q93" s="194"/>
      <c r="R93" s="194"/>
      <c r="S93" s="194"/>
    </row>
    <row r="94" spans="1:19" x14ac:dyDescent="0.2">
      <c r="A94" s="194"/>
      <c r="B94" s="194"/>
      <c r="C94" s="194"/>
      <c r="D94" s="194"/>
      <c r="E94" s="194"/>
      <c r="F94" s="194"/>
      <c r="G94" s="194"/>
      <c r="H94" s="194"/>
      <c r="I94" s="194"/>
      <c r="J94" s="194"/>
      <c r="K94" s="194"/>
      <c r="L94" s="194"/>
      <c r="M94" s="194"/>
      <c r="N94" s="194"/>
      <c r="O94" s="194"/>
      <c r="P94" s="194"/>
      <c r="Q94" s="194"/>
      <c r="R94" s="194"/>
      <c r="S94" s="194"/>
    </row>
    <row r="95" spans="1:19" x14ac:dyDescent="0.2">
      <c r="A95" s="194"/>
      <c r="B95" s="194"/>
      <c r="C95" s="194"/>
      <c r="D95" s="194"/>
      <c r="E95" s="194"/>
      <c r="F95" s="194"/>
      <c r="G95" s="194"/>
      <c r="H95" s="194"/>
      <c r="I95" s="194"/>
      <c r="J95" s="194"/>
      <c r="K95" s="194"/>
      <c r="L95" s="194"/>
      <c r="M95" s="194"/>
      <c r="N95" s="194"/>
      <c r="O95" s="194"/>
      <c r="P95" s="194"/>
      <c r="Q95" s="194"/>
      <c r="R95" s="194"/>
      <c r="S95" s="194"/>
    </row>
    <row r="96" spans="1:19" x14ac:dyDescent="0.2">
      <c r="A96" s="194"/>
      <c r="B96" s="194"/>
      <c r="C96" s="194"/>
      <c r="D96" s="194"/>
      <c r="E96" s="194"/>
      <c r="F96" s="194"/>
      <c r="G96" s="194"/>
      <c r="H96" s="194"/>
      <c r="I96" s="194"/>
      <c r="J96" s="194"/>
      <c r="K96" s="194"/>
      <c r="L96" s="194"/>
      <c r="M96" s="194"/>
      <c r="N96" s="194"/>
      <c r="O96" s="194"/>
      <c r="P96" s="194"/>
      <c r="Q96" s="194"/>
      <c r="R96" s="194"/>
      <c r="S96" s="194"/>
    </row>
    <row r="97" spans="1:19" x14ac:dyDescent="0.2">
      <c r="A97" s="194"/>
      <c r="B97" s="194"/>
      <c r="C97" s="194"/>
      <c r="D97" s="194"/>
      <c r="E97" s="194"/>
      <c r="F97" s="194"/>
      <c r="G97" s="194"/>
      <c r="H97" s="194"/>
      <c r="I97" s="194"/>
      <c r="J97" s="194"/>
      <c r="K97" s="194"/>
      <c r="L97" s="194"/>
      <c r="M97" s="194"/>
      <c r="N97" s="194"/>
      <c r="O97" s="194"/>
      <c r="P97" s="194"/>
      <c r="Q97" s="194"/>
      <c r="R97" s="194"/>
      <c r="S97" s="194"/>
    </row>
    <row r="98" spans="1:19" x14ac:dyDescent="0.2">
      <c r="A98" s="194"/>
      <c r="B98" s="194"/>
      <c r="C98" s="194"/>
      <c r="D98" s="194"/>
      <c r="E98" s="194"/>
      <c r="F98" s="194"/>
      <c r="G98" s="194"/>
      <c r="H98" s="194"/>
      <c r="I98" s="194"/>
      <c r="J98" s="194"/>
      <c r="K98" s="194"/>
      <c r="L98" s="194"/>
      <c r="M98" s="194"/>
      <c r="N98" s="194"/>
      <c r="O98" s="194"/>
      <c r="P98" s="194"/>
      <c r="Q98" s="194"/>
      <c r="R98" s="194"/>
      <c r="S98" s="194"/>
    </row>
    <row r="99" spans="1:19" x14ac:dyDescent="0.2">
      <c r="A99" s="194"/>
      <c r="B99" s="194"/>
      <c r="C99" s="194"/>
      <c r="D99" s="194"/>
      <c r="E99" s="194"/>
      <c r="F99" s="194"/>
      <c r="G99" s="194"/>
      <c r="H99" s="194"/>
      <c r="I99" s="194"/>
      <c r="J99" s="194"/>
      <c r="K99" s="194"/>
      <c r="L99" s="194"/>
      <c r="M99" s="194"/>
      <c r="N99" s="194"/>
      <c r="O99" s="194"/>
      <c r="P99" s="194"/>
      <c r="Q99" s="194"/>
      <c r="R99" s="194"/>
      <c r="S99" s="194"/>
    </row>
    <row r="100" spans="1:19" x14ac:dyDescent="0.2">
      <c r="A100" s="194"/>
      <c r="B100" s="194"/>
      <c r="C100" s="194"/>
      <c r="D100" s="194"/>
      <c r="E100" s="194"/>
      <c r="F100" s="194"/>
      <c r="G100" s="194"/>
      <c r="H100" s="194"/>
      <c r="I100" s="194"/>
      <c r="J100" s="194"/>
      <c r="K100" s="194"/>
      <c r="L100" s="194"/>
      <c r="M100" s="194"/>
      <c r="N100" s="194"/>
      <c r="O100" s="194"/>
      <c r="P100" s="194"/>
      <c r="Q100" s="194"/>
      <c r="R100" s="194"/>
      <c r="S100" s="194"/>
    </row>
    <row r="101" spans="1:19" x14ac:dyDescent="0.2">
      <c r="A101" s="194"/>
      <c r="B101" s="194"/>
      <c r="C101" s="194"/>
      <c r="D101" s="194"/>
      <c r="E101" s="194"/>
      <c r="F101" s="194"/>
      <c r="G101" s="194"/>
      <c r="H101" s="194"/>
      <c r="I101" s="194"/>
      <c r="J101" s="194"/>
      <c r="K101" s="194"/>
      <c r="L101" s="194"/>
      <c r="M101" s="194"/>
      <c r="N101" s="194"/>
      <c r="O101" s="194"/>
      <c r="P101" s="194"/>
      <c r="Q101" s="194"/>
      <c r="R101" s="194"/>
      <c r="S101" s="194"/>
    </row>
    <row r="102" spans="1:19" x14ac:dyDescent="0.2">
      <c r="A102" s="194"/>
      <c r="B102" s="194"/>
      <c r="C102" s="194"/>
      <c r="D102" s="194"/>
      <c r="E102" s="194"/>
      <c r="F102" s="194"/>
      <c r="G102" s="194"/>
      <c r="H102" s="194"/>
      <c r="I102" s="194"/>
      <c r="J102" s="194"/>
      <c r="K102" s="194"/>
      <c r="L102" s="194"/>
      <c r="M102" s="194"/>
      <c r="N102" s="194"/>
      <c r="O102" s="194"/>
      <c r="P102" s="194"/>
      <c r="Q102" s="194"/>
      <c r="R102" s="194"/>
      <c r="S102" s="194"/>
    </row>
    <row r="103" spans="1:19" x14ac:dyDescent="0.2">
      <c r="A103" s="194"/>
      <c r="B103" s="194"/>
      <c r="C103" s="194"/>
      <c r="D103" s="194"/>
      <c r="E103" s="194"/>
      <c r="F103" s="194"/>
      <c r="G103" s="194"/>
      <c r="H103" s="194"/>
      <c r="I103" s="194"/>
      <c r="J103" s="194"/>
      <c r="K103" s="194"/>
      <c r="L103" s="194"/>
      <c r="M103" s="194"/>
      <c r="N103" s="194"/>
      <c r="O103" s="194"/>
      <c r="P103" s="194"/>
      <c r="Q103" s="194"/>
      <c r="R103" s="194"/>
      <c r="S103" s="194"/>
    </row>
    <row r="104" spans="1:19" x14ac:dyDescent="0.2">
      <c r="A104" s="194"/>
      <c r="B104" s="194"/>
      <c r="C104" s="194"/>
      <c r="D104" s="194"/>
      <c r="E104" s="194"/>
      <c r="F104" s="194"/>
      <c r="G104" s="194"/>
      <c r="H104" s="194"/>
      <c r="I104" s="194"/>
      <c r="J104" s="194"/>
      <c r="K104" s="194"/>
      <c r="L104" s="194"/>
      <c r="M104" s="194"/>
      <c r="N104" s="194"/>
      <c r="O104" s="194"/>
      <c r="P104" s="194"/>
      <c r="Q104" s="194"/>
      <c r="R104" s="194"/>
      <c r="S104" s="194"/>
    </row>
    <row r="105" spans="1:19" x14ac:dyDescent="0.2">
      <c r="A105" s="194"/>
      <c r="B105" s="194"/>
      <c r="C105" s="194"/>
      <c r="D105" s="194"/>
      <c r="E105" s="194"/>
      <c r="F105" s="194"/>
      <c r="G105" s="194"/>
      <c r="H105" s="194"/>
      <c r="I105" s="194"/>
      <c r="J105" s="194"/>
      <c r="K105" s="194"/>
      <c r="L105" s="194"/>
      <c r="M105" s="194"/>
      <c r="N105" s="194"/>
      <c r="O105" s="194"/>
      <c r="P105" s="194"/>
      <c r="Q105" s="194"/>
      <c r="R105" s="194"/>
      <c r="S105" s="194"/>
    </row>
    <row r="106" spans="1:19" x14ac:dyDescent="0.2">
      <c r="A106" s="194"/>
      <c r="B106" s="194"/>
      <c r="C106" s="194"/>
      <c r="D106" s="194"/>
      <c r="E106" s="194"/>
      <c r="F106" s="194"/>
      <c r="G106" s="194"/>
      <c r="H106" s="194"/>
      <c r="I106" s="194"/>
      <c r="J106" s="194"/>
      <c r="K106" s="194"/>
      <c r="L106" s="194"/>
      <c r="M106" s="194"/>
      <c r="N106" s="194"/>
      <c r="O106" s="194"/>
      <c r="P106" s="194"/>
      <c r="Q106" s="194"/>
      <c r="R106" s="194"/>
      <c r="S106" s="194"/>
    </row>
    <row r="107" spans="1:19" x14ac:dyDescent="0.2">
      <c r="A107" s="194"/>
      <c r="B107" s="194"/>
      <c r="C107" s="194"/>
      <c r="D107" s="194"/>
      <c r="E107" s="194"/>
      <c r="F107" s="194"/>
      <c r="G107" s="194"/>
      <c r="H107" s="194"/>
      <c r="I107" s="194"/>
      <c r="J107" s="194"/>
      <c r="K107" s="194"/>
      <c r="L107" s="194"/>
      <c r="M107" s="194"/>
      <c r="N107" s="194"/>
      <c r="O107" s="194"/>
      <c r="P107" s="194"/>
      <c r="Q107" s="194"/>
      <c r="R107" s="194"/>
      <c r="S107" s="194"/>
    </row>
    <row r="108" spans="1:19" x14ac:dyDescent="0.2">
      <c r="A108" s="194"/>
      <c r="B108" s="194"/>
      <c r="C108" s="194"/>
      <c r="D108" s="194"/>
      <c r="E108" s="194"/>
      <c r="F108" s="194"/>
      <c r="G108" s="194"/>
      <c r="H108" s="194"/>
      <c r="I108" s="194"/>
      <c r="J108" s="194"/>
      <c r="K108" s="194"/>
      <c r="L108" s="194"/>
      <c r="M108" s="194"/>
      <c r="N108" s="194"/>
      <c r="O108" s="194"/>
      <c r="P108" s="194"/>
      <c r="Q108" s="194"/>
      <c r="R108" s="194"/>
      <c r="S108" s="194"/>
    </row>
    <row r="109" spans="1:19" x14ac:dyDescent="0.2">
      <c r="A109" s="194"/>
      <c r="B109" s="194"/>
      <c r="C109" s="194"/>
      <c r="D109" s="194"/>
      <c r="E109" s="194"/>
      <c r="F109" s="194"/>
      <c r="G109" s="194"/>
      <c r="H109" s="194"/>
      <c r="I109" s="194"/>
      <c r="J109" s="194"/>
      <c r="K109" s="194"/>
      <c r="L109" s="194"/>
      <c r="M109" s="194"/>
      <c r="N109" s="194"/>
      <c r="O109" s="194"/>
      <c r="P109" s="194"/>
      <c r="Q109" s="194"/>
      <c r="R109" s="194"/>
      <c r="S109" s="194"/>
    </row>
    <row r="110" spans="1:19" x14ac:dyDescent="0.2">
      <c r="A110" s="194"/>
      <c r="B110" s="194"/>
      <c r="C110" s="194"/>
      <c r="D110" s="194"/>
      <c r="E110" s="194"/>
      <c r="F110" s="194"/>
      <c r="G110" s="194"/>
      <c r="H110" s="194"/>
      <c r="I110" s="194"/>
      <c r="J110" s="194"/>
      <c r="K110" s="194"/>
      <c r="L110" s="194"/>
      <c r="M110" s="194"/>
      <c r="N110" s="194"/>
      <c r="O110" s="194"/>
      <c r="P110" s="194"/>
      <c r="Q110" s="194"/>
      <c r="R110" s="194"/>
      <c r="S110" s="194"/>
    </row>
  </sheetData>
  <mergeCells count="123">
    <mergeCell ref="A108:K108"/>
    <mergeCell ref="L108:S108"/>
    <mergeCell ref="A109:K109"/>
    <mergeCell ref="L109:S109"/>
    <mergeCell ref="A110:K110"/>
    <mergeCell ref="L110:S110"/>
    <mergeCell ref="A105:K105"/>
    <mergeCell ref="L105:S105"/>
    <mergeCell ref="A106:K106"/>
    <mergeCell ref="L106:S106"/>
    <mergeCell ref="A107:K107"/>
    <mergeCell ref="L107:S107"/>
    <mergeCell ref="A102:K102"/>
    <mergeCell ref="L102:S102"/>
    <mergeCell ref="A103:K103"/>
    <mergeCell ref="L103:S103"/>
    <mergeCell ref="A104:K104"/>
    <mergeCell ref="L104:S104"/>
    <mergeCell ref="A99:K99"/>
    <mergeCell ref="L99:S99"/>
    <mergeCell ref="A100:K100"/>
    <mergeCell ref="L100:S100"/>
    <mergeCell ref="A101:K101"/>
    <mergeCell ref="L101:S101"/>
    <mergeCell ref="A96:K96"/>
    <mergeCell ref="L96:S96"/>
    <mergeCell ref="A97:K97"/>
    <mergeCell ref="L97:S97"/>
    <mergeCell ref="A98:K98"/>
    <mergeCell ref="L98:S98"/>
    <mergeCell ref="A93:K93"/>
    <mergeCell ref="L93:S93"/>
    <mergeCell ref="A94:K94"/>
    <mergeCell ref="L94:S94"/>
    <mergeCell ref="A95:K95"/>
    <mergeCell ref="L95:S95"/>
    <mergeCell ref="A90:K90"/>
    <mergeCell ref="L90:S90"/>
    <mergeCell ref="A91:K91"/>
    <mergeCell ref="L91:S91"/>
    <mergeCell ref="A92:K92"/>
    <mergeCell ref="L92:S92"/>
    <mergeCell ref="A87:K87"/>
    <mergeCell ref="L87:S87"/>
    <mergeCell ref="A88:K88"/>
    <mergeCell ref="L88:S88"/>
    <mergeCell ref="A89:K89"/>
    <mergeCell ref="L89:S89"/>
    <mergeCell ref="A84:K84"/>
    <mergeCell ref="L84:S84"/>
    <mergeCell ref="A85:K85"/>
    <mergeCell ref="L85:S85"/>
    <mergeCell ref="A86:K86"/>
    <mergeCell ref="L86:S86"/>
    <mergeCell ref="A81:K81"/>
    <mergeCell ref="L81:S81"/>
    <mergeCell ref="A82:K82"/>
    <mergeCell ref="L82:S82"/>
    <mergeCell ref="A83:K83"/>
    <mergeCell ref="L83:S83"/>
    <mergeCell ref="L77:S77"/>
    <mergeCell ref="A78:K78"/>
    <mergeCell ref="L78:S78"/>
    <mergeCell ref="A79:K79"/>
    <mergeCell ref="L79:S79"/>
    <mergeCell ref="A80:K80"/>
    <mergeCell ref="L80:S80"/>
    <mergeCell ref="A74:K74"/>
    <mergeCell ref="L74:S74"/>
    <mergeCell ref="A75:K75"/>
    <mergeCell ref="L75:S75"/>
    <mergeCell ref="A76:K76"/>
    <mergeCell ref="L76:S76"/>
    <mergeCell ref="A71:K71"/>
    <mergeCell ref="L71:S71"/>
    <mergeCell ref="A72:K72"/>
    <mergeCell ref="L72:S72"/>
    <mergeCell ref="A73:K73"/>
    <mergeCell ref="L73:S73"/>
    <mergeCell ref="A68:K68"/>
    <mergeCell ref="L68:S68"/>
    <mergeCell ref="A69:K69"/>
    <mergeCell ref="L69:S69"/>
    <mergeCell ref="A70:K70"/>
    <mergeCell ref="L70:S70"/>
    <mergeCell ref="A65:K65"/>
    <mergeCell ref="L65:S65"/>
    <mergeCell ref="A66:K66"/>
    <mergeCell ref="L66:S66"/>
    <mergeCell ref="A67:K67"/>
    <mergeCell ref="L67:S67"/>
    <mergeCell ref="A62:K62"/>
    <mergeCell ref="L62:S62"/>
    <mergeCell ref="A63:K63"/>
    <mergeCell ref="L63:S63"/>
    <mergeCell ref="A64:K64"/>
    <mergeCell ref="L64:S64"/>
    <mergeCell ref="A58:K58"/>
    <mergeCell ref="L58:S58"/>
    <mergeCell ref="A59:K59"/>
    <mergeCell ref="L59:S59"/>
    <mergeCell ref="L60:S60"/>
    <mergeCell ref="A61:K61"/>
    <mergeCell ref="L61:S61"/>
    <mergeCell ref="B43:M43"/>
    <mergeCell ref="B44:M44"/>
    <mergeCell ref="B47:L47"/>
    <mergeCell ref="A48:M49"/>
    <mergeCell ref="A54:M54"/>
    <mergeCell ref="A57:K57"/>
    <mergeCell ref="L57:S57"/>
    <mergeCell ref="A20:I20"/>
    <mergeCell ref="A21:I21"/>
    <mergeCell ref="A27:K29"/>
    <mergeCell ref="A31:J31"/>
    <mergeCell ref="A37:K37"/>
    <mergeCell ref="A38:L38"/>
    <mergeCell ref="A1:K1"/>
    <mergeCell ref="A2:K2"/>
    <mergeCell ref="A6:K6"/>
    <mergeCell ref="E9:F9"/>
    <mergeCell ref="A11:A17"/>
    <mergeCell ref="A19:J19"/>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70"/>
  <sheetViews>
    <sheetView workbookViewId="0">
      <selection activeCell="A9" sqref="A9:B9"/>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2.28515625"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197" t="s">
        <v>0</v>
      </c>
      <c r="B1" s="197"/>
      <c r="C1" s="197"/>
      <c r="D1" s="197"/>
      <c r="E1" s="197"/>
      <c r="F1" s="197"/>
      <c r="G1" s="197"/>
      <c r="H1" s="197"/>
      <c r="I1" s="197"/>
      <c r="J1" s="197"/>
      <c r="K1" s="197"/>
      <c r="L1" s="197"/>
      <c r="M1" s="197"/>
      <c r="N1" s="197"/>
      <c r="O1" s="197"/>
      <c r="P1" s="197"/>
      <c r="Q1" s="197"/>
      <c r="R1" s="197"/>
      <c r="S1" s="197"/>
      <c r="Y1" s="1" t="s">
        <v>1</v>
      </c>
    </row>
    <row r="2" spans="1:25" ht="18" x14ac:dyDescent="0.25">
      <c r="A2" s="197" t="s">
        <v>2</v>
      </c>
      <c r="B2" s="197"/>
      <c r="C2" s="197"/>
      <c r="D2" s="197"/>
      <c r="E2" s="197"/>
      <c r="F2" s="197"/>
      <c r="G2" s="197"/>
      <c r="H2" s="197"/>
      <c r="I2" s="197"/>
      <c r="J2" s="197"/>
      <c r="K2" s="197"/>
      <c r="L2" s="197"/>
      <c r="M2" s="197"/>
      <c r="N2" s="197"/>
      <c r="O2" s="197"/>
      <c r="P2" s="197"/>
      <c r="Q2" s="197"/>
      <c r="R2" s="197"/>
      <c r="S2" s="197"/>
      <c r="Y2" s="1" t="s">
        <v>3</v>
      </c>
    </row>
    <row r="3" spans="1:25" ht="18" x14ac:dyDescent="0.25">
      <c r="A3" s="197"/>
      <c r="B3" s="197"/>
      <c r="C3" s="197"/>
      <c r="D3" s="197"/>
      <c r="E3" s="197"/>
      <c r="F3" s="197"/>
      <c r="G3" s="197"/>
      <c r="H3" s="197"/>
      <c r="I3" s="197"/>
      <c r="J3" s="197"/>
      <c r="K3" s="197"/>
      <c r="L3" s="197"/>
      <c r="M3" s="197"/>
      <c r="N3" s="197"/>
      <c r="O3" s="197"/>
      <c r="P3" s="197"/>
      <c r="Q3" s="197"/>
      <c r="R3" s="197"/>
      <c r="S3" s="197"/>
      <c r="Y3" s="1" t="s">
        <v>4</v>
      </c>
    </row>
    <row r="4" spans="1:25" ht="18" x14ac:dyDescent="0.25">
      <c r="A4" s="3" t="s">
        <v>5</v>
      </c>
      <c r="B4" s="4"/>
      <c r="C4" s="4"/>
      <c r="D4" s="4"/>
      <c r="E4" s="4"/>
      <c r="F4" s="4"/>
      <c r="G4" s="4"/>
      <c r="H4" s="4"/>
      <c r="I4" s="4"/>
      <c r="J4" s="4"/>
      <c r="K4" s="4"/>
      <c r="L4" s="4"/>
      <c r="M4" s="4"/>
      <c r="N4" s="4"/>
      <c r="O4" s="4"/>
      <c r="P4" s="4"/>
      <c r="Q4" s="4"/>
      <c r="R4" s="4"/>
      <c r="S4" s="4"/>
    </row>
    <row r="5" spans="1:25" ht="18" x14ac:dyDescent="0.25">
      <c r="A5" s="4"/>
      <c r="B5" s="4"/>
      <c r="C5" s="4"/>
      <c r="D5" s="4"/>
      <c r="E5" s="4"/>
      <c r="F5" s="4"/>
      <c r="G5" s="4"/>
      <c r="H5" s="4"/>
      <c r="I5" s="4"/>
      <c r="J5" s="4"/>
      <c r="K5" s="4"/>
      <c r="L5" s="4"/>
      <c r="M5" s="4"/>
      <c r="N5" s="4"/>
      <c r="O5" s="4"/>
      <c r="P5" s="4"/>
      <c r="Q5" s="4"/>
      <c r="R5" s="4"/>
      <c r="S5" s="4"/>
    </row>
    <row r="6" spans="1:25" ht="51" customHeight="1" x14ac:dyDescent="0.2">
      <c r="A6" s="206" t="s">
        <v>6</v>
      </c>
      <c r="B6" s="207"/>
      <c r="C6" s="208" t="s">
        <v>7</v>
      </c>
      <c r="D6" s="208"/>
      <c r="E6" s="208"/>
      <c r="F6" s="208"/>
      <c r="G6" s="208"/>
      <c r="H6" s="208"/>
      <c r="I6" s="208"/>
      <c r="J6" s="208"/>
      <c r="K6" s="208"/>
      <c r="L6" s="208"/>
      <c r="M6" s="208"/>
      <c r="N6" s="208"/>
      <c r="O6" s="208"/>
      <c r="P6" s="208"/>
      <c r="Q6" s="208"/>
      <c r="R6" s="5" t="s">
        <v>8</v>
      </c>
      <c r="S6" s="6" t="s">
        <v>9</v>
      </c>
      <c r="Y6" s="1">
        <v>2012</v>
      </c>
    </row>
    <row r="7" spans="1:25" ht="35.25" customHeight="1" x14ac:dyDescent="0.2">
      <c r="A7" s="203" t="s">
        <v>10</v>
      </c>
      <c r="B7" s="204"/>
      <c r="C7" s="205" t="s">
        <v>11</v>
      </c>
      <c r="D7" s="205"/>
      <c r="E7" s="205"/>
      <c r="F7" s="205"/>
      <c r="G7" s="205"/>
      <c r="H7" s="205"/>
      <c r="I7" s="205"/>
      <c r="J7" s="205"/>
      <c r="K7" s="205"/>
      <c r="L7" s="205"/>
      <c r="M7" s="205"/>
      <c r="N7" s="205"/>
      <c r="O7" s="205"/>
      <c r="P7" s="205"/>
      <c r="Q7" s="205"/>
      <c r="R7" s="7"/>
      <c r="S7" s="8"/>
      <c r="Y7" s="1">
        <v>2013</v>
      </c>
    </row>
    <row r="8" spans="1:25" ht="30.75" customHeight="1" x14ac:dyDescent="0.2">
      <c r="A8" s="209" t="s">
        <v>12</v>
      </c>
      <c r="B8" s="210"/>
      <c r="C8" s="211" t="s">
        <v>13</v>
      </c>
      <c r="D8" s="211"/>
      <c r="E8" s="211"/>
      <c r="F8" s="211"/>
      <c r="G8" s="211"/>
      <c r="H8" s="211"/>
      <c r="I8" s="211"/>
      <c r="J8" s="211"/>
      <c r="K8" s="211"/>
      <c r="L8" s="211"/>
      <c r="M8" s="211"/>
      <c r="N8" s="211"/>
      <c r="O8" s="211"/>
      <c r="P8" s="211"/>
      <c r="Q8" s="211"/>
      <c r="R8" s="7"/>
      <c r="S8" s="7"/>
      <c r="Y8" s="1">
        <v>2014</v>
      </c>
    </row>
    <row r="9" spans="1:25" ht="36.75" customHeight="1" x14ac:dyDescent="0.2">
      <c r="A9" s="205" t="s">
        <v>14</v>
      </c>
      <c r="B9" s="205"/>
      <c r="C9" s="205" t="s">
        <v>15</v>
      </c>
      <c r="D9" s="205"/>
      <c r="E9" s="205"/>
      <c r="F9" s="205"/>
      <c r="G9" s="205"/>
      <c r="H9" s="205"/>
      <c r="I9" s="205"/>
      <c r="J9" s="205"/>
      <c r="K9" s="205"/>
      <c r="L9" s="205"/>
      <c r="M9" s="205"/>
      <c r="N9" s="205"/>
      <c r="O9" s="205"/>
      <c r="P9" s="205"/>
      <c r="Q9" s="205"/>
      <c r="R9" s="7"/>
      <c r="S9" s="7"/>
      <c r="Y9" s="1">
        <v>2015</v>
      </c>
    </row>
    <row r="10" spans="1:25" ht="36.75" customHeight="1" x14ac:dyDescent="0.2">
      <c r="A10" s="9"/>
      <c r="B10" s="181" t="s">
        <v>181</v>
      </c>
      <c r="C10" s="10"/>
      <c r="D10" s="10"/>
      <c r="E10" s="10"/>
      <c r="F10" s="10"/>
      <c r="G10" s="10"/>
      <c r="H10" s="10"/>
      <c r="I10" s="10"/>
      <c r="J10" s="10"/>
      <c r="K10" s="10"/>
      <c r="L10" s="10"/>
      <c r="M10" s="10"/>
      <c r="N10" s="10"/>
      <c r="O10" s="10"/>
      <c r="P10" s="10"/>
      <c r="Q10" s="10"/>
      <c r="R10" s="10"/>
      <c r="S10" s="11"/>
      <c r="Y10" s="1">
        <v>2016</v>
      </c>
    </row>
    <row r="11" spans="1:25" ht="13.5" thickBot="1" x14ac:dyDescent="0.25">
      <c r="A11" s="12"/>
      <c r="B11" s="12"/>
      <c r="C11" s="12"/>
      <c r="D11" s="12"/>
      <c r="E11" s="12"/>
      <c r="F11" s="12"/>
      <c r="G11" s="12"/>
      <c r="H11" s="12"/>
      <c r="I11" s="12"/>
      <c r="J11" s="12"/>
      <c r="K11" s="12"/>
      <c r="L11" s="12"/>
      <c r="M11" s="12"/>
      <c r="N11" s="12"/>
      <c r="O11" s="12"/>
      <c r="P11" s="12"/>
      <c r="Q11" s="12"/>
      <c r="R11" s="12"/>
      <c r="S11" s="12"/>
      <c r="Y11" s="1">
        <v>2017</v>
      </c>
    </row>
    <row r="12" spans="1:25" ht="18.75" customHeight="1" thickBot="1" x14ac:dyDescent="0.3">
      <c r="A12" s="4"/>
      <c r="B12" s="4"/>
      <c r="C12" s="212" t="s">
        <v>16</v>
      </c>
      <c r="D12" s="213"/>
      <c r="E12" s="213"/>
      <c r="F12" s="213"/>
      <c r="G12" s="213"/>
      <c r="H12" s="213"/>
      <c r="I12" s="214"/>
      <c r="J12" s="215" t="s">
        <v>17</v>
      </c>
      <c r="K12" s="216"/>
      <c r="L12" s="216"/>
      <c r="M12" s="216"/>
      <c r="N12" s="215" t="s">
        <v>18</v>
      </c>
      <c r="O12" s="216"/>
      <c r="P12" s="216"/>
      <c r="Q12" s="217"/>
      <c r="R12" s="4"/>
      <c r="S12" s="4"/>
      <c r="Y12" s="1">
        <v>2018</v>
      </c>
    </row>
    <row r="13" spans="1:25" ht="63.75" customHeight="1" x14ac:dyDescent="0.2">
      <c r="A13" s="218" t="s">
        <v>19</v>
      </c>
      <c r="B13" s="220" t="s">
        <v>20</v>
      </c>
      <c r="C13" s="13" t="s">
        <v>21</v>
      </c>
      <c r="D13" s="14" t="s">
        <v>22</v>
      </c>
      <c r="E13" s="15" t="s">
        <v>23</v>
      </c>
      <c r="F13" s="13" t="s">
        <v>24</v>
      </c>
      <c r="G13" s="14" t="s">
        <v>25</v>
      </c>
      <c r="H13" s="15" t="s">
        <v>26</v>
      </c>
      <c r="I13" s="16" t="s">
        <v>27</v>
      </c>
      <c r="J13" s="13" t="s">
        <v>28</v>
      </c>
      <c r="K13" s="17" t="s">
        <v>29</v>
      </c>
      <c r="L13" s="17" t="s">
        <v>30</v>
      </c>
      <c r="M13" s="18" t="s">
        <v>31</v>
      </c>
      <c r="N13" s="13" t="s">
        <v>32</v>
      </c>
      <c r="O13" s="17" t="s">
        <v>33</v>
      </c>
      <c r="P13" s="17" t="s">
        <v>34</v>
      </c>
      <c r="Q13" s="15" t="s">
        <v>35</v>
      </c>
      <c r="R13" s="19" t="s">
        <v>36</v>
      </c>
      <c r="S13" s="20" t="s">
        <v>37</v>
      </c>
    </row>
    <row r="14" spans="1:25" ht="13.5" thickBot="1" x14ac:dyDescent="0.25">
      <c r="A14" s="219"/>
      <c r="B14" s="221"/>
      <c r="C14" s="21" t="s">
        <v>38</v>
      </c>
      <c r="D14" s="22" t="s">
        <v>39</v>
      </c>
      <c r="E14" s="23" t="s">
        <v>40</v>
      </c>
      <c r="F14" s="21" t="s">
        <v>41</v>
      </c>
      <c r="G14" s="22" t="s">
        <v>42</v>
      </c>
      <c r="H14" s="23" t="s">
        <v>43</v>
      </c>
      <c r="I14" s="24" t="s">
        <v>44</v>
      </c>
      <c r="J14" s="25" t="s">
        <v>45</v>
      </c>
      <c r="K14" s="26" t="s">
        <v>46</v>
      </c>
      <c r="L14" s="22" t="s">
        <v>47</v>
      </c>
      <c r="M14" s="26" t="s">
        <v>48</v>
      </c>
      <c r="N14" s="27" t="s">
        <v>49</v>
      </c>
      <c r="O14" s="28" t="s">
        <v>50</v>
      </c>
      <c r="P14" s="28" t="s">
        <v>51</v>
      </c>
      <c r="Q14" s="29" t="s">
        <v>52</v>
      </c>
      <c r="R14" s="30" t="s">
        <v>53</v>
      </c>
      <c r="S14" s="23" t="s">
        <v>54</v>
      </c>
    </row>
    <row r="15" spans="1:25" ht="25.5" x14ac:dyDescent="0.2">
      <c r="A15" s="31">
        <v>1611</v>
      </c>
      <c r="B15" s="32" t="s">
        <v>55</v>
      </c>
      <c r="C15" s="154">
        <f>'2.6 Fixed Asset Cont Sched'!AH16</f>
        <v>42003</v>
      </c>
      <c r="D15" s="155"/>
      <c r="E15" s="156">
        <f>C15-D15</f>
        <v>42003</v>
      </c>
      <c r="F15" s="154"/>
      <c r="G15" s="155"/>
      <c r="H15" s="156">
        <f>F15-G15</f>
        <v>0</v>
      </c>
      <c r="I15" s="157">
        <v>40000</v>
      </c>
      <c r="J15" s="33">
        <v>2</v>
      </c>
      <c r="K15" s="34">
        <f>IF(J15=0,0,1/J15)</f>
        <v>0.5</v>
      </c>
      <c r="L15" s="35">
        <v>2</v>
      </c>
      <c r="M15" s="36">
        <f>IF(L15=0,0,1/L15)</f>
        <v>0.5</v>
      </c>
      <c r="N15" s="163">
        <f>IF(J15=0,0,+E15/J15)</f>
        <v>21001.5</v>
      </c>
      <c r="O15" s="163">
        <f>IF(L15=0,0,+H15/L15)</f>
        <v>0</v>
      </c>
      <c r="P15" s="164">
        <f>IF(L15=0,0,+(I15*0.5)/L15)</f>
        <v>10000</v>
      </c>
      <c r="Q15" s="165">
        <f>IF(ISERROR(+N15+O15+P15), 0, +N15+O15+P15)</f>
        <v>31001.5</v>
      </c>
      <c r="R15" s="166">
        <f>'2.6 Fixed Asset Cont Sched'!AD85</f>
        <v>34102</v>
      </c>
      <c r="S15" s="167">
        <f>IF(ISERROR(+R15-122), 0, +R15-Q15)</f>
        <v>3100.5</v>
      </c>
    </row>
    <row r="16" spans="1:25" ht="25.5" x14ac:dyDescent="0.2">
      <c r="A16" s="37">
        <v>1612</v>
      </c>
      <c r="B16" s="38" t="s">
        <v>56</v>
      </c>
      <c r="C16" s="154">
        <f>'2.6 Fixed Asset Cont Sched'!AH17</f>
        <v>0</v>
      </c>
      <c r="D16" s="155"/>
      <c r="E16" s="156">
        <f t="shared" ref="E16:E52" si="0">C16-D16</f>
        <v>0</v>
      </c>
      <c r="F16" s="154"/>
      <c r="G16" s="155"/>
      <c r="H16" s="156">
        <f t="shared" ref="H16:H52" si="1">F16-G16</f>
        <v>0</v>
      </c>
      <c r="I16" s="157"/>
      <c r="J16" s="33"/>
      <c r="K16" s="34">
        <f t="shared" ref="K16:K52" si="2">IF(J16=0,0,1/J16)</f>
        <v>0</v>
      </c>
      <c r="L16" s="35"/>
      <c r="M16" s="39">
        <f t="shared" ref="M16:M52" si="3">IF(L16=0,0,1/L16)</f>
        <v>0</v>
      </c>
      <c r="N16" s="163">
        <f t="shared" ref="N16:N52" si="4">IF(J16=0,0,+E16/J16)</f>
        <v>0</v>
      </c>
      <c r="O16" s="163">
        <f>IF(L16=0,0,+H16/L16)</f>
        <v>0</v>
      </c>
      <c r="P16" s="164">
        <f t="shared" ref="P16:P52" si="5">IF(L16=0,0,+(I16*0.5)/L16)</f>
        <v>0</v>
      </c>
      <c r="Q16" s="165">
        <f t="shared" ref="Q16:Q52" si="6">IF(ISERROR(+N16+O16+P16), 0, +N16+O16+P16)</f>
        <v>0</v>
      </c>
      <c r="R16" s="166">
        <f>'2.6 Fixed Asset Cont Sched'!AD86</f>
        <v>0</v>
      </c>
      <c r="S16" s="167">
        <f t="shared" ref="S16:S52" si="7">IF(ISERROR(+R16-122), 0, +R16-Q16)</f>
        <v>0</v>
      </c>
    </row>
    <row r="17" spans="1:19" ht="14.25" x14ac:dyDescent="0.2">
      <c r="A17" s="37">
        <v>1805</v>
      </c>
      <c r="B17" s="38" t="s">
        <v>57</v>
      </c>
      <c r="C17" s="154">
        <f>'2.6 Fixed Asset Cont Sched'!AH18</f>
        <v>141</v>
      </c>
      <c r="D17" s="155"/>
      <c r="E17" s="156">
        <f t="shared" si="0"/>
        <v>141</v>
      </c>
      <c r="F17" s="154"/>
      <c r="G17" s="155"/>
      <c r="H17" s="156">
        <f t="shared" si="1"/>
        <v>0</v>
      </c>
      <c r="I17" s="157"/>
      <c r="J17" s="33">
        <v>0</v>
      </c>
      <c r="K17" s="34">
        <f t="shared" si="2"/>
        <v>0</v>
      </c>
      <c r="L17" s="35"/>
      <c r="M17" s="39">
        <f t="shared" si="3"/>
        <v>0</v>
      </c>
      <c r="N17" s="163">
        <f t="shared" si="4"/>
        <v>0</v>
      </c>
      <c r="O17" s="163">
        <f t="shared" ref="O17:O52" si="8">IF(L17=0,0,+H17/L17)</f>
        <v>0</v>
      </c>
      <c r="P17" s="164">
        <f t="shared" si="5"/>
        <v>0</v>
      </c>
      <c r="Q17" s="165">
        <f t="shared" si="6"/>
        <v>0</v>
      </c>
      <c r="R17" s="166">
        <f>'2.6 Fixed Asset Cont Sched'!AD87</f>
        <v>0</v>
      </c>
      <c r="S17" s="167">
        <f t="shared" si="7"/>
        <v>0</v>
      </c>
    </row>
    <row r="18" spans="1:19" ht="14.25" x14ac:dyDescent="0.2">
      <c r="A18" s="37">
        <v>1808</v>
      </c>
      <c r="B18" s="38" t="s">
        <v>58</v>
      </c>
      <c r="C18" s="154">
        <f>'2.6 Fixed Asset Cont Sched'!AH19</f>
        <v>0</v>
      </c>
      <c r="D18" s="155"/>
      <c r="E18" s="156">
        <f t="shared" si="0"/>
        <v>0</v>
      </c>
      <c r="F18" s="154"/>
      <c r="G18" s="155"/>
      <c r="H18" s="156">
        <f t="shared" si="1"/>
        <v>0</v>
      </c>
      <c r="I18" s="157"/>
      <c r="J18" s="33"/>
      <c r="K18" s="34">
        <f t="shared" si="2"/>
        <v>0</v>
      </c>
      <c r="L18" s="35"/>
      <c r="M18" s="39">
        <f t="shared" si="3"/>
        <v>0</v>
      </c>
      <c r="N18" s="163">
        <f t="shared" si="4"/>
        <v>0</v>
      </c>
      <c r="O18" s="163">
        <f t="shared" si="8"/>
        <v>0</v>
      </c>
      <c r="P18" s="164">
        <f t="shared" si="5"/>
        <v>0</v>
      </c>
      <c r="Q18" s="165">
        <f t="shared" si="6"/>
        <v>0</v>
      </c>
      <c r="R18" s="166">
        <f>'2.6 Fixed Asset Cont Sched'!AD88</f>
        <v>0</v>
      </c>
      <c r="S18" s="167">
        <f t="shared" si="7"/>
        <v>0</v>
      </c>
    </row>
    <row r="19" spans="1:19" ht="14.25" x14ac:dyDescent="0.2">
      <c r="A19" s="37">
        <v>1810</v>
      </c>
      <c r="B19" s="38" t="s">
        <v>59</v>
      </c>
      <c r="C19" s="154">
        <f>'2.6 Fixed Asset Cont Sched'!AH20</f>
        <v>0</v>
      </c>
      <c r="D19" s="155"/>
      <c r="E19" s="156">
        <f t="shared" si="0"/>
        <v>0</v>
      </c>
      <c r="F19" s="154"/>
      <c r="G19" s="155"/>
      <c r="H19" s="156">
        <f t="shared" si="1"/>
        <v>0</v>
      </c>
      <c r="I19" s="157"/>
      <c r="J19" s="33"/>
      <c r="K19" s="34">
        <f t="shared" si="2"/>
        <v>0</v>
      </c>
      <c r="L19" s="35"/>
      <c r="M19" s="39">
        <f t="shared" si="3"/>
        <v>0</v>
      </c>
      <c r="N19" s="163">
        <f t="shared" si="4"/>
        <v>0</v>
      </c>
      <c r="O19" s="163">
        <f t="shared" si="8"/>
        <v>0</v>
      </c>
      <c r="P19" s="164">
        <f t="shared" si="5"/>
        <v>0</v>
      </c>
      <c r="Q19" s="165">
        <f t="shared" si="6"/>
        <v>0</v>
      </c>
      <c r="R19" s="166">
        <f>'2.6 Fixed Asset Cont Sched'!AD89</f>
        <v>0</v>
      </c>
      <c r="S19" s="167">
        <f t="shared" si="7"/>
        <v>0</v>
      </c>
    </row>
    <row r="20" spans="1:19" ht="14.25" x14ac:dyDescent="0.2">
      <c r="A20" s="37">
        <v>1815</v>
      </c>
      <c r="B20" s="38" t="s">
        <v>60</v>
      </c>
      <c r="C20" s="154">
        <f>'2.6 Fixed Asset Cont Sched'!AH21</f>
        <v>252139</v>
      </c>
      <c r="D20" s="155"/>
      <c r="E20" s="156">
        <f t="shared" si="0"/>
        <v>252139</v>
      </c>
      <c r="F20" s="154"/>
      <c r="G20" s="155"/>
      <c r="H20" s="156">
        <f t="shared" si="1"/>
        <v>0</v>
      </c>
      <c r="I20" s="157">
        <v>34700</v>
      </c>
      <c r="J20" s="33">
        <v>25</v>
      </c>
      <c r="K20" s="34">
        <f t="shared" si="2"/>
        <v>0.04</v>
      </c>
      <c r="L20" s="35">
        <v>40</v>
      </c>
      <c r="M20" s="39">
        <f t="shared" si="3"/>
        <v>2.5000000000000001E-2</v>
      </c>
      <c r="N20" s="163">
        <f t="shared" si="4"/>
        <v>10085.56</v>
      </c>
      <c r="O20" s="163">
        <f t="shared" si="8"/>
        <v>0</v>
      </c>
      <c r="P20" s="164">
        <f t="shared" si="5"/>
        <v>433.75</v>
      </c>
      <c r="Q20" s="165">
        <f t="shared" si="6"/>
        <v>10519.31</v>
      </c>
      <c r="R20" s="166">
        <f>'2.6 Fixed Asset Cont Sched'!AD90</f>
        <v>10780</v>
      </c>
      <c r="S20" s="167">
        <f t="shared" si="7"/>
        <v>260.69000000000051</v>
      </c>
    </row>
    <row r="21" spans="1:19" ht="14.25" x14ac:dyDescent="0.2">
      <c r="A21" s="37">
        <v>1820</v>
      </c>
      <c r="B21" s="38" t="s">
        <v>61</v>
      </c>
      <c r="C21" s="154">
        <f>'2.6 Fixed Asset Cont Sched'!AH22</f>
        <v>0</v>
      </c>
      <c r="D21" s="155"/>
      <c r="E21" s="156">
        <f t="shared" si="0"/>
        <v>0</v>
      </c>
      <c r="F21" s="154"/>
      <c r="G21" s="155"/>
      <c r="H21" s="156">
        <f t="shared" si="1"/>
        <v>0</v>
      </c>
      <c r="I21" s="157"/>
      <c r="J21" s="33"/>
      <c r="K21" s="34">
        <f t="shared" si="2"/>
        <v>0</v>
      </c>
      <c r="L21" s="35"/>
      <c r="M21" s="39">
        <f t="shared" si="3"/>
        <v>0</v>
      </c>
      <c r="N21" s="163">
        <f t="shared" si="4"/>
        <v>0</v>
      </c>
      <c r="O21" s="163">
        <f t="shared" si="8"/>
        <v>0</v>
      </c>
      <c r="P21" s="164">
        <f t="shared" si="5"/>
        <v>0</v>
      </c>
      <c r="Q21" s="165">
        <f t="shared" si="6"/>
        <v>0</v>
      </c>
      <c r="R21" s="166">
        <f>'2.6 Fixed Asset Cont Sched'!AD91</f>
        <v>0</v>
      </c>
      <c r="S21" s="167">
        <f t="shared" si="7"/>
        <v>0</v>
      </c>
    </row>
    <row r="22" spans="1:19" ht="14.25" x14ac:dyDescent="0.2">
      <c r="A22" s="37">
        <v>1825</v>
      </c>
      <c r="B22" s="38" t="s">
        <v>62</v>
      </c>
      <c r="C22" s="154">
        <f>'2.6 Fixed Asset Cont Sched'!AH23</f>
        <v>0</v>
      </c>
      <c r="D22" s="155"/>
      <c r="E22" s="156">
        <f t="shared" si="0"/>
        <v>0</v>
      </c>
      <c r="F22" s="154"/>
      <c r="G22" s="155"/>
      <c r="H22" s="156">
        <f t="shared" si="1"/>
        <v>0</v>
      </c>
      <c r="I22" s="157"/>
      <c r="J22" s="33"/>
      <c r="K22" s="34">
        <f t="shared" si="2"/>
        <v>0</v>
      </c>
      <c r="L22" s="35"/>
      <c r="M22" s="39">
        <f t="shared" si="3"/>
        <v>0</v>
      </c>
      <c r="N22" s="163">
        <f t="shared" si="4"/>
        <v>0</v>
      </c>
      <c r="O22" s="163">
        <f t="shared" si="8"/>
        <v>0</v>
      </c>
      <c r="P22" s="164">
        <f t="shared" si="5"/>
        <v>0</v>
      </c>
      <c r="Q22" s="165">
        <f t="shared" si="6"/>
        <v>0</v>
      </c>
      <c r="R22" s="166">
        <f>'2.6 Fixed Asset Cont Sched'!AD92</f>
        <v>0</v>
      </c>
      <c r="S22" s="167">
        <f t="shared" si="7"/>
        <v>0</v>
      </c>
    </row>
    <row r="23" spans="1:19" ht="14.25" x14ac:dyDescent="0.2">
      <c r="A23" s="37">
        <v>1830</v>
      </c>
      <c r="B23" s="38" t="s">
        <v>63</v>
      </c>
      <c r="C23" s="154">
        <f>'2.6 Fixed Asset Cont Sched'!AH24</f>
        <v>297529</v>
      </c>
      <c r="D23" s="155"/>
      <c r="E23" s="156">
        <f t="shared" si="0"/>
        <v>297529</v>
      </c>
      <c r="F23" s="154"/>
      <c r="G23" s="155"/>
      <c r="H23" s="156">
        <f t="shared" si="1"/>
        <v>0</v>
      </c>
      <c r="I23" s="157">
        <v>8956</v>
      </c>
      <c r="J23" s="33">
        <v>25</v>
      </c>
      <c r="K23" s="34">
        <f t="shared" si="2"/>
        <v>0.04</v>
      </c>
      <c r="L23" s="35">
        <v>50</v>
      </c>
      <c r="M23" s="39">
        <f t="shared" si="3"/>
        <v>0.02</v>
      </c>
      <c r="N23" s="163">
        <f t="shared" si="4"/>
        <v>11901.16</v>
      </c>
      <c r="O23" s="163">
        <f t="shared" si="8"/>
        <v>0</v>
      </c>
      <c r="P23" s="164">
        <f t="shared" si="5"/>
        <v>89.56</v>
      </c>
      <c r="Q23" s="165">
        <f t="shared" si="6"/>
        <v>11990.72</v>
      </c>
      <c r="R23" s="166">
        <f>'2.6 Fixed Asset Cont Sched'!AD93</f>
        <v>11929</v>
      </c>
      <c r="S23" s="167">
        <f t="shared" si="7"/>
        <v>-61.719999999999345</v>
      </c>
    </row>
    <row r="24" spans="1:19" ht="14.25" x14ac:dyDescent="0.2">
      <c r="A24" s="37">
        <v>1835</v>
      </c>
      <c r="B24" s="38" t="s">
        <v>64</v>
      </c>
      <c r="C24" s="154">
        <f>'2.6 Fixed Asset Cont Sched'!AH25</f>
        <v>0</v>
      </c>
      <c r="D24" s="155"/>
      <c r="E24" s="156">
        <f t="shared" si="0"/>
        <v>0</v>
      </c>
      <c r="F24" s="154"/>
      <c r="G24" s="155"/>
      <c r="H24" s="156">
        <f t="shared" si="1"/>
        <v>0</v>
      </c>
      <c r="I24" s="157"/>
      <c r="J24" s="33"/>
      <c r="K24" s="34">
        <f t="shared" si="2"/>
        <v>0</v>
      </c>
      <c r="L24" s="35"/>
      <c r="M24" s="39">
        <f t="shared" si="3"/>
        <v>0</v>
      </c>
      <c r="N24" s="163">
        <f t="shared" si="4"/>
        <v>0</v>
      </c>
      <c r="O24" s="163">
        <f t="shared" si="8"/>
        <v>0</v>
      </c>
      <c r="P24" s="164">
        <f t="shared" si="5"/>
        <v>0</v>
      </c>
      <c r="Q24" s="165">
        <f t="shared" si="6"/>
        <v>0</v>
      </c>
      <c r="R24" s="166">
        <f>'2.6 Fixed Asset Cont Sched'!AD94</f>
        <v>0</v>
      </c>
      <c r="S24" s="167">
        <f t="shared" si="7"/>
        <v>0</v>
      </c>
    </row>
    <row r="25" spans="1:19" ht="14.25" x14ac:dyDescent="0.2">
      <c r="A25" s="37">
        <v>1840</v>
      </c>
      <c r="B25" s="38" t="s">
        <v>65</v>
      </c>
      <c r="C25" s="154">
        <f>'2.6 Fixed Asset Cont Sched'!AH26</f>
        <v>24949</v>
      </c>
      <c r="D25" s="155"/>
      <c r="E25" s="156">
        <f t="shared" si="0"/>
        <v>24949</v>
      </c>
      <c r="F25" s="154"/>
      <c r="G25" s="155"/>
      <c r="H25" s="156">
        <f t="shared" si="1"/>
        <v>0</v>
      </c>
      <c r="I25" s="157"/>
      <c r="J25" s="33">
        <v>25</v>
      </c>
      <c r="K25" s="34">
        <f t="shared" si="2"/>
        <v>0.04</v>
      </c>
      <c r="L25" s="35">
        <v>50</v>
      </c>
      <c r="M25" s="39">
        <f t="shared" si="3"/>
        <v>0.02</v>
      </c>
      <c r="N25" s="163">
        <f t="shared" si="4"/>
        <v>997.96</v>
      </c>
      <c r="O25" s="163">
        <f t="shared" si="8"/>
        <v>0</v>
      </c>
      <c r="P25" s="164">
        <f t="shared" si="5"/>
        <v>0</v>
      </c>
      <c r="Q25" s="165">
        <f t="shared" si="6"/>
        <v>997.96</v>
      </c>
      <c r="R25" s="166">
        <f>'2.6 Fixed Asset Cont Sched'!AD95</f>
        <v>997.94848000000002</v>
      </c>
      <c r="S25" s="167">
        <f t="shared" si="7"/>
        <v>-1.1520000000018626E-2</v>
      </c>
    </row>
    <row r="26" spans="1:19" ht="14.25" x14ac:dyDescent="0.2">
      <c r="A26" s="37">
        <v>1845</v>
      </c>
      <c r="B26" s="38" t="s">
        <v>66</v>
      </c>
      <c r="C26" s="154">
        <f>'2.6 Fixed Asset Cont Sched'!AH27</f>
        <v>3308</v>
      </c>
      <c r="D26" s="155"/>
      <c r="E26" s="156">
        <f t="shared" si="0"/>
        <v>3308</v>
      </c>
      <c r="F26" s="154"/>
      <c r="G26" s="155"/>
      <c r="H26" s="156">
        <f t="shared" si="1"/>
        <v>0</v>
      </c>
      <c r="I26" s="157">
        <v>0</v>
      </c>
      <c r="J26" s="33">
        <v>25</v>
      </c>
      <c r="K26" s="34">
        <f t="shared" si="2"/>
        <v>0.04</v>
      </c>
      <c r="L26" s="35">
        <v>50</v>
      </c>
      <c r="M26" s="39">
        <f t="shared" si="3"/>
        <v>0.02</v>
      </c>
      <c r="N26" s="163">
        <f t="shared" si="4"/>
        <v>132.32</v>
      </c>
      <c r="O26" s="163">
        <f t="shared" si="8"/>
        <v>0</v>
      </c>
      <c r="P26" s="164">
        <f t="shared" si="5"/>
        <v>0</v>
      </c>
      <c r="Q26" s="165">
        <f t="shared" si="6"/>
        <v>132.32</v>
      </c>
      <c r="R26" s="166">
        <f>'2.6 Fixed Asset Cont Sched'!AD96</f>
        <v>132.31411199999999</v>
      </c>
      <c r="S26" s="167">
        <f t="shared" si="7"/>
        <v>-5.8879999999987831E-3</v>
      </c>
    </row>
    <row r="27" spans="1:19" ht="14.25" x14ac:dyDescent="0.2">
      <c r="A27" s="37">
        <v>1850</v>
      </c>
      <c r="B27" s="38" t="s">
        <v>67</v>
      </c>
      <c r="C27" s="154">
        <f>'2.6 Fixed Asset Cont Sched'!AH28</f>
        <v>134027</v>
      </c>
      <c r="D27" s="155"/>
      <c r="E27" s="156">
        <f t="shared" si="0"/>
        <v>134027</v>
      </c>
      <c r="F27" s="154"/>
      <c r="G27" s="155"/>
      <c r="H27" s="156">
        <f t="shared" si="1"/>
        <v>0</v>
      </c>
      <c r="I27" s="157">
        <v>3691</v>
      </c>
      <c r="J27" s="33">
        <v>25</v>
      </c>
      <c r="K27" s="34">
        <f t="shared" si="2"/>
        <v>0.04</v>
      </c>
      <c r="L27" s="35">
        <v>50</v>
      </c>
      <c r="M27" s="39">
        <f t="shared" si="3"/>
        <v>0.02</v>
      </c>
      <c r="N27" s="163">
        <f t="shared" si="4"/>
        <v>5361.08</v>
      </c>
      <c r="O27" s="163">
        <f t="shared" si="8"/>
        <v>0</v>
      </c>
      <c r="P27" s="164">
        <f t="shared" si="5"/>
        <v>36.909999999999997</v>
      </c>
      <c r="Q27" s="165">
        <f t="shared" si="6"/>
        <v>5397.99</v>
      </c>
      <c r="R27" s="166">
        <f>'2.6 Fixed Asset Cont Sched'!AD97</f>
        <v>5434.895911999999</v>
      </c>
      <c r="S27" s="167">
        <f t="shared" si="7"/>
        <v>36.905911999999262</v>
      </c>
    </row>
    <row r="28" spans="1:19" ht="14.25" x14ac:dyDescent="0.2">
      <c r="A28" s="37">
        <v>1855</v>
      </c>
      <c r="B28" s="85" t="s">
        <v>68</v>
      </c>
      <c r="C28" s="154">
        <f>'2.6 Fixed Asset Cont Sched'!AH29</f>
        <v>0</v>
      </c>
      <c r="D28" s="155"/>
      <c r="E28" s="156">
        <f t="shared" si="0"/>
        <v>0</v>
      </c>
      <c r="F28" s="154"/>
      <c r="G28" s="155"/>
      <c r="H28" s="156">
        <f t="shared" si="1"/>
        <v>0</v>
      </c>
      <c r="I28" s="157"/>
      <c r="J28" s="33"/>
      <c r="K28" s="34">
        <f t="shared" si="2"/>
        <v>0</v>
      </c>
      <c r="L28" s="35"/>
      <c r="M28" s="39">
        <f t="shared" si="3"/>
        <v>0</v>
      </c>
      <c r="N28" s="163">
        <f t="shared" si="4"/>
        <v>0</v>
      </c>
      <c r="O28" s="163">
        <f t="shared" si="8"/>
        <v>0</v>
      </c>
      <c r="P28" s="164">
        <f t="shared" si="5"/>
        <v>0</v>
      </c>
      <c r="Q28" s="165">
        <f t="shared" si="6"/>
        <v>0</v>
      </c>
      <c r="R28" s="166">
        <f>'2.6 Fixed Asset Cont Sched'!AD98</f>
        <v>0</v>
      </c>
      <c r="S28" s="167">
        <f t="shared" si="7"/>
        <v>0</v>
      </c>
    </row>
    <row r="29" spans="1:19" ht="14.25" x14ac:dyDescent="0.2">
      <c r="A29" s="37">
        <v>1860</v>
      </c>
      <c r="B29" s="38" t="s">
        <v>69</v>
      </c>
      <c r="C29" s="154">
        <f>'2.6 Fixed Asset Cont Sched'!AH30</f>
        <v>10128</v>
      </c>
      <c r="D29" s="155"/>
      <c r="E29" s="156">
        <f t="shared" si="0"/>
        <v>10128</v>
      </c>
      <c r="F29" s="154"/>
      <c r="G29" s="155"/>
      <c r="H29" s="156">
        <f t="shared" si="1"/>
        <v>0</v>
      </c>
      <c r="I29" s="157">
        <v>193</v>
      </c>
      <c r="J29" s="33">
        <v>10</v>
      </c>
      <c r="K29" s="34">
        <f t="shared" si="2"/>
        <v>0.1</v>
      </c>
      <c r="L29" s="35">
        <v>15</v>
      </c>
      <c r="M29" s="39">
        <f t="shared" si="3"/>
        <v>6.6666666666666666E-2</v>
      </c>
      <c r="N29" s="163">
        <f t="shared" si="4"/>
        <v>1012.8</v>
      </c>
      <c r="O29" s="163">
        <f t="shared" si="8"/>
        <v>0</v>
      </c>
      <c r="P29" s="164">
        <f t="shared" si="5"/>
        <v>6.4333333333333336</v>
      </c>
      <c r="Q29" s="165">
        <f t="shared" si="6"/>
        <v>1019.2333333333332</v>
      </c>
      <c r="R29" s="166">
        <f>'2.6 Fixed Asset Cont Sched'!AD99</f>
        <v>1022.4511500000003</v>
      </c>
      <c r="S29" s="167">
        <f t="shared" si="7"/>
        <v>3.2178166666670904</v>
      </c>
    </row>
    <row r="30" spans="1:19" ht="14.25" x14ac:dyDescent="0.2">
      <c r="A30" s="37">
        <v>1860</v>
      </c>
      <c r="B30" s="38" t="s">
        <v>70</v>
      </c>
      <c r="C30" s="154">
        <f>'2.6 Fixed Asset Cont Sched'!AH31</f>
        <v>318999</v>
      </c>
      <c r="D30" s="155"/>
      <c r="E30" s="156">
        <f t="shared" si="0"/>
        <v>318999</v>
      </c>
      <c r="F30" s="154"/>
      <c r="G30" s="155"/>
      <c r="H30" s="156">
        <f t="shared" si="1"/>
        <v>0</v>
      </c>
      <c r="I30" s="157">
        <v>687</v>
      </c>
      <c r="J30" s="33">
        <v>10</v>
      </c>
      <c r="K30" s="34">
        <f t="shared" si="2"/>
        <v>0.1</v>
      </c>
      <c r="L30" s="35">
        <v>20</v>
      </c>
      <c r="M30" s="39">
        <f t="shared" si="3"/>
        <v>0.05</v>
      </c>
      <c r="N30" s="163">
        <f t="shared" si="4"/>
        <v>31899.9</v>
      </c>
      <c r="O30" s="163">
        <f t="shared" si="8"/>
        <v>0</v>
      </c>
      <c r="P30" s="164">
        <f t="shared" si="5"/>
        <v>17.175000000000001</v>
      </c>
      <c r="Q30" s="165">
        <f t="shared" si="6"/>
        <v>31917.075000000001</v>
      </c>
      <c r="R30" s="166">
        <f>'2.6 Fixed Asset Cont Sched'!AD100</f>
        <v>31975</v>
      </c>
      <c r="S30" s="167">
        <f t="shared" si="7"/>
        <v>57.924999999999272</v>
      </c>
    </row>
    <row r="31" spans="1:19" ht="14.25" x14ac:dyDescent="0.2">
      <c r="A31" s="37">
        <v>1905</v>
      </c>
      <c r="B31" s="38" t="s">
        <v>57</v>
      </c>
      <c r="C31" s="154">
        <f>'2.6 Fixed Asset Cont Sched'!AH32</f>
        <v>0</v>
      </c>
      <c r="D31" s="155"/>
      <c r="E31" s="156">
        <f t="shared" si="0"/>
        <v>0</v>
      </c>
      <c r="F31" s="154"/>
      <c r="G31" s="155"/>
      <c r="H31" s="156">
        <f t="shared" si="1"/>
        <v>0</v>
      </c>
      <c r="I31" s="157"/>
      <c r="J31" s="33"/>
      <c r="K31" s="34">
        <f t="shared" si="2"/>
        <v>0</v>
      </c>
      <c r="L31" s="35"/>
      <c r="M31" s="39">
        <f t="shared" si="3"/>
        <v>0</v>
      </c>
      <c r="N31" s="163">
        <f t="shared" si="4"/>
        <v>0</v>
      </c>
      <c r="O31" s="163">
        <f t="shared" si="8"/>
        <v>0</v>
      </c>
      <c r="P31" s="164">
        <f t="shared" si="5"/>
        <v>0</v>
      </c>
      <c r="Q31" s="165">
        <f t="shared" si="6"/>
        <v>0</v>
      </c>
      <c r="R31" s="166">
        <f>'2.6 Fixed Asset Cont Sched'!AD101</f>
        <v>0</v>
      </c>
      <c r="S31" s="167">
        <f t="shared" si="7"/>
        <v>0</v>
      </c>
    </row>
    <row r="32" spans="1:19" ht="14.25" x14ac:dyDescent="0.2">
      <c r="A32" s="37">
        <v>1908</v>
      </c>
      <c r="B32" s="38" t="s">
        <v>71</v>
      </c>
      <c r="C32" s="154">
        <f>'2.6 Fixed Asset Cont Sched'!AH33</f>
        <v>0</v>
      </c>
      <c r="D32" s="155"/>
      <c r="E32" s="156">
        <f t="shared" si="0"/>
        <v>0</v>
      </c>
      <c r="F32" s="154"/>
      <c r="G32" s="155"/>
      <c r="H32" s="156">
        <f t="shared" si="1"/>
        <v>0</v>
      </c>
      <c r="I32" s="157"/>
      <c r="J32" s="33"/>
      <c r="K32" s="34">
        <f t="shared" si="2"/>
        <v>0</v>
      </c>
      <c r="L32" s="35"/>
      <c r="M32" s="39">
        <f t="shared" si="3"/>
        <v>0</v>
      </c>
      <c r="N32" s="163">
        <f t="shared" si="4"/>
        <v>0</v>
      </c>
      <c r="O32" s="163">
        <f t="shared" si="8"/>
        <v>0</v>
      </c>
      <c r="P32" s="164">
        <f t="shared" si="5"/>
        <v>0</v>
      </c>
      <c r="Q32" s="165">
        <f t="shared" si="6"/>
        <v>0</v>
      </c>
      <c r="R32" s="166">
        <f>'2.6 Fixed Asset Cont Sched'!AD102</f>
        <v>0</v>
      </c>
      <c r="S32" s="167">
        <f t="shared" si="7"/>
        <v>0</v>
      </c>
    </row>
    <row r="33" spans="1:19" ht="14.25" x14ac:dyDescent="0.2">
      <c r="A33" s="37">
        <v>1910</v>
      </c>
      <c r="B33" s="38" t="s">
        <v>59</v>
      </c>
      <c r="C33" s="154">
        <f>'2.6 Fixed Asset Cont Sched'!AH34</f>
        <v>0</v>
      </c>
      <c r="D33" s="155"/>
      <c r="E33" s="156">
        <f t="shared" si="0"/>
        <v>0</v>
      </c>
      <c r="F33" s="154"/>
      <c r="G33" s="155"/>
      <c r="H33" s="156">
        <f t="shared" si="1"/>
        <v>0</v>
      </c>
      <c r="I33" s="157"/>
      <c r="J33" s="33"/>
      <c r="K33" s="34">
        <f t="shared" si="2"/>
        <v>0</v>
      </c>
      <c r="L33" s="35"/>
      <c r="M33" s="39">
        <f t="shared" si="3"/>
        <v>0</v>
      </c>
      <c r="N33" s="163">
        <f t="shared" si="4"/>
        <v>0</v>
      </c>
      <c r="O33" s="163">
        <f t="shared" si="8"/>
        <v>0</v>
      </c>
      <c r="P33" s="164">
        <f t="shared" si="5"/>
        <v>0</v>
      </c>
      <c r="Q33" s="165">
        <f t="shared" si="6"/>
        <v>0</v>
      </c>
      <c r="R33" s="166">
        <f>'2.6 Fixed Asset Cont Sched'!AD103</f>
        <v>0</v>
      </c>
      <c r="S33" s="167">
        <f t="shared" si="7"/>
        <v>0</v>
      </c>
    </row>
    <row r="34" spans="1:19" ht="14.25" x14ac:dyDescent="0.2">
      <c r="A34" s="37">
        <v>1915</v>
      </c>
      <c r="B34" s="38" t="s">
        <v>72</v>
      </c>
      <c r="C34" s="154">
        <f>'2.6 Fixed Asset Cont Sched'!AH35</f>
        <v>0</v>
      </c>
      <c r="D34" s="155"/>
      <c r="E34" s="156">
        <f t="shared" si="0"/>
        <v>0</v>
      </c>
      <c r="F34" s="154"/>
      <c r="G34" s="155"/>
      <c r="H34" s="156">
        <f t="shared" si="1"/>
        <v>0</v>
      </c>
      <c r="I34" s="157"/>
      <c r="J34" s="33"/>
      <c r="K34" s="34">
        <f t="shared" si="2"/>
        <v>0</v>
      </c>
      <c r="L34" s="35"/>
      <c r="M34" s="39">
        <f t="shared" si="3"/>
        <v>0</v>
      </c>
      <c r="N34" s="163">
        <f t="shared" si="4"/>
        <v>0</v>
      </c>
      <c r="O34" s="163">
        <f t="shared" si="8"/>
        <v>0</v>
      </c>
      <c r="P34" s="164">
        <f t="shared" si="5"/>
        <v>0</v>
      </c>
      <c r="Q34" s="165">
        <f t="shared" si="6"/>
        <v>0</v>
      </c>
      <c r="R34" s="166">
        <f>'2.6 Fixed Asset Cont Sched'!AD104</f>
        <v>0</v>
      </c>
      <c r="S34" s="167">
        <f t="shared" si="7"/>
        <v>0</v>
      </c>
    </row>
    <row r="35" spans="1:19" ht="14.25" x14ac:dyDescent="0.2">
      <c r="A35" s="37">
        <v>1915</v>
      </c>
      <c r="B35" s="38" t="s">
        <v>73</v>
      </c>
      <c r="C35" s="154">
        <f>'2.6 Fixed Asset Cont Sched'!AH36</f>
        <v>0</v>
      </c>
      <c r="D35" s="155"/>
      <c r="E35" s="156">
        <f t="shared" si="0"/>
        <v>0</v>
      </c>
      <c r="F35" s="154"/>
      <c r="G35" s="155"/>
      <c r="H35" s="156">
        <f t="shared" si="1"/>
        <v>0</v>
      </c>
      <c r="I35" s="157"/>
      <c r="J35" s="33"/>
      <c r="K35" s="34">
        <f t="shared" si="2"/>
        <v>0</v>
      </c>
      <c r="L35" s="35"/>
      <c r="M35" s="39">
        <f t="shared" si="3"/>
        <v>0</v>
      </c>
      <c r="N35" s="163">
        <f t="shared" si="4"/>
        <v>0</v>
      </c>
      <c r="O35" s="163">
        <f t="shared" si="8"/>
        <v>0</v>
      </c>
      <c r="P35" s="164">
        <f t="shared" si="5"/>
        <v>0</v>
      </c>
      <c r="Q35" s="165">
        <f t="shared" si="6"/>
        <v>0</v>
      </c>
      <c r="R35" s="166">
        <f>'2.6 Fixed Asset Cont Sched'!AD105</f>
        <v>0</v>
      </c>
      <c r="S35" s="167">
        <f t="shared" si="7"/>
        <v>0</v>
      </c>
    </row>
    <row r="36" spans="1:19" ht="14.25" x14ac:dyDescent="0.2">
      <c r="A36" s="37">
        <v>1920</v>
      </c>
      <c r="B36" s="38" t="s">
        <v>74</v>
      </c>
      <c r="C36" s="154">
        <f>'2.6 Fixed Asset Cont Sched'!AH37</f>
        <v>0</v>
      </c>
      <c r="D36" s="155"/>
      <c r="E36" s="156">
        <f t="shared" si="0"/>
        <v>0</v>
      </c>
      <c r="F36" s="154"/>
      <c r="G36" s="155"/>
      <c r="H36" s="156">
        <f t="shared" si="1"/>
        <v>0</v>
      </c>
      <c r="I36" s="157"/>
      <c r="J36" s="33"/>
      <c r="K36" s="34">
        <f t="shared" si="2"/>
        <v>0</v>
      </c>
      <c r="L36" s="35"/>
      <c r="M36" s="39">
        <f t="shared" si="3"/>
        <v>0</v>
      </c>
      <c r="N36" s="163">
        <f t="shared" si="4"/>
        <v>0</v>
      </c>
      <c r="O36" s="163">
        <f t="shared" si="8"/>
        <v>0</v>
      </c>
      <c r="P36" s="164">
        <f t="shared" si="5"/>
        <v>0</v>
      </c>
      <c r="Q36" s="165">
        <f t="shared" si="6"/>
        <v>0</v>
      </c>
      <c r="R36" s="166">
        <f>'2.6 Fixed Asset Cont Sched'!AD106</f>
        <v>0</v>
      </c>
      <c r="S36" s="167">
        <f t="shared" si="7"/>
        <v>0</v>
      </c>
    </row>
    <row r="37" spans="1:19" ht="14.25" x14ac:dyDescent="0.2">
      <c r="A37" s="173">
        <v>1920</v>
      </c>
      <c r="B37" s="174" t="s">
        <v>75</v>
      </c>
      <c r="C37" s="175">
        <f>'2.6 Fixed Asset Cont Sched'!AH38</f>
        <v>0</v>
      </c>
      <c r="D37" s="176"/>
      <c r="E37" s="177">
        <f t="shared" si="0"/>
        <v>0</v>
      </c>
      <c r="F37" s="175"/>
      <c r="G37" s="176"/>
      <c r="H37" s="177">
        <f t="shared" si="1"/>
        <v>0</v>
      </c>
      <c r="I37" s="178"/>
      <c r="J37" s="179"/>
      <c r="K37" s="180">
        <f t="shared" si="2"/>
        <v>0</v>
      </c>
      <c r="L37" s="35"/>
      <c r="M37" s="39">
        <f t="shared" si="3"/>
        <v>0</v>
      </c>
      <c r="N37" s="163">
        <f t="shared" si="4"/>
        <v>0</v>
      </c>
      <c r="O37" s="163">
        <f t="shared" si="8"/>
        <v>0</v>
      </c>
      <c r="P37" s="164">
        <f t="shared" si="5"/>
        <v>0</v>
      </c>
      <c r="Q37" s="165">
        <f t="shared" si="6"/>
        <v>0</v>
      </c>
      <c r="R37" s="166">
        <f>'2.6 Fixed Asset Cont Sched'!AD107</f>
        <v>0</v>
      </c>
      <c r="S37" s="167">
        <f t="shared" si="7"/>
        <v>0</v>
      </c>
    </row>
    <row r="38" spans="1:19" ht="14.25" x14ac:dyDescent="0.2">
      <c r="A38" s="37">
        <v>1920</v>
      </c>
      <c r="B38" s="38" t="s">
        <v>76</v>
      </c>
      <c r="C38" s="154">
        <f>'2.6 Fixed Asset Cont Sched'!AH39</f>
        <v>44</v>
      </c>
      <c r="D38" s="155"/>
      <c r="E38" s="156">
        <f t="shared" si="0"/>
        <v>44</v>
      </c>
      <c r="F38" s="154"/>
      <c r="G38" s="155"/>
      <c r="H38" s="156">
        <f t="shared" si="1"/>
        <v>0</v>
      </c>
      <c r="I38" s="157"/>
      <c r="J38" s="33">
        <v>2</v>
      </c>
      <c r="K38" s="34">
        <f t="shared" si="2"/>
        <v>0.5</v>
      </c>
      <c r="L38" s="35">
        <v>2</v>
      </c>
      <c r="M38" s="39">
        <f t="shared" si="3"/>
        <v>0.5</v>
      </c>
      <c r="N38" s="163">
        <f t="shared" si="4"/>
        <v>22</v>
      </c>
      <c r="O38" s="163">
        <f t="shared" si="8"/>
        <v>0</v>
      </c>
      <c r="P38" s="164">
        <f t="shared" si="5"/>
        <v>0</v>
      </c>
      <c r="Q38" s="165">
        <f t="shared" si="6"/>
        <v>22</v>
      </c>
      <c r="R38" s="166">
        <f>'2.6 Fixed Asset Cont Sched'!AD108</f>
        <v>24</v>
      </c>
      <c r="S38" s="167">
        <f t="shared" si="7"/>
        <v>2</v>
      </c>
    </row>
    <row r="39" spans="1:19" ht="14.25" x14ac:dyDescent="0.2">
      <c r="A39" s="37">
        <v>1930</v>
      </c>
      <c r="B39" s="38" t="s">
        <v>77</v>
      </c>
      <c r="C39" s="154">
        <f>'2.6 Fixed Asset Cont Sched'!AH40</f>
        <v>0</v>
      </c>
      <c r="D39" s="155"/>
      <c r="E39" s="156">
        <f t="shared" si="0"/>
        <v>0</v>
      </c>
      <c r="F39" s="154"/>
      <c r="G39" s="155"/>
      <c r="H39" s="156">
        <f t="shared" si="1"/>
        <v>0</v>
      </c>
      <c r="I39" s="157"/>
      <c r="J39" s="33"/>
      <c r="K39" s="34">
        <f t="shared" si="2"/>
        <v>0</v>
      </c>
      <c r="L39" s="35"/>
      <c r="M39" s="39">
        <f t="shared" si="3"/>
        <v>0</v>
      </c>
      <c r="N39" s="163">
        <f t="shared" si="4"/>
        <v>0</v>
      </c>
      <c r="O39" s="163">
        <f t="shared" si="8"/>
        <v>0</v>
      </c>
      <c r="P39" s="164">
        <f t="shared" si="5"/>
        <v>0</v>
      </c>
      <c r="Q39" s="165">
        <f t="shared" si="6"/>
        <v>0</v>
      </c>
      <c r="R39" s="166">
        <f>'2.6 Fixed Asset Cont Sched'!AD109</f>
        <v>0</v>
      </c>
      <c r="S39" s="167">
        <f t="shared" si="7"/>
        <v>0</v>
      </c>
    </row>
    <row r="40" spans="1:19" ht="14.25" x14ac:dyDescent="0.2">
      <c r="A40" s="37">
        <v>1935</v>
      </c>
      <c r="B40" s="38" t="s">
        <v>78</v>
      </c>
      <c r="C40" s="154">
        <f>'2.6 Fixed Asset Cont Sched'!AH41</f>
        <v>0</v>
      </c>
      <c r="D40" s="155"/>
      <c r="E40" s="156">
        <f t="shared" si="0"/>
        <v>0</v>
      </c>
      <c r="F40" s="154"/>
      <c r="G40" s="155"/>
      <c r="H40" s="156">
        <f t="shared" si="1"/>
        <v>0</v>
      </c>
      <c r="I40" s="157"/>
      <c r="J40" s="33"/>
      <c r="K40" s="34">
        <f t="shared" si="2"/>
        <v>0</v>
      </c>
      <c r="L40" s="35"/>
      <c r="M40" s="39">
        <f t="shared" si="3"/>
        <v>0</v>
      </c>
      <c r="N40" s="163">
        <f t="shared" si="4"/>
        <v>0</v>
      </c>
      <c r="O40" s="163">
        <f t="shared" si="8"/>
        <v>0</v>
      </c>
      <c r="P40" s="164">
        <f t="shared" si="5"/>
        <v>0</v>
      </c>
      <c r="Q40" s="165">
        <f t="shared" si="6"/>
        <v>0</v>
      </c>
      <c r="R40" s="166">
        <f>'2.6 Fixed Asset Cont Sched'!AD110</f>
        <v>0</v>
      </c>
      <c r="S40" s="167">
        <f t="shared" si="7"/>
        <v>0</v>
      </c>
    </row>
    <row r="41" spans="1:19" ht="14.25" x14ac:dyDescent="0.2">
      <c r="A41" s="37">
        <v>1940</v>
      </c>
      <c r="B41" s="38" t="s">
        <v>79</v>
      </c>
      <c r="C41" s="154">
        <f>'2.6 Fixed Asset Cont Sched'!AH42</f>
        <v>0</v>
      </c>
      <c r="D41" s="155"/>
      <c r="E41" s="156">
        <f t="shared" si="0"/>
        <v>0</v>
      </c>
      <c r="F41" s="154"/>
      <c r="G41" s="155"/>
      <c r="H41" s="156">
        <f t="shared" si="1"/>
        <v>0</v>
      </c>
      <c r="I41" s="157"/>
      <c r="J41" s="33"/>
      <c r="K41" s="34">
        <f t="shared" si="2"/>
        <v>0</v>
      </c>
      <c r="L41" s="35"/>
      <c r="M41" s="39">
        <f t="shared" si="3"/>
        <v>0</v>
      </c>
      <c r="N41" s="163">
        <f t="shared" si="4"/>
        <v>0</v>
      </c>
      <c r="O41" s="163">
        <f t="shared" si="8"/>
        <v>0</v>
      </c>
      <c r="P41" s="164">
        <f t="shared" si="5"/>
        <v>0</v>
      </c>
      <c r="Q41" s="165">
        <f t="shared" si="6"/>
        <v>0</v>
      </c>
      <c r="R41" s="166">
        <f>'2.6 Fixed Asset Cont Sched'!AD111</f>
        <v>0</v>
      </c>
      <c r="S41" s="167">
        <f t="shared" si="7"/>
        <v>0</v>
      </c>
    </row>
    <row r="42" spans="1:19" ht="14.25" x14ac:dyDescent="0.2">
      <c r="A42" s="37">
        <v>1945</v>
      </c>
      <c r="B42" s="38" t="s">
        <v>80</v>
      </c>
      <c r="C42" s="154">
        <f>'2.6 Fixed Asset Cont Sched'!AH43</f>
        <v>0</v>
      </c>
      <c r="D42" s="155"/>
      <c r="E42" s="156">
        <f t="shared" si="0"/>
        <v>0</v>
      </c>
      <c r="F42" s="154"/>
      <c r="G42" s="155"/>
      <c r="H42" s="156">
        <f t="shared" si="1"/>
        <v>0</v>
      </c>
      <c r="I42" s="157"/>
      <c r="J42" s="33"/>
      <c r="K42" s="34">
        <f t="shared" si="2"/>
        <v>0</v>
      </c>
      <c r="L42" s="35"/>
      <c r="M42" s="39">
        <f t="shared" si="3"/>
        <v>0</v>
      </c>
      <c r="N42" s="163">
        <f t="shared" si="4"/>
        <v>0</v>
      </c>
      <c r="O42" s="163">
        <f t="shared" si="8"/>
        <v>0</v>
      </c>
      <c r="P42" s="164">
        <f t="shared" si="5"/>
        <v>0</v>
      </c>
      <c r="Q42" s="165">
        <f t="shared" si="6"/>
        <v>0</v>
      </c>
      <c r="R42" s="166">
        <f>'2.6 Fixed Asset Cont Sched'!AD112</f>
        <v>0</v>
      </c>
      <c r="S42" s="167">
        <f t="shared" si="7"/>
        <v>0</v>
      </c>
    </row>
    <row r="43" spans="1:19" ht="14.25" x14ac:dyDescent="0.2">
      <c r="A43" s="37">
        <v>1950</v>
      </c>
      <c r="B43" s="38" t="s">
        <v>81</v>
      </c>
      <c r="C43" s="154">
        <f>'2.6 Fixed Asset Cont Sched'!AH44</f>
        <v>0</v>
      </c>
      <c r="D43" s="155"/>
      <c r="E43" s="156">
        <f t="shared" si="0"/>
        <v>0</v>
      </c>
      <c r="F43" s="154"/>
      <c r="G43" s="155"/>
      <c r="H43" s="156">
        <f t="shared" si="1"/>
        <v>0</v>
      </c>
      <c r="I43" s="157"/>
      <c r="J43" s="33"/>
      <c r="K43" s="34">
        <f t="shared" si="2"/>
        <v>0</v>
      </c>
      <c r="L43" s="35"/>
      <c r="M43" s="39">
        <f t="shared" si="3"/>
        <v>0</v>
      </c>
      <c r="N43" s="163">
        <f t="shared" si="4"/>
        <v>0</v>
      </c>
      <c r="O43" s="163">
        <f t="shared" si="8"/>
        <v>0</v>
      </c>
      <c r="P43" s="164">
        <f t="shared" si="5"/>
        <v>0</v>
      </c>
      <c r="Q43" s="165">
        <f t="shared" si="6"/>
        <v>0</v>
      </c>
      <c r="R43" s="166">
        <f>'2.6 Fixed Asset Cont Sched'!AD113</f>
        <v>0</v>
      </c>
      <c r="S43" s="167">
        <f t="shared" si="7"/>
        <v>0</v>
      </c>
    </row>
    <row r="44" spans="1:19" ht="14.25" x14ac:dyDescent="0.2">
      <c r="A44" s="37">
        <v>1955</v>
      </c>
      <c r="B44" s="38" t="s">
        <v>82</v>
      </c>
      <c r="C44" s="154">
        <f>'2.6 Fixed Asset Cont Sched'!AH45</f>
        <v>0</v>
      </c>
      <c r="D44" s="155"/>
      <c r="E44" s="156">
        <f t="shared" si="0"/>
        <v>0</v>
      </c>
      <c r="F44" s="154"/>
      <c r="G44" s="155"/>
      <c r="H44" s="156">
        <f t="shared" si="1"/>
        <v>0</v>
      </c>
      <c r="I44" s="157"/>
      <c r="J44" s="33"/>
      <c r="K44" s="34">
        <f t="shared" si="2"/>
        <v>0</v>
      </c>
      <c r="L44" s="35"/>
      <c r="M44" s="39">
        <f t="shared" si="3"/>
        <v>0</v>
      </c>
      <c r="N44" s="163">
        <f t="shared" si="4"/>
        <v>0</v>
      </c>
      <c r="O44" s="163">
        <f t="shared" si="8"/>
        <v>0</v>
      </c>
      <c r="P44" s="164">
        <f t="shared" si="5"/>
        <v>0</v>
      </c>
      <c r="Q44" s="165">
        <f t="shared" si="6"/>
        <v>0</v>
      </c>
      <c r="R44" s="166">
        <f>'2.6 Fixed Asset Cont Sched'!AD114</f>
        <v>0</v>
      </c>
      <c r="S44" s="167">
        <f t="shared" si="7"/>
        <v>0</v>
      </c>
    </row>
    <row r="45" spans="1:19" ht="14.25" x14ac:dyDescent="0.2">
      <c r="A45" s="37">
        <v>1955</v>
      </c>
      <c r="B45" s="38" t="s">
        <v>83</v>
      </c>
      <c r="C45" s="154">
        <f>'2.6 Fixed Asset Cont Sched'!AH46</f>
        <v>0</v>
      </c>
      <c r="D45" s="155"/>
      <c r="E45" s="156">
        <f t="shared" si="0"/>
        <v>0</v>
      </c>
      <c r="F45" s="154"/>
      <c r="G45" s="155"/>
      <c r="H45" s="156">
        <f t="shared" si="1"/>
        <v>0</v>
      </c>
      <c r="I45" s="157"/>
      <c r="J45" s="33"/>
      <c r="K45" s="34">
        <f t="shared" si="2"/>
        <v>0</v>
      </c>
      <c r="L45" s="35"/>
      <c r="M45" s="39">
        <f t="shared" si="3"/>
        <v>0</v>
      </c>
      <c r="N45" s="163">
        <f t="shared" si="4"/>
        <v>0</v>
      </c>
      <c r="O45" s="163">
        <f t="shared" si="8"/>
        <v>0</v>
      </c>
      <c r="P45" s="164">
        <f t="shared" si="5"/>
        <v>0</v>
      </c>
      <c r="Q45" s="165">
        <f t="shared" si="6"/>
        <v>0</v>
      </c>
      <c r="R45" s="166">
        <f>'2.6 Fixed Asset Cont Sched'!AD115</f>
        <v>0</v>
      </c>
      <c r="S45" s="167">
        <f t="shared" si="7"/>
        <v>0</v>
      </c>
    </row>
    <row r="46" spans="1:19" ht="14.25" x14ac:dyDescent="0.2">
      <c r="A46" s="37">
        <v>1960</v>
      </c>
      <c r="B46" s="38" t="s">
        <v>84</v>
      </c>
      <c r="C46" s="154">
        <f>'2.6 Fixed Asset Cont Sched'!AH47</f>
        <v>0</v>
      </c>
      <c r="D46" s="155"/>
      <c r="E46" s="156">
        <f t="shared" si="0"/>
        <v>0</v>
      </c>
      <c r="F46" s="154"/>
      <c r="G46" s="155"/>
      <c r="H46" s="156">
        <f t="shared" si="1"/>
        <v>0</v>
      </c>
      <c r="I46" s="157"/>
      <c r="J46" s="33"/>
      <c r="K46" s="34">
        <f t="shared" si="2"/>
        <v>0</v>
      </c>
      <c r="L46" s="35"/>
      <c r="M46" s="39">
        <f t="shared" si="3"/>
        <v>0</v>
      </c>
      <c r="N46" s="163">
        <f t="shared" si="4"/>
        <v>0</v>
      </c>
      <c r="O46" s="163">
        <f t="shared" si="8"/>
        <v>0</v>
      </c>
      <c r="P46" s="164">
        <f t="shared" si="5"/>
        <v>0</v>
      </c>
      <c r="Q46" s="165">
        <f t="shared" si="6"/>
        <v>0</v>
      </c>
      <c r="R46" s="166">
        <f>'2.6 Fixed Asset Cont Sched'!AD116</f>
        <v>0</v>
      </c>
      <c r="S46" s="167">
        <f t="shared" si="7"/>
        <v>0</v>
      </c>
    </row>
    <row r="47" spans="1:19" ht="14.25" x14ac:dyDescent="0.2">
      <c r="A47" s="37">
        <v>1970</v>
      </c>
      <c r="B47" s="40" t="s">
        <v>85</v>
      </c>
      <c r="C47" s="154">
        <f>'2.6 Fixed Asset Cont Sched'!AH48</f>
        <v>0</v>
      </c>
      <c r="D47" s="155"/>
      <c r="E47" s="156">
        <f t="shared" si="0"/>
        <v>0</v>
      </c>
      <c r="F47" s="154"/>
      <c r="G47" s="155"/>
      <c r="H47" s="156">
        <f t="shared" si="1"/>
        <v>0</v>
      </c>
      <c r="I47" s="157"/>
      <c r="J47" s="33"/>
      <c r="K47" s="34">
        <f t="shared" si="2"/>
        <v>0</v>
      </c>
      <c r="L47" s="35"/>
      <c r="M47" s="39">
        <f t="shared" si="3"/>
        <v>0</v>
      </c>
      <c r="N47" s="163">
        <f t="shared" si="4"/>
        <v>0</v>
      </c>
      <c r="O47" s="163">
        <f t="shared" si="8"/>
        <v>0</v>
      </c>
      <c r="P47" s="164">
        <f t="shared" si="5"/>
        <v>0</v>
      </c>
      <c r="Q47" s="165">
        <f t="shared" si="6"/>
        <v>0</v>
      </c>
      <c r="R47" s="166">
        <f>'2.6 Fixed Asset Cont Sched'!AD117</f>
        <v>0</v>
      </c>
      <c r="S47" s="167">
        <f t="shared" si="7"/>
        <v>0</v>
      </c>
    </row>
    <row r="48" spans="1:19" ht="14.25" x14ac:dyDescent="0.2">
      <c r="A48" s="37">
        <v>1975</v>
      </c>
      <c r="B48" s="38" t="s">
        <v>86</v>
      </c>
      <c r="C48" s="154">
        <f>'2.6 Fixed Asset Cont Sched'!AH49</f>
        <v>0</v>
      </c>
      <c r="D48" s="155"/>
      <c r="E48" s="156">
        <f t="shared" si="0"/>
        <v>0</v>
      </c>
      <c r="F48" s="154"/>
      <c r="G48" s="155"/>
      <c r="H48" s="156">
        <f t="shared" si="1"/>
        <v>0</v>
      </c>
      <c r="I48" s="157"/>
      <c r="J48" s="33"/>
      <c r="K48" s="34">
        <f t="shared" si="2"/>
        <v>0</v>
      </c>
      <c r="L48" s="35"/>
      <c r="M48" s="39">
        <f t="shared" si="3"/>
        <v>0</v>
      </c>
      <c r="N48" s="163">
        <f t="shared" si="4"/>
        <v>0</v>
      </c>
      <c r="O48" s="163">
        <f t="shared" si="8"/>
        <v>0</v>
      </c>
      <c r="P48" s="164">
        <f t="shared" si="5"/>
        <v>0</v>
      </c>
      <c r="Q48" s="165">
        <f t="shared" si="6"/>
        <v>0</v>
      </c>
      <c r="R48" s="166">
        <f>'2.6 Fixed Asset Cont Sched'!AD118</f>
        <v>0</v>
      </c>
      <c r="S48" s="167">
        <f t="shared" si="7"/>
        <v>0</v>
      </c>
    </row>
    <row r="49" spans="1:19" ht="14.25" x14ac:dyDescent="0.2">
      <c r="A49" s="37">
        <v>1980</v>
      </c>
      <c r="B49" s="38" t="s">
        <v>87</v>
      </c>
      <c r="C49" s="154">
        <f>'2.6 Fixed Asset Cont Sched'!AH50</f>
        <v>0</v>
      </c>
      <c r="D49" s="155"/>
      <c r="E49" s="156">
        <f t="shared" si="0"/>
        <v>0</v>
      </c>
      <c r="F49" s="154"/>
      <c r="G49" s="155"/>
      <c r="H49" s="156">
        <f t="shared" si="1"/>
        <v>0</v>
      </c>
      <c r="I49" s="157"/>
      <c r="J49" s="33"/>
      <c r="K49" s="34">
        <f t="shared" si="2"/>
        <v>0</v>
      </c>
      <c r="L49" s="35"/>
      <c r="M49" s="39">
        <f t="shared" si="3"/>
        <v>0</v>
      </c>
      <c r="N49" s="163">
        <f t="shared" si="4"/>
        <v>0</v>
      </c>
      <c r="O49" s="163">
        <f t="shared" si="8"/>
        <v>0</v>
      </c>
      <c r="P49" s="164">
        <f t="shared" si="5"/>
        <v>0</v>
      </c>
      <c r="Q49" s="165">
        <f t="shared" si="6"/>
        <v>0</v>
      </c>
      <c r="R49" s="166">
        <f>'2.6 Fixed Asset Cont Sched'!AD119</f>
        <v>0</v>
      </c>
      <c r="S49" s="167">
        <f t="shared" si="7"/>
        <v>0</v>
      </c>
    </row>
    <row r="50" spans="1:19" ht="14.25" x14ac:dyDescent="0.2">
      <c r="A50" s="37">
        <v>1985</v>
      </c>
      <c r="B50" s="38" t="s">
        <v>88</v>
      </c>
      <c r="C50" s="154">
        <f>'2.6 Fixed Asset Cont Sched'!AH51</f>
        <v>0</v>
      </c>
      <c r="D50" s="155"/>
      <c r="E50" s="156">
        <f t="shared" si="0"/>
        <v>0</v>
      </c>
      <c r="F50" s="154"/>
      <c r="G50" s="155"/>
      <c r="H50" s="156">
        <f t="shared" si="1"/>
        <v>0</v>
      </c>
      <c r="I50" s="157"/>
      <c r="J50" s="33"/>
      <c r="K50" s="34">
        <f t="shared" si="2"/>
        <v>0</v>
      </c>
      <c r="L50" s="35"/>
      <c r="M50" s="39">
        <f t="shared" si="3"/>
        <v>0</v>
      </c>
      <c r="N50" s="163">
        <f t="shared" si="4"/>
        <v>0</v>
      </c>
      <c r="O50" s="163">
        <f t="shared" si="8"/>
        <v>0</v>
      </c>
      <c r="P50" s="164">
        <f t="shared" si="5"/>
        <v>0</v>
      </c>
      <c r="Q50" s="165">
        <f t="shared" si="6"/>
        <v>0</v>
      </c>
      <c r="R50" s="166">
        <f>'2.6 Fixed Asset Cont Sched'!AD120</f>
        <v>0</v>
      </c>
      <c r="S50" s="167">
        <f t="shared" si="7"/>
        <v>0</v>
      </c>
    </row>
    <row r="51" spans="1:19" ht="14.25" x14ac:dyDescent="0.2">
      <c r="A51" s="37">
        <v>1990</v>
      </c>
      <c r="B51" s="41" t="s">
        <v>89</v>
      </c>
      <c r="C51" s="154">
        <f>'2.6 Fixed Asset Cont Sched'!AH52</f>
        <v>0</v>
      </c>
      <c r="D51" s="155"/>
      <c r="E51" s="156">
        <f t="shared" si="0"/>
        <v>0</v>
      </c>
      <c r="F51" s="154"/>
      <c r="G51" s="155"/>
      <c r="H51" s="156">
        <f t="shared" si="1"/>
        <v>0</v>
      </c>
      <c r="I51" s="157"/>
      <c r="J51" s="33"/>
      <c r="K51" s="34">
        <f t="shared" si="2"/>
        <v>0</v>
      </c>
      <c r="L51" s="35"/>
      <c r="M51" s="39">
        <f t="shared" si="3"/>
        <v>0</v>
      </c>
      <c r="N51" s="163">
        <f t="shared" si="4"/>
        <v>0</v>
      </c>
      <c r="O51" s="163">
        <f t="shared" si="8"/>
        <v>0</v>
      </c>
      <c r="P51" s="164">
        <f t="shared" si="5"/>
        <v>0</v>
      </c>
      <c r="Q51" s="165">
        <f t="shared" si="6"/>
        <v>0</v>
      </c>
      <c r="R51" s="166">
        <f>'2.6 Fixed Asset Cont Sched'!AD121</f>
        <v>0</v>
      </c>
      <c r="S51" s="167">
        <f t="shared" si="7"/>
        <v>0</v>
      </c>
    </row>
    <row r="52" spans="1:19" ht="15" thickBot="1" x14ac:dyDescent="0.25">
      <c r="A52" s="37">
        <v>1995</v>
      </c>
      <c r="B52" s="38" t="s">
        <v>90</v>
      </c>
      <c r="C52" s="154">
        <f>'2.6 Fixed Asset Cont Sched'!AH53</f>
        <v>0</v>
      </c>
      <c r="D52" s="158"/>
      <c r="E52" s="156">
        <f t="shared" si="0"/>
        <v>0</v>
      </c>
      <c r="F52" s="159"/>
      <c r="G52" s="158"/>
      <c r="H52" s="156">
        <f t="shared" si="1"/>
        <v>0</v>
      </c>
      <c r="I52" s="160"/>
      <c r="J52" s="42"/>
      <c r="K52" s="34">
        <f t="shared" si="2"/>
        <v>0</v>
      </c>
      <c r="L52" s="43"/>
      <c r="M52" s="44">
        <f t="shared" si="3"/>
        <v>0</v>
      </c>
      <c r="N52" s="163">
        <f t="shared" si="4"/>
        <v>0</v>
      </c>
      <c r="O52" s="163">
        <f t="shared" si="8"/>
        <v>0</v>
      </c>
      <c r="P52" s="164">
        <f t="shared" si="5"/>
        <v>0</v>
      </c>
      <c r="Q52" s="165">
        <f t="shared" si="6"/>
        <v>0</v>
      </c>
      <c r="R52" s="166">
        <f>'2.6 Fixed Asset Cont Sched'!AD122</f>
        <v>0</v>
      </c>
      <c r="S52" s="167">
        <f t="shared" si="7"/>
        <v>0</v>
      </c>
    </row>
    <row r="53" spans="1:19" ht="15.75" thickTop="1" thickBot="1" x14ac:dyDescent="0.25">
      <c r="A53" s="45"/>
      <c r="B53" s="46" t="s">
        <v>91</v>
      </c>
      <c r="C53" s="161">
        <f t="shared" ref="C53:I53" si="9">SUM(C15:C52)</f>
        <v>1083267</v>
      </c>
      <c r="D53" s="161">
        <f t="shared" si="9"/>
        <v>0</v>
      </c>
      <c r="E53" s="161">
        <f t="shared" si="9"/>
        <v>1083267</v>
      </c>
      <c r="F53" s="161">
        <f t="shared" si="9"/>
        <v>0</v>
      </c>
      <c r="G53" s="161">
        <f t="shared" si="9"/>
        <v>0</v>
      </c>
      <c r="H53" s="161">
        <f t="shared" si="9"/>
        <v>0</v>
      </c>
      <c r="I53" s="162">
        <f t="shared" si="9"/>
        <v>88227</v>
      </c>
      <c r="J53" s="47"/>
      <c r="K53" s="48"/>
      <c r="L53" s="49"/>
      <c r="M53" s="50"/>
      <c r="N53" s="161">
        <f t="shared" ref="N53:S53" si="10">SUM(N15:N52)</f>
        <v>82414.28</v>
      </c>
      <c r="O53" s="168">
        <f t="shared" si="10"/>
        <v>0</v>
      </c>
      <c r="P53" s="168">
        <f t="shared" si="10"/>
        <v>10583.828333333331</v>
      </c>
      <c r="Q53" s="169">
        <f t="shared" si="10"/>
        <v>92998.108333333323</v>
      </c>
      <c r="R53" s="170">
        <f t="shared" si="10"/>
        <v>96397.609654</v>
      </c>
      <c r="S53" s="168">
        <f t="shared" si="10"/>
        <v>3399.5013206666667</v>
      </c>
    </row>
    <row r="54" spans="1:19" ht="14.25" x14ac:dyDescent="0.2">
      <c r="A54" s="51"/>
      <c r="B54" s="2"/>
      <c r="C54" s="52"/>
      <c r="D54" s="52"/>
      <c r="E54" s="52"/>
      <c r="F54" s="52"/>
      <c r="G54" s="52"/>
      <c r="H54" s="52"/>
      <c r="I54" s="52"/>
      <c r="J54" s="52"/>
      <c r="K54" s="52"/>
      <c r="L54" s="53"/>
      <c r="M54" s="54"/>
      <c r="N54" s="52"/>
      <c r="O54" s="52"/>
      <c r="P54" s="52"/>
      <c r="Q54" s="52"/>
      <c r="R54" s="52"/>
      <c r="S54" s="52"/>
    </row>
    <row r="56" spans="1:19" x14ac:dyDescent="0.2">
      <c r="A56" s="2" t="s">
        <v>92</v>
      </c>
      <c r="B56" s="1" t="s">
        <v>93</v>
      </c>
    </row>
    <row r="57" spans="1:19" ht="12.75" customHeight="1" x14ac:dyDescent="0.2">
      <c r="B57" s="196" t="s">
        <v>94</v>
      </c>
      <c r="C57" s="196"/>
      <c r="D57" s="196"/>
      <c r="E57" s="196"/>
      <c r="F57" s="196"/>
      <c r="G57" s="196"/>
      <c r="H57" s="196"/>
      <c r="I57" s="196"/>
      <c r="J57" s="196"/>
      <c r="K57" s="196"/>
      <c r="L57" s="196"/>
      <c r="M57" s="196"/>
      <c r="N57" s="196"/>
      <c r="O57" s="196"/>
      <c r="P57" s="196"/>
      <c r="Q57" s="196"/>
      <c r="R57" s="196"/>
      <c r="S57" s="196"/>
    </row>
    <row r="58" spans="1:19" x14ac:dyDescent="0.2">
      <c r="A58" s="2"/>
      <c r="B58" s="55"/>
      <c r="C58" s="55"/>
      <c r="D58" s="55"/>
      <c r="E58" s="55"/>
      <c r="F58" s="55"/>
      <c r="G58" s="55"/>
      <c r="H58" s="55"/>
      <c r="I58" s="55"/>
      <c r="J58" s="55"/>
      <c r="K58" s="55"/>
      <c r="L58" s="55"/>
      <c r="M58" s="55"/>
      <c r="N58" s="55"/>
      <c r="O58" s="55"/>
      <c r="P58" s="55"/>
      <c r="Q58" s="55"/>
      <c r="R58" s="55"/>
      <c r="S58" s="55"/>
    </row>
    <row r="59" spans="1:19" x14ac:dyDescent="0.2">
      <c r="B59" s="55"/>
      <c r="C59" s="55"/>
      <c r="D59" s="55"/>
      <c r="E59" s="55"/>
      <c r="F59" s="55"/>
      <c r="G59" s="55"/>
      <c r="H59" s="55"/>
      <c r="I59" s="55"/>
      <c r="J59" s="55"/>
      <c r="K59" s="55"/>
      <c r="L59" s="55"/>
      <c r="M59" s="55"/>
      <c r="N59" s="55"/>
      <c r="O59" s="55"/>
      <c r="P59" s="55"/>
      <c r="Q59" s="55"/>
      <c r="R59" s="55"/>
      <c r="S59" s="55"/>
    </row>
    <row r="60" spans="1:19" x14ac:dyDescent="0.2">
      <c r="A60" s="2" t="s">
        <v>95</v>
      </c>
      <c r="E60" s="172"/>
    </row>
    <row r="61" spans="1:19" ht="31.5" customHeight="1" x14ac:dyDescent="0.2">
      <c r="A61" s="51">
        <v>1</v>
      </c>
      <c r="B61" s="195" t="s">
        <v>96</v>
      </c>
      <c r="C61" s="195"/>
      <c r="D61" s="195"/>
      <c r="E61" s="195"/>
      <c r="F61" s="195"/>
      <c r="G61" s="195"/>
      <c r="H61" s="195"/>
      <c r="I61" s="195"/>
      <c r="J61" s="195"/>
      <c r="K61" s="195"/>
      <c r="L61" s="195"/>
      <c r="M61" s="195"/>
      <c r="N61" s="195"/>
      <c r="O61" s="195"/>
      <c r="P61" s="195"/>
      <c r="Q61" s="195"/>
      <c r="R61" s="195"/>
      <c r="S61" s="195"/>
    </row>
    <row r="62" spans="1:19" ht="29.25" customHeight="1" x14ac:dyDescent="0.2">
      <c r="A62" s="51">
        <v>2</v>
      </c>
      <c r="B62" s="195" t="s">
        <v>97</v>
      </c>
      <c r="C62" s="195"/>
      <c r="D62" s="195"/>
      <c r="E62" s="195"/>
      <c r="F62" s="195"/>
      <c r="G62" s="195"/>
      <c r="H62" s="195"/>
      <c r="I62" s="195"/>
      <c r="J62" s="195"/>
      <c r="K62" s="195"/>
      <c r="L62" s="195"/>
      <c r="M62" s="195"/>
      <c r="N62" s="195"/>
      <c r="O62" s="195"/>
      <c r="P62" s="195"/>
      <c r="Q62" s="195"/>
      <c r="R62" s="195"/>
      <c r="S62" s="195"/>
    </row>
    <row r="63" spans="1:19" ht="44.25" customHeight="1" x14ac:dyDescent="0.2">
      <c r="A63" s="51">
        <v>3</v>
      </c>
      <c r="B63" s="196" t="s">
        <v>98</v>
      </c>
      <c r="C63" s="196"/>
      <c r="D63" s="196"/>
      <c r="E63" s="196"/>
      <c r="F63" s="196"/>
      <c r="G63" s="196"/>
      <c r="H63" s="196"/>
      <c r="I63" s="196"/>
      <c r="J63" s="196"/>
      <c r="K63" s="196"/>
      <c r="L63" s="196"/>
      <c r="M63" s="196"/>
      <c r="N63" s="196"/>
      <c r="O63" s="196"/>
      <c r="P63" s="196"/>
      <c r="Q63" s="196"/>
      <c r="R63" s="196"/>
      <c r="S63" s="196"/>
    </row>
    <row r="64" spans="1:19" x14ac:dyDescent="0.2">
      <c r="A64" s="51">
        <v>4</v>
      </c>
      <c r="B64" s="196" t="s">
        <v>99</v>
      </c>
      <c r="C64" s="196"/>
      <c r="D64" s="196"/>
      <c r="E64" s="196"/>
      <c r="F64" s="196"/>
      <c r="G64" s="196"/>
      <c r="H64" s="196"/>
      <c r="I64" s="196"/>
      <c r="J64" s="196"/>
      <c r="K64" s="196"/>
      <c r="L64" s="196"/>
      <c r="M64" s="196"/>
      <c r="N64" s="196"/>
      <c r="O64" s="196"/>
      <c r="P64" s="196"/>
      <c r="Q64" s="196"/>
      <c r="R64" s="196"/>
      <c r="S64" s="196"/>
    </row>
    <row r="65" spans="1:19" ht="12.75" customHeight="1" x14ac:dyDescent="0.2">
      <c r="A65" s="9">
        <v>5</v>
      </c>
      <c r="B65" s="56" t="s">
        <v>100</v>
      </c>
      <c r="C65" s="56"/>
      <c r="D65" s="56"/>
      <c r="E65" s="56"/>
      <c r="F65" s="56"/>
      <c r="G65" s="56"/>
      <c r="H65" s="56"/>
      <c r="I65" s="56"/>
      <c r="J65" s="56"/>
      <c r="K65" s="56"/>
      <c r="L65" s="56"/>
      <c r="M65" s="56"/>
      <c r="N65" s="56"/>
      <c r="O65" s="56"/>
      <c r="P65" s="56"/>
      <c r="Q65" s="56"/>
      <c r="R65" s="56"/>
      <c r="S65" s="56"/>
    </row>
    <row r="66" spans="1:19" x14ac:dyDescent="0.2">
      <c r="A66" s="9">
        <v>6</v>
      </c>
      <c r="B66" s="196" t="s">
        <v>101</v>
      </c>
      <c r="C66" s="196"/>
      <c r="D66" s="196"/>
      <c r="E66" s="196"/>
      <c r="F66" s="196"/>
      <c r="G66" s="196"/>
      <c r="H66" s="196"/>
      <c r="I66" s="196"/>
      <c r="J66" s="196"/>
      <c r="K66" s="196"/>
      <c r="L66" s="196"/>
      <c r="M66" s="196"/>
      <c r="N66" s="196"/>
      <c r="O66" s="196"/>
      <c r="P66" s="196"/>
      <c r="Q66" s="196"/>
      <c r="R66" s="196"/>
      <c r="S66" s="196"/>
    </row>
    <row r="67" spans="1:19" x14ac:dyDescent="0.2">
      <c r="A67" s="57">
        <v>7</v>
      </c>
      <c r="B67" s="56" t="s">
        <v>102</v>
      </c>
    </row>
    <row r="68" spans="1:19" ht="12.75" customHeight="1" x14ac:dyDescent="0.2">
      <c r="A68" s="57">
        <v>8</v>
      </c>
      <c r="B68" s="56" t="s">
        <v>103</v>
      </c>
      <c r="C68" s="58"/>
      <c r="D68" s="58"/>
      <c r="E68" s="58"/>
      <c r="F68" s="58"/>
      <c r="G68" s="58"/>
      <c r="H68" s="58"/>
      <c r="I68" s="58"/>
      <c r="J68" s="58"/>
      <c r="K68" s="58"/>
      <c r="L68" s="58"/>
      <c r="M68" s="58"/>
      <c r="N68" s="58"/>
      <c r="O68" s="58"/>
      <c r="P68" s="58"/>
      <c r="Q68" s="58"/>
      <c r="R68" s="58"/>
      <c r="S68" s="58"/>
    </row>
    <row r="69" spans="1:19" x14ac:dyDescent="0.2">
      <c r="A69" s="57"/>
      <c r="B69" s="58"/>
      <c r="C69" s="58"/>
      <c r="D69" s="58"/>
      <c r="E69" s="58"/>
      <c r="F69" s="58"/>
      <c r="G69" s="58"/>
      <c r="H69" s="58"/>
      <c r="I69" s="58"/>
      <c r="J69" s="58"/>
      <c r="K69" s="58"/>
      <c r="L69" s="58"/>
      <c r="M69" s="58"/>
      <c r="N69" s="58"/>
      <c r="O69" s="58"/>
      <c r="P69" s="58"/>
      <c r="Q69" s="58"/>
      <c r="R69" s="58"/>
      <c r="S69" s="58"/>
    </row>
    <row r="70" spans="1:19" x14ac:dyDescent="0.2">
      <c r="C70" s="55"/>
      <c r="D70" s="55"/>
      <c r="E70" s="55"/>
      <c r="F70" s="55"/>
      <c r="G70" s="55"/>
      <c r="H70" s="55"/>
      <c r="I70" s="55"/>
      <c r="J70" s="55"/>
      <c r="K70" s="55"/>
      <c r="L70" s="55"/>
      <c r="M70" s="55"/>
      <c r="N70" s="55"/>
      <c r="O70" s="55"/>
      <c r="P70" s="55"/>
      <c r="Q70" s="55"/>
      <c r="R70" s="55"/>
      <c r="S70" s="55"/>
    </row>
  </sheetData>
  <mergeCells count="22">
    <mergeCell ref="B64:S64"/>
    <mergeCell ref="B66:S66"/>
    <mergeCell ref="A13:A14"/>
    <mergeCell ref="B13:B14"/>
    <mergeCell ref="B57:S57"/>
    <mergeCell ref="B61:S61"/>
    <mergeCell ref="B62:S62"/>
    <mergeCell ref="B63:S63"/>
    <mergeCell ref="A8:B8"/>
    <mergeCell ref="C8:Q8"/>
    <mergeCell ref="A9:B9"/>
    <mergeCell ref="C9:Q9"/>
    <mergeCell ref="C12:I12"/>
    <mergeCell ref="J12:M12"/>
    <mergeCell ref="N12:Q12"/>
    <mergeCell ref="A7:B7"/>
    <mergeCell ref="C7:Q7"/>
    <mergeCell ref="A1:S1"/>
    <mergeCell ref="A2:S2"/>
    <mergeCell ref="A3:S3"/>
    <mergeCell ref="A6:B6"/>
    <mergeCell ref="C6:Q6"/>
  </mergeCells>
  <dataValidations disablePrompts="1" count="6">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200-000000000000}"/>
    <dataValidation type="list" allowBlank="1" showInputMessage="1" showErrorMessage="1" sqref="R7" xr:uid="{00000000-0002-0000-0200-000001000000}">
      <formula1>$Y$6:$Y$12</formula1>
    </dataValidation>
    <dataValidation type="list" allowBlank="1" showInputMessage="1" showErrorMessage="1" sqref="R8" xr:uid="{00000000-0002-0000-0200-000002000000}">
      <formula1>$Y$7:$Y$12</formula1>
    </dataValidation>
    <dataValidation type="list" allowBlank="1" showInputMessage="1" showErrorMessage="1" sqref="R9" xr:uid="{00000000-0002-0000-0200-000003000000}">
      <formula1>$Y$8:$Y$12</formula1>
    </dataValidation>
    <dataValidation type="list" allowBlank="1" showInputMessage="1" showErrorMessage="1" sqref="S7:S8" xr:uid="{00000000-0002-0000-0200-000004000000}">
      <formula1>$Y$1:$Y$3</formula1>
    </dataValidation>
    <dataValidation type="list" allowBlank="1" showInputMessage="1" showErrorMessage="1" sqref="S9" xr:uid="{00000000-0002-0000-0200-000005000000}">
      <formula1>$Y$2:$Y$3</formula1>
    </dataValidation>
  </dataValidations>
  <pageMargins left="0.7" right="0.7" top="0.75" bottom="0.75" header="0.3" footer="0.3"/>
  <pageSetup scale="41"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70"/>
  <sheetViews>
    <sheetView workbookViewId="0">
      <selection activeCell="A9" sqref="A9:B9"/>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0"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197" t="s">
        <v>0</v>
      </c>
      <c r="B1" s="197"/>
      <c r="C1" s="197"/>
      <c r="D1" s="197"/>
      <c r="E1" s="197"/>
      <c r="F1" s="197"/>
      <c r="G1" s="197"/>
      <c r="H1" s="197"/>
      <c r="I1" s="197"/>
      <c r="J1" s="197"/>
      <c r="K1" s="197"/>
      <c r="L1" s="197"/>
      <c r="M1" s="197"/>
      <c r="N1" s="197"/>
      <c r="O1" s="197"/>
      <c r="P1" s="197"/>
      <c r="Q1" s="197"/>
      <c r="R1" s="197"/>
      <c r="S1" s="197"/>
      <c r="Y1" s="1" t="s">
        <v>1</v>
      </c>
    </row>
    <row r="2" spans="1:25" ht="18" x14ac:dyDescent="0.25">
      <c r="A2" s="197" t="s">
        <v>2</v>
      </c>
      <c r="B2" s="197"/>
      <c r="C2" s="197"/>
      <c r="D2" s="197"/>
      <c r="E2" s="197"/>
      <c r="F2" s="197"/>
      <c r="G2" s="197"/>
      <c r="H2" s="197"/>
      <c r="I2" s="197"/>
      <c r="J2" s="197"/>
      <c r="K2" s="197"/>
      <c r="L2" s="197"/>
      <c r="M2" s="197"/>
      <c r="N2" s="197"/>
      <c r="O2" s="197"/>
      <c r="P2" s="197"/>
      <c r="Q2" s="197"/>
      <c r="R2" s="197"/>
      <c r="S2" s="197"/>
      <c r="Y2" s="1" t="s">
        <v>3</v>
      </c>
    </row>
    <row r="3" spans="1:25" ht="18" x14ac:dyDescent="0.25">
      <c r="A3" s="197"/>
      <c r="B3" s="197"/>
      <c r="C3" s="197"/>
      <c r="D3" s="197"/>
      <c r="E3" s="197"/>
      <c r="F3" s="197"/>
      <c r="G3" s="197"/>
      <c r="H3" s="197"/>
      <c r="I3" s="197"/>
      <c r="J3" s="197"/>
      <c r="K3" s="197"/>
      <c r="L3" s="197"/>
      <c r="M3" s="197"/>
      <c r="N3" s="197"/>
      <c r="O3" s="197"/>
      <c r="P3" s="197"/>
      <c r="Q3" s="197"/>
      <c r="R3" s="197"/>
      <c r="S3" s="197"/>
      <c r="Y3" s="1" t="s">
        <v>4</v>
      </c>
    </row>
    <row r="4" spans="1:25" ht="18" x14ac:dyDescent="0.25">
      <c r="A4" s="3" t="s">
        <v>5</v>
      </c>
      <c r="B4" s="4"/>
      <c r="C4" s="4"/>
      <c r="D4" s="4"/>
      <c r="E4" s="4"/>
      <c r="F4" s="4"/>
      <c r="G4" s="4"/>
      <c r="H4" s="4"/>
      <c r="I4" s="4"/>
      <c r="J4" s="4"/>
      <c r="K4" s="4"/>
      <c r="L4" s="4"/>
      <c r="M4" s="4"/>
      <c r="N4" s="4"/>
      <c r="O4" s="4"/>
      <c r="P4" s="4"/>
      <c r="Q4" s="4"/>
      <c r="R4" s="4"/>
      <c r="S4" s="4"/>
    </row>
    <row r="5" spans="1:25" ht="18" x14ac:dyDescent="0.25">
      <c r="A5" s="4"/>
      <c r="B5" s="4"/>
      <c r="C5" s="4"/>
      <c r="D5" s="4"/>
      <c r="E5" s="4"/>
      <c r="F5" s="4"/>
      <c r="G5" s="4"/>
      <c r="H5" s="4"/>
      <c r="I5" s="4"/>
      <c r="J5" s="4"/>
      <c r="K5" s="4"/>
      <c r="L5" s="4"/>
      <c r="M5" s="4"/>
      <c r="N5" s="4"/>
      <c r="O5" s="4"/>
      <c r="P5" s="4"/>
      <c r="Q5" s="4"/>
      <c r="R5" s="4"/>
      <c r="S5" s="4"/>
    </row>
    <row r="6" spans="1:25" ht="51" customHeight="1" x14ac:dyDescent="0.2">
      <c r="A6" s="206" t="s">
        <v>6</v>
      </c>
      <c r="B6" s="207"/>
      <c r="C6" s="208" t="s">
        <v>7</v>
      </c>
      <c r="D6" s="208"/>
      <c r="E6" s="208"/>
      <c r="F6" s="208"/>
      <c r="G6" s="208"/>
      <c r="H6" s="208"/>
      <c r="I6" s="208"/>
      <c r="J6" s="208"/>
      <c r="K6" s="208"/>
      <c r="L6" s="208"/>
      <c r="M6" s="208"/>
      <c r="N6" s="208"/>
      <c r="O6" s="208"/>
      <c r="P6" s="208"/>
      <c r="Q6" s="208"/>
      <c r="R6" s="5" t="s">
        <v>8</v>
      </c>
      <c r="S6" s="6" t="s">
        <v>9</v>
      </c>
      <c r="Y6" s="1">
        <v>2012</v>
      </c>
    </row>
    <row r="7" spans="1:25" ht="35.25" customHeight="1" x14ac:dyDescent="0.2">
      <c r="A7" s="203" t="s">
        <v>10</v>
      </c>
      <c r="B7" s="204"/>
      <c r="C7" s="205" t="s">
        <v>11</v>
      </c>
      <c r="D7" s="205"/>
      <c r="E7" s="205"/>
      <c r="F7" s="205"/>
      <c r="G7" s="205"/>
      <c r="H7" s="205"/>
      <c r="I7" s="205"/>
      <c r="J7" s="205"/>
      <c r="K7" s="205"/>
      <c r="L7" s="205"/>
      <c r="M7" s="205"/>
      <c r="N7" s="205"/>
      <c r="O7" s="205"/>
      <c r="P7" s="205"/>
      <c r="Q7" s="205"/>
      <c r="R7" s="7"/>
      <c r="S7" s="8"/>
      <c r="Y7" s="1">
        <v>2013</v>
      </c>
    </row>
    <row r="8" spans="1:25" ht="30.75" customHeight="1" x14ac:dyDescent="0.2">
      <c r="A8" s="209" t="s">
        <v>12</v>
      </c>
      <c r="B8" s="210"/>
      <c r="C8" s="211" t="s">
        <v>13</v>
      </c>
      <c r="D8" s="211"/>
      <c r="E8" s="211"/>
      <c r="F8" s="211"/>
      <c r="G8" s="211"/>
      <c r="H8" s="211"/>
      <c r="I8" s="211"/>
      <c r="J8" s="211"/>
      <c r="K8" s="211"/>
      <c r="L8" s="211"/>
      <c r="M8" s="211"/>
      <c r="N8" s="211"/>
      <c r="O8" s="211"/>
      <c r="P8" s="211"/>
      <c r="Q8" s="211"/>
      <c r="R8" s="7"/>
      <c r="S8" s="7"/>
      <c r="Y8" s="1">
        <v>2014</v>
      </c>
    </row>
    <row r="9" spans="1:25" ht="36.75" customHeight="1" x14ac:dyDescent="0.2">
      <c r="A9" s="205" t="s">
        <v>14</v>
      </c>
      <c r="B9" s="205"/>
      <c r="C9" s="205" t="s">
        <v>15</v>
      </c>
      <c r="D9" s="205"/>
      <c r="E9" s="205"/>
      <c r="F9" s="205"/>
      <c r="G9" s="205"/>
      <c r="H9" s="205"/>
      <c r="I9" s="205"/>
      <c r="J9" s="205"/>
      <c r="K9" s="205"/>
      <c r="L9" s="205"/>
      <c r="M9" s="205"/>
      <c r="N9" s="205"/>
      <c r="O9" s="205"/>
      <c r="P9" s="205"/>
      <c r="Q9" s="205"/>
      <c r="R9" s="7"/>
      <c r="S9" s="7"/>
      <c r="Y9" s="1">
        <v>2015</v>
      </c>
    </row>
    <row r="10" spans="1:25" ht="36.75" customHeight="1" x14ac:dyDescent="0.2">
      <c r="A10" s="9"/>
      <c r="B10" s="181" t="s">
        <v>182</v>
      </c>
      <c r="C10" s="10"/>
      <c r="D10" s="10"/>
      <c r="E10" s="10"/>
      <c r="F10" s="10"/>
      <c r="G10" s="10"/>
      <c r="H10" s="10"/>
      <c r="I10" s="10"/>
      <c r="J10" s="10"/>
      <c r="K10" s="10"/>
      <c r="L10" s="10"/>
      <c r="M10" s="10"/>
      <c r="N10" s="10"/>
      <c r="O10" s="10"/>
      <c r="P10" s="10"/>
      <c r="Q10" s="10"/>
      <c r="R10" s="10"/>
      <c r="S10" s="11"/>
      <c r="Y10" s="1">
        <v>2016</v>
      </c>
    </row>
    <row r="11" spans="1:25" ht="13.5" thickBot="1" x14ac:dyDescent="0.25">
      <c r="A11" s="12"/>
      <c r="B11" s="12"/>
      <c r="C11" s="12"/>
      <c r="D11" s="12"/>
      <c r="E11" s="12"/>
      <c r="F11" s="12"/>
      <c r="G11" s="12"/>
      <c r="H11" s="12"/>
      <c r="I11" s="12"/>
      <c r="J11" s="12"/>
      <c r="K11" s="12"/>
      <c r="L11" s="12"/>
      <c r="M11" s="12"/>
      <c r="N11" s="12"/>
      <c r="O11" s="12"/>
      <c r="P11" s="12"/>
      <c r="Q11" s="12"/>
      <c r="R11" s="12"/>
      <c r="S11" s="12"/>
      <c r="Y11" s="1">
        <v>2017</v>
      </c>
    </row>
    <row r="12" spans="1:25" ht="18.75" customHeight="1" thickBot="1" x14ac:dyDescent="0.3">
      <c r="A12" s="4"/>
      <c r="B12" s="4"/>
      <c r="C12" s="212" t="s">
        <v>16</v>
      </c>
      <c r="D12" s="213"/>
      <c r="E12" s="213"/>
      <c r="F12" s="213"/>
      <c r="G12" s="213"/>
      <c r="H12" s="213"/>
      <c r="I12" s="214"/>
      <c r="J12" s="215" t="s">
        <v>17</v>
      </c>
      <c r="K12" s="216"/>
      <c r="L12" s="216"/>
      <c r="M12" s="216"/>
      <c r="N12" s="215" t="s">
        <v>18</v>
      </c>
      <c r="O12" s="216"/>
      <c r="P12" s="216"/>
      <c r="Q12" s="217"/>
      <c r="R12" s="4"/>
      <c r="S12" s="4"/>
      <c r="Y12" s="1">
        <v>2018</v>
      </c>
    </row>
    <row r="13" spans="1:25" ht="63.75" customHeight="1" x14ac:dyDescent="0.2">
      <c r="A13" s="218" t="s">
        <v>19</v>
      </c>
      <c r="B13" s="220" t="s">
        <v>20</v>
      </c>
      <c r="C13" s="13" t="s">
        <v>21</v>
      </c>
      <c r="D13" s="14" t="s">
        <v>22</v>
      </c>
      <c r="E13" s="15" t="s">
        <v>23</v>
      </c>
      <c r="F13" s="13" t="s">
        <v>24</v>
      </c>
      <c r="G13" s="14" t="s">
        <v>25</v>
      </c>
      <c r="H13" s="15" t="s">
        <v>26</v>
      </c>
      <c r="I13" s="16" t="s">
        <v>27</v>
      </c>
      <c r="J13" s="13" t="s">
        <v>28</v>
      </c>
      <c r="K13" s="17" t="s">
        <v>29</v>
      </c>
      <c r="L13" s="17" t="s">
        <v>30</v>
      </c>
      <c r="M13" s="18" t="s">
        <v>31</v>
      </c>
      <c r="N13" s="13" t="s">
        <v>32</v>
      </c>
      <c r="O13" s="17" t="s">
        <v>33</v>
      </c>
      <c r="P13" s="17" t="s">
        <v>34</v>
      </c>
      <c r="Q13" s="15" t="s">
        <v>35</v>
      </c>
      <c r="R13" s="19" t="s">
        <v>36</v>
      </c>
      <c r="S13" s="20" t="s">
        <v>37</v>
      </c>
    </row>
    <row r="14" spans="1:25" ht="13.5" thickBot="1" x14ac:dyDescent="0.25">
      <c r="A14" s="219"/>
      <c r="B14" s="221"/>
      <c r="C14" s="21" t="s">
        <v>38</v>
      </c>
      <c r="D14" s="22" t="s">
        <v>39</v>
      </c>
      <c r="E14" s="23" t="s">
        <v>40</v>
      </c>
      <c r="F14" s="21" t="s">
        <v>41</v>
      </c>
      <c r="G14" s="22" t="s">
        <v>42</v>
      </c>
      <c r="H14" s="23" t="s">
        <v>43</v>
      </c>
      <c r="I14" s="24" t="s">
        <v>44</v>
      </c>
      <c r="J14" s="25" t="s">
        <v>45</v>
      </c>
      <c r="K14" s="26" t="s">
        <v>46</v>
      </c>
      <c r="L14" s="22" t="s">
        <v>47</v>
      </c>
      <c r="M14" s="26" t="s">
        <v>48</v>
      </c>
      <c r="N14" s="27" t="s">
        <v>49</v>
      </c>
      <c r="O14" s="28" t="s">
        <v>50</v>
      </c>
      <c r="P14" s="28" t="s">
        <v>51</v>
      </c>
      <c r="Q14" s="29" t="s">
        <v>52</v>
      </c>
      <c r="R14" s="30" t="s">
        <v>53</v>
      </c>
      <c r="S14" s="23" t="s">
        <v>54</v>
      </c>
    </row>
    <row r="15" spans="1:25" ht="25.5" x14ac:dyDescent="0.2">
      <c r="A15" s="31">
        <v>1611</v>
      </c>
      <c r="B15" s="32" t="s">
        <v>55</v>
      </c>
      <c r="C15" s="154">
        <f>'2013 CGAAP'!C15</f>
        <v>42003</v>
      </c>
      <c r="D15" s="155"/>
      <c r="E15" s="156">
        <f>C15-D15</f>
        <v>42003</v>
      </c>
      <c r="F15" s="154"/>
      <c r="G15" s="155"/>
      <c r="H15" s="156">
        <f>F15-G15</f>
        <v>0</v>
      </c>
      <c r="I15" s="157">
        <f>'2013 CGAAP'!I15</f>
        <v>40000</v>
      </c>
      <c r="J15" s="33">
        <v>2</v>
      </c>
      <c r="K15" s="34">
        <f>IF(J15=0,0,1/J15)</f>
        <v>0.5</v>
      </c>
      <c r="L15" s="35">
        <v>2</v>
      </c>
      <c r="M15" s="36">
        <f>IF(L15=0,0,1/L15)</f>
        <v>0.5</v>
      </c>
      <c r="N15" s="163">
        <f>IF(J15=0,0,+E15/J15)</f>
        <v>21001.5</v>
      </c>
      <c r="O15" s="163">
        <f>IF(L15=0,0,+H15/L15)</f>
        <v>0</v>
      </c>
      <c r="P15" s="164">
        <f>IF(L15=0,0,+(I15*0.5)/L15)</f>
        <v>10000</v>
      </c>
      <c r="Q15" s="165">
        <f>IF(ISERROR(+N15+O15+P15), 0, +N15+O15+P15)</f>
        <v>31001.5</v>
      </c>
      <c r="R15" s="166">
        <f>'2.6 Fixed Asset Cont Sched'!L85</f>
        <v>34102</v>
      </c>
      <c r="S15" s="167">
        <f>IF(ISERROR(+R15-122), 0, +R15-Q15)</f>
        <v>3100.5</v>
      </c>
    </row>
    <row r="16" spans="1:25" ht="25.5" x14ac:dyDescent="0.2">
      <c r="A16" s="37">
        <v>1612</v>
      </c>
      <c r="B16" s="38" t="s">
        <v>56</v>
      </c>
      <c r="C16" s="154">
        <f>'2013 CGAAP'!C16</f>
        <v>0</v>
      </c>
      <c r="D16" s="155"/>
      <c r="E16" s="156">
        <f t="shared" ref="E16:E52" si="0">C16-D16</f>
        <v>0</v>
      </c>
      <c r="F16" s="154"/>
      <c r="G16" s="155"/>
      <c r="H16" s="156">
        <f t="shared" ref="H16:H52" si="1">F16-G16</f>
        <v>0</v>
      </c>
      <c r="I16" s="157">
        <f>'2013 CGAAP'!I16</f>
        <v>0</v>
      </c>
      <c r="J16" s="33"/>
      <c r="K16" s="34">
        <f t="shared" ref="K16:K52" si="2">IF(J16=0,0,1/J16)</f>
        <v>0</v>
      </c>
      <c r="L16" s="35"/>
      <c r="M16" s="39">
        <f t="shared" ref="M16:M52" si="3">IF(L16=0,0,1/L16)</f>
        <v>0</v>
      </c>
      <c r="N16" s="163">
        <f t="shared" ref="N16:N52" si="4">IF(J16=0,0,+E16/J16)</f>
        <v>0</v>
      </c>
      <c r="O16" s="163">
        <f>IF(L16=0,0,+H16/L16)</f>
        <v>0</v>
      </c>
      <c r="P16" s="164">
        <f t="shared" ref="P16:P52" si="5">IF(L16=0,0,+(I16*0.5)/L16)</f>
        <v>0</v>
      </c>
      <c r="Q16" s="165">
        <f t="shared" ref="Q16:Q52" si="6">IF(ISERROR(+N16+O16+P16), 0, +N16+O16+P16)</f>
        <v>0</v>
      </c>
      <c r="R16" s="166">
        <f>'2.6 Fixed Asset Cont Sched'!L86</f>
        <v>0</v>
      </c>
      <c r="S16" s="167">
        <f t="shared" ref="S16:S52" si="7">IF(ISERROR(+R16-122), 0, +R16-Q16)</f>
        <v>0</v>
      </c>
    </row>
    <row r="17" spans="1:19" ht="14.25" x14ac:dyDescent="0.2">
      <c r="A17" s="37">
        <v>1805</v>
      </c>
      <c r="B17" s="38" t="s">
        <v>57</v>
      </c>
      <c r="C17" s="154">
        <f>'2013 CGAAP'!C17</f>
        <v>141</v>
      </c>
      <c r="D17" s="155"/>
      <c r="E17" s="156">
        <f t="shared" si="0"/>
        <v>141</v>
      </c>
      <c r="F17" s="154"/>
      <c r="G17" s="155"/>
      <c r="H17" s="156">
        <f t="shared" si="1"/>
        <v>0</v>
      </c>
      <c r="I17" s="157">
        <f>'2013 CGAAP'!I17</f>
        <v>0</v>
      </c>
      <c r="J17" s="33">
        <v>0</v>
      </c>
      <c r="K17" s="34">
        <f t="shared" si="2"/>
        <v>0</v>
      </c>
      <c r="L17" s="35"/>
      <c r="M17" s="39">
        <f t="shared" si="3"/>
        <v>0</v>
      </c>
      <c r="N17" s="163">
        <f t="shared" si="4"/>
        <v>0</v>
      </c>
      <c r="O17" s="163">
        <f t="shared" ref="O17:O52" si="8">IF(L17=0,0,+H17/L17)</f>
        <v>0</v>
      </c>
      <c r="P17" s="164">
        <f t="shared" si="5"/>
        <v>0</v>
      </c>
      <c r="Q17" s="165">
        <f t="shared" si="6"/>
        <v>0</v>
      </c>
      <c r="R17" s="166">
        <f>'2.6 Fixed Asset Cont Sched'!L87</f>
        <v>0</v>
      </c>
      <c r="S17" s="167">
        <f t="shared" si="7"/>
        <v>0</v>
      </c>
    </row>
    <row r="18" spans="1:19" ht="14.25" x14ac:dyDescent="0.2">
      <c r="A18" s="37">
        <v>1808</v>
      </c>
      <c r="B18" s="38" t="s">
        <v>58</v>
      </c>
      <c r="C18" s="154">
        <f>'2013 CGAAP'!C18</f>
        <v>0</v>
      </c>
      <c r="D18" s="155"/>
      <c r="E18" s="156">
        <f t="shared" si="0"/>
        <v>0</v>
      </c>
      <c r="F18" s="154"/>
      <c r="G18" s="155"/>
      <c r="H18" s="156">
        <f t="shared" si="1"/>
        <v>0</v>
      </c>
      <c r="I18" s="157">
        <f>'2013 CGAAP'!I18</f>
        <v>0</v>
      </c>
      <c r="J18" s="33"/>
      <c r="K18" s="34">
        <f t="shared" si="2"/>
        <v>0</v>
      </c>
      <c r="L18" s="35"/>
      <c r="M18" s="39">
        <f t="shared" si="3"/>
        <v>0</v>
      </c>
      <c r="N18" s="163">
        <f t="shared" si="4"/>
        <v>0</v>
      </c>
      <c r="O18" s="163">
        <f t="shared" si="8"/>
        <v>0</v>
      </c>
      <c r="P18" s="164">
        <f t="shared" si="5"/>
        <v>0</v>
      </c>
      <c r="Q18" s="165">
        <f t="shared" si="6"/>
        <v>0</v>
      </c>
      <c r="R18" s="166">
        <f>'2.6 Fixed Asset Cont Sched'!L88</f>
        <v>0</v>
      </c>
      <c r="S18" s="167">
        <f t="shared" si="7"/>
        <v>0</v>
      </c>
    </row>
    <row r="19" spans="1:19" ht="14.25" x14ac:dyDescent="0.2">
      <c r="A19" s="37">
        <v>1810</v>
      </c>
      <c r="B19" s="38" t="s">
        <v>59</v>
      </c>
      <c r="C19" s="154">
        <f>'2013 CGAAP'!C19</f>
        <v>0</v>
      </c>
      <c r="D19" s="155"/>
      <c r="E19" s="156">
        <f t="shared" si="0"/>
        <v>0</v>
      </c>
      <c r="F19" s="154"/>
      <c r="G19" s="155"/>
      <c r="H19" s="156">
        <f t="shared" si="1"/>
        <v>0</v>
      </c>
      <c r="I19" s="157">
        <f>'2013 CGAAP'!I19</f>
        <v>0</v>
      </c>
      <c r="J19" s="33"/>
      <c r="K19" s="34">
        <f t="shared" si="2"/>
        <v>0</v>
      </c>
      <c r="L19" s="35"/>
      <c r="M19" s="39">
        <f t="shared" si="3"/>
        <v>0</v>
      </c>
      <c r="N19" s="163">
        <f t="shared" si="4"/>
        <v>0</v>
      </c>
      <c r="O19" s="163">
        <f t="shared" si="8"/>
        <v>0</v>
      </c>
      <c r="P19" s="164">
        <f t="shared" si="5"/>
        <v>0</v>
      </c>
      <c r="Q19" s="165">
        <f t="shared" si="6"/>
        <v>0</v>
      </c>
      <c r="R19" s="166">
        <f>'2.6 Fixed Asset Cont Sched'!L89</f>
        <v>0</v>
      </c>
      <c r="S19" s="167">
        <f t="shared" si="7"/>
        <v>0</v>
      </c>
    </row>
    <row r="20" spans="1:19" ht="14.25" x14ac:dyDescent="0.2">
      <c r="A20" s="37">
        <v>1815</v>
      </c>
      <c r="B20" s="38" t="s">
        <v>60</v>
      </c>
      <c r="C20" s="154">
        <f>'2013 CGAAP'!C20</f>
        <v>252139</v>
      </c>
      <c r="D20" s="155"/>
      <c r="E20" s="156">
        <f t="shared" si="0"/>
        <v>252139</v>
      </c>
      <c r="F20" s="154"/>
      <c r="G20" s="155"/>
      <c r="H20" s="156">
        <f t="shared" si="1"/>
        <v>0</v>
      </c>
      <c r="I20" s="157">
        <f>'2013 CGAAP'!I20</f>
        <v>34700</v>
      </c>
      <c r="J20" s="33">
        <v>25</v>
      </c>
      <c r="K20" s="34">
        <f t="shared" si="2"/>
        <v>0.04</v>
      </c>
      <c r="L20" s="35">
        <v>40</v>
      </c>
      <c r="M20" s="39">
        <f t="shared" si="3"/>
        <v>2.5000000000000001E-2</v>
      </c>
      <c r="N20" s="163">
        <f t="shared" si="4"/>
        <v>10085.56</v>
      </c>
      <c r="O20" s="163">
        <f t="shared" si="8"/>
        <v>0</v>
      </c>
      <c r="P20" s="164">
        <f t="shared" si="5"/>
        <v>433.75</v>
      </c>
      <c r="Q20" s="165">
        <f t="shared" si="6"/>
        <v>10519.31</v>
      </c>
      <c r="R20" s="166">
        <f>'2.6 Fixed Asset Cont Sched'!L90</f>
        <v>6737</v>
      </c>
      <c r="S20" s="167">
        <f t="shared" si="7"/>
        <v>-3782.3099999999995</v>
      </c>
    </row>
    <row r="21" spans="1:19" ht="14.25" x14ac:dyDescent="0.2">
      <c r="A21" s="37">
        <v>1820</v>
      </c>
      <c r="B21" s="38" t="s">
        <v>61</v>
      </c>
      <c r="C21" s="154">
        <f>'2013 CGAAP'!C21</f>
        <v>0</v>
      </c>
      <c r="D21" s="155"/>
      <c r="E21" s="156">
        <f t="shared" si="0"/>
        <v>0</v>
      </c>
      <c r="F21" s="154"/>
      <c r="G21" s="155"/>
      <c r="H21" s="156">
        <f t="shared" si="1"/>
        <v>0</v>
      </c>
      <c r="I21" s="157">
        <f>'2013 CGAAP'!I21</f>
        <v>0</v>
      </c>
      <c r="J21" s="33"/>
      <c r="K21" s="34">
        <f t="shared" si="2"/>
        <v>0</v>
      </c>
      <c r="L21" s="35"/>
      <c r="M21" s="39">
        <f t="shared" si="3"/>
        <v>0</v>
      </c>
      <c r="N21" s="163">
        <f t="shared" si="4"/>
        <v>0</v>
      </c>
      <c r="O21" s="163">
        <f t="shared" si="8"/>
        <v>0</v>
      </c>
      <c r="P21" s="164">
        <f t="shared" si="5"/>
        <v>0</v>
      </c>
      <c r="Q21" s="165">
        <f t="shared" si="6"/>
        <v>0</v>
      </c>
      <c r="R21" s="166">
        <f>'2.6 Fixed Asset Cont Sched'!L91</f>
        <v>0</v>
      </c>
      <c r="S21" s="167">
        <f t="shared" si="7"/>
        <v>0</v>
      </c>
    </row>
    <row r="22" spans="1:19" ht="14.25" x14ac:dyDescent="0.2">
      <c r="A22" s="37">
        <v>1825</v>
      </c>
      <c r="B22" s="38" t="s">
        <v>62</v>
      </c>
      <c r="C22" s="154">
        <f>'2013 CGAAP'!C22</f>
        <v>0</v>
      </c>
      <c r="D22" s="155"/>
      <c r="E22" s="156">
        <f t="shared" si="0"/>
        <v>0</v>
      </c>
      <c r="F22" s="154"/>
      <c r="G22" s="155"/>
      <c r="H22" s="156">
        <f t="shared" si="1"/>
        <v>0</v>
      </c>
      <c r="I22" s="157">
        <f>'2013 CGAAP'!I22</f>
        <v>0</v>
      </c>
      <c r="J22" s="33"/>
      <c r="K22" s="34">
        <f t="shared" si="2"/>
        <v>0</v>
      </c>
      <c r="L22" s="35"/>
      <c r="M22" s="39">
        <f t="shared" si="3"/>
        <v>0</v>
      </c>
      <c r="N22" s="163">
        <f t="shared" si="4"/>
        <v>0</v>
      </c>
      <c r="O22" s="163">
        <f t="shared" si="8"/>
        <v>0</v>
      </c>
      <c r="P22" s="164">
        <f t="shared" si="5"/>
        <v>0</v>
      </c>
      <c r="Q22" s="165">
        <f t="shared" si="6"/>
        <v>0</v>
      </c>
      <c r="R22" s="166">
        <f>'2.6 Fixed Asset Cont Sched'!L92</f>
        <v>0</v>
      </c>
      <c r="S22" s="167">
        <f t="shared" si="7"/>
        <v>0</v>
      </c>
    </row>
    <row r="23" spans="1:19" ht="14.25" x14ac:dyDescent="0.2">
      <c r="A23" s="37">
        <v>1830</v>
      </c>
      <c r="B23" s="38" t="s">
        <v>63</v>
      </c>
      <c r="C23" s="154">
        <f>'2013 CGAAP'!C23</f>
        <v>297529</v>
      </c>
      <c r="D23" s="155"/>
      <c r="E23" s="156">
        <f t="shared" si="0"/>
        <v>297529</v>
      </c>
      <c r="F23" s="154"/>
      <c r="G23" s="155"/>
      <c r="H23" s="156">
        <f t="shared" si="1"/>
        <v>0</v>
      </c>
      <c r="I23" s="157">
        <f>'2013 CGAAP'!I23</f>
        <v>8956</v>
      </c>
      <c r="J23" s="33">
        <v>25</v>
      </c>
      <c r="K23" s="34">
        <f t="shared" si="2"/>
        <v>0.04</v>
      </c>
      <c r="L23" s="35">
        <v>50</v>
      </c>
      <c r="M23" s="39">
        <f t="shared" si="3"/>
        <v>0.02</v>
      </c>
      <c r="N23" s="163">
        <f t="shared" si="4"/>
        <v>11901.16</v>
      </c>
      <c r="O23" s="163">
        <f t="shared" si="8"/>
        <v>0</v>
      </c>
      <c r="P23" s="164">
        <f t="shared" si="5"/>
        <v>89.56</v>
      </c>
      <c r="Q23" s="165">
        <f t="shared" si="6"/>
        <v>11990.72</v>
      </c>
      <c r="R23" s="166">
        <f>'2.6 Fixed Asset Cont Sched'!L93</f>
        <v>6040</v>
      </c>
      <c r="S23" s="167">
        <f t="shared" si="7"/>
        <v>-5950.7199999999993</v>
      </c>
    </row>
    <row r="24" spans="1:19" ht="14.25" x14ac:dyDescent="0.2">
      <c r="A24" s="37">
        <v>1835</v>
      </c>
      <c r="B24" s="38" t="s">
        <v>64</v>
      </c>
      <c r="C24" s="154">
        <f>'2013 CGAAP'!C24</f>
        <v>0</v>
      </c>
      <c r="D24" s="155"/>
      <c r="E24" s="156">
        <f t="shared" si="0"/>
        <v>0</v>
      </c>
      <c r="F24" s="154"/>
      <c r="G24" s="155"/>
      <c r="H24" s="156">
        <f t="shared" si="1"/>
        <v>0</v>
      </c>
      <c r="I24" s="157">
        <f>'2013 CGAAP'!I24</f>
        <v>0</v>
      </c>
      <c r="J24" s="33"/>
      <c r="K24" s="34">
        <f t="shared" si="2"/>
        <v>0</v>
      </c>
      <c r="L24" s="35"/>
      <c r="M24" s="39">
        <f t="shared" si="3"/>
        <v>0</v>
      </c>
      <c r="N24" s="163">
        <f t="shared" si="4"/>
        <v>0</v>
      </c>
      <c r="O24" s="163">
        <f t="shared" si="8"/>
        <v>0</v>
      </c>
      <c r="P24" s="164">
        <f t="shared" si="5"/>
        <v>0</v>
      </c>
      <c r="Q24" s="165">
        <f t="shared" si="6"/>
        <v>0</v>
      </c>
      <c r="R24" s="166">
        <f>'2.6 Fixed Asset Cont Sched'!L94</f>
        <v>0</v>
      </c>
      <c r="S24" s="167">
        <f t="shared" si="7"/>
        <v>0</v>
      </c>
    </row>
    <row r="25" spans="1:19" ht="14.25" x14ac:dyDescent="0.2">
      <c r="A25" s="37">
        <v>1840</v>
      </c>
      <c r="B25" s="38" t="s">
        <v>65</v>
      </c>
      <c r="C25" s="154">
        <f>'2013 CGAAP'!C25</f>
        <v>24949</v>
      </c>
      <c r="D25" s="155"/>
      <c r="E25" s="156">
        <f t="shared" si="0"/>
        <v>24949</v>
      </c>
      <c r="F25" s="154"/>
      <c r="G25" s="155"/>
      <c r="H25" s="156">
        <f t="shared" si="1"/>
        <v>0</v>
      </c>
      <c r="I25" s="157">
        <f>'2013 CGAAP'!I25</f>
        <v>0</v>
      </c>
      <c r="J25" s="33">
        <v>25</v>
      </c>
      <c r="K25" s="34">
        <f t="shared" si="2"/>
        <v>0.04</v>
      </c>
      <c r="L25" s="35">
        <v>50</v>
      </c>
      <c r="M25" s="39">
        <f t="shared" si="3"/>
        <v>0.02</v>
      </c>
      <c r="N25" s="163">
        <f t="shared" si="4"/>
        <v>997.96</v>
      </c>
      <c r="O25" s="163">
        <f t="shared" si="8"/>
        <v>0</v>
      </c>
      <c r="P25" s="164">
        <f t="shared" si="5"/>
        <v>0</v>
      </c>
      <c r="Q25" s="165">
        <f t="shared" si="6"/>
        <v>997.96</v>
      </c>
      <c r="R25" s="166">
        <f>'2.6 Fixed Asset Cont Sched'!L95</f>
        <v>499</v>
      </c>
      <c r="S25" s="167">
        <f t="shared" si="7"/>
        <v>-498.96000000000004</v>
      </c>
    </row>
    <row r="26" spans="1:19" ht="14.25" x14ac:dyDescent="0.2">
      <c r="A26" s="37">
        <v>1845</v>
      </c>
      <c r="B26" s="38" t="s">
        <v>66</v>
      </c>
      <c r="C26" s="154">
        <f>'2013 CGAAP'!C26</f>
        <v>3308</v>
      </c>
      <c r="D26" s="155"/>
      <c r="E26" s="156">
        <f t="shared" si="0"/>
        <v>3308</v>
      </c>
      <c r="F26" s="154"/>
      <c r="G26" s="155"/>
      <c r="H26" s="156">
        <f t="shared" si="1"/>
        <v>0</v>
      </c>
      <c r="I26" s="157">
        <f>'2013 CGAAP'!I26</f>
        <v>0</v>
      </c>
      <c r="J26" s="33">
        <v>25</v>
      </c>
      <c r="K26" s="34">
        <f t="shared" si="2"/>
        <v>0.04</v>
      </c>
      <c r="L26" s="35">
        <v>50</v>
      </c>
      <c r="M26" s="39">
        <f t="shared" si="3"/>
        <v>0.02</v>
      </c>
      <c r="N26" s="163">
        <f t="shared" si="4"/>
        <v>132.32</v>
      </c>
      <c r="O26" s="163">
        <f t="shared" si="8"/>
        <v>0</v>
      </c>
      <c r="P26" s="164">
        <f t="shared" si="5"/>
        <v>0</v>
      </c>
      <c r="Q26" s="165">
        <f t="shared" si="6"/>
        <v>132.32</v>
      </c>
      <c r="R26" s="166">
        <f>'2.6 Fixed Asset Cont Sched'!L96</f>
        <v>66</v>
      </c>
      <c r="S26" s="167">
        <f t="shared" si="7"/>
        <v>-66.319999999999993</v>
      </c>
    </row>
    <row r="27" spans="1:19" ht="14.25" x14ac:dyDescent="0.2">
      <c r="A27" s="37">
        <v>1850</v>
      </c>
      <c r="B27" s="38" t="s">
        <v>67</v>
      </c>
      <c r="C27" s="154">
        <f>'2013 CGAAP'!C27</f>
        <v>134027</v>
      </c>
      <c r="D27" s="155"/>
      <c r="E27" s="156">
        <f t="shared" si="0"/>
        <v>134027</v>
      </c>
      <c r="F27" s="154"/>
      <c r="G27" s="155"/>
      <c r="H27" s="156">
        <f t="shared" si="1"/>
        <v>0</v>
      </c>
      <c r="I27" s="157">
        <f>'2013 CGAAP'!I27</f>
        <v>3691</v>
      </c>
      <c r="J27" s="33">
        <v>25</v>
      </c>
      <c r="K27" s="34">
        <f t="shared" si="2"/>
        <v>0.04</v>
      </c>
      <c r="L27" s="35">
        <v>50</v>
      </c>
      <c r="M27" s="39">
        <f t="shared" si="3"/>
        <v>0.02</v>
      </c>
      <c r="N27" s="163">
        <f t="shared" si="4"/>
        <v>5361.08</v>
      </c>
      <c r="O27" s="163">
        <f t="shared" si="8"/>
        <v>0</v>
      </c>
      <c r="P27" s="164">
        <f t="shared" si="5"/>
        <v>36.909999999999997</v>
      </c>
      <c r="Q27" s="165">
        <f t="shared" si="6"/>
        <v>5397.99</v>
      </c>
      <c r="R27" s="166">
        <f>'2.6 Fixed Asset Cont Sched'!L97</f>
        <v>2717</v>
      </c>
      <c r="S27" s="167">
        <f t="shared" si="7"/>
        <v>-2680.99</v>
      </c>
    </row>
    <row r="28" spans="1:19" ht="14.25" x14ac:dyDescent="0.2">
      <c r="A28" s="37">
        <v>1855</v>
      </c>
      <c r="B28" s="38" t="s">
        <v>68</v>
      </c>
      <c r="C28" s="154">
        <f>'2013 CGAAP'!C28</f>
        <v>0</v>
      </c>
      <c r="D28" s="155"/>
      <c r="E28" s="156">
        <f t="shared" si="0"/>
        <v>0</v>
      </c>
      <c r="F28" s="154"/>
      <c r="G28" s="155"/>
      <c r="H28" s="156">
        <f t="shared" si="1"/>
        <v>0</v>
      </c>
      <c r="I28" s="157">
        <f>'2013 CGAAP'!I28</f>
        <v>0</v>
      </c>
      <c r="J28" s="33"/>
      <c r="K28" s="34">
        <f t="shared" si="2"/>
        <v>0</v>
      </c>
      <c r="L28" s="35"/>
      <c r="M28" s="39">
        <f t="shared" si="3"/>
        <v>0</v>
      </c>
      <c r="N28" s="163">
        <f t="shared" si="4"/>
        <v>0</v>
      </c>
      <c r="O28" s="163">
        <f t="shared" si="8"/>
        <v>0</v>
      </c>
      <c r="P28" s="164">
        <f t="shared" si="5"/>
        <v>0</v>
      </c>
      <c r="Q28" s="165">
        <f t="shared" si="6"/>
        <v>0</v>
      </c>
      <c r="R28" s="166">
        <f>'2.6 Fixed Asset Cont Sched'!L98</f>
        <v>0</v>
      </c>
      <c r="S28" s="167">
        <f t="shared" si="7"/>
        <v>0</v>
      </c>
    </row>
    <row r="29" spans="1:19" ht="14.25" x14ac:dyDescent="0.2">
      <c r="A29" s="37">
        <v>1860</v>
      </c>
      <c r="B29" s="38" t="s">
        <v>69</v>
      </c>
      <c r="C29" s="154">
        <f>'2013 CGAAP'!C29</f>
        <v>10128</v>
      </c>
      <c r="D29" s="155"/>
      <c r="E29" s="156">
        <f t="shared" si="0"/>
        <v>10128</v>
      </c>
      <c r="F29" s="154"/>
      <c r="G29" s="155"/>
      <c r="H29" s="156">
        <f t="shared" si="1"/>
        <v>0</v>
      </c>
      <c r="I29" s="157">
        <f>'2013 CGAAP'!I29</f>
        <v>193</v>
      </c>
      <c r="J29" s="33">
        <v>10</v>
      </c>
      <c r="K29" s="34">
        <f t="shared" si="2"/>
        <v>0.1</v>
      </c>
      <c r="L29" s="35">
        <v>15</v>
      </c>
      <c r="M29" s="39">
        <f t="shared" si="3"/>
        <v>6.6666666666666666E-2</v>
      </c>
      <c r="N29" s="163">
        <f t="shared" si="4"/>
        <v>1012.8</v>
      </c>
      <c r="O29" s="163">
        <f t="shared" si="8"/>
        <v>0</v>
      </c>
      <c r="P29" s="164">
        <f t="shared" si="5"/>
        <v>6.4333333333333336</v>
      </c>
      <c r="Q29" s="165">
        <f t="shared" si="6"/>
        <v>1019.2333333333332</v>
      </c>
      <c r="R29" s="166">
        <f>'2.6 Fixed Asset Cont Sched'!L99</f>
        <v>511</v>
      </c>
      <c r="S29" s="167">
        <f t="shared" si="7"/>
        <v>-508.23333333333323</v>
      </c>
    </row>
    <row r="30" spans="1:19" ht="14.25" x14ac:dyDescent="0.2">
      <c r="A30" s="37">
        <v>1860</v>
      </c>
      <c r="B30" s="38" t="s">
        <v>70</v>
      </c>
      <c r="C30" s="154">
        <f>'2013 CGAAP'!C30</f>
        <v>318999</v>
      </c>
      <c r="D30" s="155"/>
      <c r="E30" s="156">
        <f t="shared" si="0"/>
        <v>318999</v>
      </c>
      <c r="F30" s="154"/>
      <c r="G30" s="155"/>
      <c r="H30" s="156">
        <f t="shared" si="1"/>
        <v>0</v>
      </c>
      <c r="I30" s="157">
        <f>'2013 CGAAP'!I30</f>
        <v>687</v>
      </c>
      <c r="J30" s="33">
        <v>10</v>
      </c>
      <c r="K30" s="34">
        <f t="shared" si="2"/>
        <v>0.1</v>
      </c>
      <c r="L30" s="35">
        <v>20</v>
      </c>
      <c r="M30" s="39">
        <f t="shared" si="3"/>
        <v>0.05</v>
      </c>
      <c r="N30" s="163">
        <f t="shared" si="4"/>
        <v>31899.9</v>
      </c>
      <c r="O30" s="163">
        <f t="shared" si="8"/>
        <v>0</v>
      </c>
      <c r="P30" s="164">
        <f t="shared" si="5"/>
        <v>17.175000000000001</v>
      </c>
      <c r="Q30" s="165">
        <f t="shared" si="6"/>
        <v>31917.075000000001</v>
      </c>
      <c r="R30" s="166">
        <f>'2.6 Fixed Asset Cont Sched'!L100</f>
        <v>21289</v>
      </c>
      <c r="S30" s="167">
        <f t="shared" si="7"/>
        <v>-10628.075000000001</v>
      </c>
    </row>
    <row r="31" spans="1:19" ht="14.25" x14ac:dyDescent="0.2">
      <c r="A31" s="37">
        <v>1905</v>
      </c>
      <c r="B31" s="38" t="s">
        <v>57</v>
      </c>
      <c r="C31" s="154">
        <f>'2013 CGAAP'!C31</f>
        <v>0</v>
      </c>
      <c r="D31" s="155"/>
      <c r="E31" s="156">
        <f t="shared" si="0"/>
        <v>0</v>
      </c>
      <c r="F31" s="154"/>
      <c r="G31" s="155"/>
      <c r="H31" s="156">
        <f t="shared" si="1"/>
        <v>0</v>
      </c>
      <c r="I31" s="157">
        <f>'2013 CGAAP'!I31</f>
        <v>0</v>
      </c>
      <c r="J31" s="33"/>
      <c r="K31" s="34">
        <f t="shared" si="2"/>
        <v>0</v>
      </c>
      <c r="L31" s="35"/>
      <c r="M31" s="39">
        <f t="shared" si="3"/>
        <v>0</v>
      </c>
      <c r="N31" s="163">
        <f t="shared" si="4"/>
        <v>0</v>
      </c>
      <c r="O31" s="163">
        <f t="shared" si="8"/>
        <v>0</v>
      </c>
      <c r="P31" s="164">
        <f t="shared" si="5"/>
        <v>0</v>
      </c>
      <c r="Q31" s="165">
        <f t="shared" si="6"/>
        <v>0</v>
      </c>
      <c r="R31" s="166">
        <f>'2.6 Fixed Asset Cont Sched'!L101</f>
        <v>0</v>
      </c>
      <c r="S31" s="167">
        <f t="shared" si="7"/>
        <v>0</v>
      </c>
    </row>
    <row r="32" spans="1:19" ht="14.25" x14ac:dyDescent="0.2">
      <c r="A32" s="37">
        <v>1908</v>
      </c>
      <c r="B32" s="38" t="s">
        <v>71</v>
      </c>
      <c r="C32" s="154">
        <f>'2013 CGAAP'!C32</f>
        <v>0</v>
      </c>
      <c r="D32" s="155"/>
      <c r="E32" s="156">
        <f t="shared" si="0"/>
        <v>0</v>
      </c>
      <c r="F32" s="154"/>
      <c r="G32" s="155"/>
      <c r="H32" s="156">
        <f t="shared" si="1"/>
        <v>0</v>
      </c>
      <c r="I32" s="157">
        <f>'2013 CGAAP'!I32</f>
        <v>0</v>
      </c>
      <c r="J32" s="33"/>
      <c r="K32" s="34">
        <f t="shared" si="2"/>
        <v>0</v>
      </c>
      <c r="L32" s="35"/>
      <c r="M32" s="39">
        <f t="shared" si="3"/>
        <v>0</v>
      </c>
      <c r="N32" s="163">
        <f t="shared" si="4"/>
        <v>0</v>
      </c>
      <c r="O32" s="163">
        <f t="shared" si="8"/>
        <v>0</v>
      </c>
      <c r="P32" s="164">
        <f t="shared" si="5"/>
        <v>0</v>
      </c>
      <c r="Q32" s="165">
        <f t="shared" si="6"/>
        <v>0</v>
      </c>
      <c r="R32" s="166">
        <f>'2.6 Fixed Asset Cont Sched'!L102</f>
        <v>0</v>
      </c>
      <c r="S32" s="167">
        <f t="shared" si="7"/>
        <v>0</v>
      </c>
    </row>
    <row r="33" spans="1:19" ht="14.25" x14ac:dyDescent="0.2">
      <c r="A33" s="37">
        <v>1910</v>
      </c>
      <c r="B33" s="38" t="s">
        <v>59</v>
      </c>
      <c r="C33" s="154">
        <f>'2013 CGAAP'!C33</f>
        <v>0</v>
      </c>
      <c r="D33" s="155"/>
      <c r="E33" s="156">
        <f t="shared" si="0"/>
        <v>0</v>
      </c>
      <c r="F33" s="154"/>
      <c r="G33" s="155"/>
      <c r="H33" s="156">
        <f t="shared" si="1"/>
        <v>0</v>
      </c>
      <c r="I33" s="157">
        <f>'2013 CGAAP'!I33</f>
        <v>0</v>
      </c>
      <c r="J33" s="33"/>
      <c r="K33" s="34">
        <f t="shared" si="2"/>
        <v>0</v>
      </c>
      <c r="L33" s="35"/>
      <c r="M33" s="39">
        <f t="shared" si="3"/>
        <v>0</v>
      </c>
      <c r="N33" s="163">
        <f t="shared" si="4"/>
        <v>0</v>
      </c>
      <c r="O33" s="163">
        <f t="shared" si="8"/>
        <v>0</v>
      </c>
      <c r="P33" s="164">
        <f t="shared" si="5"/>
        <v>0</v>
      </c>
      <c r="Q33" s="165">
        <f t="shared" si="6"/>
        <v>0</v>
      </c>
      <c r="R33" s="166">
        <f>'2.6 Fixed Asset Cont Sched'!L103</f>
        <v>0</v>
      </c>
      <c r="S33" s="167">
        <f t="shared" si="7"/>
        <v>0</v>
      </c>
    </row>
    <row r="34" spans="1:19" ht="14.25" x14ac:dyDescent="0.2">
      <c r="A34" s="37">
        <v>1915</v>
      </c>
      <c r="B34" s="38" t="s">
        <v>72</v>
      </c>
      <c r="C34" s="154">
        <f>'2013 CGAAP'!C34</f>
        <v>0</v>
      </c>
      <c r="D34" s="155"/>
      <c r="E34" s="156">
        <f t="shared" si="0"/>
        <v>0</v>
      </c>
      <c r="F34" s="154"/>
      <c r="G34" s="155"/>
      <c r="H34" s="156">
        <f t="shared" si="1"/>
        <v>0</v>
      </c>
      <c r="I34" s="157">
        <f>'2013 CGAAP'!I34</f>
        <v>0</v>
      </c>
      <c r="J34" s="33"/>
      <c r="K34" s="34">
        <f t="shared" si="2"/>
        <v>0</v>
      </c>
      <c r="L34" s="35"/>
      <c r="M34" s="39">
        <f t="shared" si="3"/>
        <v>0</v>
      </c>
      <c r="N34" s="163">
        <f t="shared" si="4"/>
        <v>0</v>
      </c>
      <c r="O34" s="163">
        <f t="shared" si="8"/>
        <v>0</v>
      </c>
      <c r="P34" s="164">
        <f t="shared" si="5"/>
        <v>0</v>
      </c>
      <c r="Q34" s="165">
        <f t="shared" si="6"/>
        <v>0</v>
      </c>
      <c r="R34" s="166">
        <f>'2.6 Fixed Asset Cont Sched'!L104</f>
        <v>0</v>
      </c>
      <c r="S34" s="167">
        <f t="shared" si="7"/>
        <v>0</v>
      </c>
    </row>
    <row r="35" spans="1:19" ht="14.25" x14ac:dyDescent="0.2">
      <c r="A35" s="37">
        <v>1915</v>
      </c>
      <c r="B35" s="38" t="s">
        <v>73</v>
      </c>
      <c r="C35" s="154">
        <f>'2013 CGAAP'!C35</f>
        <v>0</v>
      </c>
      <c r="D35" s="155"/>
      <c r="E35" s="156">
        <f t="shared" si="0"/>
        <v>0</v>
      </c>
      <c r="F35" s="154"/>
      <c r="G35" s="155"/>
      <c r="H35" s="156">
        <f t="shared" si="1"/>
        <v>0</v>
      </c>
      <c r="I35" s="157">
        <f>'2013 CGAAP'!I35</f>
        <v>0</v>
      </c>
      <c r="J35" s="33"/>
      <c r="K35" s="34">
        <f t="shared" si="2"/>
        <v>0</v>
      </c>
      <c r="L35" s="35"/>
      <c r="M35" s="39">
        <f t="shared" si="3"/>
        <v>0</v>
      </c>
      <c r="N35" s="163">
        <f t="shared" si="4"/>
        <v>0</v>
      </c>
      <c r="O35" s="163">
        <f t="shared" si="8"/>
        <v>0</v>
      </c>
      <c r="P35" s="164">
        <f t="shared" si="5"/>
        <v>0</v>
      </c>
      <c r="Q35" s="165">
        <f t="shared" si="6"/>
        <v>0</v>
      </c>
      <c r="R35" s="166">
        <f>'2.6 Fixed Asset Cont Sched'!L105</f>
        <v>0</v>
      </c>
      <c r="S35" s="167">
        <f t="shared" si="7"/>
        <v>0</v>
      </c>
    </row>
    <row r="36" spans="1:19" ht="14.25" x14ac:dyDescent="0.2">
      <c r="A36" s="37">
        <v>1920</v>
      </c>
      <c r="B36" s="38" t="s">
        <v>74</v>
      </c>
      <c r="C36" s="154">
        <f>'2013 CGAAP'!C36</f>
        <v>0</v>
      </c>
      <c r="D36" s="155"/>
      <c r="E36" s="156">
        <f t="shared" si="0"/>
        <v>0</v>
      </c>
      <c r="F36" s="154"/>
      <c r="G36" s="155"/>
      <c r="H36" s="156">
        <f t="shared" si="1"/>
        <v>0</v>
      </c>
      <c r="I36" s="157">
        <f>'2013 CGAAP'!I36</f>
        <v>0</v>
      </c>
      <c r="J36" s="33"/>
      <c r="K36" s="34">
        <f t="shared" si="2"/>
        <v>0</v>
      </c>
      <c r="L36" s="35"/>
      <c r="M36" s="39">
        <f t="shared" si="3"/>
        <v>0</v>
      </c>
      <c r="N36" s="163">
        <f t="shared" si="4"/>
        <v>0</v>
      </c>
      <c r="O36" s="163">
        <f t="shared" si="8"/>
        <v>0</v>
      </c>
      <c r="P36" s="164">
        <f t="shared" si="5"/>
        <v>0</v>
      </c>
      <c r="Q36" s="165">
        <f t="shared" si="6"/>
        <v>0</v>
      </c>
      <c r="R36" s="166">
        <f>'2.6 Fixed Asset Cont Sched'!L106</f>
        <v>0</v>
      </c>
      <c r="S36" s="167">
        <f t="shared" si="7"/>
        <v>0</v>
      </c>
    </row>
    <row r="37" spans="1:19" ht="14.25" x14ac:dyDescent="0.2">
      <c r="A37" s="37">
        <v>1920</v>
      </c>
      <c r="B37" s="38" t="s">
        <v>75</v>
      </c>
      <c r="C37" s="154">
        <f>'2013 CGAAP'!C37</f>
        <v>0</v>
      </c>
      <c r="D37" s="155"/>
      <c r="E37" s="156">
        <f t="shared" si="0"/>
        <v>0</v>
      </c>
      <c r="F37" s="154"/>
      <c r="G37" s="155"/>
      <c r="H37" s="156">
        <f t="shared" si="1"/>
        <v>0</v>
      </c>
      <c r="I37" s="157">
        <f>'2013 CGAAP'!I37</f>
        <v>0</v>
      </c>
      <c r="J37" s="33"/>
      <c r="K37" s="34">
        <f t="shared" si="2"/>
        <v>0</v>
      </c>
      <c r="L37" s="35"/>
      <c r="M37" s="39">
        <f t="shared" si="3"/>
        <v>0</v>
      </c>
      <c r="N37" s="163">
        <f t="shared" si="4"/>
        <v>0</v>
      </c>
      <c r="O37" s="163">
        <f t="shared" si="8"/>
        <v>0</v>
      </c>
      <c r="P37" s="164">
        <f t="shared" si="5"/>
        <v>0</v>
      </c>
      <c r="Q37" s="165">
        <f t="shared" si="6"/>
        <v>0</v>
      </c>
      <c r="R37" s="166">
        <f>'2.6 Fixed Asset Cont Sched'!L107</f>
        <v>0</v>
      </c>
      <c r="S37" s="167">
        <f t="shared" si="7"/>
        <v>0</v>
      </c>
    </row>
    <row r="38" spans="1:19" ht="14.25" x14ac:dyDescent="0.2">
      <c r="A38" s="37">
        <v>1920</v>
      </c>
      <c r="B38" s="38" t="s">
        <v>76</v>
      </c>
      <c r="C38" s="154">
        <f>'2013 CGAAP'!C38</f>
        <v>44</v>
      </c>
      <c r="D38" s="155"/>
      <c r="E38" s="156">
        <f t="shared" si="0"/>
        <v>44</v>
      </c>
      <c r="F38" s="154"/>
      <c r="G38" s="155"/>
      <c r="H38" s="156">
        <f t="shared" si="1"/>
        <v>0</v>
      </c>
      <c r="I38" s="157">
        <f>'2013 CGAAP'!I38</f>
        <v>0</v>
      </c>
      <c r="J38" s="33"/>
      <c r="K38" s="34">
        <f t="shared" si="2"/>
        <v>0</v>
      </c>
      <c r="L38" s="35"/>
      <c r="M38" s="39">
        <f t="shared" si="3"/>
        <v>0</v>
      </c>
      <c r="N38" s="163">
        <f t="shared" si="4"/>
        <v>0</v>
      </c>
      <c r="O38" s="163">
        <f t="shared" si="8"/>
        <v>0</v>
      </c>
      <c r="P38" s="164">
        <f t="shared" si="5"/>
        <v>0</v>
      </c>
      <c r="Q38" s="165">
        <f t="shared" si="6"/>
        <v>0</v>
      </c>
      <c r="R38" s="166">
        <f>'2.6 Fixed Asset Cont Sched'!L108</f>
        <v>24</v>
      </c>
      <c r="S38" s="167">
        <f t="shared" si="7"/>
        <v>24</v>
      </c>
    </row>
    <row r="39" spans="1:19" ht="14.25" x14ac:dyDescent="0.2">
      <c r="A39" s="37">
        <v>1930</v>
      </c>
      <c r="B39" s="38" t="s">
        <v>77</v>
      </c>
      <c r="C39" s="154"/>
      <c r="D39" s="155"/>
      <c r="E39" s="156">
        <f t="shared" si="0"/>
        <v>0</v>
      </c>
      <c r="F39" s="154"/>
      <c r="G39" s="155"/>
      <c r="H39" s="156">
        <f t="shared" si="1"/>
        <v>0</v>
      </c>
      <c r="I39" s="157"/>
      <c r="J39" s="33"/>
      <c r="K39" s="34">
        <f t="shared" si="2"/>
        <v>0</v>
      </c>
      <c r="L39" s="35"/>
      <c r="M39" s="39">
        <f t="shared" si="3"/>
        <v>0</v>
      </c>
      <c r="N39" s="163">
        <f t="shared" si="4"/>
        <v>0</v>
      </c>
      <c r="O39" s="163">
        <f t="shared" si="8"/>
        <v>0</v>
      </c>
      <c r="P39" s="164">
        <f t="shared" si="5"/>
        <v>0</v>
      </c>
      <c r="Q39" s="165">
        <f t="shared" si="6"/>
        <v>0</v>
      </c>
      <c r="R39" s="166">
        <f>'2.6 Fixed Asset Cont Sched'!L109</f>
        <v>0</v>
      </c>
      <c r="S39" s="167">
        <f t="shared" si="7"/>
        <v>0</v>
      </c>
    </row>
    <row r="40" spans="1:19" ht="14.25" x14ac:dyDescent="0.2">
      <c r="A40" s="37">
        <v>1935</v>
      </c>
      <c r="B40" s="38" t="s">
        <v>78</v>
      </c>
      <c r="C40" s="154"/>
      <c r="D40" s="155"/>
      <c r="E40" s="156">
        <f t="shared" si="0"/>
        <v>0</v>
      </c>
      <c r="F40" s="154"/>
      <c r="G40" s="155"/>
      <c r="H40" s="156">
        <f t="shared" si="1"/>
        <v>0</v>
      </c>
      <c r="I40" s="157"/>
      <c r="J40" s="33"/>
      <c r="K40" s="34">
        <f t="shared" si="2"/>
        <v>0</v>
      </c>
      <c r="L40" s="35"/>
      <c r="M40" s="39">
        <f t="shared" si="3"/>
        <v>0</v>
      </c>
      <c r="N40" s="163">
        <f t="shared" si="4"/>
        <v>0</v>
      </c>
      <c r="O40" s="163">
        <f t="shared" si="8"/>
        <v>0</v>
      </c>
      <c r="P40" s="164">
        <f t="shared" si="5"/>
        <v>0</v>
      </c>
      <c r="Q40" s="165">
        <f t="shared" si="6"/>
        <v>0</v>
      </c>
      <c r="R40" s="166">
        <f>'2.6 Fixed Asset Cont Sched'!L110</f>
        <v>0</v>
      </c>
      <c r="S40" s="167">
        <f t="shared" si="7"/>
        <v>0</v>
      </c>
    </row>
    <row r="41" spans="1:19" ht="14.25" x14ac:dyDescent="0.2">
      <c r="A41" s="37">
        <v>1940</v>
      </c>
      <c r="B41" s="38" t="s">
        <v>79</v>
      </c>
      <c r="C41" s="154"/>
      <c r="D41" s="155"/>
      <c r="E41" s="156">
        <f t="shared" si="0"/>
        <v>0</v>
      </c>
      <c r="F41" s="154"/>
      <c r="G41" s="155"/>
      <c r="H41" s="156">
        <f t="shared" si="1"/>
        <v>0</v>
      </c>
      <c r="I41" s="157"/>
      <c r="J41" s="33"/>
      <c r="K41" s="34">
        <f t="shared" si="2"/>
        <v>0</v>
      </c>
      <c r="L41" s="35"/>
      <c r="M41" s="39">
        <f t="shared" si="3"/>
        <v>0</v>
      </c>
      <c r="N41" s="163">
        <f t="shared" si="4"/>
        <v>0</v>
      </c>
      <c r="O41" s="163">
        <f t="shared" si="8"/>
        <v>0</v>
      </c>
      <c r="P41" s="164">
        <f t="shared" si="5"/>
        <v>0</v>
      </c>
      <c r="Q41" s="165">
        <f t="shared" si="6"/>
        <v>0</v>
      </c>
      <c r="R41" s="166">
        <f>'2.6 Fixed Asset Cont Sched'!L111</f>
        <v>0</v>
      </c>
      <c r="S41" s="167">
        <f t="shared" si="7"/>
        <v>0</v>
      </c>
    </row>
    <row r="42" spans="1:19" ht="14.25" x14ac:dyDescent="0.2">
      <c r="A42" s="37">
        <v>1945</v>
      </c>
      <c r="B42" s="38" t="s">
        <v>80</v>
      </c>
      <c r="C42" s="154"/>
      <c r="D42" s="155"/>
      <c r="E42" s="156">
        <f t="shared" si="0"/>
        <v>0</v>
      </c>
      <c r="F42" s="154"/>
      <c r="G42" s="155"/>
      <c r="H42" s="156">
        <f t="shared" si="1"/>
        <v>0</v>
      </c>
      <c r="I42" s="157"/>
      <c r="J42" s="33"/>
      <c r="K42" s="34">
        <f t="shared" si="2"/>
        <v>0</v>
      </c>
      <c r="L42" s="35"/>
      <c r="M42" s="39">
        <f t="shared" si="3"/>
        <v>0</v>
      </c>
      <c r="N42" s="163">
        <f t="shared" si="4"/>
        <v>0</v>
      </c>
      <c r="O42" s="163">
        <f t="shared" si="8"/>
        <v>0</v>
      </c>
      <c r="P42" s="164">
        <f t="shared" si="5"/>
        <v>0</v>
      </c>
      <c r="Q42" s="165">
        <f t="shared" si="6"/>
        <v>0</v>
      </c>
      <c r="R42" s="166">
        <f>'2.6 Fixed Asset Cont Sched'!L112</f>
        <v>0</v>
      </c>
      <c r="S42" s="167">
        <f t="shared" si="7"/>
        <v>0</v>
      </c>
    </row>
    <row r="43" spans="1:19" ht="14.25" x14ac:dyDescent="0.2">
      <c r="A43" s="37">
        <v>1950</v>
      </c>
      <c r="B43" s="38" t="s">
        <v>81</v>
      </c>
      <c r="C43" s="154"/>
      <c r="D43" s="155"/>
      <c r="E43" s="156">
        <f t="shared" si="0"/>
        <v>0</v>
      </c>
      <c r="F43" s="154"/>
      <c r="G43" s="155"/>
      <c r="H43" s="156">
        <f t="shared" si="1"/>
        <v>0</v>
      </c>
      <c r="I43" s="157"/>
      <c r="J43" s="33"/>
      <c r="K43" s="34">
        <f t="shared" si="2"/>
        <v>0</v>
      </c>
      <c r="L43" s="35"/>
      <c r="M43" s="39">
        <f t="shared" si="3"/>
        <v>0</v>
      </c>
      <c r="N43" s="163">
        <f t="shared" si="4"/>
        <v>0</v>
      </c>
      <c r="O43" s="163">
        <f t="shared" si="8"/>
        <v>0</v>
      </c>
      <c r="P43" s="164">
        <f t="shared" si="5"/>
        <v>0</v>
      </c>
      <c r="Q43" s="165">
        <f t="shared" si="6"/>
        <v>0</v>
      </c>
      <c r="R43" s="166">
        <f>'2.6 Fixed Asset Cont Sched'!L113</f>
        <v>0</v>
      </c>
      <c r="S43" s="167">
        <f t="shared" si="7"/>
        <v>0</v>
      </c>
    </row>
    <row r="44" spans="1:19" ht="14.25" x14ac:dyDescent="0.2">
      <c r="A44" s="37">
        <v>1955</v>
      </c>
      <c r="B44" s="38" t="s">
        <v>82</v>
      </c>
      <c r="C44" s="154"/>
      <c r="D44" s="155"/>
      <c r="E44" s="156">
        <f t="shared" si="0"/>
        <v>0</v>
      </c>
      <c r="F44" s="154"/>
      <c r="G44" s="155"/>
      <c r="H44" s="156">
        <f t="shared" si="1"/>
        <v>0</v>
      </c>
      <c r="I44" s="157"/>
      <c r="J44" s="33"/>
      <c r="K44" s="34">
        <f t="shared" si="2"/>
        <v>0</v>
      </c>
      <c r="L44" s="35"/>
      <c r="M44" s="39">
        <f t="shared" si="3"/>
        <v>0</v>
      </c>
      <c r="N44" s="163">
        <f t="shared" si="4"/>
        <v>0</v>
      </c>
      <c r="O44" s="163">
        <f t="shared" si="8"/>
        <v>0</v>
      </c>
      <c r="P44" s="164">
        <f t="shared" si="5"/>
        <v>0</v>
      </c>
      <c r="Q44" s="165">
        <f t="shared" si="6"/>
        <v>0</v>
      </c>
      <c r="R44" s="166">
        <f>'2.6 Fixed Asset Cont Sched'!L114</f>
        <v>0</v>
      </c>
      <c r="S44" s="167">
        <f t="shared" si="7"/>
        <v>0</v>
      </c>
    </row>
    <row r="45" spans="1:19" ht="14.25" x14ac:dyDescent="0.2">
      <c r="A45" s="37">
        <v>1955</v>
      </c>
      <c r="B45" s="38" t="s">
        <v>83</v>
      </c>
      <c r="C45" s="154"/>
      <c r="D45" s="155"/>
      <c r="E45" s="156">
        <f t="shared" si="0"/>
        <v>0</v>
      </c>
      <c r="F45" s="154"/>
      <c r="G45" s="155"/>
      <c r="H45" s="156">
        <f t="shared" si="1"/>
        <v>0</v>
      </c>
      <c r="I45" s="157"/>
      <c r="J45" s="33"/>
      <c r="K45" s="34">
        <f t="shared" si="2"/>
        <v>0</v>
      </c>
      <c r="L45" s="35"/>
      <c r="M45" s="39">
        <f t="shared" si="3"/>
        <v>0</v>
      </c>
      <c r="N45" s="163">
        <f t="shared" si="4"/>
        <v>0</v>
      </c>
      <c r="O45" s="163">
        <f t="shared" si="8"/>
        <v>0</v>
      </c>
      <c r="P45" s="164">
        <f t="shared" si="5"/>
        <v>0</v>
      </c>
      <c r="Q45" s="165">
        <f t="shared" si="6"/>
        <v>0</v>
      </c>
      <c r="R45" s="166">
        <f>'2.6 Fixed Asset Cont Sched'!L115</f>
        <v>0</v>
      </c>
      <c r="S45" s="167">
        <f t="shared" si="7"/>
        <v>0</v>
      </c>
    </row>
    <row r="46" spans="1:19" ht="14.25" x14ac:dyDescent="0.2">
      <c r="A46" s="37">
        <v>1960</v>
      </c>
      <c r="B46" s="38" t="s">
        <v>84</v>
      </c>
      <c r="C46" s="154"/>
      <c r="D46" s="155"/>
      <c r="E46" s="156">
        <f t="shared" si="0"/>
        <v>0</v>
      </c>
      <c r="F46" s="154"/>
      <c r="G46" s="155"/>
      <c r="H46" s="156">
        <f t="shared" si="1"/>
        <v>0</v>
      </c>
      <c r="I46" s="157"/>
      <c r="J46" s="33"/>
      <c r="K46" s="34">
        <f t="shared" si="2"/>
        <v>0</v>
      </c>
      <c r="L46" s="35"/>
      <c r="M46" s="39">
        <f t="shared" si="3"/>
        <v>0</v>
      </c>
      <c r="N46" s="163">
        <f t="shared" si="4"/>
        <v>0</v>
      </c>
      <c r="O46" s="163">
        <f t="shared" si="8"/>
        <v>0</v>
      </c>
      <c r="P46" s="164">
        <f t="shared" si="5"/>
        <v>0</v>
      </c>
      <c r="Q46" s="165">
        <f t="shared" si="6"/>
        <v>0</v>
      </c>
      <c r="R46" s="166">
        <f>'2.6 Fixed Asset Cont Sched'!L116</f>
        <v>0</v>
      </c>
      <c r="S46" s="167">
        <f t="shared" si="7"/>
        <v>0</v>
      </c>
    </row>
    <row r="47" spans="1:19" ht="14.25" x14ac:dyDescent="0.2">
      <c r="A47" s="37">
        <v>1970</v>
      </c>
      <c r="B47" s="40" t="s">
        <v>85</v>
      </c>
      <c r="C47" s="154"/>
      <c r="D47" s="155"/>
      <c r="E47" s="156">
        <f t="shared" si="0"/>
        <v>0</v>
      </c>
      <c r="F47" s="154"/>
      <c r="G47" s="155"/>
      <c r="H47" s="156">
        <f t="shared" si="1"/>
        <v>0</v>
      </c>
      <c r="I47" s="157"/>
      <c r="J47" s="33"/>
      <c r="K47" s="34">
        <f t="shared" si="2"/>
        <v>0</v>
      </c>
      <c r="L47" s="35"/>
      <c r="M47" s="39">
        <f t="shared" si="3"/>
        <v>0</v>
      </c>
      <c r="N47" s="163">
        <f t="shared" si="4"/>
        <v>0</v>
      </c>
      <c r="O47" s="163">
        <f t="shared" si="8"/>
        <v>0</v>
      </c>
      <c r="P47" s="164">
        <f t="shared" si="5"/>
        <v>0</v>
      </c>
      <c r="Q47" s="165">
        <f t="shared" si="6"/>
        <v>0</v>
      </c>
      <c r="R47" s="166">
        <f>'2.6 Fixed Asset Cont Sched'!L117</f>
        <v>0</v>
      </c>
      <c r="S47" s="167">
        <f t="shared" si="7"/>
        <v>0</v>
      </c>
    </row>
    <row r="48" spans="1:19" ht="14.25" x14ac:dyDescent="0.2">
      <c r="A48" s="37">
        <v>1975</v>
      </c>
      <c r="B48" s="38" t="s">
        <v>86</v>
      </c>
      <c r="C48" s="154"/>
      <c r="D48" s="155"/>
      <c r="E48" s="156">
        <f t="shared" si="0"/>
        <v>0</v>
      </c>
      <c r="F48" s="154"/>
      <c r="G48" s="155"/>
      <c r="H48" s="156">
        <f t="shared" si="1"/>
        <v>0</v>
      </c>
      <c r="I48" s="157"/>
      <c r="J48" s="33"/>
      <c r="K48" s="34">
        <f t="shared" si="2"/>
        <v>0</v>
      </c>
      <c r="L48" s="35"/>
      <c r="M48" s="39">
        <f t="shared" si="3"/>
        <v>0</v>
      </c>
      <c r="N48" s="163">
        <f t="shared" si="4"/>
        <v>0</v>
      </c>
      <c r="O48" s="163">
        <f t="shared" si="8"/>
        <v>0</v>
      </c>
      <c r="P48" s="164">
        <f t="shared" si="5"/>
        <v>0</v>
      </c>
      <c r="Q48" s="165">
        <f t="shared" si="6"/>
        <v>0</v>
      </c>
      <c r="R48" s="166">
        <f>'2.6 Fixed Asset Cont Sched'!L118</f>
        <v>0</v>
      </c>
      <c r="S48" s="167">
        <f t="shared" si="7"/>
        <v>0</v>
      </c>
    </row>
    <row r="49" spans="1:19" ht="14.25" x14ac:dyDescent="0.2">
      <c r="A49" s="37">
        <v>1980</v>
      </c>
      <c r="B49" s="38" t="s">
        <v>87</v>
      </c>
      <c r="C49" s="154"/>
      <c r="D49" s="155"/>
      <c r="E49" s="156">
        <f t="shared" si="0"/>
        <v>0</v>
      </c>
      <c r="F49" s="154"/>
      <c r="G49" s="155"/>
      <c r="H49" s="156">
        <f t="shared" si="1"/>
        <v>0</v>
      </c>
      <c r="I49" s="157"/>
      <c r="J49" s="33"/>
      <c r="K49" s="34">
        <f t="shared" si="2"/>
        <v>0</v>
      </c>
      <c r="L49" s="35"/>
      <c r="M49" s="39">
        <f t="shared" si="3"/>
        <v>0</v>
      </c>
      <c r="N49" s="163">
        <f t="shared" si="4"/>
        <v>0</v>
      </c>
      <c r="O49" s="163">
        <f t="shared" si="8"/>
        <v>0</v>
      </c>
      <c r="P49" s="164">
        <f t="shared" si="5"/>
        <v>0</v>
      </c>
      <c r="Q49" s="165">
        <f t="shared" si="6"/>
        <v>0</v>
      </c>
      <c r="R49" s="166">
        <f>'2.6 Fixed Asset Cont Sched'!L119</f>
        <v>0</v>
      </c>
      <c r="S49" s="167">
        <f t="shared" si="7"/>
        <v>0</v>
      </c>
    </row>
    <row r="50" spans="1:19" ht="14.25" x14ac:dyDescent="0.2">
      <c r="A50" s="37">
        <v>1985</v>
      </c>
      <c r="B50" s="38" t="s">
        <v>88</v>
      </c>
      <c r="C50" s="154"/>
      <c r="D50" s="155"/>
      <c r="E50" s="156">
        <f t="shared" si="0"/>
        <v>0</v>
      </c>
      <c r="F50" s="154"/>
      <c r="G50" s="155"/>
      <c r="H50" s="156">
        <f t="shared" si="1"/>
        <v>0</v>
      </c>
      <c r="I50" s="157"/>
      <c r="J50" s="33"/>
      <c r="K50" s="34">
        <f t="shared" si="2"/>
        <v>0</v>
      </c>
      <c r="L50" s="35"/>
      <c r="M50" s="39">
        <f t="shared" si="3"/>
        <v>0</v>
      </c>
      <c r="N50" s="163">
        <f t="shared" si="4"/>
        <v>0</v>
      </c>
      <c r="O50" s="163">
        <f t="shared" si="8"/>
        <v>0</v>
      </c>
      <c r="P50" s="164">
        <f t="shared" si="5"/>
        <v>0</v>
      </c>
      <c r="Q50" s="165">
        <f t="shared" si="6"/>
        <v>0</v>
      </c>
      <c r="R50" s="166">
        <f>'2.6 Fixed Asset Cont Sched'!L120</f>
        <v>0</v>
      </c>
      <c r="S50" s="167">
        <f t="shared" si="7"/>
        <v>0</v>
      </c>
    </row>
    <row r="51" spans="1:19" ht="14.25" x14ac:dyDescent="0.2">
      <c r="A51" s="37">
        <v>1990</v>
      </c>
      <c r="B51" s="41" t="s">
        <v>89</v>
      </c>
      <c r="C51" s="154"/>
      <c r="D51" s="155"/>
      <c r="E51" s="156">
        <f t="shared" si="0"/>
        <v>0</v>
      </c>
      <c r="F51" s="154"/>
      <c r="G51" s="155"/>
      <c r="H51" s="156">
        <f t="shared" si="1"/>
        <v>0</v>
      </c>
      <c r="I51" s="157"/>
      <c r="J51" s="33"/>
      <c r="K51" s="34">
        <f t="shared" si="2"/>
        <v>0</v>
      </c>
      <c r="L51" s="35"/>
      <c r="M51" s="39">
        <f t="shared" si="3"/>
        <v>0</v>
      </c>
      <c r="N51" s="163">
        <f t="shared" si="4"/>
        <v>0</v>
      </c>
      <c r="O51" s="163">
        <f t="shared" si="8"/>
        <v>0</v>
      </c>
      <c r="P51" s="164">
        <f t="shared" si="5"/>
        <v>0</v>
      </c>
      <c r="Q51" s="165">
        <f t="shared" si="6"/>
        <v>0</v>
      </c>
      <c r="R51" s="166">
        <f>'2.6 Fixed Asset Cont Sched'!L121</f>
        <v>0</v>
      </c>
      <c r="S51" s="167">
        <f t="shared" si="7"/>
        <v>0</v>
      </c>
    </row>
    <row r="52" spans="1:19" ht="15" thickBot="1" x14ac:dyDescent="0.25">
      <c r="A52" s="37">
        <v>1995</v>
      </c>
      <c r="B52" s="38" t="s">
        <v>90</v>
      </c>
      <c r="C52" s="159"/>
      <c r="D52" s="158"/>
      <c r="E52" s="156">
        <f t="shared" si="0"/>
        <v>0</v>
      </c>
      <c r="F52" s="159"/>
      <c r="G52" s="158"/>
      <c r="H52" s="156">
        <f t="shared" si="1"/>
        <v>0</v>
      </c>
      <c r="I52" s="160"/>
      <c r="J52" s="42"/>
      <c r="K52" s="34">
        <f t="shared" si="2"/>
        <v>0</v>
      </c>
      <c r="L52" s="43"/>
      <c r="M52" s="44">
        <f t="shared" si="3"/>
        <v>0</v>
      </c>
      <c r="N52" s="163">
        <f t="shared" si="4"/>
        <v>0</v>
      </c>
      <c r="O52" s="163">
        <f t="shared" si="8"/>
        <v>0</v>
      </c>
      <c r="P52" s="164">
        <f t="shared" si="5"/>
        <v>0</v>
      </c>
      <c r="Q52" s="165">
        <f t="shared" si="6"/>
        <v>0</v>
      </c>
      <c r="R52" s="166">
        <f>'2.6 Fixed Asset Cont Sched'!L122</f>
        <v>0</v>
      </c>
      <c r="S52" s="167">
        <f t="shared" si="7"/>
        <v>0</v>
      </c>
    </row>
    <row r="53" spans="1:19" ht="15.75" thickTop="1" thickBot="1" x14ac:dyDescent="0.25">
      <c r="A53" s="45"/>
      <c r="B53" s="46" t="s">
        <v>91</v>
      </c>
      <c r="C53" s="161">
        <f t="shared" ref="C53:I53" si="9">SUM(C15:C52)</f>
        <v>1083267</v>
      </c>
      <c r="D53" s="161">
        <f t="shared" si="9"/>
        <v>0</v>
      </c>
      <c r="E53" s="161">
        <f t="shared" si="9"/>
        <v>1083267</v>
      </c>
      <c r="F53" s="161">
        <f t="shared" si="9"/>
        <v>0</v>
      </c>
      <c r="G53" s="161">
        <f t="shared" si="9"/>
        <v>0</v>
      </c>
      <c r="H53" s="161">
        <f t="shared" si="9"/>
        <v>0</v>
      </c>
      <c r="I53" s="162">
        <f t="shared" si="9"/>
        <v>88227</v>
      </c>
      <c r="J53" s="47"/>
      <c r="K53" s="48"/>
      <c r="L53" s="49"/>
      <c r="M53" s="50"/>
      <c r="N53" s="161">
        <f t="shared" ref="N53:S53" si="10">SUM(N15:N52)</f>
        <v>82392.28</v>
      </c>
      <c r="O53" s="168">
        <f t="shared" si="10"/>
        <v>0</v>
      </c>
      <c r="P53" s="168">
        <f t="shared" si="10"/>
        <v>10583.828333333331</v>
      </c>
      <c r="Q53" s="169">
        <f t="shared" si="10"/>
        <v>92976.108333333323</v>
      </c>
      <c r="R53" s="170">
        <f t="shared" si="10"/>
        <v>71985</v>
      </c>
      <c r="S53" s="168">
        <f t="shared" si="10"/>
        <v>-20991.108333333334</v>
      </c>
    </row>
    <row r="54" spans="1:19" ht="14.25" x14ac:dyDescent="0.2">
      <c r="A54" s="51"/>
      <c r="B54" s="2"/>
      <c r="C54" s="52"/>
      <c r="D54" s="52"/>
      <c r="E54" s="52"/>
      <c r="F54" s="52"/>
      <c r="G54" s="52"/>
      <c r="H54" s="52"/>
      <c r="I54" s="52"/>
      <c r="J54" s="52"/>
      <c r="K54" s="52"/>
      <c r="L54" s="53"/>
      <c r="M54" s="54"/>
      <c r="N54" s="52"/>
      <c r="O54" s="52"/>
      <c r="P54" s="52"/>
      <c r="Q54" s="52"/>
      <c r="R54" s="52"/>
      <c r="S54" s="52"/>
    </row>
    <row r="56" spans="1:19" x14ac:dyDescent="0.2">
      <c r="A56" s="2" t="s">
        <v>92</v>
      </c>
      <c r="B56" s="1" t="s">
        <v>93</v>
      </c>
    </row>
    <row r="57" spans="1:19" ht="12.75" customHeight="1" x14ac:dyDescent="0.2">
      <c r="B57" s="196" t="s">
        <v>94</v>
      </c>
      <c r="C57" s="196"/>
      <c r="D57" s="196"/>
      <c r="E57" s="196"/>
      <c r="F57" s="196"/>
      <c r="G57" s="196"/>
      <c r="H57" s="196"/>
      <c r="I57" s="196"/>
      <c r="J57" s="196"/>
      <c r="K57" s="196"/>
      <c r="L57" s="196"/>
      <c r="M57" s="196"/>
      <c r="N57" s="196"/>
      <c r="O57" s="196"/>
      <c r="P57" s="196"/>
      <c r="Q57" s="196"/>
      <c r="R57" s="196"/>
      <c r="S57" s="196"/>
    </row>
    <row r="58" spans="1:19" x14ac:dyDescent="0.2">
      <c r="A58" s="2"/>
      <c r="B58" s="55"/>
      <c r="C58" s="55"/>
      <c r="D58" s="55"/>
      <c r="E58" s="55"/>
      <c r="F58" s="55"/>
      <c r="G58" s="55"/>
      <c r="H58" s="55"/>
      <c r="I58" s="55"/>
      <c r="J58" s="55"/>
      <c r="K58" s="55"/>
      <c r="L58" s="55"/>
      <c r="M58" s="55"/>
      <c r="N58" s="55"/>
      <c r="O58" s="55"/>
      <c r="P58" s="55"/>
      <c r="Q58" s="55"/>
      <c r="R58" s="55"/>
      <c r="S58" s="55"/>
    </row>
    <row r="59" spans="1:19" x14ac:dyDescent="0.2">
      <c r="B59" s="55"/>
      <c r="C59" s="55"/>
      <c r="D59" s="55"/>
      <c r="E59" s="55"/>
      <c r="F59" s="55"/>
      <c r="G59" s="55"/>
      <c r="H59" s="55"/>
      <c r="I59" s="55"/>
      <c r="J59" s="55"/>
      <c r="K59" s="55"/>
      <c r="L59" s="55"/>
      <c r="M59" s="55"/>
      <c r="N59" s="55"/>
      <c r="O59" s="55"/>
      <c r="P59" s="55"/>
      <c r="Q59" s="55"/>
      <c r="R59" s="55"/>
      <c r="S59" s="55"/>
    </row>
    <row r="60" spans="1:19" x14ac:dyDescent="0.2">
      <c r="A60" s="2" t="s">
        <v>95</v>
      </c>
      <c r="E60" s="172"/>
    </row>
    <row r="61" spans="1:19" ht="31.5" customHeight="1" x14ac:dyDescent="0.2">
      <c r="A61" s="51">
        <v>1</v>
      </c>
      <c r="B61" s="195" t="s">
        <v>96</v>
      </c>
      <c r="C61" s="195"/>
      <c r="D61" s="195"/>
      <c r="E61" s="195"/>
      <c r="F61" s="195"/>
      <c r="G61" s="195"/>
      <c r="H61" s="195"/>
      <c r="I61" s="195"/>
      <c r="J61" s="195"/>
      <c r="K61" s="195"/>
      <c r="L61" s="195"/>
      <c r="M61" s="195"/>
      <c r="N61" s="195"/>
      <c r="O61" s="195"/>
      <c r="P61" s="195"/>
      <c r="Q61" s="195"/>
      <c r="R61" s="195"/>
      <c r="S61" s="195"/>
    </row>
    <row r="62" spans="1:19" ht="29.25" customHeight="1" x14ac:dyDescent="0.2">
      <c r="A62" s="51">
        <v>2</v>
      </c>
      <c r="B62" s="195" t="s">
        <v>97</v>
      </c>
      <c r="C62" s="195"/>
      <c r="D62" s="195"/>
      <c r="E62" s="195"/>
      <c r="F62" s="195"/>
      <c r="G62" s="195"/>
      <c r="H62" s="195"/>
      <c r="I62" s="195"/>
      <c r="J62" s="195"/>
      <c r="K62" s="195"/>
      <c r="L62" s="195"/>
      <c r="M62" s="195"/>
      <c r="N62" s="195"/>
      <c r="O62" s="195"/>
      <c r="P62" s="195"/>
      <c r="Q62" s="195"/>
      <c r="R62" s="195"/>
      <c r="S62" s="195"/>
    </row>
    <row r="63" spans="1:19" ht="44.25" customHeight="1" x14ac:dyDescent="0.2">
      <c r="A63" s="51">
        <v>3</v>
      </c>
      <c r="B63" s="196" t="s">
        <v>98</v>
      </c>
      <c r="C63" s="196"/>
      <c r="D63" s="196"/>
      <c r="E63" s="196"/>
      <c r="F63" s="196"/>
      <c r="G63" s="196"/>
      <c r="H63" s="196"/>
      <c r="I63" s="196"/>
      <c r="J63" s="196"/>
      <c r="K63" s="196"/>
      <c r="L63" s="196"/>
      <c r="M63" s="196"/>
      <c r="N63" s="196"/>
      <c r="O63" s="196"/>
      <c r="P63" s="196"/>
      <c r="Q63" s="196"/>
      <c r="R63" s="196"/>
      <c r="S63" s="196"/>
    </row>
    <row r="64" spans="1:19" x14ac:dyDescent="0.2">
      <c r="A64" s="51">
        <v>4</v>
      </c>
      <c r="B64" s="196" t="s">
        <v>99</v>
      </c>
      <c r="C64" s="196"/>
      <c r="D64" s="196"/>
      <c r="E64" s="196"/>
      <c r="F64" s="196"/>
      <c r="G64" s="196"/>
      <c r="H64" s="196"/>
      <c r="I64" s="196"/>
      <c r="J64" s="196"/>
      <c r="K64" s="196"/>
      <c r="L64" s="196"/>
      <c r="M64" s="196"/>
      <c r="N64" s="196"/>
      <c r="O64" s="196"/>
      <c r="P64" s="196"/>
      <c r="Q64" s="196"/>
      <c r="R64" s="196"/>
      <c r="S64" s="196"/>
    </row>
    <row r="65" spans="1:19" ht="12.75" customHeight="1" x14ac:dyDescent="0.2">
      <c r="A65" s="9">
        <v>5</v>
      </c>
      <c r="B65" s="56" t="s">
        <v>100</v>
      </c>
      <c r="C65" s="56"/>
      <c r="D65" s="56"/>
      <c r="E65" s="56"/>
      <c r="F65" s="56"/>
      <c r="G65" s="56"/>
      <c r="H65" s="56"/>
      <c r="I65" s="56"/>
      <c r="J65" s="56"/>
      <c r="K65" s="56"/>
      <c r="L65" s="56"/>
      <c r="M65" s="56"/>
      <c r="N65" s="56"/>
      <c r="O65" s="56"/>
      <c r="P65" s="56"/>
      <c r="Q65" s="56"/>
      <c r="R65" s="56"/>
      <c r="S65" s="56"/>
    </row>
    <row r="66" spans="1:19" x14ac:dyDescent="0.2">
      <c r="A66" s="9">
        <v>6</v>
      </c>
      <c r="B66" s="196" t="s">
        <v>101</v>
      </c>
      <c r="C66" s="196"/>
      <c r="D66" s="196"/>
      <c r="E66" s="196"/>
      <c r="F66" s="196"/>
      <c r="G66" s="196"/>
      <c r="H66" s="196"/>
      <c r="I66" s="196"/>
      <c r="J66" s="196"/>
      <c r="K66" s="196"/>
      <c r="L66" s="196"/>
      <c r="M66" s="196"/>
      <c r="N66" s="196"/>
      <c r="O66" s="196"/>
      <c r="P66" s="196"/>
      <c r="Q66" s="196"/>
      <c r="R66" s="196"/>
      <c r="S66" s="196"/>
    </row>
    <row r="67" spans="1:19" x14ac:dyDescent="0.2">
      <c r="A67" s="57">
        <v>7</v>
      </c>
      <c r="B67" s="56" t="s">
        <v>102</v>
      </c>
    </row>
    <row r="68" spans="1:19" ht="12.75" customHeight="1" x14ac:dyDescent="0.2">
      <c r="A68" s="57">
        <v>8</v>
      </c>
      <c r="B68" s="56" t="s">
        <v>103</v>
      </c>
      <c r="C68" s="58"/>
      <c r="D68" s="58"/>
      <c r="E68" s="58"/>
      <c r="F68" s="58"/>
      <c r="G68" s="58"/>
      <c r="H68" s="58"/>
      <c r="I68" s="58"/>
      <c r="J68" s="58"/>
      <c r="K68" s="58"/>
      <c r="L68" s="58"/>
      <c r="M68" s="58"/>
      <c r="N68" s="58"/>
      <c r="O68" s="58"/>
      <c r="P68" s="58"/>
      <c r="Q68" s="58"/>
      <c r="R68" s="58"/>
      <c r="S68" s="58"/>
    </row>
    <row r="69" spans="1:19" x14ac:dyDescent="0.2">
      <c r="A69" s="57"/>
      <c r="B69" s="58"/>
      <c r="C69" s="58"/>
      <c r="D69" s="58"/>
      <c r="E69" s="58"/>
      <c r="F69" s="58"/>
      <c r="G69" s="58"/>
      <c r="H69" s="58"/>
      <c r="I69" s="58"/>
      <c r="J69" s="58"/>
      <c r="K69" s="58"/>
      <c r="L69" s="58"/>
      <c r="M69" s="58"/>
      <c r="N69" s="58"/>
      <c r="O69" s="58"/>
      <c r="P69" s="58"/>
      <c r="Q69" s="58"/>
      <c r="R69" s="58"/>
      <c r="S69" s="58"/>
    </row>
    <row r="70" spans="1:19" x14ac:dyDescent="0.2">
      <c r="C70" s="55"/>
      <c r="D70" s="55"/>
      <c r="E70" s="55"/>
      <c r="F70" s="55"/>
      <c r="G70" s="55"/>
      <c r="H70" s="55"/>
      <c r="I70" s="55"/>
      <c r="J70" s="55"/>
      <c r="K70" s="55"/>
      <c r="L70" s="55"/>
      <c r="M70" s="55"/>
      <c r="N70" s="55"/>
      <c r="O70" s="55"/>
      <c r="P70" s="55"/>
      <c r="Q70" s="55"/>
      <c r="R70" s="55"/>
      <c r="S70" s="55"/>
    </row>
  </sheetData>
  <mergeCells count="22">
    <mergeCell ref="B64:S64"/>
    <mergeCell ref="B66:S66"/>
    <mergeCell ref="A13:A14"/>
    <mergeCell ref="B13:B14"/>
    <mergeCell ref="B57:S57"/>
    <mergeCell ref="B61:S61"/>
    <mergeCell ref="B62:S62"/>
    <mergeCell ref="B63:S63"/>
    <mergeCell ref="A8:B8"/>
    <mergeCell ref="C8:Q8"/>
    <mergeCell ref="A9:B9"/>
    <mergeCell ref="C9:Q9"/>
    <mergeCell ref="C12:I12"/>
    <mergeCell ref="J12:M12"/>
    <mergeCell ref="N12:Q12"/>
    <mergeCell ref="A7:B7"/>
    <mergeCell ref="C7:Q7"/>
    <mergeCell ref="A1:S1"/>
    <mergeCell ref="A2:S2"/>
    <mergeCell ref="A3:S3"/>
    <mergeCell ref="A6:B6"/>
    <mergeCell ref="C6:Q6"/>
  </mergeCells>
  <dataValidations disablePrompts="1" count="6">
    <dataValidation type="list" allowBlank="1" showInputMessage="1" showErrorMessage="1" sqref="S9" xr:uid="{00000000-0002-0000-0300-000000000000}">
      <formula1>$Y$2:$Y$3</formula1>
    </dataValidation>
    <dataValidation type="list" allowBlank="1" showInputMessage="1" showErrorMessage="1" sqref="S7:S8" xr:uid="{00000000-0002-0000-0300-000001000000}">
      <formula1>$Y$1:$Y$3</formula1>
    </dataValidation>
    <dataValidation type="list" allowBlank="1" showInputMessage="1" showErrorMessage="1" sqref="R9" xr:uid="{00000000-0002-0000-0300-000002000000}">
      <formula1>$Y$8:$Y$12</formula1>
    </dataValidation>
    <dataValidation type="list" allowBlank="1" showInputMessage="1" showErrorMessage="1" sqref="R8" xr:uid="{00000000-0002-0000-0300-000003000000}">
      <formula1>$Y$7:$Y$12</formula1>
    </dataValidation>
    <dataValidation type="list" allowBlank="1" showInputMessage="1" showErrorMessage="1" sqref="R7" xr:uid="{00000000-0002-0000-0300-000004000000}">
      <formula1>$Y$6:$Y$12</formula1>
    </dataValidation>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300-000005000000}"/>
  </dataValidations>
  <pageMargins left="0.7" right="0.7" top="0.75" bottom="0.75" header="0.3" footer="0.3"/>
  <pageSetup scale="41"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0"/>
  <sheetViews>
    <sheetView workbookViewId="0">
      <selection activeCell="A9" sqref="A9:B9"/>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0"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197" t="s">
        <v>0</v>
      </c>
      <c r="B1" s="197"/>
      <c r="C1" s="197"/>
      <c r="D1" s="197"/>
      <c r="E1" s="197"/>
      <c r="F1" s="197"/>
      <c r="G1" s="197"/>
      <c r="H1" s="197"/>
      <c r="I1" s="197"/>
      <c r="J1" s="197"/>
      <c r="K1" s="197"/>
      <c r="L1" s="197"/>
      <c r="M1" s="197"/>
      <c r="N1" s="197"/>
      <c r="O1" s="197"/>
      <c r="P1" s="197"/>
      <c r="Q1" s="197"/>
      <c r="R1" s="197"/>
      <c r="S1" s="197"/>
      <c r="Y1" s="1" t="s">
        <v>1</v>
      </c>
    </row>
    <row r="2" spans="1:25" ht="18" x14ac:dyDescent="0.25">
      <c r="A2" s="197" t="s">
        <v>2</v>
      </c>
      <c r="B2" s="197"/>
      <c r="C2" s="197"/>
      <c r="D2" s="197"/>
      <c r="E2" s="197"/>
      <c r="F2" s="197"/>
      <c r="G2" s="197"/>
      <c r="H2" s="197"/>
      <c r="I2" s="197"/>
      <c r="J2" s="197"/>
      <c r="K2" s="197"/>
      <c r="L2" s="197"/>
      <c r="M2" s="197"/>
      <c r="N2" s="197"/>
      <c r="O2" s="197"/>
      <c r="P2" s="197"/>
      <c r="Q2" s="197"/>
      <c r="R2" s="197"/>
      <c r="S2" s="197"/>
      <c r="Y2" s="1" t="s">
        <v>3</v>
      </c>
    </row>
    <row r="3" spans="1:25" ht="18" x14ac:dyDescent="0.25">
      <c r="A3" s="197"/>
      <c r="B3" s="197"/>
      <c r="C3" s="197"/>
      <c r="D3" s="197"/>
      <c r="E3" s="197"/>
      <c r="F3" s="197"/>
      <c r="G3" s="197"/>
      <c r="H3" s="197"/>
      <c r="I3" s="197"/>
      <c r="J3" s="197"/>
      <c r="K3" s="197"/>
      <c r="L3" s="197"/>
      <c r="M3" s="197"/>
      <c r="N3" s="197"/>
      <c r="O3" s="197"/>
      <c r="P3" s="197"/>
      <c r="Q3" s="197"/>
      <c r="R3" s="197"/>
      <c r="S3" s="197"/>
      <c r="Y3" s="1" t="s">
        <v>4</v>
      </c>
    </row>
    <row r="4" spans="1:25" ht="18" x14ac:dyDescent="0.25">
      <c r="A4" s="3" t="s">
        <v>5</v>
      </c>
      <c r="B4" s="4"/>
      <c r="C4" s="4"/>
      <c r="D4" s="4"/>
      <c r="E4" s="4"/>
      <c r="F4" s="4"/>
      <c r="G4" s="4"/>
      <c r="H4" s="4"/>
      <c r="I4" s="4"/>
      <c r="J4" s="4"/>
      <c r="K4" s="4"/>
      <c r="L4" s="4"/>
      <c r="M4" s="4"/>
      <c r="N4" s="4"/>
      <c r="O4" s="4"/>
      <c r="P4" s="4"/>
      <c r="Q4" s="4"/>
      <c r="R4" s="4"/>
      <c r="S4" s="4"/>
    </row>
    <row r="5" spans="1:25" ht="18" x14ac:dyDescent="0.25">
      <c r="A5" s="4"/>
      <c r="B5" s="4"/>
      <c r="C5" s="4"/>
      <c r="D5" s="4"/>
      <c r="E5" s="4"/>
      <c r="F5" s="4"/>
      <c r="G5" s="4"/>
      <c r="H5" s="4"/>
      <c r="I5" s="4"/>
      <c r="J5" s="4"/>
      <c r="K5" s="4"/>
      <c r="L5" s="4"/>
      <c r="M5" s="4"/>
      <c r="N5" s="4"/>
      <c r="O5" s="4"/>
      <c r="P5" s="4"/>
      <c r="Q5" s="4"/>
      <c r="R5" s="4"/>
      <c r="S5" s="4"/>
    </row>
    <row r="6" spans="1:25" ht="51" customHeight="1" x14ac:dyDescent="0.2">
      <c r="A6" s="206" t="s">
        <v>6</v>
      </c>
      <c r="B6" s="207"/>
      <c r="C6" s="208" t="s">
        <v>7</v>
      </c>
      <c r="D6" s="208"/>
      <c r="E6" s="208"/>
      <c r="F6" s="208"/>
      <c r="G6" s="208"/>
      <c r="H6" s="208"/>
      <c r="I6" s="208"/>
      <c r="J6" s="208"/>
      <c r="K6" s="208"/>
      <c r="L6" s="208"/>
      <c r="M6" s="208"/>
      <c r="N6" s="208"/>
      <c r="O6" s="208"/>
      <c r="P6" s="208"/>
      <c r="Q6" s="208"/>
      <c r="R6" s="5" t="s">
        <v>8</v>
      </c>
      <c r="S6" s="6" t="s">
        <v>9</v>
      </c>
      <c r="Y6" s="1">
        <v>2012</v>
      </c>
    </row>
    <row r="7" spans="1:25" ht="35.25" customHeight="1" x14ac:dyDescent="0.2">
      <c r="A7" s="203" t="s">
        <v>10</v>
      </c>
      <c r="B7" s="204"/>
      <c r="C7" s="205" t="s">
        <v>11</v>
      </c>
      <c r="D7" s="205"/>
      <c r="E7" s="205"/>
      <c r="F7" s="205"/>
      <c r="G7" s="205"/>
      <c r="H7" s="205"/>
      <c r="I7" s="205"/>
      <c r="J7" s="205"/>
      <c r="K7" s="205"/>
      <c r="L7" s="205"/>
      <c r="M7" s="205"/>
      <c r="N7" s="205"/>
      <c r="O7" s="205"/>
      <c r="P7" s="205"/>
      <c r="Q7" s="205"/>
      <c r="R7" s="7"/>
      <c r="S7" s="8"/>
      <c r="Y7" s="1">
        <v>2013</v>
      </c>
    </row>
    <row r="8" spans="1:25" ht="30.75" customHeight="1" x14ac:dyDescent="0.2">
      <c r="A8" s="209" t="s">
        <v>12</v>
      </c>
      <c r="B8" s="210"/>
      <c r="C8" s="211" t="s">
        <v>13</v>
      </c>
      <c r="D8" s="211"/>
      <c r="E8" s="211"/>
      <c r="F8" s="211"/>
      <c r="G8" s="211"/>
      <c r="H8" s="211"/>
      <c r="I8" s="211"/>
      <c r="J8" s="211"/>
      <c r="K8" s="211"/>
      <c r="L8" s="211"/>
      <c r="M8" s="211"/>
      <c r="N8" s="211"/>
      <c r="O8" s="211"/>
      <c r="P8" s="211"/>
      <c r="Q8" s="211"/>
      <c r="R8" s="7"/>
      <c r="S8" s="7"/>
      <c r="Y8" s="1">
        <v>2014</v>
      </c>
    </row>
    <row r="9" spans="1:25" ht="36.75" customHeight="1" x14ac:dyDescent="0.2">
      <c r="A9" s="205" t="s">
        <v>14</v>
      </c>
      <c r="B9" s="205"/>
      <c r="C9" s="205" t="s">
        <v>15</v>
      </c>
      <c r="D9" s="205"/>
      <c r="E9" s="205"/>
      <c r="F9" s="205"/>
      <c r="G9" s="205"/>
      <c r="H9" s="205"/>
      <c r="I9" s="205"/>
      <c r="J9" s="205"/>
      <c r="K9" s="205"/>
      <c r="L9" s="205"/>
      <c r="M9" s="205"/>
      <c r="N9" s="205"/>
      <c r="O9" s="205"/>
      <c r="P9" s="205"/>
      <c r="Q9" s="205"/>
      <c r="R9" s="7"/>
      <c r="S9" s="7"/>
      <c r="Y9" s="1">
        <v>2015</v>
      </c>
    </row>
    <row r="10" spans="1:25" ht="36.75" customHeight="1" x14ac:dyDescent="0.2">
      <c r="A10" s="9"/>
      <c r="B10" s="181" t="s">
        <v>183</v>
      </c>
      <c r="C10" s="10"/>
      <c r="D10" s="10"/>
      <c r="E10" s="10"/>
      <c r="F10" s="10"/>
      <c r="G10" s="10"/>
      <c r="H10" s="10"/>
      <c r="I10" s="10"/>
      <c r="J10" s="10"/>
      <c r="K10" s="10"/>
      <c r="L10" s="10"/>
      <c r="M10" s="10"/>
      <c r="N10" s="10"/>
      <c r="O10" s="10"/>
      <c r="P10" s="10"/>
      <c r="Q10" s="10"/>
      <c r="R10" s="10"/>
      <c r="S10" s="11"/>
      <c r="Y10" s="1">
        <v>2016</v>
      </c>
    </row>
    <row r="11" spans="1:25" ht="13.5" thickBot="1" x14ac:dyDescent="0.25">
      <c r="A11" s="12"/>
      <c r="B11" s="12"/>
      <c r="C11" s="12"/>
      <c r="D11" s="12"/>
      <c r="E11" s="12"/>
      <c r="F11" s="12"/>
      <c r="G11" s="12"/>
      <c r="H11" s="12"/>
      <c r="I11" s="12"/>
      <c r="J11" s="12"/>
      <c r="K11" s="12"/>
      <c r="L11" s="12"/>
      <c r="M11" s="12"/>
      <c r="N11" s="12"/>
      <c r="O11" s="12"/>
      <c r="P11" s="12"/>
      <c r="Q11" s="12"/>
      <c r="R11" s="12"/>
      <c r="S11" s="12"/>
      <c r="Y11" s="1">
        <v>2017</v>
      </c>
    </row>
    <row r="12" spans="1:25" ht="18.75" customHeight="1" thickBot="1" x14ac:dyDescent="0.3">
      <c r="A12" s="4"/>
      <c r="B12" s="4"/>
      <c r="C12" s="212" t="s">
        <v>16</v>
      </c>
      <c r="D12" s="213"/>
      <c r="E12" s="213"/>
      <c r="F12" s="213"/>
      <c r="G12" s="213"/>
      <c r="H12" s="213"/>
      <c r="I12" s="214"/>
      <c r="J12" s="215" t="s">
        <v>17</v>
      </c>
      <c r="K12" s="216"/>
      <c r="L12" s="216"/>
      <c r="M12" s="216"/>
      <c r="N12" s="215" t="s">
        <v>18</v>
      </c>
      <c r="O12" s="216"/>
      <c r="P12" s="216"/>
      <c r="Q12" s="217"/>
      <c r="R12" s="4"/>
      <c r="S12" s="4"/>
      <c r="Y12" s="1">
        <v>2018</v>
      </c>
    </row>
    <row r="13" spans="1:25" ht="63.75" customHeight="1" x14ac:dyDescent="0.2">
      <c r="A13" s="218" t="s">
        <v>19</v>
      </c>
      <c r="B13" s="220" t="s">
        <v>20</v>
      </c>
      <c r="C13" s="13" t="s">
        <v>21</v>
      </c>
      <c r="D13" s="14" t="s">
        <v>22</v>
      </c>
      <c r="E13" s="15" t="s">
        <v>23</v>
      </c>
      <c r="F13" s="13" t="s">
        <v>24</v>
      </c>
      <c r="G13" s="14" t="s">
        <v>25</v>
      </c>
      <c r="H13" s="15" t="s">
        <v>26</v>
      </c>
      <c r="I13" s="16" t="s">
        <v>27</v>
      </c>
      <c r="J13" s="13" t="s">
        <v>28</v>
      </c>
      <c r="K13" s="17" t="s">
        <v>29</v>
      </c>
      <c r="L13" s="17" t="s">
        <v>30</v>
      </c>
      <c r="M13" s="18" t="s">
        <v>31</v>
      </c>
      <c r="N13" s="13" t="s">
        <v>32</v>
      </c>
      <c r="O13" s="17" t="s">
        <v>33</v>
      </c>
      <c r="P13" s="17" t="s">
        <v>34</v>
      </c>
      <c r="Q13" s="15" t="s">
        <v>35</v>
      </c>
      <c r="R13" s="19" t="s">
        <v>36</v>
      </c>
      <c r="S13" s="20" t="s">
        <v>37</v>
      </c>
    </row>
    <row r="14" spans="1:25" ht="13.5" thickBot="1" x14ac:dyDescent="0.25">
      <c r="A14" s="219"/>
      <c r="B14" s="221"/>
      <c r="C14" s="21" t="s">
        <v>38</v>
      </c>
      <c r="D14" s="22" t="s">
        <v>39</v>
      </c>
      <c r="E14" s="23" t="s">
        <v>40</v>
      </c>
      <c r="F14" s="21" t="s">
        <v>41</v>
      </c>
      <c r="G14" s="22" t="s">
        <v>42</v>
      </c>
      <c r="H14" s="23" t="s">
        <v>43</v>
      </c>
      <c r="I14" s="24" t="s">
        <v>44</v>
      </c>
      <c r="J14" s="25" t="s">
        <v>45</v>
      </c>
      <c r="K14" s="26" t="s">
        <v>46</v>
      </c>
      <c r="L14" s="22" t="s">
        <v>47</v>
      </c>
      <c r="M14" s="26" t="s">
        <v>48</v>
      </c>
      <c r="N14" s="27" t="s">
        <v>49</v>
      </c>
      <c r="O14" s="28" t="s">
        <v>50</v>
      </c>
      <c r="P14" s="28" t="s">
        <v>51</v>
      </c>
      <c r="Q14" s="29" t="s">
        <v>52</v>
      </c>
      <c r="R14" s="30" t="s">
        <v>53</v>
      </c>
      <c r="S14" s="23" t="s">
        <v>54</v>
      </c>
    </row>
    <row r="15" spans="1:25" ht="25.5" x14ac:dyDescent="0.2">
      <c r="A15" s="31">
        <v>1611</v>
      </c>
      <c r="B15" s="32" t="s">
        <v>55</v>
      </c>
      <c r="C15" s="154">
        <f>'2.6 Fixed Asset Cont Sched'!O85</f>
        <v>47901</v>
      </c>
      <c r="D15" s="155"/>
      <c r="E15" s="156">
        <f>C15-D15</f>
        <v>47901</v>
      </c>
      <c r="F15" s="154"/>
      <c r="G15" s="155"/>
      <c r="H15" s="156">
        <f>F15-G15</f>
        <v>0</v>
      </c>
      <c r="I15" s="157">
        <v>25000</v>
      </c>
      <c r="J15" s="33">
        <v>2</v>
      </c>
      <c r="K15" s="34">
        <f>IF(J15=0,0,1/J15)</f>
        <v>0.5</v>
      </c>
      <c r="L15" s="35">
        <v>2</v>
      </c>
      <c r="M15" s="36">
        <f>IF(L15=0,0,1/L15)</f>
        <v>0.5</v>
      </c>
      <c r="N15" s="163">
        <f>IF(J15=0,0,+E15/J15)</f>
        <v>23950.5</v>
      </c>
      <c r="O15" s="163">
        <f>IF(L15=0,0,+H15/L15)</f>
        <v>0</v>
      </c>
      <c r="P15" s="164">
        <f>IF(L15=0,0,+(I15*0.5)/L15)</f>
        <v>6250</v>
      </c>
      <c r="Q15" s="165">
        <f>IF(ISERROR(+N15+O15+P15), 0, +N15+O15+P15)</f>
        <v>30200.5</v>
      </c>
      <c r="R15" s="166">
        <f>'2.6 Fixed Asset Cont Sched'!L154</f>
        <v>33221</v>
      </c>
      <c r="S15" s="167">
        <f>IF(ISERROR(+R15-122), 0, +R15-Q15)</f>
        <v>3020.5</v>
      </c>
    </row>
    <row r="16" spans="1:25" ht="25.5" x14ac:dyDescent="0.2">
      <c r="A16" s="37">
        <v>1612</v>
      </c>
      <c r="B16" s="38" t="s">
        <v>56</v>
      </c>
      <c r="C16" s="154">
        <f>'2.6 Fixed Asset Cont Sched'!O86</f>
        <v>0</v>
      </c>
      <c r="D16" s="155"/>
      <c r="E16" s="156">
        <f t="shared" ref="E16:E52" si="0">C16-D16</f>
        <v>0</v>
      </c>
      <c r="F16" s="154"/>
      <c r="G16" s="155"/>
      <c r="H16" s="156">
        <f t="shared" ref="H16:H52" si="1">F16-G16</f>
        <v>0</v>
      </c>
      <c r="I16" s="157"/>
      <c r="J16" s="33"/>
      <c r="K16" s="34">
        <f t="shared" ref="K16:K52" si="2">IF(J16=0,0,1/J16)</f>
        <v>0</v>
      </c>
      <c r="L16" s="35"/>
      <c r="M16" s="39">
        <f t="shared" ref="M16:M52" si="3">IF(L16=0,0,1/L16)</f>
        <v>0</v>
      </c>
      <c r="N16" s="163">
        <f t="shared" ref="N16:N52" si="4">IF(J16=0,0,+E16/J16)</f>
        <v>0</v>
      </c>
      <c r="O16" s="163">
        <f>IF(L16=0,0,+H16/L16)</f>
        <v>0</v>
      </c>
      <c r="P16" s="164">
        <f t="shared" ref="P16:P52" si="5">IF(L16=0,0,+(I16*0.5)/L16)</f>
        <v>0</v>
      </c>
      <c r="Q16" s="165">
        <f t="shared" ref="Q16:Q52" si="6">IF(ISERROR(+N16+O16+P16), 0, +N16+O16+P16)</f>
        <v>0</v>
      </c>
      <c r="R16" s="166">
        <f>'2.6 Fixed Asset Cont Sched'!L155</f>
        <v>0</v>
      </c>
      <c r="S16" s="167">
        <f t="shared" ref="S16:S52" si="7">IF(ISERROR(+R16-122), 0, +R16-Q16)</f>
        <v>0</v>
      </c>
    </row>
    <row r="17" spans="1:19" ht="14.25" x14ac:dyDescent="0.2">
      <c r="A17" s="37">
        <v>1805</v>
      </c>
      <c r="B17" s="38" t="s">
        <v>57</v>
      </c>
      <c r="C17" s="154">
        <f>'2.6 Fixed Asset Cont Sched'!O87</f>
        <v>141</v>
      </c>
      <c r="D17" s="155"/>
      <c r="E17" s="156">
        <f t="shared" si="0"/>
        <v>141</v>
      </c>
      <c r="F17" s="154"/>
      <c r="G17" s="155"/>
      <c r="H17" s="156">
        <f t="shared" si="1"/>
        <v>0</v>
      </c>
      <c r="I17" s="157"/>
      <c r="J17" s="33">
        <v>0</v>
      </c>
      <c r="K17" s="34">
        <f t="shared" si="2"/>
        <v>0</v>
      </c>
      <c r="L17" s="35"/>
      <c r="M17" s="39">
        <f t="shared" si="3"/>
        <v>0</v>
      </c>
      <c r="N17" s="163">
        <f t="shared" si="4"/>
        <v>0</v>
      </c>
      <c r="O17" s="163">
        <f t="shared" ref="O17:O52" si="8">IF(L17=0,0,+H17/L17)</f>
        <v>0</v>
      </c>
      <c r="P17" s="164">
        <f t="shared" si="5"/>
        <v>0</v>
      </c>
      <c r="Q17" s="165">
        <f t="shared" si="6"/>
        <v>0</v>
      </c>
      <c r="R17" s="166">
        <f>'2.6 Fixed Asset Cont Sched'!L156</f>
        <v>0</v>
      </c>
      <c r="S17" s="167">
        <f t="shared" si="7"/>
        <v>0</v>
      </c>
    </row>
    <row r="18" spans="1:19" ht="14.25" x14ac:dyDescent="0.2">
      <c r="A18" s="37">
        <v>1808</v>
      </c>
      <c r="B18" s="38" t="s">
        <v>58</v>
      </c>
      <c r="C18" s="154">
        <f>'2.6 Fixed Asset Cont Sched'!O88</f>
        <v>0</v>
      </c>
      <c r="D18" s="155"/>
      <c r="E18" s="156">
        <f t="shared" si="0"/>
        <v>0</v>
      </c>
      <c r="F18" s="154"/>
      <c r="G18" s="155"/>
      <c r="H18" s="156">
        <f t="shared" si="1"/>
        <v>0</v>
      </c>
      <c r="I18" s="157"/>
      <c r="J18" s="33"/>
      <c r="K18" s="34">
        <f t="shared" si="2"/>
        <v>0</v>
      </c>
      <c r="L18" s="35"/>
      <c r="M18" s="39">
        <f t="shared" si="3"/>
        <v>0</v>
      </c>
      <c r="N18" s="163">
        <f t="shared" si="4"/>
        <v>0</v>
      </c>
      <c r="O18" s="163">
        <f t="shared" si="8"/>
        <v>0</v>
      </c>
      <c r="P18" s="164">
        <f t="shared" si="5"/>
        <v>0</v>
      </c>
      <c r="Q18" s="165">
        <f t="shared" si="6"/>
        <v>0</v>
      </c>
      <c r="R18" s="166">
        <f>'2.6 Fixed Asset Cont Sched'!L157</f>
        <v>0</v>
      </c>
      <c r="S18" s="167">
        <f t="shared" si="7"/>
        <v>0</v>
      </c>
    </row>
    <row r="19" spans="1:19" ht="14.25" x14ac:dyDescent="0.2">
      <c r="A19" s="37">
        <v>1810</v>
      </c>
      <c r="B19" s="38" t="s">
        <v>59</v>
      </c>
      <c r="C19" s="154">
        <f>'2.6 Fixed Asset Cont Sched'!O89</f>
        <v>0</v>
      </c>
      <c r="D19" s="155"/>
      <c r="E19" s="156">
        <f t="shared" si="0"/>
        <v>0</v>
      </c>
      <c r="F19" s="154"/>
      <c r="G19" s="155"/>
      <c r="H19" s="156">
        <f t="shared" si="1"/>
        <v>0</v>
      </c>
      <c r="I19" s="157"/>
      <c r="J19" s="33"/>
      <c r="K19" s="34">
        <f t="shared" si="2"/>
        <v>0</v>
      </c>
      <c r="L19" s="35"/>
      <c r="M19" s="39">
        <f t="shared" si="3"/>
        <v>0</v>
      </c>
      <c r="N19" s="163">
        <f t="shared" si="4"/>
        <v>0</v>
      </c>
      <c r="O19" s="163">
        <f t="shared" si="8"/>
        <v>0</v>
      </c>
      <c r="P19" s="164">
        <f t="shared" si="5"/>
        <v>0</v>
      </c>
      <c r="Q19" s="165">
        <f t="shared" si="6"/>
        <v>0</v>
      </c>
      <c r="R19" s="166">
        <f>'2.6 Fixed Asset Cont Sched'!L158</f>
        <v>0</v>
      </c>
      <c r="S19" s="167">
        <f t="shared" si="7"/>
        <v>0</v>
      </c>
    </row>
    <row r="20" spans="1:19" ht="14.25" x14ac:dyDescent="0.2">
      <c r="A20" s="37">
        <v>1815</v>
      </c>
      <c r="B20" s="38" t="s">
        <v>60</v>
      </c>
      <c r="C20" s="154">
        <f>'2.6 Fixed Asset Cont Sched'!O90</f>
        <v>280102</v>
      </c>
      <c r="D20" s="155"/>
      <c r="E20" s="156">
        <f t="shared" si="0"/>
        <v>280102</v>
      </c>
      <c r="F20" s="154"/>
      <c r="G20" s="155"/>
      <c r="H20" s="156">
        <f t="shared" si="1"/>
        <v>0</v>
      </c>
      <c r="I20" s="157"/>
      <c r="J20" s="33">
        <v>25</v>
      </c>
      <c r="K20" s="34">
        <f t="shared" si="2"/>
        <v>0.04</v>
      </c>
      <c r="L20" s="35">
        <v>40</v>
      </c>
      <c r="M20" s="39">
        <f t="shared" si="3"/>
        <v>2.5000000000000001E-2</v>
      </c>
      <c r="N20" s="163">
        <f t="shared" si="4"/>
        <v>11204.08</v>
      </c>
      <c r="O20" s="163">
        <f t="shared" si="8"/>
        <v>0</v>
      </c>
      <c r="P20" s="164">
        <f t="shared" si="5"/>
        <v>0</v>
      </c>
      <c r="Q20" s="165">
        <f t="shared" si="6"/>
        <v>11204.08</v>
      </c>
      <c r="R20" s="166">
        <f>'2.6 Fixed Asset Cont Sched'!L159</f>
        <v>8403</v>
      </c>
      <c r="S20" s="167">
        <f t="shared" si="7"/>
        <v>-2801.08</v>
      </c>
    </row>
    <row r="21" spans="1:19" ht="14.25" x14ac:dyDescent="0.2">
      <c r="A21" s="37">
        <v>1820</v>
      </c>
      <c r="B21" s="38" t="s">
        <v>61</v>
      </c>
      <c r="C21" s="154">
        <f>'2.6 Fixed Asset Cont Sched'!O91</f>
        <v>0</v>
      </c>
      <c r="D21" s="155"/>
      <c r="E21" s="156">
        <f t="shared" si="0"/>
        <v>0</v>
      </c>
      <c r="F21" s="154"/>
      <c r="G21" s="155"/>
      <c r="H21" s="156">
        <f t="shared" si="1"/>
        <v>0</v>
      </c>
      <c r="I21" s="157"/>
      <c r="J21" s="33"/>
      <c r="K21" s="34">
        <f t="shared" si="2"/>
        <v>0</v>
      </c>
      <c r="L21" s="35"/>
      <c r="M21" s="39">
        <f t="shared" si="3"/>
        <v>0</v>
      </c>
      <c r="N21" s="163">
        <f t="shared" si="4"/>
        <v>0</v>
      </c>
      <c r="O21" s="163">
        <f t="shared" si="8"/>
        <v>0</v>
      </c>
      <c r="P21" s="164">
        <f t="shared" si="5"/>
        <v>0</v>
      </c>
      <c r="Q21" s="165">
        <f t="shared" si="6"/>
        <v>0</v>
      </c>
      <c r="R21" s="166">
        <f>'2.6 Fixed Asset Cont Sched'!L160</f>
        <v>0</v>
      </c>
      <c r="S21" s="167">
        <f t="shared" si="7"/>
        <v>0</v>
      </c>
    </row>
    <row r="22" spans="1:19" ht="14.25" x14ac:dyDescent="0.2">
      <c r="A22" s="37">
        <v>1825</v>
      </c>
      <c r="B22" s="38" t="s">
        <v>62</v>
      </c>
      <c r="C22" s="154">
        <f>'2.6 Fixed Asset Cont Sched'!O92</f>
        <v>0</v>
      </c>
      <c r="D22" s="155"/>
      <c r="E22" s="156">
        <f t="shared" si="0"/>
        <v>0</v>
      </c>
      <c r="F22" s="154"/>
      <c r="G22" s="155"/>
      <c r="H22" s="156">
        <f t="shared" si="1"/>
        <v>0</v>
      </c>
      <c r="I22" s="157"/>
      <c r="J22" s="33"/>
      <c r="K22" s="34">
        <f t="shared" si="2"/>
        <v>0</v>
      </c>
      <c r="L22" s="35"/>
      <c r="M22" s="39">
        <f t="shared" si="3"/>
        <v>0</v>
      </c>
      <c r="N22" s="163">
        <f t="shared" si="4"/>
        <v>0</v>
      </c>
      <c r="O22" s="163">
        <f t="shared" si="8"/>
        <v>0</v>
      </c>
      <c r="P22" s="164">
        <f t="shared" si="5"/>
        <v>0</v>
      </c>
      <c r="Q22" s="165">
        <f t="shared" si="6"/>
        <v>0</v>
      </c>
      <c r="R22" s="166">
        <f>'2.6 Fixed Asset Cont Sched'!L161</f>
        <v>0</v>
      </c>
      <c r="S22" s="167">
        <f t="shared" si="7"/>
        <v>0</v>
      </c>
    </row>
    <row r="23" spans="1:19" ht="14.25" x14ac:dyDescent="0.2">
      <c r="A23" s="37">
        <v>1830</v>
      </c>
      <c r="B23" s="38" t="s">
        <v>63</v>
      </c>
      <c r="C23" s="154">
        <f>'2.6 Fixed Asset Cont Sched'!O93</f>
        <v>300404</v>
      </c>
      <c r="D23" s="155"/>
      <c r="E23" s="156">
        <f t="shared" si="0"/>
        <v>300404</v>
      </c>
      <c r="F23" s="154"/>
      <c r="G23" s="155"/>
      <c r="H23" s="156">
        <f t="shared" si="1"/>
        <v>0</v>
      </c>
      <c r="I23" s="157">
        <v>13973</v>
      </c>
      <c r="J23" s="33">
        <v>25</v>
      </c>
      <c r="K23" s="34">
        <f t="shared" si="2"/>
        <v>0.04</v>
      </c>
      <c r="L23" s="35">
        <v>50</v>
      </c>
      <c r="M23" s="39">
        <f t="shared" si="3"/>
        <v>0.02</v>
      </c>
      <c r="N23" s="163">
        <f t="shared" si="4"/>
        <v>12016.16</v>
      </c>
      <c r="O23" s="163">
        <f t="shared" si="8"/>
        <v>0</v>
      </c>
      <c r="P23" s="164">
        <f t="shared" si="5"/>
        <v>139.72999999999999</v>
      </c>
      <c r="Q23" s="165">
        <f t="shared" si="6"/>
        <v>12155.89</v>
      </c>
      <c r="R23" s="166">
        <f>'2.6 Fixed Asset Cont Sched'!L162</f>
        <v>6148</v>
      </c>
      <c r="S23" s="167">
        <f t="shared" si="7"/>
        <v>-6007.8899999999994</v>
      </c>
    </row>
    <row r="24" spans="1:19" ht="14.25" x14ac:dyDescent="0.2">
      <c r="A24" s="37">
        <v>1835</v>
      </c>
      <c r="B24" s="38" t="s">
        <v>64</v>
      </c>
      <c r="C24" s="154">
        <f>'2.6 Fixed Asset Cont Sched'!O94</f>
        <v>0</v>
      </c>
      <c r="D24" s="155"/>
      <c r="E24" s="156">
        <f t="shared" si="0"/>
        <v>0</v>
      </c>
      <c r="F24" s="154"/>
      <c r="G24" s="155"/>
      <c r="H24" s="156">
        <f t="shared" si="1"/>
        <v>0</v>
      </c>
      <c r="I24" s="157"/>
      <c r="J24" s="33"/>
      <c r="K24" s="34">
        <f t="shared" si="2"/>
        <v>0</v>
      </c>
      <c r="L24" s="35"/>
      <c r="M24" s="39">
        <f t="shared" si="3"/>
        <v>0</v>
      </c>
      <c r="N24" s="163">
        <f t="shared" si="4"/>
        <v>0</v>
      </c>
      <c r="O24" s="163">
        <f t="shared" si="8"/>
        <v>0</v>
      </c>
      <c r="P24" s="164">
        <f t="shared" si="5"/>
        <v>0</v>
      </c>
      <c r="Q24" s="165">
        <f t="shared" si="6"/>
        <v>0</v>
      </c>
      <c r="R24" s="166">
        <f>'2.6 Fixed Asset Cont Sched'!L163</f>
        <v>0</v>
      </c>
      <c r="S24" s="167">
        <f t="shared" si="7"/>
        <v>0</v>
      </c>
    </row>
    <row r="25" spans="1:19" ht="14.25" x14ac:dyDescent="0.2">
      <c r="A25" s="37">
        <v>1840</v>
      </c>
      <c r="B25" s="38" t="s">
        <v>65</v>
      </c>
      <c r="C25" s="154">
        <f>'2.6 Fixed Asset Cont Sched'!O95</f>
        <v>24450</v>
      </c>
      <c r="D25" s="155"/>
      <c r="E25" s="156">
        <f t="shared" si="0"/>
        <v>24450</v>
      </c>
      <c r="F25" s="154"/>
      <c r="G25" s="155"/>
      <c r="H25" s="156">
        <f t="shared" si="1"/>
        <v>0</v>
      </c>
      <c r="I25" s="157"/>
      <c r="J25" s="33">
        <v>25</v>
      </c>
      <c r="K25" s="34">
        <f t="shared" si="2"/>
        <v>0.04</v>
      </c>
      <c r="L25" s="35">
        <v>50</v>
      </c>
      <c r="M25" s="39">
        <f t="shared" si="3"/>
        <v>0.02</v>
      </c>
      <c r="N25" s="163">
        <f t="shared" si="4"/>
        <v>978</v>
      </c>
      <c r="O25" s="163">
        <f t="shared" si="8"/>
        <v>0</v>
      </c>
      <c r="P25" s="164">
        <f t="shared" si="5"/>
        <v>0</v>
      </c>
      <c r="Q25" s="165">
        <f t="shared" si="6"/>
        <v>978</v>
      </c>
      <c r="R25" s="166">
        <f>'2.6 Fixed Asset Cont Sched'!L164</f>
        <v>489</v>
      </c>
      <c r="S25" s="167">
        <f t="shared" si="7"/>
        <v>-489</v>
      </c>
    </row>
    <row r="26" spans="1:19" ht="14.25" x14ac:dyDescent="0.2">
      <c r="A26" s="37">
        <v>1845</v>
      </c>
      <c r="B26" s="38" t="s">
        <v>66</v>
      </c>
      <c r="C26" s="154">
        <f>'2.6 Fixed Asset Cont Sched'!O96</f>
        <v>3242</v>
      </c>
      <c r="D26" s="155"/>
      <c r="E26" s="156">
        <f t="shared" si="0"/>
        <v>3242</v>
      </c>
      <c r="F26" s="154"/>
      <c r="G26" s="155"/>
      <c r="H26" s="156">
        <f t="shared" si="1"/>
        <v>0</v>
      </c>
      <c r="I26" s="157"/>
      <c r="J26" s="33">
        <v>25</v>
      </c>
      <c r="K26" s="34">
        <f t="shared" si="2"/>
        <v>0.04</v>
      </c>
      <c r="L26" s="35">
        <v>50</v>
      </c>
      <c r="M26" s="39">
        <f t="shared" si="3"/>
        <v>0.02</v>
      </c>
      <c r="N26" s="163">
        <f t="shared" si="4"/>
        <v>129.68</v>
      </c>
      <c r="O26" s="163">
        <f t="shared" si="8"/>
        <v>0</v>
      </c>
      <c r="P26" s="164">
        <f t="shared" si="5"/>
        <v>0</v>
      </c>
      <c r="Q26" s="165">
        <f t="shared" si="6"/>
        <v>129.68</v>
      </c>
      <c r="R26" s="166">
        <f>'2.6 Fixed Asset Cont Sched'!L165</f>
        <v>65</v>
      </c>
      <c r="S26" s="167">
        <f t="shared" si="7"/>
        <v>-64.680000000000007</v>
      </c>
    </row>
    <row r="27" spans="1:19" ht="14.25" x14ac:dyDescent="0.2">
      <c r="A27" s="37">
        <v>1850</v>
      </c>
      <c r="B27" s="38" t="s">
        <v>67</v>
      </c>
      <c r="C27" s="154">
        <f>'2.6 Fixed Asset Cont Sched'!O97</f>
        <v>135001</v>
      </c>
      <c r="D27" s="155"/>
      <c r="E27" s="156">
        <f t="shared" si="0"/>
        <v>135001</v>
      </c>
      <c r="F27" s="154"/>
      <c r="G27" s="155"/>
      <c r="H27" s="156">
        <f t="shared" si="1"/>
        <v>0</v>
      </c>
      <c r="I27" s="157">
        <v>4950</v>
      </c>
      <c r="J27" s="33">
        <v>25</v>
      </c>
      <c r="K27" s="34">
        <f t="shared" si="2"/>
        <v>0.04</v>
      </c>
      <c r="L27" s="35">
        <v>50</v>
      </c>
      <c r="M27" s="39">
        <f t="shared" si="3"/>
        <v>0.02</v>
      </c>
      <c r="N27" s="163">
        <f t="shared" si="4"/>
        <v>5400.04</v>
      </c>
      <c r="O27" s="163">
        <f t="shared" si="8"/>
        <v>0</v>
      </c>
      <c r="P27" s="164">
        <f t="shared" si="5"/>
        <v>49.5</v>
      </c>
      <c r="Q27" s="165">
        <f t="shared" si="6"/>
        <v>5449.54</v>
      </c>
      <c r="R27" s="166">
        <f>'2.6 Fixed Asset Cont Sched'!L166</f>
        <v>2750</v>
      </c>
      <c r="S27" s="167">
        <f t="shared" si="7"/>
        <v>-2699.54</v>
      </c>
    </row>
    <row r="28" spans="1:19" ht="14.25" x14ac:dyDescent="0.2">
      <c r="A28" s="37">
        <v>1855</v>
      </c>
      <c r="B28" s="38" t="s">
        <v>68</v>
      </c>
      <c r="C28" s="154">
        <f>'2.6 Fixed Asset Cont Sched'!O98</f>
        <v>0</v>
      </c>
      <c r="D28" s="155"/>
      <c r="E28" s="156">
        <f t="shared" si="0"/>
        <v>0</v>
      </c>
      <c r="F28" s="154"/>
      <c r="G28" s="155"/>
      <c r="H28" s="156">
        <f t="shared" si="1"/>
        <v>0</v>
      </c>
      <c r="I28" s="157"/>
      <c r="J28" s="33"/>
      <c r="K28" s="34">
        <f t="shared" si="2"/>
        <v>0</v>
      </c>
      <c r="L28" s="35"/>
      <c r="M28" s="39">
        <f t="shared" si="3"/>
        <v>0</v>
      </c>
      <c r="N28" s="163">
        <f t="shared" si="4"/>
        <v>0</v>
      </c>
      <c r="O28" s="163">
        <f t="shared" si="8"/>
        <v>0</v>
      </c>
      <c r="P28" s="164">
        <f t="shared" si="5"/>
        <v>0</v>
      </c>
      <c r="Q28" s="165">
        <f t="shared" si="6"/>
        <v>0</v>
      </c>
      <c r="R28" s="166">
        <f>'2.6 Fixed Asset Cont Sched'!L167</f>
        <v>0</v>
      </c>
      <c r="S28" s="167">
        <f t="shared" si="7"/>
        <v>0</v>
      </c>
    </row>
    <row r="29" spans="1:19" ht="14.25" x14ac:dyDescent="0.2">
      <c r="A29" s="37">
        <v>1860</v>
      </c>
      <c r="B29" s="38" t="s">
        <v>69</v>
      </c>
      <c r="C29" s="154">
        <f>'2.6 Fixed Asset Cont Sched'!O99</f>
        <v>9810</v>
      </c>
      <c r="D29" s="155"/>
      <c r="E29" s="156">
        <f t="shared" si="0"/>
        <v>9810</v>
      </c>
      <c r="F29" s="154"/>
      <c r="G29" s="155"/>
      <c r="H29" s="156">
        <f t="shared" si="1"/>
        <v>0</v>
      </c>
      <c r="I29" s="157"/>
      <c r="J29" s="33">
        <v>10</v>
      </c>
      <c r="K29" s="34">
        <f t="shared" si="2"/>
        <v>0.1</v>
      </c>
      <c r="L29" s="35">
        <v>15</v>
      </c>
      <c r="M29" s="39">
        <f t="shared" si="3"/>
        <v>6.6666666666666666E-2</v>
      </c>
      <c r="N29" s="163">
        <f t="shared" si="4"/>
        <v>981</v>
      </c>
      <c r="O29" s="163">
        <f t="shared" si="8"/>
        <v>0</v>
      </c>
      <c r="P29" s="164">
        <f t="shared" si="5"/>
        <v>0</v>
      </c>
      <c r="Q29" s="165">
        <f t="shared" si="6"/>
        <v>981</v>
      </c>
      <c r="R29" s="166">
        <f>'2.6 Fixed Asset Cont Sched'!L168</f>
        <v>490</v>
      </c>
      <c r="S29" s="167">
        <f t="shared" si="7"/>
        <v>-491</v>
      </c>
    </row>
    <row r="30" spans="1:19" ht="14.25" x14ac:dyDescent="0.2">
      <c r="A30" s="37">
        <v>1860</v>
      </c>
      <c r="B30" s="38" t="s">
        <v>70</v>
      </c>
      <c r="C30" s="154">
        <f>'2.6 Fixed Asset Cont Sched'!O100</f>
        <v>298396</v>
      </c>
      <c r="D30" s="155"/>
      <c r="E30" s="156">
        <f t="shared" si="0"/>
        <v>298396</v>
      </c>
      <c r="F30" s="154"/>
      <c r="G30" s="155"/>
      <c r="H30" s="156">
        <f t="shared" si="1"/>
        <v>0</v>
      </c>
      <c r="I30" s="157"/>
      <c r="J30" s="33">
        <v>10</v>
      </c>
      <c r="K30" s="34">
        <f t="shared" si="2"/>
        <v>0.1</v>
      </c>
      <c r="L30" s="35">
        <v>20</v>
      </c>
      <c r="M30" s="39">
        <f t="shared" si="3"/>
        <v>0.05</v>
      </c>
      <c r="N30" s="163">
        <f t="shared" si="4"/>
        <v>29839.599999999999</v>
      </c>
      <c r="O30" s="163">
        <f t="shared" si="8"/>
        <v>0</v>
      </c>
      <c r="P30" s="164">
        <f t="shared" si="5"/>
        <v>0</v>
      </c>
      <c r="Q30" s="165">
        <f t="shared" si="6"/>
        <v>29839.599999999999</v>
      </c>
      <c r="R30" s="166">
        <f>'2.6 Fixed Asset Cont Sched'!L169</f>
        <v>20889</v>
      </c>
      <c r="S30" s="167">
        <f t="shared" si="7"/>
        <v>-8950.5999999999985</v>
      </c>
    </row>
    <row r="31" spans="1:19" ht="14.25" x14ac:dyDescent="0.2">
      <c r="A31" s="37">
        <v>1905</v>
      </c>
      <c r="B31" s="38" t="s">
        <v>57</v>
      </c>
      <c r="C31" s="154">
        <f>'2.6 Fixed Asset Cont Sched'!O101</f>
        <v>0</v>
      </c>
      <c r="D31" s="155"/>
      <c r="E31" s="156">
        <f t="shared" si="0"/>
        <v>0</v>
      </c>
      <c r="F31" s="154"/>
      <c r="G31" s="155"/>
      <c r="H31" s="156">
        <f t="shared" si="1"/>
        <v>0</v>
      </c>
      <c r="I31" s="157"/>
      <c r="J31" s="33"/>
      <c r="K31" s="34">
        <f t="shared" si="2"/>
        <v>0</v>
      </c>
      <c r="L31" s="35"/>
      <c r="M31" s="39">
        <f t="shared" si="3"/>
        <v>0</v>
      </c>
      <c r="N31" s="163">
        <f t="shared" si="4"/>
        <v>0</v>
      </c>
      <c r="O31" s="163">
        <f t="shared" si="8"/>
        <v>0</v>
      </c>
      <c r="P31" s="164">
        <f t="shared" si="5"/>
        <v>0</v>
      </c>
      <c r="Q31" s="165">
        <f t="shared" si="6"/>
        <v>0</v>
      </c>
      <c r="R31" s="166">
        <f>'2.6 Fixed Asset Cont Sched'!L170</f>
        <v>0</v>
      </c>
      <c r="S31" s="167">
        <f t="shared" si="7"/>
        <v>0</v>
      </c>
    </row>
    <row r="32" spans="1:19" ht="14.25" x14ac:dyDescent="0.2">
      <c r="A32" s="37">
        <v>1908</v>
      </c>
      <c r="B32" s="38" t="s">
        <v>71</v>
      </c>
      <c r="C32" s="154">
        <f>'2.6 Fixed Asset Cont Sched'!O102</f>
        <v>0</v>
      </c>
      <c r="D32" s="155"/>
      <c r="E32" s="156">
        <f t="shared" si="0"/>
        <v>0</v>
      </c>
      <c r="F32" s="154"/>
      <c r="G32" s="155"/>
      <c r="H32" s="156">
        <f t="shared" si="1"/>
        <v>0</v>
      </c>
      <c r="I32" s="157"/>
      <c r="J32" s="33"/>
      <c r="K32" s="34">
        <f t="shared" si="2"/>
        <v>0</v>
      </c>
      <c r="L32" s="35"/>
      <c r="M32" s="39">
        <f t="shared" si="3"/>
        <v>0</v>
      </c>
      <c r="N32" s="163">
        <f t="shared" si="4"/>
        <v>0</v>
      </c>
      <c r="O32" s="163">
        <f t="shared" si="8"/>
        <v>0</v>
      </c>
      <c r="P32" s="164">
        <f t="shared" si="5"/>
        <v>0</v>
      </c>
      <c r="Q32" s="165">
        <f t="shared" si="6"/>
        <v>0</v>
      </c>
      <c r="R32" s="166">
        <f>'2.6 Fixed Asset Cont Sched'!L171</f>
        <v>0</v>
      </c>
      <c r="S32" s="167">
        <f t="shared" si="7"/>
        <v>0</v>
      </c>
    </row>
    <row r="33" spans="1:19" ht="14.25" x14ac:dyDescent="0.2">
      <c r="A33" s="37">
        <v>1910</v>
      </c>
      <c r="B33" s="38" t="s">
        <v>59</v>
      </c>
      <c r="C33" s="154">
        <f>'2.6 Fixed Asset Cont Sched'!O103</f>
        <v>0</v>
      </c>
      <c r="D33" s="155"/>
      <c r="E33" s="156">
        <f t="shared" si="0"/>
        <v>0</v>
      </c>
      <c r="F33" s="154"/>
      <c r="G33" s="155"/>
      <c r="H33" s="156">
        <f t="shared" si="1"/>
        <v>0</v>
      </c>
      <c r="I33" s="157"/>
      <c r="J33" s="33"/>
      <c r="K33" s="34">
        <f t="shared" si="2"/>
        <v>0</v>
      </c>
      <c r="L33" s="35"/>
      <c r="M33" s="39">
        <f t="shared" si="3"/>
        <v>0</v>
      </c>
      <c r="N33" s="163">
        <f t="shared" si="4"/>
        <v>0</v>
      </c>
      <c r="O33" s="163">
        <f t="shared" si="8"/>
        <v>0</v>
      </c>
      <c r="P33" s="164">
        <f t="shared" si="5"/>
        <v>0</v>
      </c>
      <c r="Q33" s="165">
        <f t="shared" si="6"/>
        <v>0</v>
      </c>
      <c r="R33" s="166">
        <f>'2.6 Fixed Asset Cont Sched'!L172</f>
        <v>0</v>
      </c>
      <c r="S33" s="167">
        <f t="shared" si="7"/>
        <v>0</v>
      </c>
    </row>
    <row r="34" spans="1:19" ht="14.25" x14ac:dyDescent="0.2">
      <c r="A34" s="37">
        <v>1915</v>
      </c>
      <c r="B34" s="38" t="s">
        <v>72</v>
      </c>
      <c r="C34" s="154">
        <f>'2.6 Fixed Asset Cont Sched'!O104</f>
        <v>0</v>
      </c>
      <c r="D34" s="155"/>
      <c r="E34" s="156">
        <f t="shared" si="0"/>
        <v>0</v>
      </c>
      <c r="F34" s="154"/>
      <c r="G34" s="155"/>
      <c r="H34" s="156">
        <f t="shared" si="1"/>
        <v>0</v>
      </c>
      <c r="I34" s="157"/>
      <c r="J34" s="33"/>
      <c r="K34" s="34">
        <f t="shared" si="2"/>
        <v>0</v>
      </c>
      <c r="L34" s="35"/>
      <c r="M34" s="39">
        <f t="shared" si="3"/>
        <v>0</v>
      </c>
      <c r="N34" s="163">
        <f t="shared" si="4"/>
        <v>0</v>
      </c>
      <c r="O34" s="163">
        <f t="shared" si="8"/>
        <v>0</v>
      </c>
      <c r="P34" s="164">
        <f t="shared" si="5"/>
        <v>0</v>
      </c>
      <c r="Q34" s="165">
        <f t="shared" si="6"/>
        <v>0</v>
      </c>
      <c r="R34" s="166">
        <f>'2.6 Fixed Asset Cont Sched'!L173</f>
        <v>0</v>
      </c>
      <c r="S34" s="167">
        <f t="shared" si="7"/>
        <v>0</v>
      </c>
    </row>
    <row r="35" spans="1:19" ht="14.25" x14ac:dyDescent="0.2">
      <c r="A35" s="37">
        <v>1915</v>
      </c>
      <c r="B35" s="38" t="s">
        <v>73</v>
      </c>
      <c r="C35" s="154">
        <f>'2.6 Fixed Asset Cont Sched'!O105</f>
        <v>0</v>
      </c>
      <c r="D35" s="155"/>
      <c r="E35" s="156">
        <f t="shared" si="0"/>
        <v>0</v>
      </c>
      <c r="F35" s="154"/>
      <c r="G35" s="155"/>
      <c r="H35" s="156">
        <f t="shared" si="1"/>
        <v>0</v>
      </c>
      <c r="I35" s="157"/>
      <c r="J35" s="33"/>
      <c r="K35" s="34">
        <f t="shared" si="2"/>
        <v>0</v>
      </c>
      <c r="L35" s="35"/>
      <c r="M35" s="39">
        <f t="shared" si="3"/>
        <v>0</v>
      </c>
      <c r="N35" s="163">
        <f t="shared" si="4"/>
        <v>0</v>
      </c>
      <c r="O35" s="163">
        <f t="shared" si="8"/>
        <v>0</v>
      </c>
      <c r="P35" s="164">
        <f t="shared" si="5"/>
        <v>0</v>
      </c>
      <c r="Q35" s="165">
        <f t="shared" si="6"/>
        <v>0</v>
      </c>
      <c r="R35" s="166">
        <f>'2.6 Fixed Asset Cont Sched'!L174</f>
        <v>0</v>
      </c>
      <c r="S35" s="167">
        <f t="shared" si="7"/>
        <v>0</v>
      </c>
    </row>
    <row r="36" spans="1:19" ht="14.25" x14ac:dyDescent="0.2">
      <c r="A36" s="37">
        <v>1920</v>
      </c>
      <c r="B36" s="38" t="s">
        <v>74</v>
      </c>
      <c r="C36" s="154">
        <f>'2.6 Fixed Asset Cont Sched'!O106</f>
        <v>0</v>
      </c>
      <c r="D36" s="155"/>
      <c r="E36" s="156">
        <f t="shared" si="0"/>
        <v>0</v>
      </c>
      <c r="F36" s="154"/>
      <c r="G36" s="155"/>
      <c r="H36" s="156">
        <f t="shared" si="1"/>
        <v>0</v>
      </c>
      <c r="I36" s="157"/>
      <c r="J36" s="33"/>
      <c r="K36" s="34">
        <f t="shared" si="2"/>
        <v>0</v>
      </c>
      <c r="L36" s="35"/>
      <c r="M36" s="39">
        <f t="shared" si="3"/>
        <v>0</v>
      </c>
      <c r="N36" s="163">
        <f t="shared" si="4"/>
        <v>0</v>
      </c>
      <c r="O36" s="163">
        <f t="shared" si="8"/>
        <v>0</v>
      </c>
      <c r="P36" s="164">
        <f t="shared" si="5"/>
        <v>0</v>
      </c>
      <c r="Q36" s="165">
        <f t="shared" si="6"/>
        <v>0</v>
      </c>
      <c r="R36" s="166">
        <f>'2.6 Fixed Asset Cont Sched'!L175</f>
        <v>0</v>
      </c>
      <c r="S36" s="167">
        <f t="shared" si="7"/>
        <v>0</v>
      </c>
    </row>
    <row r="37" spans="1:19" ht="14.25" x14ac:dyDescent="0.2">
      <c r="A37" s="37">
        <v>1920</v>
      </c>
      <c r="B37" s="38" t="s">
        <v>75</v>
      </c>
      <c r="C37" s="154">
        <f>'2.6 Fixed Asset Cont Sched'!O107</f>
        <v>0</v>
      </c>
      <c r="D37" s="155"/>
      <c r="E37" s="156">
        <f t="shared" si="0"/>
        <v>0</v>
      </c>
      <c r="F37" s="154"/>
      <c r="G37" s="155"/>
      <c r="H37" s="156">
        <f t="shared" si="1"/>
        <v>0</v>
      </c>
      <c r="I37" s="157"/>
      <c r="J37" s="33"/>
      <c r="K37" s="34">
        <f t="shared" si="2"/>
        <v>0</v>
      </c>
      <c r="L37" s="35"/>
      <c r="M37" s="39">
        <f t="shared" si="3"/>
        <v>0</v>
      </c>
      <c r="N37" s="163">
        <f t="shared" si="4"/>
        <v>0</v>
      </c>
      <c r="O37" s="163">
        <f t="shared" si="8"/>
        <v>0</v>
      </c>
      <c r="P37" s="164">
        <f t="shared" si="5"/>
        <v>0</v>
      </c>
      <c r="Q37" s="165">
        <f t="shared" si="6"/>
        <v>0</v>
      </c>
      <c r="R37" s="166">
        <f>'2.6 Fixed Asset Cont Sched'!L176</f>
        <v>0</v>
      </c>
      <c r="S37" s="167">
        <f t="shared" si="7"/>
        <v>0</v>
      </c>
    </row>
    <row r="38" spans="1:19" ht="14.25" x14ac:dyDescent="0.2">
      <c r="A38" s="37">
        <v>1920</v>
      </c>
      <c r="B38" s="38" t="s">
        <v>76</v>
      </c>
      <c r="C38" s="154">
        <f>'2.6 Fixed Asset Cont Sched'!O108</f>
        <v>20</v>
      </c>
      <c r="D38" s="155"/>
      <c r="E38" s="156">
        <f t="shared" si="0"/>
        <v>20</v>
      </c>
      <c r="F38" s="154"/>
      <c r="G38" s="155"/>
      <c r="H38" s="156">
        <f t="shared" si="1"/>
        <v>0</v>
      </c>
      <c r="I38" s="157"/>
      <c r="J38" s="33">
        <v>2</v>
      </c>
      <c r="K38" s="34">
        <f t="shared" si="2"/>
        <v>0.5</v>
      </c>
      <c r="L38" s="35">
        <v>2</v>
      </c>
      <c r="M38" s="39">
        <f t="shared" si="3"/>
        <v>0.5</v>
      </c>
      <c r="N38" s="163">
        <f t="shared" si="4"/>
        <v>10</v>
      </c>
      <c r="O38" s="163">
        <f t="shared" si="8"/>
        <v>0</v>
      </c>
      <c r="P38" s="164">
        <f t="shared" si="5"/>
        <v>0</v>
      </c>
      <c r="Q38" s="165">
        <f t="shared" si="6"/>
        <v>10</v>
      </c>
      <c r="R38" s="166">
        <f>'2.6 Fixed Asset Cont Sched'!L177</f>
        <v>11</v>
      </c>
      <c r="S38" s="167">
        <f t="shared" si="7"/>
        <v>1</v>
      </c>
    </row>
    <row r="39" spans="1:19" ht="14.25" x14ac:dyDescent="0.2">
      <c r="A39" s="37">
        <v>1930</v>
      </c>
      <c r="B39" s="38" t="s">
        <v>77</v>
      </c>
      <c r="C39" s="154">
        <f>'2.6 Fixed Asset Cont Sched'!O109</f>
        <v>0</v>
      </c>
      <c r="D39" s="155"/>
      <c r="E39" s="156">
        <f t="shared" si="0"/>
        <v>0</v>
      </c>
      <c r="F39" s="154"/>
      <c r="G39" s="155"/>
      <c r="H39" s="156">
        <f t="shared" si="1"/>
        <v>0</v>
      </c>
      <c r="I39" s="157"/>
      <c r="J39" s="33"/>
      <c r="K39" s="34">
        <f t="shared" si="2"/>
        <v>0</v>
      </c>
      <c r="L39" s="35"/>
      <c r="M39" s="39">
        <f t="shared" si="3"/>
        <v>0</v>
      </c>
      <c r="N39" s="163">
        <f t="shared" si="4"/>
        <v>0</v>
      </c>
      <c r="O39" s="163">
        <f t="shared" si="8"/>
        <v>0</v>
      </c>
      <c r="P39" s="164">
        <f t="shared" si="5"/>
        <v>0</v>
      </c>
      <c r="Q39" s="165">
        <f t="shared" si="6"/>
        <v>0</v>
      </c>
      <c r="R39" s="166">
        <f>'2.6 Fixed Asset Cont Sched'!L178</f>
        <v>0</v>
      </c>
      <c r="S39" s="167">
        <f t="shared" si="7"/>
        <v>0</v>
      </c>
    </row>
    <row r="40" spans="1:19" ht="14.25" x14ac:dyDescent="0.2">
      <c r="A40" s="37">
        <v>1935</v>
      </c>
      <c r="B40" s="38" t="s">
        <v>78</v>
      </c>
      <c r="C40" s="154">
        <f>'2.6 Fixed Asset Cont Sched'!O110</f>
        <v>0</v>
      </c>
      <c r="D40" s="155"/>
      <c r="E40" s="156">
        <f t="shared" si="0"/>
        <v>0</v>
      </c>
      <c r="F40" s="154"/>
      <c r="G40" s="155"/>
      <c r="H40" s="156">
        <f t="shared" si="1"/>
        <v>0</v>
      </c>
      <c r="I40" s="157"/>
      <c r="J40" s="33"/>
      <c r="K40" s="34">
        <f t="shared" si="2"/>
        <v>0</v>
      </c>
      <c r="L40" s="35"/>
      <c r="M40" s="39">
        <f t="shared" si="3"/>
        <v>0</v>
      </c>
      <c r="N40" s="163">
        <f t="shared" si="4"/>
        <v>0</v>
      </c>
      <c r="O40" s="163">
        <f t="shared" si="8"/>
        <v>0</v>
      </c>
      <c r="P40" s="164">
        <f t="shared" si="5"/>
        <v>0</v>
      </c>
      <c r="Q40" s="165">
        <f t="shared" si="6"/>
        <v>0</v>
      </c>
      <c r="R40" s="166">
        <f>'2.6 Fixed Asset Cont Sched'!L179</f>
        <v>0</v>
      </c>
      <c r="S40" s="167">
        <f t="shared" si="7"/>
        <v>0</v>
      </c>
    </row>
    <row r="41" spans="1:19" ht="14.25" x14ac:dyDescent="0.2">
      <c r="A41" s="37">
        <v>1940</v>
      </c>
      <c r="B41" s="38" t="s">
        <v>79</v>
      </c>
      <c r="C41" s="154">
        <f>'2.6 Fixed Asset Cont Sched'!O111</f>
        <v>0</v>
      </c>
      <c r="D41" s="155"/>
      <c r="E41" s="156">
        <f t="shared" si="0"/>
        <v>0</v>
      </c>
      <c r="F41" s="154"/>
      <c r="G41" s="155"/>
      <c r="H41" s="156">
        <f t="shared" si="1"/>
        <v>0</v>
      </c>
      <c r="I41" s="157"/>
      <c r="J41" s="33"/>
      <c r="K41" s="34">
        <f t="shared" si="2"/>
        <v>0</v>
      </c>
      <c r="L41" s="35"/>
      <c r="M41" s="39">
        <f t="shared" si="3"/>
        <v>0</v>
      </c>
      <c r="N41" s="163">
        <f t="shared" si="4"/>
        <v>0</v>
      </c>
      <c r="O41" s="163">
        <f t="shared" si="8"/>
        <v>0</v>
      </c>
      <c r="P41" s="164">
        <f t="shared" si="5"/>
        <v>0</v>
      </c>
      <c r="Q41" s="165">
        <f t="shared" si="6"/>
        <v>0</v>
      </c>
      <c r="R41" s="166">
        <f>'2.6 Fixed Asset Cont Sched'!L180</f>
        <v>0</v>
      </c>
      <c r="S41" s="167">
        <f t="shared" si="7"/>
        <v>0</v>
      </c>
    </row>
    <row r="42" spans="1:19" ht="14.25" x14ac:dyDescent="0.2">
      <c r="A42" s="37">
        <v>1945</v>
      </c>
      <c r="B42" s="38" t="s">
        <v>80</v>
      </c>
      <c r="C42" s="154">
        <f>'2.6 Fixed Asset Cont Sched'!O112</f>
        <v>0</v>
      </c>
      <c r="D42" s="155"/>
      <c r="E42" s="156">
        <f t="shared" si="0"/>
        <v>0</v>
      </c>
      <c r="F42" s="154"/>
      <c r="G42" s="155"/>
      <c r="H42" s="156">
        <f t="shared" si="1"/>
        <v>0</v>
      </c>
      <c r="I42" s="157"/>
      <c r="J42" s="33"/>
      <c r="K42" s="34">
        <f t="shared" si="2"/>
        <v>0</v>
      </c>
      <c r="L42" s="35"/>
      <c r="M42" s="39">
        <f t="shared" si="3"/>
        <v>0</v>
      </c>
      <c r="N42" s="163">
        <f t="shared" si="4"/>
        <v>0</v>
      </c>
      <c r="O42" s="163">
        <f t="shared" si="8"/>
        <v>0</v>
      </c>
      <c r="P42" s="164">
        <f t="shared" si="5"/>
        <v>0</v>
      </c>
      <c r="Q42" s="165">
        <f t="shared" si="6"/>
        <v>0</v>
      </c>
      <c r="R42" s="166">
        <f>'2.6 Fixed Asset Cont Sched'!L181</f>
        <v>0</v>
      </c>
      <c r="S42" s="167">
        <f t="shared" si="7"/>
        <v>0</v>
      </c>
    </row>
    <row r="43" spans="1:19" ht="14.25" x14ac:dyDescent="0.2">
      <c r="A43" s="37">
        <v>1950</v>
      </c>
      <c r="B43" s="38" t="s">
        <v>81</v>
      </c>
      <c r="C43" s="154">
        <f>'2.6 Fixed Asset Cont Sched'!O113</f>
        <v>0</v>
      </c>
      <c r="D43" s="155"/>
      <c r="E43" s="156">
        <f t="shared" si="0"/>
        <v>0</v>
      </c>
      <c r="F43" s="154"/>
      <c r="G43" s="155"/>
      <c r="H43" s="156">
        <f t="shared" si="1"/>
        <v>0</v>
      </c>
      <c r="I43" s="157"/>
      <c r="J43" s="33"/>
      <c r="K43" s="34">
        <f t="shared" si="2"/>
        <v>0</v>
      </c>
      <c r="L43" s="35"/>
      <c r="M43" s="39">
        <f t="shared" si="3"/>
        <v>0</v>
      </c>
      <c r="N43" s="163">
        <f t="shared" si="4"/>
        <v>0</v>
      </c>
      <c r="O43" s="163">
        <f t="shared" si="8"/>
        <v>0</v>
      </c>
      <c r="P43" s="164">
        <f t="shared" si="5"/>
        <v>0</v>
      </c>
      <c r="Q43" s="165">
        <f t="shared" si="6"/>
        <v>0</v>
      </c>
      <c r="R43" s="166">
        <f>'2.6 Fixed Asset Cont Sched'!L182</f>
        <v>0</v>
      </c>
      <c r="S43" s="167">
        <f t="shared" si="7"/>
        <v>0</v>
      </c>
    </row>
    <row r="44" spans="1:19" ht="14.25" x14ac:dyDescent="0.2">
      <c r="A44" s="37">
        <v>1955</v>
      </c>
      <c r="B44" s="38" t="s">
        <v>82</v>
      </c>
      <c r="C44" s="154">
        <f>'2.6 Fixed Asset Cont Sched'!O114</f>
        <v>0</v>
      </c>
      <c r="D44" s="155"/>
      <c r="E44" s="156">
        <f t="shared" si="0"/>
        <v>0</v>
      </c>
      <c r="F44" s="154"/>
      <c r="G44" s="155"/>
      <c r="H44" s="156">
        <f t="shared" si="1"/>
        <v>0</v>
      </c>
      <c r="I44" s="157"/>
      <c r="J44" s="33"/>
      <c r="K44" s="34">
        <f t="shared" si="2"/>
        <v>0</v>
      </c>
      <c r="L44" s="35"/>
      <c r="M44" s="39">
        <f t="shared" si="3"/>
        <v>0</v>
      </c>
      <c r="N44" s="163">
        <f t="shared" si="4"/>
        <v>0</v>
      </c>
      <c r="O44" s="163">
        <f t="shared" si="8"/>
        <v>0</v>
      </c>
      <c r="P44" s="164">
        <f t="shared" si="5"/>
        <v>0</v>
      </c>
      <c r="Q44" s="165">
        <f t="shared" si="6"/>
        <v>0</v>
      </c>
      <c r="R44" s="166">
        <f>'2.6 Fixed Asset Cont Sched'!L183</f>
        <v>0</v>
      </c>
      <c r="S44" s="167">
        <f t="shared" si="7"/>
        <v>0</v>
      </c>
    </row>
    <row r="45" spans="1:19" ht="14.25" x14ac:dyDescent="0.2">
      <c r="A45" s="37">
        <v>1955</v>
      </c>
      <c r="B45" s="38" t="s">
        <v>83</v>
      </c>
      <c r="C45" s="154">
        <f>'2.6 Fixed Asset Cont Sched'!O115</f>
        <v>0</v>
      </c>
      <c r="D45" s="155"/>
      <c r="E45" s="156">
        <f t="shared" si="0"/>
        <v>0</v>
      </c>
      <c r="F45" s="154"/>
      <c r="G45" s="155"/>
      <c r="H45" s="156">
        <f t="shared" si="1"/>
        <v>0</v>
      </c>
      <c r="I45" s="157"/>
      <c r="J45" s="33"/>
      <c r="K45" s="34">
        <f t="shared" si="2"/>
        <v>0</v>
      </c>
      <c r="L45" s="35"/>
      <c r="M45" s="39">
        <f t="shared" si="3"/>
        <v>0</v>
      </c>
      <c r="N45" s="163">
        <f t="shared" si="4"/>
        <v>0</v>
      </c>
      <c r="O45" s="163">
        <f t="shared" si="8"/>
        <v>0</v>
      </c>
      <c r="P45" s="164">
        <f t="shared" si="5"/>
        <v>0</v>
      </c>
      <c r="Q45" s="165">
        <f t="shared" si="6"/>
        <v>0</v>
      </c>
      <c r="R45" s="166">
        <f>'2.6 Fixed Asset Cont Sched'!L184</f>
        <v>0</v>
      </c>
      <c r="S45" s="167">
        <f t="shared" si="7"/>
        <v>0</v>
      </c>
    </row>
    <row r="46" spans="1:19" ht="14.25" x14ac:dyDescent="0.2">
      <c r="A46" s="37">
        <v>1960</v>
      </c>
      <c r="B46" s="38" t="s">
        <v>84</v>
      </c>
      <c r="C46" s="154">
        <f>'2.6 Fixed Asset Cont Sched'!O116</f>
        <v>0</v>
      </c>
      <c r="D46" s="155"/>
      <c r="E46" s="156">
        <f t="shared" si="0"/>
        <v>0</v>
      </c>
      <c r="F46" s="154"/>
      <c r="G46" s="155"/>
      <c r="H46" s="156">
        <f t="shared" si="1"/>
        <v>0</v>
      </c>
      <c r="I46" s="157"/>
      <c r="J46" s="33"/>
      <c r="K46" s="34">
        <f t="shared" si="2"/>
        <v>0</v>
      </c>
      <c r="L46" s="35"/>
      <c r="M46" s="39">
        <f t="shared" si="3"/>
        <v>0</v>
      </c>
      <c r="N46" s="163">
        <f t="shared" si="4"/>
        <v>0</v>
      </c>
      <c r="O46" s="163">
        <f t="shared" si="8"/>
        <v>0</v>
      </c>
      <c r="P46" s="164">
        <f t="shared" si="5"/>
        <v>0</v>
      </c>
      <c r="Q46" s="165">
        <f t="shared" si="6"/>
        <v>0</v>
      </c>
      <c r="R46" s="166">
        <f>'2.6 Fixed Asset Cont Sched'!L185</f>
        <v>0</v>
      </c>
      <c r="S46" s="167">
        <f t="shared" si="7"/>
        <v>0</v>
      </c>
    </row>
    <row r="47" spans="1:19" ht="14.25" x14ac:dyDescent="0.2">
      <c r="A47" s="37">
        <v>1970</v>
      </c>
      <c r="B47" s="40" t="s">
        <v>85</v>
      </c>
      <c r="C47" s="154">
        <f>'2.6 Fixed Asset Cont Sched'!O117</f>
        <v>0</v>
      </c>
      <c r="D47" s="155"/>
      <c r="E47" s="156">
        <f t="shared" si="0"/>
        <v>0</v>
      </c>
      <c r="F47" s="154"/>
      <c r="G47" s="155"/>
      <c r="H47" s="156">
        <f t="shared" si="1"/>
        <v>0</v>
      </c>
      <c r="I47" s="157"/>
      <c r="J47" s="33"/>
      <c r="K47" s="34">
        <f t="shared" si="2"/>
        <v>0</v>
      </c>
      <c r="L47" s="35"/>
      <c r="M47" s="39">
        <f t="shared" si="3"/>
        <v>0</v>
      </c>
      <c r="N47" s="163">
        <f t="shared" si="4"/>
        <v>0</v>
      </c>
      <c r="O47" s="163">
        <f t="shared" si="8"/>
        <v>0</v>
      </c>
      <c r="P47" s="164">
        <f t="shared" si="5"/>
        <v>0</v>
      </c>
      <c r="Q47" s="165">
        <f t="shared" si="6"/>
        <v>0</v>
      </c>
      <c r="R47" s="166">
        <f>'2.6 Fixed Asset Cont Sched'!L186</f>
        <v>0</v>
      </c>
      <c r="S47" s="167">
        <f t="shared" si="7"/>
        <v>0</v>
      </c>
    </row>
    <row r="48" spans="1:19" ht="14.25" x14ac:dyDescent="0.2">
      <c r="A48" s="37">
        <v>1975</v>
      </c>
      <c r="B48" s="38" t="s">
        <v>86</v>
      </c>
      <c r="C48" s="154">
        <f>'2.6 Fixed Asset Cont Sched'!O118</f>
        <v>0</v>
      </c>
      <c r="D48" s="155"/>
      <c r="E48" s="156">
        <f t="shared" si="0"/>
        <v>0</v>
      </c>
      <c r="F48" s="154"/>
      <c r="G48" s="155"/>
      <c r="H48" s="156">
        <f t="shared" si="1"/>
        <v>0</v>
      </c>
      <c r="I48" s="157"/>
      <c r="J48" s="33"/>
      <c r="K48" s="34">
        <f t="shared" si="2"/>
        <v>0</v>
      </c>
      <c r="L48" s="35"/>
      <c r="M48" s="39">
        <f t="shared" si="3"/>
        <v>0</v>
      </c>
      <c r="N48" s="163">
        <f t="shared" si="4"/>
        <v>0</v>
      </c>
      <c r="O48" s="163">
        <f t="shared" si="8"/>
        <v>0</v>
      </c>
      <c r="P48" s="164">
        <f t="shared" si="5"/>
        <v>0</v>
      </c>
      <c r="Q48" s="165">
        <f t="shared" si="6"/>
        <v>0</v>
      </c>
      <c r="R48" s="166">
        <f>'2.6 Fixed Asset Cont Sched'!L187</f>
        <v>0</v>
      </c>
      <c r="S48" s="167">
        <f t="shared" si="7"/>
        <v>0</v>
      </c>
    </row>
    <row r="49" spans="1:19" ht="14.25" x14ac:dyDescent="0.2">
      <c r="A49" s="37">
        <v>1980</v>
      </c>
      <c r="B49" s="38" t="s">
        <v>87</v>
      </c>
      <c r="C49" s="154">
        <f>'2.6 Fixed Asset Cont Sched'!O119</f>
        <v>0</v>
      </c>
      <c r="D49" s="155"/>
      <c r="E49" s="156">
        <f t="shared" si="0"/>
        <v>0</v>
      </c>
      <c r="F49" s="154"/>
      <c r="G49" s="155"/>
      <c r="H49" s="156">
        <f t="shared" si="1"/>
        <v>0</v>
      </c>
      <c r="I49" s="157"/>
      <c r="J49" s="33"/>
      <c r="K49" s="34">
        <f t="shared" si="2"/>
        <v>0</v>
      </c>
      <c r="L49" s="35"/>
      <c r="M49" s="39">
        <f t="shared" si="3"/>
        <v>0</v>
      </c>
      <c r="N49" s="163">
        <f t="shared" si="4"/>
        <v>0</v>
      </c>
      <c r="O49" s="163">
        <f t="shared" si="8"/>
        <v>0</v>
      </c>
      <c r="P49" s="164">
        <f t="shared" si="5"/>
        <v>0</v>
      </c>
      <c r="Q49" s="165">
        <f t="shared" si="6"/>
        <v>0</v>
      </c>
      <c r="R49" s="166">
        <f>'2.6 Fixed Asset Cont Sched'!L188</f>
        <v>0</v>
      </c>
      <c r="S49" s="167">
        <f t="shared" si="7"/>
        <v>0</v>
      </c>
    </row>
    <row r="50" spans="1:19" ht="14.25" x14ac:dyDescent="0.2">
      <c r="A50" s="37">
        <v>1985</v>
      </c>
      <c r="B50" s="38" t="s">
        <v>88</v>
      </c>
      <c r="C50" s="154">
        <f>'2.6 Fixed Asset Cont Sched'!O120</f>
        <v>0</v>
      </c>
      <c r="D50" s="155"/>
      <c r="E50" s="156">
        <f t="shared" si="0"/>
        <v>0</v>
      </c>
      <c r="F50" s="154"/>
      <c r="G50" s="155"/>
      <c r="H50" s="156">
        <f t="shared" si="1"/>
        <v>0</v>
      </c>
      <c r="I50" s="157"/>
      <c r="J50" s="33"/>
      <c r="K50" s="34">
        <f t="shared" si="2"/>
        <v>0</v>
      </c>
      <c r="L50" s="35"/>
      <c r="M50" s="39">
        <f t="shared" si="3"/>
        <v>0</v>
      </c>
      <c r="N50" s="163">
        <f t="shared" si="4"/>
        <v>0</v>
      </c>
      <c r="O50" s="163">
        <f t="shared" si="8"/>
        <v>0</v>
      </c>
      <c r="P50" s="164">
        <f t="shared" si="5"/>
        <v>0</v>
      </c>
      <c r="Q50" s="165">
        <f t="shared" si="6"/>
        <v>0</v>
      </c>
      <c r="R50" s="166">
        <f>'2.6 Fixed Asset Cont Sched'!L189</f>
        <v>0</v>
      </c>
      <c r="S50" s="167">
        <f t="shared" si="7"/>
        <v>0</v>
      </c>
    </row>
    <row r="51" spans="1:19" ht="14.25" x14ac:dyDescent="0.2">
      <c r="A51" s="37">
        <v>1990</v>
      </c>
      <c r="B51" s="41" t="s">
        <v>89</v>
      </c>
      <c r="C51" s="154">
        <f>'2.6 Fixed Asset Cont Sched'!O121</f>
        <v>0</v>
      </c>
      <c r="D51" s="155"/>
      <c r="E51" s="156">
        <f t="shared" si="0"/>
        <v>0</v>
      </c>
      <c r="F51" s="154"/>
      <c r="G51" s="155"/>
      <c r="H51" s="156">
        <f t="shared" si="1"/>
        <v>0</v>
      </c>
      <c r="I51" s="157"/>
      <c r="J51" s="33"/>
      <c r="K51" s="34">
        <f t="shared" si="2"/>
        <v>0</v>
      </c>
      <c r="L51" s="35"/>
      <c r="M51" s="39">
        <f t="shared" si="3"/>
        <v>0</v>
      </c>
      <c r="N51" s="163">
        <f t="shared" si="4"/>
        <v>0</v>
      </c>
      <c r="O51" s="163">
        <f t="shared" si="8"/>
        <v>0</v>
      </c>
      <c r="P51" s="164">
        <f t="shared" si="5"/>
        <v>0</v>
      </c>
      <c r="Q51" s="165">
        <f t="shared" si="6"/>
        <v>0</v>
      </c>
      <c r="R51" s="166">
        <f>'2.6 Fixed Asset Cont Sched'!L190</f>
        <v>0</v>
      </c>
      <c r="S51" s="167">
        <f t="shared" si="7"/>
        <v>0</v>
      </c>
    </row>
    <row r="52" spans="1:19" ht="15" thickBot="1" x14ac:dyDescent="0.25">
      <c r="A52" s="37">
        <v>1995</v>
      </c>
      <c r="B52" s="38" t="s">
        <v>90</v>
      </c>
      <c r="C52" s="154">
        <f>'2.6 Fixed Asset Cont Sched'!O122</f>
        <v>0</v>
      </c>
      <c r="D52" s="158"/>
      <c r="E52" s="156">
        <f t="shared" si="0"/>
        <v>0</v>
      </c>
      <c r="F52" s="159"/>
      <c r="G52" s="158"/>
      <c r="H52" s="156">
        <f t="shared" si="1"/>
        <v>0</v>
      </c>
      <c r="I52" s="160"/>
      <c r="J52" s="42"/>
      <c r="K52" s="34">
        <f t="shared" si="2"/>
        <v>0</v>
      </c>
      <c r="L52" s="43"/>
      <c r="M52" s="44">
        <f t="shared" si="3"/>
        <v>0</v>
      </c>
      <c r="N52" s="163">
        <f t="shared" si="4"/>
        <v>0</v>
      </c>
      <c r="O52" s="163">
        <f t="shared" si="8"/>
        <v>0</v>
      </c>
      <c r="P52" s="164">
        <f t="shared" si="5"/>
        <v>0</v>
      </c>
      <c r="Q52" s="165">
        <f t="shared" si="6"/>
        <v>0</v>
      </c>
      <c r="R52" s="166">
        <f>'2.6 Fixed Asset Cont Sched'!L191</f>
        <v>0</v>
      </c>
      <c r="S52" s="167">
        <f t="shared" si="7"/>
        <v>0</v>
      </c>
    </row>
    <row r="53" spans="1:19" ht="15.75" thickTop="1" thickBot="1" x14ac:dyDescent="0.25">
      <c r="A53" s="45"/>
      <c r="B53" s="46" t="s">
        <v>91</v>
      </c>
      <c r="C53" s="161">
        <f t="shared" ref="C53:I53" si="9">SUM(C15:C52)</f>
        <v>1099467</v>
      </c>
      <c r="D53" s="161">
        <f t="shared" si="9"/>
        <v>0</v>
      </c>
      <c r="E53" s="161">
        <f t="shared" si="9"/>
        <v>1099467</v>
      </c>
      <c r="F53" s="161">
        <f t="shared" si="9"/>
        <v>0</v>
      </c>
      <c r="G53" s="161">
        <f t="shared" si="9"/>
        <v>0</v>
      </c>
      <c r="H53" s="161">
        <f t="shared" si="9"/>
        <v>0</v>
      </c>
      <c r="I53" s="162">
        <f t="shared" si="9"/>
        <v>43923</v>
      </c>
      <c r="J53" s="47"/>
      <c r="K53" s="48"/>
      <c r="L53" s="49"/>
      <c r="M53" s="50"/>
      <c r="N53" s="161">
        <f t="shared" ref="N53:S53" si="10">SUM(N15:N52)</f>
        <v>84509.06</v>
      </c>
      <c r="O53" s="168">
        <f t="shared" si="10"/>
        <v>0</v>
      </c>
      <c r="P53" s="168">
        <f t="shared" si="10"/>
        <v>6439.23</v>
      </c>
      <c r="Q53" s="169">
        <f t="shared" si="10"/>
        <v>90948.290000000008</v>
      </c>
      <c r="R53" s="170">
        <f t="shared" si="10"/>
        <v>72466</v>
      </c>
      <c r="S53" s="168">
        <f t="shared" si="10"/>
        <v>-18482.289999999997</v>
      </c>
    </row>
    <row r="54" spans="1:19" ht="14.25" x14ac:dyDescent="0.2">
      <c r="A54" s="51"/>
      <c r="B54" s="2"/>
      <c r="C54" s="52"/>
      <c r="D54" s="52"/>
      <c r="E54" s="52"/>
      <c r="F54" s="52"/>
      <c r="G54" s="52"/>
      <c r="H54" s="52"/>
      <c r="I54" s="52"/>
      <c r="J54" s="52"/>
      <c r="K54" s="52"/>
      <c r="L54" s="53"/>
      <c r="M54" s="54"/>
      <c r="N54" s="52"/>
      <c r="O54" s="52"/>
      <c r="P54" s="52"/>
      <c r="Q54" s="52"/>
      <c r="R54" s="52"/>
      <c r="S54" s="52"/>
    </row>
    <row r="56" spans="1:19" x14ac:dyDescent="0.2">
      <c r="A56" s="2" t="s">
        <v>92</v>
      </c>
      <c r="B56" s="1" t="s">
        <v>93</v>
      </c>
    </row>
    <row r="57" spans="1:19" ht="12.75" customHeight="1" x14ac:dyDescent="0.2">
      <c r="B57" s="196" t="s">
        <v>94</v>
      </c>
      <c r="C57" s="196"/>
      <c r="D57" s="196"/>
      <c r="E57" s="196"/>
      <c r="F57" s="196"/>
      <c r="G57" s="196"/>
      <c r="H57" s="196"/>
      <c r="I57" s="196"/>
      <c r="J57" s="196"/>
      <c r="K57" s="196"/>
      <c r="L57" s="196"/>
      <c r="M57" s="196"/>
      <c r="N57" s="196"/>
      <c r="O57" s="196"/>
      <c r="P57" s="196"/>
      <c r="Q57" s="196"/>
      <c r="R57" s="196"/>
      <c r="S57" s="196"/>
    </row>
    <row r="58" spans="1:19" x14ac:dyDescent="0.2">
      <c r="A58" s="2"/>
      <c r="B58" s="55"/>
      <c r="C58" s="55"/>
      <c r="D58" s="55"/>
      <c r="E58" s="55"/>
      <c r="F58" s="55"/>
      <c r="G58" s="55"/>
      <c r="H58" s="55"/>
      <c r="I58" s="55"/>
      <c r="J58" s="55"/>
      <c r="K58" s="55"/>
      <c r="L58" s="55"/>
      <c r="M58" s="55"/>
      <c r="N58" s="55"/>
      <c r="O58" s="55"/>
      <c r="P58" s="55"/>
      <c r="Q58" s="55"/>
      <c r="R58" s="55"/>
      <c r="S58" s="55"/>
    </row>
    <row r="59" spans="1:19" x14ac:dyDescent="0.2">
      <c r="B59" s="55"/>
      <c r="C59" s="55"/>
      <c r="D59" s="55"/>
      <c r="E59" s="55"/>
      <c r="F59" s="55"/>
      <c r="G59" s="55"/>
      <c r="H59" s="55"/>
      <c r="I59" s="55"/>
      <c r="J59" s="55"/>
      <c r="K59" s="55"/>
      <c r="L59" s="55"/>
      <c r="M59" s="55"/>
      <c r="N59" s="55"/>
      <c r="O59" s="55"/>
      <c r="P59" s="55"/>
      <c r="Q59" s="55"/>
      <c r="R59" s="55"/>
      <c r="S59" s="55"/>
    </row>
    <row r="60" spans="1:19" x14ac:dyDescent="0.2">
      <c r="A60" s="2" t="s">
        <v>95</v>
      </c>
      <c r="E60" s="172"/>
    </row>
    <row r="61" spans="1:19" ht="31.5" customHeight="1" x14ac:dyDescent="0.2">
      <c r="A61" s="51">
        <v>1</v>
      </c>
      <c r="B61" s="195" t="s">
        <v>96</v>
      </c>
      <c r="C61" s="195"/>
      <c r="D61" s="195"/>
      <c r="E61" s="195"/>
      <c r="F61" s="195"/>
      <c r="G61" s="195"/>
      <c r="H61" s="195"/>
      <c r="I61" s="195"/>
      <c r="J61" s="195"/>
      <c r="K61" s="195"/>
      <c r="L61" s="195"/>
      <c r="M61" s="195"/>
      <c r="N61" s="195"/>
      <c r="O61" s="195"/>
      <c r="P61" s="195"/>
      <c r="Q61" s="195"/>
      <c r="R61" s="195"/>
      <c r="S61" s="195"/>
    </row>
    <row r="62" spans="1:19" ht="29.25" customHeight="1" x14ac:dyDescent="0.2">
      <c r="A62" s="51">
        <v>2</v>
      </c>
      <c r="B62" s="195" t="s">
        <v>97</v>
      </c>
      <c r="C62" s="195"/>
      <c r="D62" s="195"/>
      <c r="E62" s="195"/>
      <c r="F62" s="195"/>
      <c r="G62" s="195"/>
      <c r="H62" s="195"/>
      <c r="I62" s="195"/>
      <c r="J62" s="195"/>
      <c r="K62" s="195"/>
      <c r="L62" s="195"/>
      <c r="M62" s="195"/>
      <c r="N62" s="195"/>
      <c r="O62" s="195"/>
      <c r="P62" s="195"/>
      <c r="Q62" s="195"/>
      <c r="R62" s="195"/>
      <c r="S62" s="195"/>
    </row>
    <row r="63" spans="1:19" ht="44.25" customHeight="1" x14ac:dyDescent="0.2">
      <c r="A63" s="51">
        <v>3</v>
      </c>
      <c r="B63" s="196" t="s">
        <v>98</v>
      </c>
      <c r="C63" s="196"/>
      <c r="D63" s="196"/>
      <c r="E63" s="196"/>
      <c r="F63" s="196"/>
      <c r="G63" s="196"/>
      <c r="H63" s="196"/>
      <c r="I63" s="196"/>
      <c r="J63" s="196"/>
      <c r="K63" s="196"/>
      <c r="L63" s="196"/>
      <c r="M63" s="196"/>
      <c r="N63" s="196"/>
      <c r="O63" s="196"/>
      <c r="P63" s="196"/>
      <c r="Q63" s="196"/>
      <c r="R63" s="196"/>
      <c r="S63" s="196"/>
    </row>
    <row r="64" spans="1:19" x14ac:dyDescent="0.2">
      <c r="A64" s="51">
        <v>4</v>
      </c>
      <c r="B64" s="196" t="s">
        <v>99</v>
      </c>
      <c r="C64" s="196"/>
      <c r="D64" s="196"/>
      <c r="E64" s="196"/>
      <c r="F64" s="196"/>
      <c r="G64" s="196"/>
      <c r="H64" s="196"/>
      <c r="I64" s="196"/>
      <c r="J64" s="196"/>
      <c r="K64" s="196"/>
      <c r="L64" s="196"/>
      <c r="M64" s="196"/>
      <c r="N64" s="196"/>
      <c r="O64" s="196"/>
      <c r="P64" s="196"/>
      <c r="Q64" s="196"/>
      <c r="R64" s="196"/>
      <c r="S64" s="196"/>
    </row>
    <row r="65" spans="1:19" ht="12.75" customHeight="1" x14ac:dyDescent="0.2">
      <c r="A65" s="9">
        <v>5</v>
      </c>
      <c r="B65" s="56" t="s">
        <v>100</v>
      </c>
      <c r="C65" s="56"/>
      <c r="D65" s="56"/>
      <c r="E65" s="56"/>
      <c r="F65" s="56"/>
      <c r="G65" s="56"/>
      <c r="H65" s="56"/>
      <c r="I65" s="56"/>
      <c r="J65" s="56"/>
      <c r="K65" s="56"/>
      <c r="L65" s="56"/>
      <c r="M65" s="56"/>
      <c r="N65" s="56"/>
      <c r="O65" s="56"/>
      <c r="P65" s="56"/>
      <c r="Q65" s="56"/>
      <c r="R65" s="56"/>
      <c r="S65" s="56"/>
    </row>
    <row r="66" spans="1:19" x14ac:dyDescent="0.2">
      <c r="A66" s="9">
        <v>6</v>
      </c>
      <c r="B66" s="196" t="s">
        <v>101</v>
      </c>
      <c r="C66" s="196"/>
      <c r="D66" s="196"/>
      <c r="E66" s="196"/>
      <c r="F66" s="196"/>
      <c r="G66" s="196"/>
      <c r="H66" s="196"/>
      <c r="I66" s="196"/>
      <c r="J66" s="196"/>
      <c r="K66" s="196"/>
      <c r="L66" s="196"/>
      <c r="M66" s="196"/>
      <c r="N66" s="196"/>
      <c r="O66" s="196"/>
      <c r="P66" s="196"/>
      <c r="Q66" s="196"/>
      <c r="R66" s="196"/>
      <c r="S66" s="196"/>
    </row>
    <row r="67" spans="1:19" x14ac:dyDescent="0.2">
      <c r="A67" s="57">
        <v>7</v>
      </c>
      <c r="B67" s="56" t="s">
        <v>102</v>
      </c>
    </row>
    <row r="68" spans="1:19" ht="12.75" customHeight="1" x14ac:dyDescent="0.2">
      <c r="A68" s="57">
        <v>8</v>
      </c>
      <c r="B68" s="56" t="s">
        <v>103</v>
      </c>
      <c r="C68" s="58"/>
      <c r="D68" s="58"/>
      <c r="E68" s="58"/>
      <c r="F68" s="58"/>
      <c r="G68" s="58"/>
      <c r="H68" s="58"/>
      <c r="I68" s="58"/>
      <c r="J68" s="58"/>
      <c r="K68" s="58"/>
      <c r="L68" s="58"/>
      <c r="M68" s="58"/>
      <c r="N68" s="58"/>
      <c r="O68" s="58"/>
      <c r="P68" s="58"/>
      <c r="Q68" s="58"/>
      <c r="R68" s="58"/>
      <c r="S68" s="58"/>
    </row>
    <row r="69" spans="1:19" x14ac:dyDescent="0.2">
      <c r="A69" s="57"/>
      <c r="B69" s="58"/>
      <c r="C69" s="58"/>
      <c r="D69" s="58"/>
      <c r="E69" s="58"/>
      <c r="F69" s="58"/>
      <c r="G69" s="58"/>
      <c r="H69" s="58"/>
      <c r="I69" s="58"/>
      <c r="J69" s="58"/>
      <c r="K69" s="58"/>
      <c r="L69" s="58"/>
      <c r="M69" s="58"/>
      <c r="N69" s="58"/>
      <c r="O69" s="58"/>
      <c r="P69" s="58"/>
      <c r="Q69" s="58"/>
      <c r="R69" s="58"/>
      <c r="S69" s="58"/>
    </row>
    <row r="70" spans="1:19" x14ac:dyDescent="0.2">
      <c r="C70" s="55"/>
      <c r="D70" s="55"/>
      <c r="E70" s="55"/>
      <c r="F70" s="55"/>
      <c r="G70" s="55"/>
      <c r="H70" s="55"/>
      <c r="I70" s="55"/>
      <c r="J70" s="55"/>
      <c r="K70" s="55"/>
      <c r="L70" s="55"/>
      <c r="M70" s="55"/>
      <c r="N70" s="55"/>
      <c r="O70" s="55"/>
      <c r="P70" s="55"/>
      <c r="Q70" s="55"/>
      <c r="R70" s="55"/>
      <c r="S70" s="55"/>
    </row>
  </sheetData>
  <mergeCells count="22">
    <mergeCell ref="B64:S64"/>
    <mergeCell ref="B66:S66"/>
    <mergeCell ref="A13:A14"/>
    <mergeCell ref="B13:B14"/>
    <mergeCell ref="B57:S57"/>
    <mergeCell ref="B61:S61"/>
    <mergeCell ref="B62:S62"/>
    <mergeCell ref="B63:S63"/>
    <mergeCell ref="A8:B8"/>
    <mergeCell ref="C8:Q8"/>
    <mergeCell ref="A9:B9"/>
    <mergeCell ref="C9:Q9"/>
    <mergeCell ref="C12:I12"/>
    <mergeCell ref="J12:M12"/>
    <mergeCell ref="N12:Q12"/>
    <mergeCell ref="A7:B7"/>
    <mergeCell ref="C7:Q7"/>
    <mergeCell ref="A1:S1"/>
    <mergeCell ref="A2:S2"/>
    <mergeCell ref="A3:S3"/>
    <mergeCell ref="A6:B6"/>
    <mergeCell ref="C6:Q6"/>
  </mergeCells>
  <dataValidations count="6">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400-000000000000}"/>
    <dataValidation type="list" allowBlank="1" showInputMessage="1" showErrorMessage="1" sqref="R7" xr:uid="{00000000-0002-0000-0400-000001000000}">
      <formula1>$Y$6:$Y$12</formula1>
    </dataValidation>
    <dataValidation type="list" allowBlank="1" showInputMessage="1" showErrorMessage="1" sqref="R8" xr:uid="{00000000-0002-0000-0400-000002000000}">
      <formula1>$Y$7:$Y$12</formula1>
    </dataValidation>
    <dataValidation type="list" allowBlank="1" showInputMessage="1" showErrorMessage="1" sqref="R9" xr:uid="{00000000-0002-0000-0400-000003000000}">
      <formula1>$Y$8:$Y$12</formula1>
    </dataValidation>
    <dataValidation type="list" allowBlank="1" showInputMessage="1" showErrorMessage="1" sqref="S7:S8" xr:uid="{00000000-0002-0000-0400-000004000000}">
      <formula1>$Y$1:$Y$3</formula1>
    </dataValidation>
    <dataValidation type="list" allowBlank="1" showInputMessage="1" showErrorMessage="1" sqref="S9" xr:uid="{00000000-0002-0000-0400-000005000000}">
      <formula1>$Y$2:$Y$3</formula1>
    </dataValidation>
  </dataValidations>
  <pageMargins left="0.7" right="0.7" top="0.75" bottom="0.75" header="0.3" footer="0.3"/>
  <pageSetup scale="41"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70"/>
  <sheetViews>
    <sheetView workbookViewId="0">
      <selection activeCell="A9" sqref="A9:B9"/>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0"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197" t="s">
        <v>0</v>
      </c>
      <c r="B1" s="197"/>
      <c r="C1" s="197"/>
      <c r="D1" s="197"/>
      <c r="E1" s="197"/>
      <c r="F1" s="197"/>
      <c r="G1" s="197"/>
      <c r="H1" s="197"/>
      <c r="I1" s="197"/>
      <c r="J1" s="197"/>
      <c r="K1" s="197"/>
      <c r="L1" s="197"/>
      <c r="M1" s="197"/>
      <c r="N1" s="197"/>
      <c r="O1" s="197"/>
      <c r="P1" s="197"/>
      <c r="Q1" s="197"/>
      <c r="R1" s="197"/>
      <c r="S1" s="197"/>
      <c r="Y1" s="1" t="s">
        <v>1</v>
      </c>
    </row>
    <row r="2" spans="1:25" ht="18" x14ac:dyDescent="0.25">
      <c r="A2" s="197" t="s">
        <v>2</v>
      </c>
      <c r="B2" s="197"/>
      <c r="C2" s="197"/>
      <c r="D2" s="197"/>
      <c r="E2" s="197"/>
      <c r="F2" s="197"/>
      <c r="G2" s="197"/>
      <c r="H2" s="197"/>
      <c r="I2" s="197"/>
      <c r="J2" s="197"/>
      <c r="K2" s="197"/>
      <c r="L2" s="197"/>
      <c r="M2" s="197"/>
      <c r="N2" s="197"/>
      <c r="O2" s="197"/>
      <c r="P2" s="197"/>
      <c r="Q2" s="197"/>
      <c r="R2" s="197"/>
      <c r="S2" s="197"/>
      <c r="Y2" s="1" t="s">
        <v>3</v>
      </c>
    </row>
    <row r="3" spans="1:25" ht="18" x14ac:dyDescent="0.25">
      <c r="A3" s="197"/>
      <c r="B3" s="197"/>
      <c r="C3" s="197"/>
      <c r="D3" s="197"/>
      <c r="E3" s="197"/>
      <c r="F3" s="197"/>
      <c r="G3" s="197"/>
      <c r="H3" s="197"/>
      <c r="I3" s="197"/>
      <c r="J3" s="197"/>
      <c r="K3" s="197"/>
      <c r="L3" s="197"/>
      <c r="M3" s="197"/>
      <c r="N3" s="197"/>
      <c r="O3" s="197"/>
      <c r="P3" s="197"/>
      <c r="Q3" s="197"/>
      <c r="R3" s="197"/>
      <c r="S3" s="197"/>
      <c r="Y3" s="1" t="s">
        <v>4</v>
      </c>
    </row>
    <row r="4" spans="1:25" ht="18" x14ac:dyDescent="0.25">
      <c r="A4" s="3" t="s">
        <v>5</v>
      </c>
      <c r="B4" s="4"/>
      <c r="C4" s="4"/>
      <c r="D4" s="4"/>
      <c r="E4" s="4"/>
      <c r="F4" s="4"/>
      <c r="G4" s="4"/>
      <c r="H4" s="4"/>
      <c r="I4" s="4"/>
      <c r="J4" s="4"/>
      <c r="K4" s="4"/>
      <c r="L4" s="4"/>
      <c r="M4" s="4"/>
      <c r="N4" s="4"/>
      <c r="O4" s="4"/>
      <c r="P4" s="4"/>
      <c r="Q4" s="4"/>
      <c r="R4" s="4"/>
      <c r="S4" s="4"/>
    </row>
    <row r="5" spans="1:25" ht="18" x14ac:dyDescent="0.25">
      <c r="A5" s="4"/>
      <c r="B5" s="4"/>
      <c r="C5" s="4"/>
      <c r="D5" s="4"/>
      <c r="E5" s="4"/>
      <c r="F5" s="4"/>
      <c r="G5" s="4"/>
      <c r="H5" s="4"/>
      <c r="I5" s="4"/>
      <c r="J5" s="4"/>
      <c r="K5" s="4"/>
      <c r="L5" s="4"/>
      <c r="M5" s="4"/>
      <c r="N5" s="4"/>
      <c r="O5" s="4"/>
      <c r="P5" s="4"/>
      <c r="Q5" s="4"/>
      <c r="R5" s="4"/>
      <c r="S5" s="4"/>
    </row>
    <row r="6" spans="1:25" ht="51" customHeight="1" x14ac:dyDescent="0.2">
      <c r="A6" s="206" t="s">
        <v>6</v>
      </c>
      <c r="B6" s="207"/>
      <c r="C6" s="208" t="s">
        <v>7</v>
      </c>
      <c r="D6" s="208"/>
      <c r="E6" s="208"/>
      <c r="F6" s="208"/>
      <c r="G6" s="208"/>
      <c r="H6" s="208"/>
      <c r="I6" s="208"/>
      <c r="J6" s="208"/>
      <c r="K6" s="208"/>
      <c r="L6" s="208"/>
      <c r="M6" s="208"/>
      <c r="N6" s="208"/>
      <c r="O6" s="208"/>
      <c r="P6" s="208"/>
      <c r="Q6" s="208"/>
      <c r="R6" s="5" t="s">
        <v>8</v>
      </c>
      <c r="S6" s="6" t="s">
        <v>9</v>
      </c>
      <c r="Y6" s="1">
        <v>2012</v>
      </c>
    </row>
    <row r="7" spans="1:25" ht="35.25" customHeight="1" x14ac:dyDescent="0.2">
      <c r="A7" s="203" t="s">
        <v>10</v>
      </c>
      <c r="B7" s="204"/>
      <c r="C7" s="205" t="s">
        <v>11</v>
      </c>
      <c r="D7" s="205"/>
      <c r="E7" s="205"/>
      <c r="F7" s="205"/>
      <c r="G7" s="205"/>
      <c r="H7" s="205"/>
      <c r="I7" s="205"/>
      <c r="J7" s="205"/>
      <c r="K7" s="205"/>
      <c r="L7" s="205"/>
      <c r="M7" s="205"/>
      <c r="N7" s="205"/>
      <c r="O7" s="205"/>
      <c r="P7" s="205"/>
      <c r="Q7" s="205"/>
      <c r="R7" s="7"/>
      <c r="S7" s="8"/>
      <c r="Y7" s="1">
        <v>2013</v>
      </c>
    </row>
    <row r="8" spans="1:25" ht="30.75" customHeight="1" x14ac:dyDescent="0.2">
      <c r="A8" s="209" t="s">
        <v>12</v>
      </c>
      <c r="B8" s="210"/>
      <c r="C8" s="211" t="s">
        <v>13</v>
      </c>
      <c r="D8" s="211"/>
      <c r="E8" s="211"/>
      <c r="F8" s="211"/>
      <c r="G8" s="211"/>
      <c r="H8" s="211"/>
      <c r="I8" s="211"/>
      <c r="J8" s="211"/>
      <c r="K8" s="211"/>
      <c r="L8" s="211"/>
      <c r="M8" s="211"/>
      <c r="N8" s="211"/>
      <c r="O8" s="211"/>
      <c r="P8" s="211"/>
      <c r="Q8" s="211"/>
      <c r="R8" s="7"/>
      <c r="S8" s="7"/>
      <c r="Y8" s="1">
        <v>2014</v>
      </c>
    </row>
    <row r="9" spans="1:25" ht="36.75" customHeight="1" x14ac:dyDescent="0.2">
      <c r="A9" s="205" t="s">
        <v>14</v>
      </c>
      <c r="B9" s="205"/>
      <c r="C9" s="205" t="s">
        <v>15</v>
      </c>
      <c r="D9" s="205"/>
      <c r="E9" s="205"/>
      <c r="F9" s="205"/>
      <c r="G9" s="205"/>
      <c r="H9" s="205"/>
      <c r="I9" s="205"/>
      <c r="J9" s="205"/>
      <c r="K9" s="205"/>
      <c r="L9" s="205"/>
      <c r="M9" s="205"/>
      <c r="N9" s="205"/>
      <c r="O9" s="205"/>
      <c r="P9" s="205"/>
      <c r="Q9" s="205"/>
      <c r="R9" s="7"/>
      <c r="S9" s="7"/>
      <c r="Y9" s="1">
        <v>2015</v>
      </c>
    </row>
    <row r="10" spans="1:25" ht="36.75" customHeight="1" x14ac:dyDescent="0.2">
      <c r="A10" s="9"/>
      <c r="B10" s="181" t="s">
        <v>184</v>
      </c>
      <c r="C10" s="10"/>
      <c r="D10" s="10"/>
      <c r="E10" s="10"/>
      <c r="F10" s="10"/>
      <c r="G10" s="10"/>
      <c r="H10" s="10"/>
      <c r="I10" s="10"/>
      <c r="J10" s="10"/>
      <c r="K10" s="10"/>
      <c r="L10" s="10"/>
      <c r="M10" s="10"/>
      <c r="N10" s="10"/>
      <c r="O10" s="10"/>
      <c r="P10" s="10"/>
      <c r="Q10" s="10"/>
      <c r="R10" s="10"/>
      <c r="S10" s="11"/>
      <c r="Y10" s="1">
        <v>2016</v>
      </c>
    </row>
    <row r="11" spans="1:25" ht="13.5" thickBot="1" x14ac:dyDescent="0.25">
      <c r="A11" s="12"/>
      <c r="B11" s="12"/>
      <c r="C11" s="12"/>
      <c r="D11" s="12"/>
      <c r="E11" s="12"/>
      <c r="F11" s="12"/>
      <c r="G11" s="12"/>
      <c r="H11" s="12"/>
      <c r="I11" s="12"/>
      <c r="J11" s="12"/>
      <c r="K11" s="12"/>
      <c r="L11" s="12"/>
      <c r="M11" s="12"/>
      <c r="N11" s="12"/>
      <c r="O11" s="12"/>
      <c r="P11" s="12"/>
      <c r="Q11" s="12"/>
      <c r="R11" s="12"/>
      <c r="S11" s="12"/>
      <c r="Y11" s="1">
        <v>2017</v>
      </c>
    </row>
    <row r="12" spans="1:25" ht="18.75" customHeight="1" thickBot="1" x14ac:dyDescent="0.3">
      <c r="A12" s="4"/>
      <c r="B12" s="4"/>
      <c r="C12" s="212" t="s">
        <v>16</v>
      </c>
      <c r="D12" s="213"/>
      <c r="E12" s="213"/>
      <c r="F12" s="213"/>
      <c r="G12" s="213"/>
      <c r="H12" s="213"/>
      <c r="I12" s="214"/>
      <c r="J12" s="215" t="s">
        <v>17</v>
      </c>
      <c r="K12" s="216"/>
      <c r="L12" s="216"/>
      <c r="M12" s="216"/>
      <c r="N12" s="215" t="s">
        <v>18</v>
      </c>
      <c r="O12" s="216"/>
      <c r="P12" s="216"/>
      <c r="Q12" s="217"/>
      <c r="R12" s="4"/>
      <c r="S12" s="4"/>
      <c r="Y12" s="1">
        <v>2018</v>
      </c>
    </row>
    <row r="13" spans="1:25" ht="63.75" customHeight="1" x14ac:dyDescent="0.2">
      <c r="A13" s="218" t="s">
        <v>19</v>
      </c>
      <c r="B13" s="220" t="s">
        <v>20</v>
      </c>
      <c r="C13" s="13" t="s">
        <v>21</v>
      </c>
      <c r="D13" s="14" t="s">
        <v>22</v>
      </c>
      <c r="E13" s="15" t="s">
        <v>23</v>
      </c>
      <c r="F13" s="13" t="s">
        <v>24</v>
      </c>
      <c r="G13" s="14" t="s">
        <v>25</v>
      </c>
      <c r="H13" s="15" t="s">
        <v>26</v>
      </c>
      <c r="I13" s="16" t="s">
        <v>27</v>
      </c>
      <c r="J13" s="13" t="s">
        <v>28</v>
      </c>
      <c r="K13" s="17" t="s">
        <v>29</v>
      </c>
      <c r="L13" s="17" t="s">
        <v>30</v>
      </c>
      <c r="M13" s="18" t="s">
        <v>31</v>
      </c>
      <c r="N13" s="13" t="s">
        <v>32</v>
      </c>
      <c r="O13" s="17" t="s">
        <v>33</v>
      </c>
      <c r="P13" s="17" t="s">
        <v>34</v>
      </c>
      <c r="Q13" s="15" t="s">
        <v>35</v>
      </c>
      <c r="R13" s="19" t="s">
        <v>36</v>
      </c>
      <c r="S13" s="20" t="s">
        <v>37</v>
      </c>
    </row>
    <row r="14" spans="1:25" ht="13.5" thickBot="1" x14ac:dyDescent="0.25">
      <c r="A14" s="219"/>
      <c r="B14" s="221"/>
      <c r="C14" s="21" t="s">
        <v>38</v>
      </c>
      <c r="D14" s="22" t="s">
        <v>39</v>
      </c>
      <c r="E14" s="23" t="s">
        <v>40</v>
      </c>
      <c r="F14" s="21" t="s">
        <v>41</v>
      </c>
      <c r="G14" s="22" t="s">
        <v>42</v>
      </c>
      <c r="H14" s="23" t="s">
        <v>43</v>
      </c>
      <c r="I14" s="24" t="s">
        <v>44</v>
      </c>
      <c r="J14" s="25" t="s">
        <v>45</v>
      </c>
      <c r="K14" s="26" t="s">
        <v>46</v>
      </c>
      <c r="L14" s="22" t="s">
        <v>47</v>
      </c>
      <c r="M14" s="26" t="s">
        <v>48</v>
      </c>
      <c r="N14" s="27" t="s">
        <v>49</v>
      </c>
      <c r="O14" s="28" t="s">
        <v>50</v>
      </c>
      <c r="P14" s="28" t="s">
        <v>51</v>
      </c>
      <c r="Q14" s="29" t="s">
        <v>52</v>
      </c>
      <c r="R14" s="30" t="s">
        <v>53</v>
      </c>
      <c r="S14" s="23" t="s">
        <v>54</v>
      </c>
    </row>
    <row r="15" spans="1:25" ht="25.5" x14ac:dyDescent="0.2">
      <c r="A15" s="31">
        <v>1611</v>
      </c>
      <c r="B15" s="32" t="s">
        <v>55</v>
      </c>
      <c r="C15" s="154">
        <f>'2.6 Fixed Asset Cont Sched'!O85</f>
        <v>47901</v>
      </c>
      <c r="D15" s="155"/>
      <c r="E15" s="156">
        <f>C15-D15</f>
        <v>47901</v>
      </c>
      <c r="F15" s="154"/>
      <c r="G15" s="155"/>
      <c r="H15" s="156">
        <f>F15-G15</f>
        <v>0</v>
      </c>
      <c r="I15" s="157">
        <v>25000</v>
      </c>
      <c r="J15" s="33">
        <v>2</v>
      </c>
      <c r="K15" s="34">
        <f>IF(J15=0,0,1/J15)</f>
        <v>0.5</v>
      </c>
      <c r="L15" s="35">
        <v>2</v>
      </c>
      <c r="M15" s="36">
        <f>IF(L15=0,0,1/L15)</f>
        <v>0.5</v>
      </c>
      <c r="N15" s="163">
        <f>IF(J15=0,0,+E15/J15)</f>
        <v>23950.5</v>
      </c>
      <c r="O15" s="163">
        <f>IF(L15=0,0,+H15/L15)</f>
        <v>0</v>
      </c>
      <c r="P15" s="164">
        <f>IF(L15=0,0,+(I15*0.5)/L15)</f>
        <v>6250</v>
      </c>
      <c r="Q15" s="165">
        <f>IF(ISERROR(+N15+O15+P15), 0, +N15+O15+P15)</f>
        <v>30200.5</v>
      </c>
      <c r="R15" s="166">
        <f>'2.6 Fixed Asset Cont Sched'!L154</f>
        <v>33221</v>
      </c>
      <c r="S15" s="167">
        <f>IF(ISERROR(+R15-122), 0, +R15-Q15)</f>
        <v>3020.5</v>
      </c>
    </row>
    <row r="16" spans="1:25" ht="25.5" x14ac:dyDescent="0.2">
      <c r="A16" s="37">
        <v>1612</v>
      </c>
      <c r="B16" s="38" t="s">
        <v>56</v>
      </c>
      <c r="C16" s="154">
        <f>'2.6 Fixed Asset Cont Sched'!O86</f>
        <v>0</v>
      </c>
      <c r="D16" s="155"/>
      <c r="E16" s="156">
        <f t="shared" ref="E16:E52" si="0">C16-D16</f>
        <v>0</v>
      </c>
      <c r="F16" s="154"/>
      <c r="G16" s="155"/>
      <c r="H16" s="156">
        <f t="shared" ref="H16:H52" si="1">F16-G16</f>
        <v>0</v>
      </c>
      <c r="I16" s="157"/>
      <c r="J16" s="33"/>
      <c r="K16" s="34">
        <f t="shared" ref="K16:K52" si="2">IF(J16=0,0,1/J16)</f>
        <v>0</v>
      </c>
      <c r="L16" s="35"/>
      <c r="M16" s="39">
        <f t="shared" ref="M16:M52" si="3">IF(L16=0,0,1/L16)</f>
        <v>0</v>
      </c>
      <c r="N16" s="163">
        <f t="shared" ref="N16:N52" si="4">IF(J16=0,0,+E16/J16)</f>
        <v>0</v>
      </c>
      <c r="O16" s="163">
        <f>IF(L16=0,0,+H16/L16)</f>
        <v>0</v>
      </c>
      <c r="P16" s="164">
        <f t="shared" ref="P16:P52" si="5">IF(L16=0,0,+(I16*0.5)/L16)</f>
        <v>0</v>
      </c>
      <c r="Q16" s="165">
        <f t="shared" ref="Q16:Q52" si="6">IF(ISERROR(+N16+O16+P16), 0, +N16+O16+P16)</f>
        <v>0</v>
      </c>
      <c r="R16" s="166">
        <f>'2.6 Fixed Asset Cont Sched'!L155</f>
        <v>0</v>
      </c>
      <c r="S16" s="167">
        <f t="shared" ref="S16:S52" si="7">IF(ISERROR(+R16-122), 0, +R16-Q16)</f>
        <v>0</v>
      </c>
    </row>
    <row r="17" spans="1:19" ht="14.25" x14ac:dyDescent="0.2">
      <c r="A17" s="37">
        <v>1805</v>
      </c>
      <c r="B17" s="38" t="s">
        <v>57</v>
      </c>
      <c r="C17" s="154">
        <f>'2.6 Fixed Asset Cont Sched'!O87</f>
        <v>141</v>
      </c>
      <c r="D17" s="155"/>
      <c r="E17" s="156">
        <f t="shared" si="0"/>
        <v>141</v>
      </c>
      <c r="F17" s="154"/>
      <c r="G17" s="155"/>
      <c r="H17" s="156">
        <f t="shared" si="1"/>
        <v>0</v>
      </c>
      <c r="I17" s="157"/>
      <c r="J17" s="33">
        <v>0</v>
      </c>
      <c r="K17" s="34">
        <f t="shared" si="2"/>
        <v>0</v>
      </c>
      <c r="L17" s="35"/>
      <c r="M17" s="39">
        <f t="shared" si="3"/>
        <v>0</v>
      </c>
      <c r="N17" s="163">
        <f t="shared" si="4"/>
        <v>0</v>
      </c>
      <c r="O17" s="163">
        <f t="shared" ref="O17:O52" si="8">IF(L17=0,0,+H17/L17)</f>
        <v>0</v>
      </c>
      <c r="P17" s="164">
        <f t="shared" si="5"/>
        <v>0</v>
      </c>
      <c r="Q17" s="165">
        <f t="shared" si="6"/>
        <v>0</v>
      </c>
      <c r="R17" s="166">
        <f>'2.6 Fixed Asset Cont Sched'!L156</f>
        <v>0</v>
      </c>
      <c r="S17" s="167">
        <f t="shared" si="7"/>
        <v>0</v>
      </c>
    </row>
    <row r="18" spans="1:19" ht="14.25" x14ac:dyDescent="0.2">
      <c r="A18" s="37">
        <v>1808</v>
      </c>
      <c r="B18" s="38" t="s">
        <v>58</v>
      </c>
      <c r="C18" s="154">
        <f>'2.6 Fixed Asset Cont Sched'!O88</f>
        <v>0</v>
      </c>
      <c r="D18" s="155"/>
      <c r="E18" s="156">
        <f t="shared" si="0"/>
        <v>0</v>
      </c>
      <c r="F18" s="154"/>
      <c r="G18" s="155"/>
      <c r="H18" s="156">
        <f t="shared" si="1"/>
        <v>0</v>
      </c>
      <c r="I18" s="157"/>
      <c r="J18" s="33"/>
      <c r="K18" s="34">
        <f t="shared" si="2"/>
        <v>0</v>
      </c>
      <c r="L18" s="35"/>
      <c r="M18" s="39">
        <f t="shared" si="3"/>
        <v>0</v>
      </c>
      <c r="N18" s="163">
        <f t="shared" si="4"/>
        <v>0</v>
      </c>
      <c r="O18" s="163">
        <f t="shared" si="8"/>
        <v>0</v>
      </c>
      <c r="P18" s="164">
        <f t="shared" si="5"/>
        <v>0</v>
      </c>
      <c r="Q18" s="165">
        <f t="shared" si="6"/>
        <v>0</v>
      </c>
      <c r="R18" s="166">
        <f>'2.6 Fixed Asset Cont Sched'!L157</f>
        <v>0</v>
      </c>
      <c r="S18" s="167">
        <f t="shared" si="7"/>
        <v>0</v>
      </c>
    </row>
    <row r="19" spans="1:19" ht="14.25" x14ac:dyDescent="0.2">
      <c r="A19" s="37">
        <v>1810</v>
      </c>
      <c r="B19" s="38" t="s">
        <v>59</v>
      </c>
      <c r="C19" s="154">
        <f>'2.6 Fixed Asset Cont Sched'!O89</f>
        <v>0</v>
      </c>
      <c r="D19" s="155"/>
      <c r="E19" s="156">
        <f t="shared" si="0"/>
        <v>0</v>
      </c>
      <c r="F19" s="154"/>
      <c r="G19" s="155"/>
      <c r="H19" s="156">
        <f t="shared" si="1"/>
        <v>0</v>
      </c>
      <c r="I19" s="157"/>
      <c r="J19" s="33"/>
      <c r="K19" s="34">
        <f t="shared" si="2"/>
        <v>0</v>
      </c>
      <c r="L19" s="35"/>
      <c r="M19" s="39">
        <f t="shared" si="3"/>
        <v>0</v>
      </c>
      <c r="N19" s="163">
        <f t="shared" si="4"/>
        <v>0</v>
      </c>
      <c r="O19" s="163">
        <f t="shared" si="8"/>
        <v>0</v>
      </c>
      <c r="P19" s="164">
        <f t="shared" si="5"/>
        <v>0</v>
      </c>
      <c r="Q19" s="165">
        <f t="shared" si="6"/>
        <v>0</v>
      </c>
      <c r="R19" s="166">
        <f>'2.6 Fixed Asset Cont Sched'!L158</f>
        <v>0</v>
      </c>
      <c r="S19" s="167">
        <f t="shared" si="7"/>
        <v>0</v>
      </c>
    </row>
    <row r="20" spans="1:19" ht="14.25" x14ac:dyDescent="0.2">
      <c r="A20" s="37">
        <v>1815</v>
      </c>
      <c r="B20" s="38" t="s">
        <v>60</v>
      </c>
      <c r="C20" s="154">
        <f>'2.6 Fixed Asset Cont Sched'!O90</f>
        <v>280102</v>
      </c>
      <c r="D20" s="155"/>
      <c r="E20" s="156">
        <f t="shared" si="0"/>
        <v>280102</v>
      </c>
      <c r="F20" s="154"/>
      <c r="G20" s="155"/>
      <c r="H20" s="156">
        <f t="shared" si="1"/>
        <v>0</v>
      </c>
      <c r="I20" s="157"/>
      <c r="J20" s="33">
        <v>25</v>
      </c>
      <c r="K20" s="34">
        <f t="shared" si="2"/>
        <v>0.04</v>
      </c>
      <c r="L20" s="35">
        <v>40</v>
      </c>
      <c r="M20" s="39">
        <f t="shared" si="3"/>
        <v>2.5000000000000001E-2</v>
      </c>
      <c r="N20" s="163">
        <f t="shared" si="4"/>
        <v>11204.08</v>
      </c>
      <c r="O20" s="163">
        <f t="shared" si="8"/>
        <v>0</v>
      </c>
      <c r="P20" s="164">
        <f t="shared" si="5"/>
        <v>0</v>
      </c>
      <c r="Q20" s="165">
        <f t="shared" si="6"/>
        <v>11204.08</v>
      </c>
      <c r="R20" s="166">
        <f>'2.6 Fixed Asset Cont Sched'!L159</f>
        <v>8403</v>
      </c>
      <c r="S20" s="167">
        <f t="shared" si="7"/>
        <v>-2801.08</v>
      </c>
    </row>
    <row r="21" spans="1:19" ht="14.25" x14ac:dyDescent="0.2">
      <c r="A21" s="37">
        <v>1820</v>
      </c>
      <c r="B21" s="38" t="s">
        <v>61</v>
      </c>
      <c r="C21" s="154">
        <f>'2.6 Fixed Asset Cont Sched'!O91</f>
        <v>0</v>
      </c>
      <c r="D21" s="155"/>
      <c r="E21" s="156">
        <f t="shared" si="0"/>
        <v>0</v>
      </c>
      <c r="F21" s="154"/>
      <c r="G21" s="155"/>
      <c r="H21" s="156">
        <f t="shared" si="1"/>
        <v>0</v>
      </c>
      <c r="I21" s="157"/>
      <c r="J21" s="33"/>
      <c r="K21" s="34">
        <f t="shared" si="2"/>
        <v>0</v>
      </c>
      <c r="L21" s="35"/>
      <c r="M21" s="39">
        <f t="shared" si="3"/>
        <v>0</v>
      </c>
      <c r="N21" s="163">
        <f t="shared" si="4"/>
        <v>0</v>
      </c>
      <c r="O21" s="163">
        <f t="shared" si="8"/>
        <v>0</v>
      </c>
      <c r="P21" s="164">
        <f t="shared" si="5"/>
        <v>0</v>
      </c>
      <c r="Q21" s="165">
        <f t="shared" si="6"/>
        <v>0</v>
      </c>
      <c r="R21" s="166">
        <f>'2.6 Fixed Asset Cont Sched'!L160</f>
        <v>0</v>
      </c>
      <c r="S21" s="167">
        <f t="shared" si="7"/>
        <v>0</v>
      </c>
    </row>
    <row r="22" spans="1:19" ht="14.25" x14ac:dyDescent="0.2">
      <c r="A22" s="37">
        <v>1825</v>
      </c>
      <c r="B22" s="38" t="s">
        <v>62</v>
      </c>
      <c r="C22" s="154">
        <f>'2.6 Fixed Asset Cont Sched'!O92</f>
        <v>0</v>
      </c>
      <c r="D22" s="155"/>
      <c r="E22" s="156">
        <f t="shared" si="0"/>
        <v>0</v>
      </c>
      <c r="F22" s="154"/>
      <c r="G22" s="155"/>
      <c r="H22" s="156">
        <f t="shared" si="1"/>
        <v>0</v>
      </c>
      <c r="I22" s="157"/>
      <c r="J22" s="33"/>
      <c r="K22" s="34">
        <f t="shared" si="2"/>
        <v>0</v>
      </c>
      <c r="L22" s="35"/>
      <c r="M22" s="39">
        <f t="shared" si="3"/>
        <v>0</v>
      </c>
      <c r="N22" s="163">
        <f t="shared" si="4"/>
        <v>0</v>
      </c>
      <c r="O22" s="163">
        <f t="shared" si="8"/>
        <v>0</v>
      </c>
      <c r="P22" s="164">
        <f t="shared" si="5"/>
        <v>0</v>
      </c>
      <c r="Q22" s="165">
        <f t="shared" si="6"/>
        <v>0</v>
      </c>
      <c r="R22" s="166">
        <f>'2.6 Fixed Asset Cont Sched'!L161</f>
        <v>0</v>
      </c>
      <c r="S22" s="167">
        <f t="shared" si="7"/>
        <v>0</v>
      </c>
    </row>
    <row r="23" spans="1:19" ht="14.25" x14ac:dyDescent="0.2">
      <c r="A23" s="37">
        <v>1830</v>
      </c>
      <c r="B23" s="38" t="s">
        <v>63</v>
      </c>
      <c r="C23" s="154">
        <f>'2.6 Fixed Asset Cont Sched'!O93</f>
        <v>300404</v>
      </c>
      <c r="D23" s="155"/>
      <c r="E23" s="156">
        <f t="shared" si="0"/>
        <v>300404</v>
      </c>
      <c r="F23" s="154"/>
      <c r="G23" s="155"/>
      <c r="H23" s="156">
        <f t="shared" si="1"/>
        <v>0</v>
      </c>
      <c r="I23" s="157">
        <v>13973</v>
      </c>
      <c r="J23" s="33">
        <v>25</v>
      </c>
      <c r="K23" s="34">
        <f t="shared" si="2"/>
        <v>0.04</v>
      </c>
      <c r="L23" s="35">
        <v>50</v>
      </c>
      <c r="M23" s="39">
        <f t="shared" si="3"/>
        <v>0.02</v>
      </c>
      <c r="N23" s="163">
        <f t="shared" si="4"/>
        <v>12016.16</v>
      </c>
      <c r="O23" s="163">
        <f t="shared" si="8"/>
        <v>0</v>
      </c>
      <c r="P23" s="164">
        <f t="shared" si="5"/>
        <v>139.72999999999999</v>
      </c>
      <c r="Q23" s="165">
        <f t="shared" si="6"/>
        <v>12155.89</v>
      </c>
      <c r="R23" s="166">
        <f>'2.6 Fixed Asset Cont Sched'!L162</f>
        <v>6148</v>
      </c>
      <c r="S23" s="167">
        <f t="shared" si="7"/>
        <v>-6007.8899999999994</v>
      </c>
    </row>
    <row r="24" spans="1:19" ht="14.25" x14ac:dyDescent="0.2">
      <c r="A24" s="37">
        <v>1835</v>
      </c>
      <c r="B24" s="38" t="s">
        <v>64</v>
      </c>
      <c r="C24" s="154">
        <f>'2.6 Fixed Asset Cont Sched'!O94</f>
        <v>0</v>
      </c>
      <c r="D24" s="155"/>
      <c r="E24" s="156">
        <f t="shared" si="0"/>
        <v>0</v>
      </c>
      <c r="F24" s="154"/>
      <c r="G24" s="155"/>
      <c r="H24" s="156">
        <f t="shared" si="1"/>
        <v>0</v>
      </c>
      <c r="I24" s="157"/>
      <c r="J24" s="33"/>
      <c r="K24" s="34">
        <f t="shared" si="2"/>
        <v>0</v>
      </c>
      <c r="L24" s="35"/>
      <c r="M24" s="39">
        <f t="shared" si="3"/>
        <v>0</v>
      </c>
      <c r="N24" s="163">
        <f t="shared" si="4"/>
        <v>0</v>
      </c>
      <c r="O24" s="163">
        <f t="shared" si="8"/>
        <v>0</v>
      </c>
      <c r="P24" s="164">
        <f t="shared" si="5"/>
        <v>0</v>
      </c>
      <c r="Q24" s="165">
        <f t="shared" si="6"/>
        <v>0</v>
      </c>
      <c r="R24" s="166">
        <f>'2.6 Fixed Asset Cont Sched'!L163</f>
        <v>0</v>
      </c>
      <c r="S24" s="167">
        <f t="shared" si="7"/>
        <v>0</v>
      </c>
    </row>
    <row r="25" spans="1:19" ht="14.25" x14ac:dyDescent="0.2">
      <c r="A25" s="37">
        <v>1840</v>
      </c>
      <c r="B25" s="38" t="s">
        <v>65</v>
      </c>
      <c r="C25" s="154">
        <f>'2.6 Fixed Asset Cont Sched'!O95</f>
        <v>24450</v>
      </c>
      <c r="D25" s="155"/>
      <c r="E25" s="156">
        <f t="shared" si="0"/>
        <v>24450</v>
      </c>
      <c r="F25" s="154"/>
      <c r="G25" s="155"/>
      <c r="H25" s="156">
        <f t="shared" si="1"/>
        <v>0</v>
      </c>
      <c r="I25" s="157"/>
      <c r="J25" s="33">
        <v>25</v>
      </c>
      <c r="K25" s="34">
        <f t="shared" si="2"/>
        <v>0.04</v>
      </c>
      <c r="L25" s="35">
        <v>50</v>
      </c>
      <c r="M25" s="39">
        <f t="shared" si="3"/>
        <v>0.02</v>
      </c>
      <c r="N25" s="163">
        <f t="shared" si="4"/>
        <v>978</v>
      </c>
      <c r="O25" s="163">
        <f t="shared" si="8"/>
        <v>0</v>
      </c>
      <c r="P25" s="164">
        <f t="shared" si="5"/>
        <v>0</v>
      </c>
      <c r="Q25" s="165">
        <f t="shared" si="6"/>
        <v>978</v>
      </c>
      <c r="R25" s="166">
        <f>'2.6 Fixed Asset Cont Sched'!L164</f>
        <v>489</v>
      </c>
      <c r="S25" s="167">
        <f t="shared" si="7"/>
        <v>-489</v>
      </c>
    </row>
    <row r="26" spans="1:19" ht="14.25" x14ac:dyDescent="0.2">
      <c r="A26" s="37">
        <v>1845</v>
      </c>
      <c r="B26" s="38" t="s">
        <v>66</v>
      </c>
      <c r="C26" s="154">
        <f>'2.6 Fixed Asset Cont Sched'!O96</f>
        <v>3242</v>
      </c>
      <c r="D26" s="155"/>
      <c r="E26" s="156">
        <f t="shared" si="0"/>
        <v>3242</v>
      </c>
      <c r="F26" s="154"/>
      <c r="G26" s="155"/>
      <c r="H26" s="156">
        <f t="shared" si="1"/>
        <v>0</v>
      </c>
      <c r="I26" s="157"/>
      <c r="J26" s="33">
        <v>25</v>
      </c>
      <c r="K26" s="34">
        <f t="shared" si="2"/>
        <v>0.04</v>
      </c>
      <c r="L26" s="35">
        <v>50</v>
      </c>
      <c r="M26" s="39">
        <f t="shared" si="3"/>
        <v>0.02</v>
      </c>
      <c r="N26" s="163">
        <f t="shared" si="4"/>
        <v>129.68</v>
      </c>
      <c r="O26" s="163">
        <f t="shared" si="8"/>
        <v>0</v>
      </c>
      <c r="P26" s="164">
        <f t="shared" si="5"/>
        <v>0</v>
      </c>
      <c r="Q26" s="165">
        <f t="shared" si="6"/>
        <v>129.68</v>
      </c>
      <c r="R26" s="166">
        <f>'2.6 Fixed Asset Cont Sched'!L165</f>
        <v>65</v>
      </c>
      <c r="S26" s="167">
        <f t="shared" si="7"/>
        <v>-64.680000000000007</v>
      </c>
    </row>
    <row r="27" spans="1:19" ht="14.25" x14ac:dyDescent="0.2">
      <c r="A27" s="37">
        <v>1850</v>
      </c>
      <c r="B27" s="38" t="s">
        <v>67</v>
      </c>
      <c r="C27" s="154">
        <f>'2.6 Fixed Asset Cont Sched'!O97</f>
        <v>135001</v>
      </c>
      <c r="D27" s="155"/>
      <c r="E27" s="156">
        <f t="shared" si="0"/>
        <v>135001</v>
      </c>
      <c r="F27" s="154"/>
      <c r="G27" s="155"/>
      <c r="H27" s="156">
        <f t="shared" si="1"/>
        <v>0</v>
      </c>
      <c r="I27" s="157">
        <v>4950</v>
      </c>
      <c r="J27" s="33">
        <v>25</v>
      </c>
      <c r="K27" s="34">
        <f t="shared" si="2"/>
        <v>0.04</v>
      </c>
      <c r="L27" s="35">
        <v>50</v>
      </c>
      <c r="M27" s="39">
        <f t="shared" si="3"/>
        <v>0.02</v>
      </c>
      <c r="N27" s="163">
        <f t="shared" si="4"/>
        <v>5400.04</v>
      </c>
      <c r="O27" s="163">
        <f t="shared" si="8"/>
        <v>0</v>
      </c>
      <c r="P27" s="164">
        <f t="shared" si="5"/>
        <v>49.5</v>
      </c>
      <c r="Q27" s="165">
        <f t="shared" si="6"/>
        <v>5449.54</v>
      </c>
      <c r="R27" s="166">
        <f>'2.6 Fixed Asset Cont Sched'!L166</f>
        <v>2750</v>
      </c>
      <c r="S27" s="167">
        <f t="shared" si="7"/>
        <v>-2699.54</v>
      </c>
    </row>
    <row r="28" spans="1:19" ht="14.25" x14ac:dyDescent="0.2">
      <c r="A28" s="37">
        <v>1855</v>
      </c>
      <c r="B28" s="38" t="s">
        <v>68</v>
      </c>
      <c r="C28" s="154">
        <f>'2.6 Fixed Asset Cont Sched'!O98</f>
        <v>0</v>
      </c>
      <c r="D28" s="155"/>
      <c r="E28" s="156">
        <f t="shared" si="0"/>
        <v>0</v>
      </c>
      <c r="F28" s="154"/>
      <c r="G28" s="155"/>
      <c r="H28" s="156">
        <f t="shared" si="1"/>
        <v>0</v>
      </c>
      <c r="I28" s="157"/>
      <c r="J28" s="33"/>
      <c r="K28" s="34">
        <f t="shared" si="2"/>
        <v>0</v>
      </c>
      <c r="L28" s="35"/>
      <c r="M28" s="39">
        <f t="shared" si="3"/>
        <v>0</v>
      </c>
      <c r="N28" s="163">
        <f t="shared" si="4"/>
        <v>0</v>
      </c>
      <c r="O28" s="163">
        <f t="shared" si="8"/>
        <v>0</v>
      </c>
      <c r="P28" s="164">
        <f t="shared" si="5"/>
        <v>0</v>
      </c>
      <c r="Q28" s="165">
        <f t="shared" si="6"/>
        <v>0</v>
      </c>
      <c r="R28" s="166">
        <f>'2.6 Fixed Asset Cont Sched'!L167</f>
        <v>0</v>
      </c>
      <c r="S28" s="167">
        <f t="shared" si="7"/>
        <v>0</v>
      </c>
    </row>
    <row r="29" spans="1:19" ht="14.25" x14ac:dyDescent="0.2">
      <c r="A29" s="37">
        <v>1860</v>
      </c>
      <c r="B29" s="38" t="s">
        <v>69</v>
      </c>
      <c r="C29" s="154">
        <f>'2.6 Fixed Asset Cont Sched'!O99</f>
        <v>9810</v>
      </c>
      <c r="D29" s="155"/>
      <c r="E29" s="156">
        <f t="shared" si="0"/>
        <v>9810</v>
      </c>
      <c r="F29" s="154"/>
      <c r="G29" s="155"/>
      <c r="H29" s="156">
        <f t="shared" si="1"/>
        <v>0</v>
      </c>
      <c r="I29" s="157"/>
      <c r="J29" s="33">
        <v>10</v>
      </c>
      <c r="K29" s="34">
        <f t="shared" si="2"/>
        <v>0.1</v>
      </c>
      <c r="L29" s="35">
        <v>15</v>
      </c>
      <c r="M29" s="39">
        <f t="shared" si="3"/>
        <v>6.6666666666666666E-2</v>
      </c>
      <c r="N29" s="163">
        <f t="shared" si="4"/>
        <v>981</v>
      </c>
      <c r="O29" s="163">
        <f t="shared" si="8"/>
        <v>0</v>
      </c>
      <c r="P29" s="164">
        <f t="shared" si="5"/>
        <v>0</v>
      </c>
      <c r="Q29" s="165">
        <f t="shared" si="6"/>
        <v>981</v>
      </c>
      <c r="R29" s="166">
        <f>'2.6 Fixed Asset Cont Sched'!L168</f>
        <v>490</v>
      </c>
      <c r="S29" s="167">
        <f t="shared" si="7"/>
        <v>-491</v>
      </c>
    </row>
    <row r="30" spans="1:19" ht="14.25" x14ac:dyDescent="0.2">
      <c r="A30" s="37">
        <v>1860</v>
      </c>
      <c r="B30" s="38" t="s">
        <v>70</v>
      </c>
      <c r="C30" s="154">
        <f>'2.6 Fixed Asset Cont Sched'!O100</f>
        <v>298396</v>
      </c>
      <c r="D30" s="155"/>
      <c r="E30" s="156">
        <f t="shared" si="0"/>
        <v>298396</v>
      </c>
      <c r="F30" s="154"/>
      <c r="G30" s="155"/>
      <c r="H30" s="156">
        <f t="shared" si="1"/>
        <v>0</v>
      </c>
      <c r="I30" s="157"/>
      <c r="J30" s="33">
        <v>10</v>
      </c>
      <c r="K30" s="34">
        <f t="shared" si="2"/>
        <v>0.1</v>
      </c>
      <c r="L30" s="35">
        <v>20</v>
      </c>
      <c r="M30" s="39">
        <f t="shared" si="3"/>
        <v>0.05</v>
      </c>
      <c r="N30" s="163">
        <f t="shared" si="4"/>
        <v>29839.599999999999</v>
      </c>
      <c r="O30" s="163">
        <f t="shared" si="8"/>
        <v>0</v>
      </c>
      <c r="P30" s="164">
        <f t="shared" si="5"/>
        <v>0</v>
      </c>
      <c r="Q30" s="165">
        <f t="shared" si="6"/>
        <v>29839.599999999999</v>
      </c>
      <c r="R30" s="166">
        <f>'2.6 Fixed Asset Cont Sched'!L169</f>
        <v>20889</v>
      </c>
      <c r="S30" s="167">
        <f t="shared" si="7"/>
        <v>-8950.5999999999985</v>
      </c>
    </row>
    <row r="31" spans="1:19" ht="14.25" x14ac:dyDescent="0.2">
      <c r="A31" s="37">
        <v>1905</v>
      </c>
      <c r="B31" s="38" t="s">
        <v>57</v>
      </c>
      <c r="C31" s="154">
        <f>'2.6 Fixed Asset Cont Sched'!O101</f>
        <v>0</v>
      </c>
      <c r="D31" s="155"/>
      <c r="E31" s="156">
        <f t="shared" si="0"/>
        <v>0</v>
      </c>
      <c r="F31" s="154"/>
      <c r="G31" s="155"/>
      <c r="H31" s="156">
        <f t="shared" si="1"/>
        <v>0</v>
      </c>
      <c r="I31" s="157"/>
      <c r="J31" s="33"/>
      <c r="K31" s="34">
        <f t="shared" si="2"/>
        <v>0</v>
      </c>
      <c r="L31" s="35"/>
      <c r="M31" s="39">
        <f t="shared" si="3"/>
        <v>0</v>
      </c>
      <c r="N31" s="163">
        <f t="shared" si="4"/>
        <v>0</v>
      </c>
      <c r="O31" s="163">
        <f t="shared" si="8"/>
        <v>0</v>
      </c>
      <c r="P31" s="164">
        <f t="shared" si="5"/>
        <v>0</v>
      </c>
      <c r="Q31" s="165">
        <f t="shared" si="6"/>
        <v>0</v>
      </c>
      <c r="R31" s="166">
        <f>'2.6 Fixed Asset Cont Sched'!L170</f>
        <v>0</v>
      </c>
      <c r="S31" s="167">
        <f t="shared" si="7"/>
        <v>0</v>
      </c>
    </row>
    <row r="32" spans="1:19" ht="14.25" x14ac:dyDescent="0.2">
      <c r="A32" s="37">
        <v>1908</v>
      </c>
      <c r="B32" s="38" t="s">
        <v>71</v>
      </c>
      <c r="C32" s="154">
        <f>'2.6 Fixed Asset Cont Sched'!O102</f>
        <v>0</v>
      </c>
      <c r="D32" s="155"/>
      <c r="E32" s="156">
        <f t="shared" si="0"/>
        <v>0</v>
      </c>
      <c r="F32" s="154"/>
      <c r="G32" s="155"/>
      <c r="H32" s="156">
        <f t="shared" si="1"/>
        <v>0</v>
      </c>
      <c r="I32" s="157"/>
      <c r="J32" s="33"/>
      <c r="K32" s="34">
        <f t="shared" si="2"/>
        <v>0</v>
      </c>
      <c r="L32" s="35"/>
      <c r="M32" s="39">
        <f t="shared" si="3"/>
        <v>0</v>
      </c>
      <c r="N32" s="163">
        <f t="shared" si="4"/>
        <v>0</v>
      </c>
      <c r="O32" s="163">
        <f t="shared" si="8"/>
        <v>0</v>
      </c>
      <c r="P32" s="164">
        <f t="shared" si="5"/>
        <v>0</v>
      </c>
      <c r="Q32" s="165">
        <f t="shared" si="6"/>
        <v>0</v>
      </c>
      <c r="R32" s="166">
        <f>'2.6 Fixed Asset Cont Sched'!L171</f>
        <v>0</v>
      </c>
      <c r="S32" s="167">
        <f t="shared" si="7"/>
        <v>0</v>
      </c>
    </row>
    <row r="33" spans="1:19" ht="14.25" x14ac:dyDescent="0.2">
      <c r="A33" s="37">
        <v>1910</v>
      </c>
      <c r="B33" s="38" t="s">
        <v>59</v>
      </c>
      <c r="C33" s="154">
        <f>'2.6 Fixed Asset Cont Sched'!O103</f>
        <v>0</v>
      </c>
      <c r="D33" s="155"/>
      <c r="E33" s="156">
        <f t="shared" si="0"/>
        <v>0</v>
      </c>
      <c r="F33" s="154"/>
      <c r="G33" s="155"/>
      <c r="H33" s="156">
        <f t="shared" si="1"/>
        <v>0</v>
      </c>
      <c r="I33" s="157"/>
      <c r="J33" s="33"/>
      <c r="K33" s="34">
        <f t="shared" si="2"/>
        <v>0</v>
      </c>
      <c r="L33" s="35"/>
      <c r="M33" s="39">
        <f t="shared" si="3"/>
        <v>0</v>
      </c>
      <c r="N33" s="163">
        <f t="shared" si="4"/>
        <v>0</v>
      </c>
      <c r="O33" s="163">
        <f t="shared" si="8"/>
        <v>0</v>
      </c>
      <c r="P33" s="164">
        <f t="shared" si="5"/>
        <v>0</v>
      </c>
      <c r="Q33" s="165">
        <f t="shared" si="6"/>
        <v>0</v>
      </c>
      <c r="R33" s="166">
        <f>'2.6 Fixed Asset Cont Sched'!L172</f>
        <v>0</v>
      </c>
      <c r="S33" s="167">
        <f t="shared" si="7"/>
        <v>0</v>
      </c>
    </row>
    <row r="34" spans="1:19" ht="14.25" x14ac:dyDescent="0.2">
      <c r="A34" s="37">
        <v>1915</v>
      </c>
      <c r="B34" s="38" t="s">
        <v>72</v>
      </c>
      <c r="C34" s="154">
        <f>'2.6 Fixed Asset Cont Sched'!O104</f>
        <v>0</v>
      </c>
      <c r="D34" s="155"/>
      <c r="E34" s="156">
        <f t="shared" si="0"/>
        <v>0</v>
      </c>
      <c r="F34" s="154"/>
      <c r="G34" s="155"/>
      <c r="H34" s="156">
        <f t="shared" si="1"/>
        <v>0</v>
      </c>
      <c r="I34" s="157"/>
      <c r="J34" s="33"/>
      <c r="K34" s="34">
        <f t="shared" si="2"/>
        <v>0</v>
      </c>
      <c r="L34" s="35"/>
      <c r="M34" s="39">
        <f t="shared" si="3"/>
        <v>0</v>
      </c>
      <c r="N34" s="163">
        <f t="shared" si="4"/>
        <v>0</v>
      </c>
      <c r="O34" s="163">
        <f t="shared" si="8"/>
        <v>0</v>
      </c>
      <c r="P34" s="164">
        <f t="shared" si="5"/>
        <v>0</v>
      </c>
      <c r="Q34" s="165">
        <f t="shared" si="6"/>
        <v>0</v>
      </c>
      <c r="R34" s="166">
        <f>'2.6 Fixed Asset Cont Sched'!L173</f>
        <v>0</v>
      </c>
      <c r="S34" s="167">
        <f t="shared" si="7"/>
        <v>0</v>
      </c>
    </row>
    <row r="35" spans="1:19" ht="14.25" x14ac:dyDescent="0.2">
      <c r="A35" s="37">
        <v>1915</v>
      </c>
      <c r="B35" s="38" t="s">
        <v>73</v>
      </c>
      <c r="C35" s="154">
        <f>'2.6 Fixed Asset Cont Sched'!O105</f>
        <v>0</v>
      </c>
      <c r="D35" s="155"/>
      <c r="E35" s="156">
        <f t="shared" si="0"/>
        <v>0</v>
      </c>
      <c r="F35" s="154"/>
      <c r="G35" s="155"/>
      <c r="H35" s="156">
        <f t="shared" si="1"/>
        <v>0</v>
      </c>
      <c r="I35" s="157"/>
      <c r="J35" s="33"/>
      <c r="K35" s="34">
        <f t="shared" si="2"/>
        <v>0</v>
      </c>
      <c r="L35" s="35"/>
      <c r="M35" s="39">
        <f t="shared" si="3"/>
        <v>0</v>
      </c>
      <c r="N35" s="163">
        <f t="shared" si="4"/>
        <v>0</v>
      </c>
      <c r="O35" s="163">
        <f t="shared" si="8"/>
        <v>0</v>
      </c>
      <c r="P35" s="164">
        <f t="shared" si="5"/>
        <v>0</v>
      </c>
      <c r="Q35" s="165">
        <f t="shared" si="6"/>
        <v>0</v>
      </c>
      <c r="R35" s="166">
        <f>'2.6 Fixed Asset Cont Sched'!L174</f>
        <v>0</v>
      </c>
      <c r="S35" s="167">
        <f t="shared" si="7"/>
        <v>0</v>
      </c>
    </row>
    <row r="36" spans="1:19" ht="14.25" x14ac:dyDescent="0.2">
      <c r="A36" s="37">
        <v>1920</v>
      </c>
      <c r="B36" s="38" t="s">
        <v>74</v>
      </c>
      <c r="C36" s="154">
        <f>'2.6 Fixed Asset Cont Sched'!O106</f>
        <v>0</v>
      </c>
      <c r="D36" s="155"/>
      <c r="E36" s="156">
        <f t="shared" si="0"/>
        <v>0</v>
      </c>
      <c r="F36" s="154"/>
      <c r="G36" s="155"/>
      <c r="H36" s="156">
        <f t="shared" si="1"/>
        <v>0</v>
      </c>
      <c r="I36" s="157"/>
      <c r="J36" s="33"/>
      <c r="K36" s="34">
        <f t="shared" si="2"/>
        <v>0</v>
      </c>
      <c r="L36" s="35"/>
      <c r="M36" s="39">
        <f t="shared" si="3"/>
        <v>0</v>
      </c>
      <c r="N36" s="163">
        <f t="shared" si="4"/>
        <v>0</v>
      </c>
      <c r="O36" s="163">
        <f t="shared" si="8"/>
        <v>0</v>
      </c>
      <c r="P36" s="164">
        <f t="shared" si="5"/>
        <v>0</v>
      </c>
      <c r="Q36" s="165">
        <f t="shared" si="6"/>
        <v>0</v>
      </c>
      <c r="R36" s="166">
        <f>'2.6 Fixed Asset Cont Sched'!L175</f>
        <v>0</v>
      </c>
      <c r="S36" s="167">
        <f t="shared" si="7"/>
        <v>0</v>
      </c>
    </row>
    <row r="37" spans="1:19" ht="14.25" x14ac:dyDescent="0.2">
      <c r="A37" s="37">
        <v>1920</v>
      </c>
      <c r="B37" s="38" t="s">
        <v>75</v>
      </c>
      <c r="C37" s="154">
        <f>'2.6 Fixed Asset Cont Sched'!O107</f>
        <v>0</v>
      </c>
      <c r="D37" s="155"/>
      <c r="E37" s="156">
        <f t="shared" si="0"/>
        <v>0</v>
      </c>
      <c r="F37" s="154"/>
      <c r="G37" s="155"/>
      <c r="H37" s="156">
        <f t="shared" si="1"/>
        <v>0</v>
      </c>
      <c r="I37" s="157"/>
      <c r="J37" s="33"/>
      <c r="K37" s="34">
        <f t="shared" si="2"/>
        <v>0</v>
      </c>
      <c r="L37" s="35"/>
      <c r="M37" s="39">
        <f t="shared" si="3"/>
        <v>0</v>
      </c>
      <c r="N37" s="163">
        <f t="shared" si="4"/>
        <v>0</v>
      </c>
      <c r="O37" s="163">
        <f t="shared" si="8"/>
        <v>0</v>
      </c>
      <c r="P37" s="164">
        <f t="shared" si="5"/>
        <v>0</v>
      </c>
      <c r="Q37" s="165">
        <f t="shared" si="6"/>
        <v>0</v>
      </c>
      <c r="R37" s="166">
        <f>'2.6 Fixed Asset Cont Sched'!L176</f>
        <v>0</v>
      </c>
      <c r="S37" s="167">
        <f t="shared" si="7"/>
        <v>0</v>
      </c>
    </row>
    <row r="38" spans="1:19" ht="14.25" x14ac:dyDescent="0.2">
      <c r="A38" s="37">
        <v>1920</v>
      </c>
      <c r="B38" s="38" t="s">
        <v>76</v>
      </c>
      <c r="C38" s="154">
        <f>'2.6 Fixed Asset Cont Sched'!O108</f>
        <v>20</v>
      </c>
      <c r="D38" s="155"/>
      <c r="E38" s="156">
        <f t="shared" si="0"/>
        <v>20</v>
      </c>
      <c r="F38" s="154"/>
      <c r="G38" s="155"/>
      <c r="H38" s="156">
        <f t="shared" si="1"/>
        <v>0</v>
      </c>
      <c r="I38" s="157"/>
      <c r="J38" s="33">
        <v>2</v>
      </c>
      <c r="K38" s="34">
        <f t="shared" si="2"/>
        <v>0.5</v>
      </c>
      <c r="L38" s="35">
        <v>2</v>
      </c>
      <c r="M38" s="39">
        <f t="shared" si="3"/>
        <v>0.5</v>
      </c>
      <c r="N38" s="163">
        <f t="shared" si="4"/>
        <v>10</v>
      </c>
      <c r="O38" s="163">
        <f t="shared" si="8"/>
        <v>0</v>
      </c>
      <c r="P38" s="164">
        <f t="shared" si="5"/>
        <v>0</v>
      </c>
      <c r="Q38" s="165">
        <f t="shared" si="6"/>
        <v>10</v>
      </c>
      <c r="R38" s="166">
        <f>'2.6 Fixed Asset Cont Sched'!L177</f>
        <v>11</v>
      </c>
      <c r="S38" s="167">
        <f t="shared" si="7"/>
        <v>1</v>
      </c>
    </row>
    <row r="39" spans="1:19" ht="14.25" x14ac:dyDescent="0.2">
      <c r="A39" s="37">
        <v>1930</v>
      </c>
      <c r="B39" s="38" t="s">
        <v>77</v>
      </c>
      <c r="C39" s="154">
        <f>'2.6 Fixed Asset Cont Sched'!O109</f>
        <v>0</v>
      </c>
      <c r="D39" s="155"/>
      <c r="E39" s="156">
        <f t="shared" si="0"/>
        <v>0</v>
      </c>
      <c r="F39" s="154"/>
      <c r="G39" s="155"/>
      <c r="H39" s="156">
        <f t="shared" si="1"/>
        <v>0</v>
      </c>
      <c r="I39" s="157"/>
      <c r="J39" s="33"/>
      <c r="K39" s="34">
        <f t="shared" si="2"/>
        <v>0</v>
      </c>
      <c r="L39" s="35"/>
      <c r="M39" s="39">
        <f t="shared" si="3"/>
        <v>0</v>
      </c>
      <c r="N39" s="163">
        <f t="shared" si="4"/>
        <v>0</v>
      </c>
      <c r="O39" s="163">
        <f t="shared" si="8"/>
        <v>0</v>
      </c>
      <c r="P39" s="164">
        <f t="shared" si="5"/>
        <v>0</v>
      </c>
      <c r="Q39" s="165">
        <f t="shared" si="6"/>
        <v>0</v>
      </c>
      <c r="R39" s="166">
        <f>'2.6 Fixed Asset Cont Sched'!L178</f>
        <v>0</v>
      </c>
      <c r="S39" s="167">
        <f t="shared" si="7"/>
        <v>0</v>
      </c>
    </row>
    <row r="40" spans="1:19" ht="14.25" x14ac:dyDescent="0.2">
      <c r="A40" s="37">
        <v>1935</v>
      </c>
      <c r="B40" s="38" t="s">
        <v>78</v>
      </c>
      <c r="C40" s="154">
        <f>'2.6 Fixed Asset Cont Sched'!O110</f>
        <v>0</v>
      </c>
      <c r="D40" s="155"/>
      <c r="E40" s="156">
        <f t="shared" si="0"/>
        <v>0</v>
      </c>
      <c r="F40" s="154"/>
      <c r="G40" s="155"/>
      <c r="H40" s="156">
        <f t="shared" si="1"/>
        <v>0</v>
      </c>
      <c r="I40" s="157"/>
      <c r="J40" s="33"/>
      <c r="K40" s="34">
        <f t="shared" si="2"/>
        <v>0</v>
      </c>
      <c r="L40" s="35"/>
      <c r="M40" s="39">
        <f t="shared" si="3"/>
        <v>0</v>
      </c>
      <c r="N40" s="163">
        <f t="shared" si="4"/>
        <v>0</v>
      </c>
      <c r="O40" s="163">
        <f t="shared" si="8"/>
        <v>0</v>
      </c>
      <c r="P40" s="164">
        <f t="shared" si="5"/>
        <v>0</v>
      </c>
      <c r="Q40" s="165">
        <f t="shared" si="6"/>
        <v>0</v>
      </c>
      <c r="R40" s="166">
        <f>'2.6 Fixed Asset Cont Sched'!L179</f>
        <v>0</v>
      </c>
      <c r="S40" s="167">
        <f t="shared" si="7"/>
        <v>0</v>
      </c>
    </row>
    <row r="41" spans="1:19" ht="14.25" x14ac:dyDescent="0.2">
      <c r="A41" s="37">
        <v>1940</v>
      </c>
      <c r="B41" s="38" t="s">
        <v>79</v>
      </c>
      <c r="C41" s="154">
        <f>'2.6 Fixed Asset Cont Sched'!O111</f>
        <v>0</v>
      </c>
      <c r="D41" s="155"/>
      <c r="E41" s="156">
        <f t="shared" si="0"/>
        <v>0</v>
      </c>
      <c r="F41" s="154"/>
      <c r="G41" s="155"/>
      <c r="H41" s="156">
        <f t="shared" si="1"/>
        <v>0</v>
      </c>
      <c r="I41" s="157"/>
      <c r="J41" s="33"/>
      <c r="K41" s="34">
        <f t="shared" si="2"/>
        <v>0</v>
      </c>
      <c r="L41" s="35"/>
      <c r="M41" s="39">
        <f t="shared" si="3"/>
        <v>0</v>
      </c>
      <c r="N41" s="163">
        <f t="shared" si="4"/>
        <v>0</v>
      </c>
      <c r="O41" s="163">
        <f t="shared" si="8"/>
        <v>0</v>
      </c>
      <c r="P41" s="164">
        <f t="shared" si="5"/>
        <v>0</v>
      </c>
      <c r="Q41" s="165">
        <f t="shared" si="6"/>
        <v>0</v>
      </c>
      <c r="R41" s="166">
        <f>'2.6 Fixed Asset Cont Sched'!L180</f>
        <v>0</v>
      </c>
      <c r="S41" s="167">
        <f t="shared" si="7"/>
        <v>0</v>
      </c>
    </row>
    <row r="42" spans="1:19" ht="14.25" x14ac:dyDescent="0.2">
      <c r="A42" s="37">
        <v>1945</v>
      </c>
      <c r="B42" s="38" t="s">
        <v>80</v>
      </c>
      <c r="C42" s="154">
        <f>'2.6 Fixed Asset Cont Sched'!O112</f>
        <v>0</v>
      </c>
      <c r="D42" s="155"/>
      <c r="E42" s="156">
        <f t="shared" si="0"/>
        <v>0</v>
      </c>
      <c r="F42" s="154"/>
      <c r="G42" s="155"/>
      <c r="H42" s="156">
        <f t="shared" si="1"/>
        <v>0</v>
      </c>
      <c r="I42" s="157"/>
      <c r="J42" s="33"/>
      <c r="K42" s="34">
        <f t="shared" si="2"/>
        <v>0</v>
      </c>
      <c r="L42" s="35"/>
      <c r="M42" s="39">
        <f t="shared" si="3"/>
        <v>0</v>
      </c>
      <c r="N42" s="163">
        <f t="shared" si="4"/>
        <v>0</v>
      </c>
      <c r="O42" s="163">
        <f t="shared" si="8"/>
        <v>0</v>
      </c>
      <c r="P42" s="164">
        <f t="shared" si="5"/>
        <v>0</v>
      </c>
      <c r="Q42" s="165">
        <f t="shared" si="6"/>
        <v>0</v>
      </c>
      <c r="R42" s="166">
        <f>'2.6 Fixed Asset Cont Sched'!L181</f>
        <v>0</v>
      </c>
      <c r="S42" s="167">
        <f t="shared" si="7"/>
        <v>0</v>
      </c>
    </row>
    <row r="43" spans="1:19" ht="14.25" x14ac:dyDescent="0.2">
      <c r="A43" s="37">
        <v>1950</v>
      </c>
      <c r="B43" s="38" t="s">
        <v>81</v>
      </c>
      <c r="C43" s="154">
        <f>'2.6 Fixed Asset Cont Sched'!O113</f>
        <v>0</v>
      </c>
      <c r="D43" s="155"/>
      <c r="E43" s="156">
        <f t="shared" si="0"/>
        <v>0</v>
      </c>
      <c r="F43" s="154"/>
      <c r="G43" s="155"/>
      <c r="H43" s="156">
        <f t="shared" si="1"/>
        <v>0</v>
      </c>
      <c r="I43" s="157"/>
      <c r="J43" s="33"/>
      <c r="K43" s="34">
        <f t="shared" si="2"/>
        <v>0</v>
      </c>
      <c r="L43" s="35"/>
      <c r="M43" s="39">
        <f t="shared" si="3"/>
        <v>0</v>
      </c>
      <c r="N43" s="163">
        <f t="shared" si="4"/>
        <v>0</v>
      </c>
      <c r="O43" s="163">
        <f t="shared" si="8"/>
        <v>0</v>
      </c>
      <c r="P43" s="164">
        <f t="shared" si="5"/>
        <v>0</v>
      </c>
      <c r="Q43" s="165">
        <f t="shared" si="6"/>
        <v>0</v>
      </c>
      <c r="R43" s="166">
        <f>'2.6 Fixed Asset Cont Sched'!L182</f>
        <v>0</v>
      </c>
      <c r="S43" s="167">
        <f t="shared" si="7"/>
        <v>0</v>
      </c>
    </row>
    <row r="44" spans="1:19" ht="14.25" x14ac:dyDescent="0.2">
      <c r="A44" s="37">
        <v>1955</v>
      </c>
      <c r="B44" s="38" t="s">
        <v>82</v>
      </c>
      <c r="C44" s="154">
        <f>'2.6 Fixed Asset Cont Sched'!O114</f>
        <v>0</v>
      </c>
      <c r="D44" s="155"/>
      <c r="E44" s="156">
        <f t="shared" si="0"/>
        <v>0</v>
      </c>
      <c r="F44" s="154"/>
      <c r="G44" s="155"/>
      <c r="H44" s="156">
        <f t="shared" si="1"/>
        <v>0</v>
      </c>
      <c r="I44" s="157"/>
      <c r="J44" s="33"/>
      <c r="K44" s="34">
        <f t="shared" si="2"/>
        <v>0</v>
      </c>
      <c r="L44" s="35"/>
      <c r="M44" s="39">
        <f t="shared" si="3"/>
        <v>0</v>
      </c>
      <c r="N44" s="163">
        <f t="shared" si="4"/>
        <v>0</v>
      </c>
      <c r="O44" s="163">
        <f t="shared" si="8"/>
        <v>0</v>
      </c>
      <c r="P44" s="164">
        <f t="shared" si="5"/>
        <v>0</v>
      </c>
      <c r="Q44" s="165">
        <f t="shared" si="6"/>
        <v>0</v>
      </c>
      <c r="R44" s="166">
        <f>'2.6 Fixed Asset Cont Sched'!L183</f>
        <v>0</v>
      </c>
      <c r="S44" s="167">
        <f t="shared" si="7"/>
        <v>0</v>
      </c>
    </row>
    <row r="45" spans="1:19" ht="14.25" x14ac:dyDescent="0.2">
      <c r="A45" s="37">
        <v>1955</v>
      </c>
      <c r="B45" s="38" t="s">
        <v>83</v>
      </c>
      <c r="C45" s="154">
        <f>'2.6 Fixed Asset Cont Sched'!O115</f>
        <v>0</v>
      </c>
      <c r="D45" s="155"/>
      <c r="E45" s="156">
        <f t="shared" si="0"/>
        <v>0</v>
      </c>
      <c r="F45" s="154"/>
      <c r="G45" s="155"/>
      <c r="H45" s="156">
        <f t="shared" si="1"/>
        <v>0</v>
      </c>
      <c r="I45" s="157"/>
      <c r="J45" s="33"/>
      <c r="K45" s="34">
        <f t="shared" si="2"/>
        <v>0</v>
      </c>
      <c r="L45" s="35"/>
      <c r="M45" s="39">
        <f t="shared" si="3"/>
        <v>0</v>
      </c>
      <c r="N45" s="163">
        <f t="shared" si="4"/>
        <v>0</v>
      </c>
      <c r="O45" s="163">
        <f t="shared" si="8"/>
        <v>0</v>
      </c>
      <c r="P45" s="164">
        <f t="shared" si="5"/>
        <v>0</v>
      </c>
      <c r="Q45" s="165">
        <f t="shared" si="6"/>
        <v>0</v>
      </c>
      <c r="R45" s="166">
        <f>'2.6 Fixed Asset Cont Sched'!L184</f>
        <v>0</v>
      </c>
      <c r="S45" s="167">
        <f t="shared" si="7"/>
        <v>0</v>
      </c>
    </row>
    <row r="46" spans="1:19" ht="14.25" x14ac:dyDescent="0.2">
      <c r="A46" s="37">
        <v>1960</v>
      </c>
      <c r="B46" s="38" t="s">
        <v>84</v>
      </c>
      <c r="C46" s="154">
        <f>'2.6 Fixed Asset Cont Sched'!O116</f>
        <v>0</v>
      </c>
      <c r="D46" s="155"/>
      <c r="E46" s="156">
        <f t="shared" si="0"/>
        <v>0</v>
      </c>
      <c r="F46" s="154"/>
      <c r="G46" s="155"/>
      <c r="H46" s="156">
        <f t="shared" si="1"/>
        <v>0</v>
      </c>
      <c r="I46" s="157"/>
      <c r="J46" s="33"/>
      <c r="K46" s="34">
        <f t="shared" si="2"/>
        <v>0</v>
      </c>
      <c r="L46" s="35"/>
      <c r="M46" s="39">
        <f t="shared" si="3"/>
        <v>0</v>
      </c>
      <c r="N46" s="163">
        <f t="shared" si="4"/>
        <v>0</v>
      </c>
      <c r="O46" s="163">
        <f t="shared" si="8"/>
        <v>0</v>
      </c>
      <c r="P46" s="164">
        <f t="shared" si="5"/>
        <v>0</v>
      </c>
      <c r="Q46" s="165">
        <f t="shared" si="6"/>
        <v>0</v>
      </c>
      <c r="R46" s="166">
        <f>'2.6 Fixed Asset Cont Sched'!L185</f>
        <v>0</v>
      </c>
      <c r="S46" s="167">
        <f t="shared" si="7"/>
        <v>0</v>
      </c>
    </row>
    <row r="47" spans="1:19" ht="14.25" x14ac:dyDescent="0.2">
      <c r="A47" s="37">
        <v>1970</v>
      </c>
      <c r="B47" s="40" t="s">
        <v>85</v>
      </c>
      <c r="C47" s="154">
        <f>'2.6 Fixed Asset Cont Sched'!O117</f>
        <v>0</v>
      </c>
      <c r="D47" s="155"/>
      <c r="E47" s="156">
        <f t="shared" si="0"/>
        <v>0</v>
      </c>
      <c r="F47" s="154"/>
      <c r="G47" s="155"/>
      <c r="H47" s="156">
        <f t="shared" si="1"/>
        <v>0</v>
      </c>
      <c r="I47" s="157"/>
      <c r="J47" s="33"/>
      <c r="K47" s="34">
        <f t="shared" si="2"/>
        <v>0</v>
      </c>
      <c r="L47" s="35"/>
      <c r="M47" s="39">
        <f t="shared" si="3"/>
        <v>0</v>
      </c>
      <c r="N47" s="163">
        <f t="shared" si="4"/>
        <v>0</v>
      </c>
      <c r="O47" s="163">
        <f t="shared" si="8"/>
        <v>0</v>
      </c>
      <c r="P47" s="164">
        <f t="shared" si="5"/>
        <v>0</v>
      </c>
      <c r="Q47" s="165">
        <f t="shared" si="6"/>
        <v>0</v>
      </c>
      <c r="R47" s="166">
        <f>'2.6 Fixed Asset Cont Sched'!L186</f>
        <v>0</v>
      </c>
      <c r="S47" s="167">
        <f t="shared" si="7"/>
        <v>0</v>
      </c>
    </row>
    <row r="48" spans="1:19" ht="14.25" x14ac:dyDescent="0.2">
      <c r="A48" s="37">
        <v>1975</v>
      </c>
      <c r="B48" s="38" t="s">
        <v>86</v>
      </c>
      <c r="C48" s="154">
        <f>'2.6 Fixed Asset Cont Sched'!O118</f>
        <v>0</v>
      </c>
      <c r="D48" s="155"/>
      <c r="E48" s="156">
        <f t="shared" si="0"/>
        <v>0</v>
      </c>
      <c r="F48" s="154"/>
      <c r="G48" s="155"/>
      <c r="H48" s="156">
        <f t="shared" si="1"/>
        <v>0</v>
      </c>
      <c r="I48" s="157"/>
      <c r="J48" s="33"/>
      <c r="K48" s="34">
        <f t="shared" si="2"/>
        <v>0</v>
      </c>
      <c r="L48" s="35"/>
      <c r="M48" s="39">
        <f t="shared" si="3"/>
        <v>0</v>
      </c>
      <c r="N48" s="163">
        <f t="shared" si="4"/>
        <v>0</v>
      </c>
      <c r="O48" s="163">
        <f t="shared" si="8"/>
        <v>0</v>
      </c>
      <c r="P48" s="164">
        <f t="shared" si="5"/>
        <v>0</v>
      </c>
      <c r="Q48" s="165">
        <f t="shared" si="6"/>
        <v>0</v>
      </c>
      <c r="R48" s="166">
        <f>'2.6 Fixed Asset Cont Sched'!L187</f>
        <v>0</v>
      </c>
      <c r="S48" s="167">
        <f t="shared" si="7"/>
        <v>0</v>
      </c>
    </row>
    <row r="49" spans="1:19" ht="14.25" x14ac:dyDescent="0.2">
      <c r="A49" s="37">
        <v>1980</v>
      </c>
      <c r="B49" s="38" t="s">
        <v>87</v>
      </c>
      <c r="C49" s="154">
        <f>'2.6 Fixed Asset Cont Sched'!O119</f>
        <v>0</v>
      </c>
      <c r="D49" s="155"/>
      <c r="E49" s="156">
        <f t="shared" si="0"/>
        <v>0</v>
      </c>
      <c r="F49" s="154"/>
      <c r="G49" s="155"/>
      <c r="H49" s="156">
        <f t="shared" si="1"/>
        <v>0</v>
      </c>
      <c r="I49" s="157"/>
      <c r="J49" s="33"/>
      <c r="K49" s="34">
        <f t="shared" si="2"/>
        <v>0</v>
      </c>
      <c r="L49" s="35"/>
      <c r="M49" s="39">
        <f t="shared" si="3"/>
        <v>0</v>
      </c>
      <c r="N49" s="163">
        <f t="shared" si="4"/>
        <v>0</v>
      </c>
      <c r="O49" s="163">
        <f t="shared" si="8"/>
        <v>0</v>
      </c>
      <c r="P49" s="164">
        <f t="shared" si="5"/>
        <v>0</v>
      </c>
      <c r="Q49" s="165">
        <f t="shared" si="6"/>
        <v>0</v>
      </c>
      <c r="R49" s="166">
        <f>'2.6 Fixed Asset Cont Sched'!L188</f>
        <v>0</v>
      </c>
      <c r="S49" s="167">
        <f t="shared" si="7"/>
        <v>0</v>
      </c>
    </row>
    <row r="50" spans="1:19" ht="14.25" x14ac:dyDescent="0.2">
      <c r="A50" s="37">
        <v>1985</v>
      </c>
      <c r="B50" s="38" t="s">
        <v>88</v>
      </c>
      <c r="C50" s="154">
        <f>'2.6 Fixed Asset Cont Sched'!O120</f>
        <v>0</v>
      </c>
      <c r="D50" s="155"/>
      <c r="E50" s="156">
        <f t="shared" si="0"/>
        <v>0</v>
      </c>
      <c r="F50" s="154"/>
      <c r="G50" s="155"/>
      <c r="H50" s="156">
        <f t="shared" si="1"/>
        <v>0</v>
      </c>
      <c r="I50" s="157"/>
      <c r="J50" s="33"/>
      <c r="K50" s="34">
        <f t="shared" si="2"/>
        <v>0</v>
      </c>
      <c r="L50" s="35"/>
      <c r="M50" s="39">
        <f t="shared" si="3"/>
        <v>0</v>
      </c>
      <c r="N50" s="163">
        <f t="shared" si="4"/>
        <v>0</v>
      </c>
      <c r="O50" s="163">
        <f t="shared" si="8"/>
        <v>0</v>
      </c>
      <c r="P50" s="164">
        <f t="shared" si="5"/>
        <v>0</v>
      </c>
      <c r="Q50" s="165">
        <f t="shared" si="6"/>
        <v>0</v>
      </c>
      <c r="R50" s="166">
        <f>'2.6 Fixed Asset Cont Sched'!L189</f>
        <v>0</v>
      </c>
      <c r="S50" s="167">
        <f t="shared" si="7"/>
        <v>0</v>
      </c>
    </row>
    <row r="51" spans="1:19" ht="14.25" x14ac:dyDescent="0.2">
      <c r="A51" s="37">
        <v>1990</v>
      </c>
      <c r="B51" s="41" t="s">
        <v>89</v>
      </c>
      <c r="C51" s="154">
        <f>'2.6 Fixed Asset Cont Sched'!O121</f>
        <v>0</v>
      </c>
      <c r="D51" s="155"/>
      <c r="E51" s="156">
        <f t="shared" si="0"/>
        <v>0</v>
      </c>
      <c r="F51" s="154"/>
      <c r="G51" s="155"/>
      <c r="H51" s="156">
        <f t="shared" si="1"/>
        <v>0</v>
      </c>
      <c r="I51" s="157"/>
      <c r="J51" s="33"/>
      <c r="K51" s="34">
        <f t="shared" si="2"/>
        <v>0</v>
      </c>
      <c r="L51" s="35"/>
      <c r="M51" s="39">
        <f t="shared" si="3"/>
        <v>0</v>
      </c>
      <c r="N51" s="163">
        <f t="shared" si="4"/>
        <v>0</v>
      </c>
      <c r="O51" s="163">
        <f t="shared" si="8"/>
        <v>0</v>
      </c>
      <c r="P51" s="164">
        <f t="shared" si="5"/>
        <v>0</v>
      </c>
      <c r="Q51" s="165">
        <f t="shared" si="6"/>
        <v>0</v>
      </c>
      <c r="R51" s="166">
        <f>'2.6 Fixed Asset Cont Sched'!L190</f>
        <v>0</v>
      </c>
      <c r="S51" s="167">
        <f t="shared" si="7"/>
        <v>0</v>
      </c>
    </row>
    <row r="52" spans="1:19" ht="15" thickBot="1" x14ac:dyDescent="0.25">
      <c r="A52" s="37">
        <v>1995</v>
      </c>
      <c r="B52" s="38" t="s">
        <v>90</v>
      </c>
      <c r="C52" s="154">
        <f>'2.6 Fixed Asset Cont Sched'!O122</f>
        <v>0</v>
      </c>
      <c r="D52" s="158"/>
      <c r="E52" s="156">
        <f t="shared" si="0"/>
        <v>0</v>
      </c>
      <c r="F52" s="159"/>
      <c r="G52" s="158"/>
      <c r="H52" s="156">
        <f t="shared" si="1"/>
        <v>0</v>
      </c>
      <c r="I52" s="160"/>
      <c r="J52" s="42"/>
      <c r="K52" s="34">
        <f t="shared" si="2"/>
        <v>0</v>
      </c>
      <c r="L52" s="43"/>
      <c r="M52" s="44">
        <f t="shared" si="3"/>
        <v>0</v>
      </c>
      <c r="N52" s="163">
        <f t="shared" si="4"/>
        <v>0</v>
      </c>
      <c r="O52" s="163">
        <f t="shared" si="8"/>
        <v>0</v>
      </c>
      <c r="P52" s="164">
        <f t="shared" si="5"/>
        <v>0</v>
      </c>
      <c r="Q52" s="165">
        <f t="shared" si="6"/>
        <v>0</v>
      </c>
      <c r="R52" s="166">
        <f>'2.6 Fixed Asset Cont Sched'!L191</f>
        <v>0</v>
      </c>
      <c r="S52" s="167">
        <f t="shared" si="7"/>
        <v>0</v>
      </c>
    </row>
    <row r="53" spans="1:19" ht="15.75" thickTop="1" thickBot="1" x14ac:dyDescent="0.25">
      <c r="A53" s="45"/>
      <c r="B53" s="46" t="s">
        <v>91</v>
      </c>
      <c r="C53" s="161">
        <f t="shared" ref="C53:I53" si="9">SUM(C15:C52)</f>
        <v>1099467</v>
      </c>
      <c r="D53" s="161">
        <f t="shared" si="9"/>
        <v>0</v>
      </c>
      <c r="E53" s="161">
        <f t="shared" si="9"/>
        <v>1099467</v>
      </c>
      <c r="F53" s="161">
        <f t="shared" si="9"/>
        <v>0</v>
      </c>
      <c r="G53" s="161">
        <f t="shared" si="9"/>
        <v>0</v>
      </c>
      <c r="H53" s="161">
        <f t="shared" si="9"/>
        <v>0</v>
      </c>
      <c r="I53" s="162">
        <f t="shared" si="9"/>
        <v>43923</v>
      </c>
      <c r="J53" s="47"/>
      <c r="K53" s="48"/>
      <c r="L53" s="49"/>
      <c r="M53" s="50"/>
      <c r="N53" s="161">
        <f t="shared" ref="N53:S53" si="10">SUM(N15:N52)</f>
        <v>84509.06</v>
      </c>
      <c r="O53" s="168">
        <f t="shared" si="10"/>
        <v>0</v>
      </c>
      <c r="P53" s="168">
        <f t="shared" si="10"/>
        <v>6439.23</v>
      </c>
      <c r="Q53" s="169">
        <f t="shared" si="10"/>
        <v>90948.290000000008</v>
      </c>
      <c r="R53" s="170">
        <f t="shared" si="10"/>
        <v>72466</v>
      </c>
      <c r="S53" s="168">
        <f t="shared" si="10"/>
        <v>-18482.289999999997</v>
      </c>
    </row>
    <row r="54" spans="1:19" ht="14.25" x14ac:dyDescent="0.2">
      <c r="A54" s="51"/>
      <c r="B54" s="2"/>
      <c r="C54" s="52"/>
      <c r="D54" s="52"/>
      <c r="E54" s="52"/>
      <c r="F54" s="52"/>
      <c r="G54" s="52"/>
      <c r="H54" s="52"/>
      <c r="I54" s="52"/>
      <c r="J54" s="52"/>
      <c r="K54" s="52"/>
      <c r="L54" s="53"/>
      <c r="M54" s="54"/>
      <c r="N54" s="52"/>
      <c r="O54" s="52"/>
      <c r="P54" s="52"/>
      <c r="Q54" s="52"/>
      <c r="R54" s="52"/>
      <c r="S54" s="52"/>
    </row>
    <row r="56" spans="1:19" x14ac:dyDescent="0.2">
      <c r="A56" s="2" t="s">
        <v>92</v>
      </c>
      <c r="B56" s="1" t="s">
        <v>93</v>
      </c>
    </row>
    <row r="57" spans="1:19" ht="12.75" customHeight="1" x14ac:dyDescent="0.2">
      <c r="B57" s="196" t="s">
        <v>94</v>
      </c>
      <c r="C57" s="196"/>
      <c r="D57" s="196"/>
      <c r="E57" s="196"/>
      <c r="F57" s="196"/>
      <c r="G57" s="196"/>
      <c r="H57" s="196"/>
      <c r="I57" s="196"/>
      <c r="J57" s="196"/>
      <c r="K57" s="196"/>
      <c r="L57" s="196"/>
      <c r="M57" s="196"/>
      <c r="N57" s="196"/>
      <c r="O57" s="196"/>
      <c r="P57" s="196"/>
      <c r="Q57" s="196"/>
      <c r="R57" s="196"/>
      <c r="S57" s="196"/>
    </row>
    <row r="58" spans="1:19" x14ac:dyDescent="0.2">
      <c r="A58" s="2"/>
      <c r="B58" s="55"/>
      <c r="C58" s="55"/>
      <c r="D58" s="55"/>
      <c r="E58" s="55"/>
      <c r="F58" s="55"/>
      <c r="G58" s="55"/>
      <c r="H58" s="55"/>
      <c r="I58" s="55"/>
      <c r="J58" s="55"/>
      <c r="K58" s="55"/>
      <c r="L58" s="55"/>
      <c r="M58" s="55"/>
      <c r="N58" s="55"/>
      <c r="O58" s="55"/>
      <c r="P58" s="55"/>
      <c r="Q58" s="55"/>
      <c r="R58" s="55"/>
      <c r="S58" s="55"/>
    </row>
    <row r="59" spans="1:19" x14ac:dyDescent="0.2">
      <c r="B59" s="55"/>
      <c r="C59" s="55"/>
      <c r="D59" s="55"/>
      <c r="E59" s="55"/>
      <c r="F59" s="55"/>
      <c r="G59" s="55"/>
      <c r="H59" s="55"/>
      <c r="I59" s="55"/>
      <c r="J59" s="55"/>
      <c r="K59" s="55"/>
      <c r="L59" s="55"/>
      <c r="M59" s="55"/>
      <c r="N59" s="55"/>
      <c r="O59" s="55"/>
      <c r="P59" s="55"/>
      <c r="Q59" s="55"/>
      <c r="R59" s="55"/>
      <c r="S59" s="55"/>
    </row>
    <row r="60" spans="1:19" x14ac:dyDescent="0.2">
      <c r="A60" s="2" t="s">
        <v>95</v>
      </c>
      <c r="E60" s="172"/>
    </row>
    <row r="61" spans="1:19" ht="31.5" customHeight="1" x14ac:dyDescent="0.2">
      <c r="A61" s="51">
        <v>1</v>
      </c>
      <c r="B61" s="195" t="s">
        <v>96</v>
      </c>
      <c r="C61" s="195"/>
      <c r="D61" s="195"/>
      <c r="E61" s="195"/>
      <c r="F61" s="195"/>
      <c r="G61" s="195"/>
      <c r="H61" s="195"/>
      <c r="I61" s="195"/>
      <c r="J61" s="195"/>
      <c r="K61" s="195"/>
      <c r="L61" s="195"/>
      <c r="M61" s="195"/>
      <c r="N61" s="195"/>
      <c r="O61" s="195"/>
      <c r="P61" s="195"/>
      <c r="Q61" s="195"/>
      <c r="R61" s="195"/>
      <c r="S61" s="195"/>
    </row>
    <row r="62" spans="1:19" ht="29.25" customHeight="1" x14ac:dyDescent="0.2">
      <c r="A62" s="51">
        <v>2</v>
      </c>
      <c r="B62" s="195" t="s">
        <v>97</v>
      </c>
      <c r="C62" s="195"/>
      <c r="D62" s="195"/>
      <c r="E62" s="195"/>
      <c r="F62" s="195"/>
      <c r="G62" s="195"/>
      <c r="H62" s="195"/>
      <c r="I62" s="195"/>
      <c r="J62" s="195"/>
      <c r="K62" s="195"/>
      <c r="L62" s="195"/>
      <c r="M62" s="195"/>
      <c r="N62" s="195"/>
      <c r="O62" s="195"/>
      <c r="P62" s="195"/>
      <c r="Q62" s="195"/>
      <c r="R62" s="195"/>
      <c r="S62" s="195"/>
    </row>
    <row r="63" spans="1:19" ht="44.25" customHeight="1" x14ac:dyDescent="0.2">
      <c r="A63" s="51">
        <v>3</v>
      </c>
      <c r="B63" s="196" t="s">
        <v>98</v>
      </c>
      <c r="C63" s="196"/>
      <c r="D63" s="196"/>
      <c r="E63" s="196"/>
      <c r="F63" s="196"/>
      <c r="G63" s="196"/>
      <c r="H63" s="196"/>
      <c r="I63" s="196"/>
      <c r="J63" s="196"/>
      <c r="K63" s="196"/>
      <c r="L63" s="196"/>
      <c r="M63" s="196"/>
      <c r="N63" s="196"/>
      <c r="O63" s="196"/>
      <c r="P63" s="196"/>
      <c r="Q63" s="196"/>
      <c r="R63" s="196"/>
      <c r="S63" s="196"/>
    </row>
    <row r="64" spans="1:19" x14ac:dyDescent="0.2">
      <c r="A64" s="51">
        <v>4</v>
      </c>
      <c r="B64" s="196" t="s">
        <v>99</v>
      </c>
      <c r="C64" s="196"/>
      <c r="D64" s="196"/>
      <c r="E64" s="196"/>
      <c r="F64" s="196"/>
      <c r="G64" s="196"/>
      <c r="H64" s="196"/>
      <c r="I64" s="196"/>
      <c r="J64" s="196"/>
      <c r="K64" s="196"/>
      <c r="L64" s="196"/>
      <c r="M64" s="196"/>
      <c r="N64" s="196"/>
      <c r="O64" s="196"/>
      <c r="P64" s="196"/>
      <c r="Q64" s="196"/>
      <c r="R64" s="196"/>
      <c r="S64" s="196"/>
    </row>
    <row r="65" spans="1:19" ht="12.75" customHeight="1" x14ac:dyDescent="0.2">
      <c r="A65" s="9">
        <v>5</v>
      </c>
      <c r="B65" s="56" t="s">
        <v>100</v>
      </c>
      <c r="C65" s="56"/>
      <c r="D65" s="56"/>
      <c r="E65" s="56"/>
      <c r="F65" s="56"/>
      <c r="G65" s="56"/>
      <c r="H65" s="56"/>
      <c r="I65" s="56"/>
      <c r="J65" s="56"/>
      <c r="K65" s="56"/>
      <c r="L65" s="56"/>
      <c r="M65" s="56"/>
      <c r="N65" s="56"/>
      <c r="O65" s="56"/>
      <c r="P65" s="56"/>
      <c r="Q65" s="56"/>
      <c r="R65" s="56"/>
      <c r="S65" s="56"/>
    </row>
    <row r="66" spans="1:19" x14ac:dyDescent="0.2">
      <c r="A66" s="9">
        <v>6</v>
      </c>
      <c r="B66" s="196" t="s">
        <v>101</v>
      </c>
      <c r="C66" s="196"/>
      <c r="D66" s="196"/>
      <c r="E66" s="196"/>
      <c r="F66" s="196"/>
      <c r="G66" s="196"/>
      <c r="H66" s="196"/>
      <c r="I66" s="196"/>
      <c r="J66" s="196"/>
      <c r="K66" s="196"/>
      <c r="L66" s="196"/>
      <c r="M66" s="196"/>
      <c r="N66" s="196"/>
      <c r="O66" s="196"/>
      <c r="P66" s="196"/>
      <c r="Q66" s="196"/>
      <c r="R66" s="196"/>
      <c r="S66" s="196"/>
    </row>
    <row r="67" spans="1:19" x14ac:dyDescent="0.2">
      <c r="A67" s="57">
        <v>7</v>
      </c>
      <c r="B67" s="56" t="s">
        <v>102</v>
      </c>
    </row>
    <row r="68" spans="1:19" ht="12.75" customHeight="1" x14ac:dyDescent="0.2">
      <c r="A68" s="57">
        <v>8</v>
      </c>
      <c r="B68" s="56" t="s">
        <v>103</v>
      </c>
      <c r="C68" s="58"/>
      <c r="D68" s="58"/>
      <c r="E68" s="58"/>
      <c r="F68" s="58"/>
      <c r="G68" s="58"/>
      <c r="H68" s="58"/>
      <c r="I68" s="58"/>
      <c r="J68" s="58"/>
      <c r="K68" s="58"/>
      <c r="L68" s="58"/>
      <c r="M68" s="58"/>
      <c r="N68" s="58"/>
      <c r="O68" s="58"/>
      <c r="P68" s="58"/>
      <c r="Q68" s="58"/>
      <c r="R68" s="58"/>
      <c r="S68" s="58"/>
    </row>
    <row r="69" spans="1:19" x14ac:dyDescent="0.2">
      <c r="A69" s="57"/>
      <c r="B69" s="58"/>
      <c r="C69" s="58"/>
      <c r="D69" s="58"/>
      <c r="E69" s="58"/>
      <c r="F69" s="58"/>
      <c r="G69" s="58"/>
      <c r="H69" s="58"/>
      <c r="I69" s="58"/>
      <c r="J69" s="58"/>
      <c r="K69" s="58"/>
      <c r="L69" s="58"/>
      <c r="M69" s="58"/>
      <c r="N69" s="58"/>
      <c r="O69" s="58"/>
      <c r="P69" s="58"/>
      <c r="Q69" s="58"/>
      <c r="R69" s="58"/>
      <c r="S69" s="58"/>
    </row>
    <row r="70" spans="1:19" x14ac:dyDescent="0.2">
      <c r="C70" s="55"/>
      <c r="D70" s="55"/>
      <c r="E70" s="55"/>
      <c r="F70" s="55"/>
      <c r="G70" s="55"/>
      <c r="H70" s="55"/>
      <c r="I70" s="55"/>
      <c r="J70" s="55"/>
      <c r="K70" s="55"/>
      <c r="L70" s="55"/>
      <c r="M70" s="55"/>
      <c r="N70" s="55"/>
      <c r="O70" s="55"/>
      <c r="P70" s="55"/>
      <c r="Q70" s="55"/>
      <c r="R70" s="55"/>
      <c r="S70" s="55"/>
    </row>
  </sheetData>
  <mergeCells count="22">
    <mergeCell ref="B64:S64"/>
    <mergeCell ref="B66:S66"/>
    <mergeCell ref="A13:A14"/>
    <mergeCell ref="B13:B14"/>
    <mergeCell ref="B57:S57"/>
    <mergeCell ref="B61:S61"/>
    <mergeCell ref="B62:S62"/>
    <mergeCell ref="B63:S63"/>
    <mergeCell ref="A8:B8"/>
    <mergeCell ref="C8:Q8"/>
    <mergeCell ref="A9:B9"/>
    <mergeCell ref="C9:Q9"/>
    <mergeCell ref="C12:I12"/>
    <mergeCell ref="J12:M12"/>
    <mergeCell ref="N12:Q12"/>
    <mergeCell ref="A7:B7"/>
    <mergeCell ref="C7:Q7"/>
    <mergeCell ref="A1:S1"/>
    <mergeCell ref="A2:S2"/>
    <mergeCell ref="A3:S3"/>
    <mergeCell ref="A6:B6"/>
    <mergeCell ref="C6:Q6"/>
  </mergeCells>
  <dataValidations count="6">
    <dataValidation type="list" allowBlank="1" showInputMessage="1" showErrorMessage="1" sqref="S9" xr:uid="{00000000-0002-0000-0500-000000000000}">
      <formula1>$Y$2:$Y$3</formula1>
    </dataValidation>
    <dataValidation type="list" allowBlank="1" showInputMessage="1" showErrorMessage="1" sqref="S7:S8" xr:uid="{00000000-0002-0000-0500-000001000000}">
      <formula1>$Y$1:$Y$3</formula1>
    </dataValidation>
    <dataValidation type="list" allowBlank="1" showInputMessage="1" showErrorMessage="1" sqref="R9" xr:uid="{00000000-0002-0000-0500-000002000000}">
      <formula1>$Y$8:$Y$12</formula1>
    </dataValidation>
    <dataValidation type="list" allowBlank="1" showInputMessage="1" showErrorMessage="1" sqref="R8" xr:uid="{00000000-0002-0000-0500-000003000000}">
      <formula1>$Y$7:$Y$12</formula1>
    </dataValidation>
    <dataValidation type="list" allowBlank="1" showInputMessage="1" showErrorMessage="1" sqref="R7" xr:uid="{00000000-0002-0000-0500-000004000000}">
      <formula1>$Y$6:$Y$12</formula1>
    </dataValidation>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500-000005000000}"/>
  </dataValidations>
  <pageMargins left="0.7" right="0.7" top="0.75" bottom="0.75" header="0.3" footer="0.3"/>
  <pageSetup scale="41"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70"/>
  <sheetViews>
    <sheetView workbookViewId="0">
      <selection activeCell="A9" sqref="A9:B9"/>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0"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197" t="s">
        <v>0</v>
      </c>
      <c r="B1" s="197"/>
      <c r="C1" s="197"/>
      <c r="D1" s="197"/>
      <c r="E1" s="197"/>
      <c r="F1" s="197"/>
      <c r="G1" s="197"/>
      <c r="H1" s="197"/>
      <c r="I1" s="197"/>
      <c r="J1" s="197"/>
      <c r="K1" s="197"/>
      <c r="L1" s="197"/>
      <c r="M1" s="197"/>
      <c r="N1" s="197"/>
      <c r="O1" s="197"/>
      <c r="P1" s="197"/>
      <c r="Q1" s="197"/>
      <c r="R1" s="197"/>
      <c r="S1" s="197"/>
      <c r="Y1" s="1" t="s">
        <v>1</v>
      </c>
    </row>
    <row r="2" spans="1:25" ht="18" x14ac:dyDescent="0.25">
      <c r="A2" s="197" t="s">
        <v>2</v>
      </c>
      <c r="B2" s="197"/>
      <c r="C2" s="197"/>
      <c r="D2" s="197"/>
      <c r="E2" s="197"/>
      <c r="F2" s="197"/>
      <c r="G2" s="197"/>
      <c r="H2" s="197"/>
      <c r="I2" s="197"/>
      <c r="J2" s="197"/>
      <c r="K2" s="197"/>
      <c r="L2" s="197"/>
      <c r="M2" s="197"/>
      <c r="N2" s="197"/>
      <c r="O2" s="197"/>
      <c r="P2" s="197"/>
      <c r="Q2" s="197"/>
      <c r="R2" s="197"/>
      <c r="S2" s="197"/>
      <c r="Y2" s="1" t="s">
        <v>3</v>
      </c>
    </row>
    <row r="3" spans="1:25" ht="18" x14ac:dyDescent="0.25">
      <c r="A3" s="197"/>
      <c r="B3" s="197"/>
      <c r="C3" s="197"/>
      <c r="D3" s="197"/>
      <c r="E3" s="197"/>
      <c r="F3" s="197"/>
      <c r="G3" s="197"/>
      <c r="H3" s="197"/>
      <c r="I3" s="197"/>
      <c r="J3" s="197"/>
      <c r="K3" s="197"/>
      <c r="L3" s="197"/>
      <c r="M3" s="197"/>
      <c r="N3" s="197"/>
      <c r="O3" s="197"/>
      <c r="P3" s="197"/>
      <c r="Q3" s="197"/>
      <c r="R3" s="197"/>
      <c r="S3" s="197"/>
      <c r="Y3" s="1" t="s">
        <v>4</v>
      </c>
    </row>
    <row r="4" spans="1:25" ht="18" x14ac:dyDescent="0.25">
      <c r="A4" s="3" t="s">
        <v>5</v>
      </c>
      <c r="B4" s="4"/>
      <c r="C4" s="4"/>
      <c r="D4" s="4"/>
      <c r="E4" s="4"/>
      <c r="F4" s="4"/>
      <c r="G4" s="4"/>
      <c r="H4" s="4"/>
      <c r="I4" s="4"/>
      <c r="J4" s="4"/>
      <c r="K4" s="4"/>
      <c r="L4" s="4"/>
      <c r="M4" s="4"/>
      <c r="N4" s="4"/>
      <c r="O4" s="4"/>
      <c r="P4" s="4"/>
      <c r="Q4" s="4"/>
      <c r="R4" s="4"/>
      <c r="S4" s="4"/>
    </row>
    <row r="5" spans="1:25" ht="18" x14ac:dyDescent="0.25">
      <c r="A5" s="4"/>
      <c r="B5" s="4"/>
      <c r="C5" s="4"/>
      <c r="D5" s="4"/>
      <c r="E5" s="4"/>
      <c r="F5" s="4"/>
      <c r="G5" s="4"/>
      <c r="H5" s="4"/>
      <c r="I5" s="4"/>
      <c r="J5" s="4"/>
      <c r="K5" s="4"/>
      <c r="L5" s="4"/>
      <c r="M5" s="4"/>
      <c r="N5" s="4"/>
      <c r="O5" s="4"/>
      <c r="P5" s="4"/>
      <c r="Q5" s="4"/>
      <c r="R5" s="4"/>
      <c r="S5" s="4"/>
    </row>
    <row r="6" spans="1:25" ht="51" customHeight="1" x14ac:dyDescent="0.2">
      <c r="A6" s="206" t="s">
        <v>6</v>
      </c>
      <c r="B6" s="207"/>
      <c r="C6" s="208" t="s">
        <v>7</v>
      </c>
      <c r="D6" s="208"/>
      <c r="E6" s="208"/>
      <c r="F6" s="208"/>
      <c r="G6" s="208"/>
      <c r="H6" s="208"/>
      <c r="I6" s="208"/>
      <c r="J6" s="208"/>
      <c r="K6" s="208"/>
      <c r="L6" s="208"/>
      <c r="M6" s="208"/>
      <c r="N6" s="208"/>
      <c r="O6" s="208"/>
      <c r="P6" s="208"/>
      <c r="Q6" s="208"/>
      <c r="R6" s="5" t="s">
        <v>8</v>
      </c>
      <c r="S6" s="6" t="s">
        <v>9</v>
      </c>
      <c r="Y6" s="1">
        <v>2012</v>
      </c>
    </row>
    <row r="7" spans="1:25" ht="35.25" customHeight="1" x14ac:dyDescent="0.2">
      <c r="A7" s="203" t="s">
        <v>10</v>
      </c>
      <c r="B7" s="204"/>
      <c r="C7" s="205" t="s">
        <v>11</v>
      </c>
      <c r="D7" s="205"/>
      <c r="E7" s="205"/>
      <c r="F7" s="205"/>
      <c r="G7" s="205"/>
      <c r="H7" s="205"/>
      <c r="I7" s="205"/>
      <c r="J7" s="205"/>
      <c r="K7" s="205"/>
      <c r="L7" s="205"/>
      <c r="M7" s="205"/>
      <c r="N7" s="205"/>
      <c r="O7" s="205"/>
      <c r="P7" s="205"/>
      <c r="Q7" s="205"/>
      <c r="R7" s="7"/>
      <c r="S7" s="8"/>
      <c r="Y7" s="1">
        <v>2013</v>
      </c>
    </row>
    <row r="8" spans="1:25" ht="30.75" customHeight="1" x14ac:dyDescent="0.2">
      <c r="A8" s="209" t="s">
        <v>12</v>
      </c>
      <c r="B8" s="210"/>
      <c r="C8" s="211" t="s">
        <v>13</v>
      </c>
      <c r="D8" s="211"/>
      <c r="E8" s="211"/>
      <c r="F8" s="211"/>
      <c r="G8" s="211"/>
      <c r="H8" s="211"/>
      <c r="I8" s="211"/>
      <c r="J8" s="211"/>
      <c r="K8" s="211"/>
      <c r="L8" s="211"/>
      <c r="M8" s="211"/>
      <c r="N8" s="211"/>
      <c r="O8" s="211"/>
      <c r="P8" s="211"/>
      <c r="Q8" s="211"/>
      <c r="R8" s="7"/>
      <c r="S8" s="7"/>
      <c r="Y8" s="1">
        <v>2014</v>
      </c>
    </row>
    <row r="9" spans="1:25" ht="36.75" customHeight="1" x14ac:dyDescent="0.2">
      <c r="A9" s="205" t="s">
        <v>14</v>
      </c>
      <c r="B9" s="205"/>
      <c r="C9" s="205" t="s">
        <v>15</v>
      </c>
      <c r="D9" s="205"/>
      <c r="E9" s="205"/>
      <c r="F9" s="205"/>
      <c r="G9" s="205"/>
      <c r="H9" s="205"/>
      <c r="I9" s="205"/>
      <c r="J9" s="205"/>
      <c r="K9" s="205"/>
      <c r="L9" s="205"/>
      <c r="M9" s="205"/>
      <c r="N9" s="205"/>
      <c r="O9" s="205"/>
      <c r="P9" s="205"/>
      <c r="Q9" s="205"/>
      <c r="R9" s="7"/>
      <c r="S9" s="7"/>
      <c r="Y9" s="1">
        <v>2015</v>
      </c>
    </row>
    <row r="10" spans="1:25" ht="36.75" customHeight="1" x14ac:dyDescent="0.2">
      <c r="A10" s="9"/>
      <c r="B10" s="181" t="s">
        <v>189</v>
      </c>
      <c r="C10" s="10"/>
      <c r="D10" s="10"/>
      <c r="E10" s="10"/>
      <c r="F10" s="10"/>
      <c r="G10" s="10"/>
      <c r="H10" s="10"/>
      <c r="I10" s="10"/>
      <c r="J10" s="10"/>
      <c r="K10" s="10"/>
      <c r="L10" s="10"/>
      <c r="M10" s="10"/>
      <c r="N10" s="10"/>
      <c r="O10" s="10"/>
      <c r="P10" s="10"/>
      <c r="Q10" s="10"/>
      <c r="R10" s="10"/>
      <c r="S10" s="11"/>
      <c r="Y10" s="1">
        <v>2016</v>
      </c>
    </row>
    <row r="11" spans="1:25" ht="13.5" thickBot="1" x14ac:dyDescent="0.25">
      <c r="A11" s="12"/>
      <c r="B11" s="12"/>
      <c r="C11" s="12"/>
      <c r="D11" s="12"/>
      <c r="E11" s="12"/>
      <c r="F11" s="12"/>
      <c r="G11" s="12"/>
      <c r="H11" s="12"/>
      <c r="I11" s="12"/>
      <c r="J11" s="12"/>
      <c r="K11" s="12"/>
      <c r="L11" s="12"/>
      <c r="M11" s="12"/>
      <c r="N11" s="12"/>
      <c r="O11" s="12"/>
      <c r="P11" s="12"/>
      <c r="Q11" s="12"/>
      <c r="R11" s="12"/>
      <c r="S11" s="12"/>
      <c r="Y11" s="1">
        <v>2017</v>
      </c>
    </row>
    <row r="12" spans="1:25" ht="18.75" customHeight="1" thickBot="1" x14ac:dyDescent="0.3">
      <c r="A12" s="4"/>
      <c r="B12" s="4"/>
      <c r="C12" s="212" t="s">
        <v>16</v>
      </c>
      <c r="D12" s="213"/>
      <c r="E12" s="213"/>
      <c r="F12" s="213"/>
      <c r="G12" s="213"/>
      <c r="H12" s="213"/>
      <c r="I12" s="214"/>
      <c r="J12" s="215" t="s">
        <v>17</v>
      </c>
      <c r="K12" s="216"/>
      <c r="L12" s="216"/>
      <c r="M12" s="216"/>
      <c r="N12" s="215" t="s">
        <v>18</v>
      </c>
      <c r="O12" s="216"/>
      <c r="P12" s="216"/>
      <c r="Q12" s="217"/>
      <c r="R12" s="4"/>
      <c r="S12" s="4"/>
      <c r="Y12" s="1">
        <v>2018</v>
      </c>
    </row>
    <row r="13" spans="1:25" ht="63.75" customHeight="1" x14ac:dyDescent="0.2">
      <c r="A13" s="218" t="s">
        <v>19</v>
      </c>
      <c r="B13" s="220" t="s">
        <v>20</v>
      </c>
      <c r="C13" s="13" t="s">
        <v>21</v>
      </c>
      <c r="D13" s="14" t="s">
        <v>22</v>
      </c>
      <c r="E13" s="15" t="s">
        <v>23</v>
      </c>
      <c r="F13" s="13" t="s">
        <v>24</v>
      </c>
      <c r="G13" s="14" t="s">
        <v>25</v>
      </c>
      <c r="H13" s="15" t="s">
        <v>26</v>
      </c>
      <c r="I13" s="16" t="s">
        <v>27</v>
      </c>
      <c r="J13" s="13" t="s">
        <v>28</v>
      </c>
      <c r="K13" s="17" t="s">
        <v>29</v>
      </c>
      <c r="L13" s="17" t="s">
        <v>30</v>
      </c>
      <c r="M13" s="18" t="s">
        <v>31</v>
      </c>
      <c r="N13" s="13" t="s">
        <v>32</v>
      </c>
      <c r="O13" s="17" t="s">
        <v>33</v>
      </c>
      <c r="P13" s="17" t="s">
        <v>34</v>
      </c>
      <c r="Q13" s="15" t="s">
        <v>35</v>
      </c>
      <c r="R13" s="19" t="s">
        <v>36</v>
      </c>
      <c r="S13" s="20" t="s">
        <v>37</v>
      </c>
    </row>
    <row r="14" spans="1:25" ht="13.5" thickBot="1" x14ac:dyDescent="0.25">
      <c r="A14" s="219"/>
      <c r="B14" s="221"/>
      <c r="C14" s="21" t="s">
        <v>38</v>
      </c>
      <c r="D14" s="22" t="s">
        <v>39</v>
      </c>
      <c r="E14" s="23" t="s">
        <v>40</v>
      </c>
      <c r="F14" s="21" t="s">
        <v>41</v>
      </c>
      <c r="G14" s="22" t="s">
        <v>42</v>
      </c>
      <c r="H14" s="23" t="s">
        <v>43</v>
      </c>
      <c r="I14" s="24" t="s">
        <v>44</v>
      </c>
      <c r="J14" s="25" t="s">
        <v>45</v>
      </c>
      <c r="K14" s="26" t="s">
        <v>46</v>
      </c>
      <c r="L14" s="22" t="s">
        <v>47</v>
      </c>
      <c r="M14" s="26" t="s">
        <v>48</v>
      </c>
      <c r="N14" s="27" t="s">
        <v>49</v>
      </c>
      <c r="O14" s="28" t="s">
        <v>50</v>
      </c>
      <c r="P14" s="28" t="s">
        <v>51</v>
      </c>
      <c r="Q14" s="29" t="s">
        <v>52</v>
      </c>
      <c r="R14" s="30" t="s">
        <v>53</v>
      </c>
      <c r="S14" s="23" t="s">
        <v>54</v>
      </c>
    </row>
    <row r="15" spans="1:25" ht="25.5" x14ac:dyDescent="0.2">
      <c r="A15" s="31">
        <v>1611</v>
      </c>
      <c r="B15" s="32" t="s">
        <v>55</v>
      </c>
      <c r="C15" s="154">
        <f>'2.6 Fixed Asset Cont Sched'!O154</f>
        <v>39680</v>
      </c>
      <c r="D15" s="155"/>
      <c r="E15" s="156">
        <f>C15-D15</f>
        <v>39680</v>
      </c>
      <c r="F15" s="154"/>
      <c r="G15" s="155"/>
      <c r="H15" s="156">
        <f>F15-G15</f>
        <v>0</v>
      </c>
      <c r="I15" s="157">
        <v>54800</v>
      </c>
      <c r="J15" s="33">
        <v>1</v>
      </c>
      <c r="K15" s="34">
        <f>IF(J15=0,0,1/J15)</f>
        <v>1</v>
      </c>
      <c r="L15" s="35">
        <v>2</v>
      </c>
      <c r="M15" s="36">
        <f>IF(L15=0,0,1/L15)</f>
        <v>0.5</v>
      </c>
      <c r="N15" s="163">
        <f>IF(J15=0,0,+E15/J15)</f>
        <v>39680</v>
      </c>
      <c r="O15" s="163">
        <f>IF(L15=0,0,+H15/L15)</f>
        <v>0</v>
      </c>
      <c r="P15" s="164">
        <f>IF(L15=0,0,+(I15*0.5)/L15)</f>
        <v>13700</v>
      </c>
      <c r="Q15" s="165">
        <f>IF(ISERROR(+N15+O15+P15), 0, +N15+O15+P15)</f>
        <v>53380</v>
      </c>
      <c r="R15" s="166">
        <f>'2.6 Fixed Asset Cont Sched'!L223</f>
        <v>13416</v>
      </c>
      <c r="S15" s="167">
        <f>IF(ISERROR(+R15-122), 0, +R15-Q15)</f>
        <v>-39964</v>
      </c>
    </row>
    <row r="16" spans="1:25" ht="25.5" x14ac:dyDescent="0.2">
      <c r="A16" s="37">
        <v>1612</v>
      </c>
      <c r="B16" s="38" t="s">
        <v>56</v>
      </c>
      <c r="C16" s="154">
        <f>'2.6 Fixed Asset Cont Sched'!O155</f>
        <v>0</v>
      </c>
      <c r="D16" s="155"/>
      <c r="E16" s="156">
        <f t="shared" ref="E16:E52" si="0">C16-D16</f>
        <v>0</v>
      </c>
      <c r="F16" s="154"/>
      <c r="G16" s="155"/>
      <c r="H16" s="156">
        <f t="shared" ref="H16:H52" si="1">F16-G16</f>
        <v>0</v>
      </c>
      <c r="I16" s="157"/>
      <c r="J16" s="33"/>
      <c r="K16" s="34">
        <f t="shared" ref="K16:K52" si="2">IF(J16=0,0,1/J16)</f>
        <v>0</v>
      </c>
      <c r="L16" s="35"/>
      <c r="M16" s="39">
        <f t="shared" ref="M16:M52" si="3">IF(L16=0,0,1/L16)</f>
        <v>0</v>
      </c>
      <c r="N16" s="163">
        <f t="shared" ref="N16:N52" si="4">IF(J16=0,0,+E16/J16)</f>
        <v>0</v>
      </c>
      <c r="O16" s="163">
        <f>IF(L16=0,0,+H16/L16)</f>
        <v>0</v>
      </c>
      <c r="P16" s="164">
        <f t="shared" ref="P16:P52" si="5">IF(L16=0,0,+(I16*0.5)/L16)</f>
        <v>0</v>
      </c>
      <c r="Q16" s="165">
        <f t="shared" ref="Q16:Q52" si="6">IF(ISERROR(+N16+O16+P16), 0, +N16+O16+P16)</f>
        <v>0</v>
      </c>
      <c r="R16" s="166">
        <f>'2.6 Fixed Asset Cont Sched'!L224</f>
        <v>0</v>
      </c>
      <c r="S16" s="167">
        <f t="shared" ref="S16:S52" si="7">IF(ISERROR(+R16-122), 0, +R16-Q16)</f>
        <v>0</v>
      </c>
    </row>
    <row r="17" spans="1:19" ht="14.25" x14ac:dyDescent="0.2">
      <c r="A17" s="37">
        <v>1805</v>
      </c>
      <c r="B17" s="38" t="s">
        <v>57</v>
      </c>
      <c r="C17" s="154">
        <f>'2.6 Fixed Asset Cont Sched'!O156</f>
        <v>141</v>
      </c>
      <c r="D17" s="155"/>
      <c r="E17" s="156">
        <f t="shared" si="0"/>
        <v>141</v>
      </c>
      <c r="F17" s="154"/>
      <c r="G17" s="155"/>
      <c r="H17" s="156">
        <f t="shared" si="1"/>
        <v>0</v>
      </c>
      <c r="I17" s="157"/>
      <c r="J17" s="33">
        <v>0</v>
      </c>
      <c r="K17" s="34">
        <f t="shared" si="2"/>
        <v>0</v>
      </c>
      <c r="L17" s="35"/>
      <c r="M17" s="39">
        <f t="shared" si="3"/>
        <v>0</v>
      </c>
      <c r="N17" s="163">
        <f t="shared" si="4"/>
        <v>0</v>
      </c>
      <c r="O17" s="163">
        <f t="shared" ref="O17:O52" si="8">IF(L17=0,0,+H17/L17)</f>
        <v>0</v>
      </c>
      <c r="P17" s="164">
        <f t="shared" si="5"/>
        <v>0</v>
      </c>
      <c r="Q17" s="165">
        <f t="shared" si="6"/>
        <v>0</v>
      </c>
      <c r="R17" s="166">
        <f>'2.6 Fixed Asset Cont Sched'!L225</f>
        <v>0</v>
      </c>
      <c r="S17" s="167">
        <f t="shared" si="7"/>
        <v>0</v>
      </c>
    </row>
    <row r="18" spans="1:19" ht="14.25" x14ac:dyDescent="0.2">
      <c r="A18" s="37">
        <v>1808</v>
      </c>
      <c r="B18" s="38" t="s">
        <v>58</v>
      </c>
      <c r="C18" s="154">
        <f>'2.6 Fixed Asset Cont Sched'!O157</f>
        <v>0</v>
      </c>
      <c r="D18" s="155"/>
      <c r="E18" s="156">
        <f t="shared" si="0"/>
        <v>0</v>
      </c>
      <c r="F18" s="154"/>
      <c r="G18" s="155"/>
      <c r="H18" s="156">
        <f t="shared" si="1"/>
        <v>0</v>
      </c>
      <c r="I18" s="157"/>
      <c r="J18" s="33"/>
      <c r="K18" s="34">
        <f t="shared" si="2"/>
        <v>0</v>
      </c>
      <c r="L18" s="35"/>
      <c r="M18" s="39">
        <f t="shared" si="3"/>
        <v>0</v>
      </c>
      <c r="N18" s="163">
        <f t="shared" si="4"/>
        <v>0</v>
      </c>
      <c r="O18" s="163">
        <f t="shared" si="8"/>
        <v>0</v>
      </c>
      <c r="P18" s="164">
        <f t="shared" si="5"/>
        <v>0</v>
      </c>
      <c r="Q18" s="165">
        <f t="shared" si="6"/>
        <v>0</v>
      </c>
      <c r="R18" s="166">
        <f>'2.6 Fixed Asset Cont Sched'!L226</f>
        <v>0</v>
      </c>
      <c r="S18" s="167">
        <f t="shared" si="7"/>
        <v>0</v>
      </c>
    </row>
    <row r="19" spans="1:19" ht="14.25" x14ac:dyDescent="0.2">
      <c r="A19" s="37">
        <v>1810</v>
      </c>
      <c r="B19" s="38" t="s">
        <v>59</v>
      </c>
      <c r="C19" s="154">
        <f>'2.6 Fixed Asset Cont Sched'!O158</f>
        <v>0</v>
      </c>
      <c r="D19" s="155"/>
      <c r="E19" s="156">
        <f t="shared" si="0"/>
        <v>0</v>
      </c>
      <c r="F19" s="154"/>
      <c r="G19" s="155"/>
      <c r="H19" s="156">
        <f t="shared" si="1"/>
        <v>0</v>
      </c>
      <c r="I19" s="157"/>
      <c r="J19" s="33"/>
      <c r="K19" s="34">
        <f t="shared" si="2"/>
        <v>0</v>
      </c>
      <c r="L19" s="35"/>
      <c r="M19" s="39">
        <f t="shared" si="3"/>
        <v>0</v>
      </c>
      <c r="N19" s="163">
        <f t="shared" si="4"/>
        <v>0</v>
      </c>
      <c r="O19" s="163">
        <f t="shared" si="8"/>
        <v>0</v>
      </c>
      <c r="P19" s="164">
        <f t="shared" si="5"/>
        <v>0</v>
      </c>
      <c r="Q19" s="165">
        <f t="shared" si="6"/>
        <v>0</v>
      </c>
      <c r="R19" s="166">
        <f>'2.6 Fixed Asset Cont Sched'!L227</f>
        <v>0</v>
      </c>
      <c r="S19" s="167">
        <f t="shared" si="7"/>
        <v>0</v>
      </c>
    </row>
    <row r="20" spans="1:19" ht="14.25" x14ac:dyDescent="0.2">
      <c r="A20" s="37">
        <v>1815</v>
      </c>
      <c r="B20" s="38" t="s">
        <v>60</v>
      </c>
      <c r="C20" s="154">
        <f>'2.6 Fixed Asset Cont Sched'!O159</f>
        <v>271699</v>
      </c>
      <c r="D20" s="155"/>
      <c r="E20" s="156">
        <f t="shared" si="0"/>
        <v>271699</v>
      </c>
      <c r="F20" s="154"/>
      <c r="G20" s="155"/>
      <c r="H20" s="156">
        <f t="shared" si="1"/>
        <v>0</v>
      </c>
      <c r="I20" s="157"/>
      <c r="J20" s="33">
        <v>39</v>
      </c>
      <c r="K20" s="34">
        <f t="shared" si="2"/>
        <v>2.564102564102564E-2</v>
      </c>
      <c r="L20" s="35">
        <v>40</v>
      </c>
      <c r="M20" s="39">
        <f t="shared" si="3"/>
        <v>2.5000000000000001E-2</v>
      </c>
      <c r="N20" s="163">
        <f t="shared" si="4"/>
        <v>6966.6410256410254</v>
      </c>
      <c r="O20" s="163">
        <f t="shared" si="8"/>
        <v>0</v>
      </c>
      <c r="P20" s="164">
        <f t="shared" si="5"/>
        <v>0</v>
      </c>
      <c r="Q20" s="165">
        <f t="shared" si="6"/>
        <v>6966.6410256410254</v>
      </c>
      <c r="R20" s="166">
        <f>'2.6 Fixed Asset Cont Sched'!L228</f>
        <v>6792</v>
      </c>
      <c r="S20" s="167">
        <f t="shared" si="7"/>
        <v>-174.64102564102541</v>
      </c>
    </row>
    <row r="21" spans="1:19" ht="14.25" x14ac:dyDescent="0.2">
      <c r="A21" s="37">
        <v>1820</v>
      </c>
      <c r="B21" s="38" t="s">
        <v>61</v>
      </c>
      <c r="C21" s="154">
        <f>'2.6 Fixed Asset Cont Sched'!O160</f>
        <v>0</v>
      </c>
      <c r="D21" s="155"/>
      <c r="E21" s="156">
        <f t="shared" si="0"/>
        <v>0</v>
      </c>
      <c r="F21" s="154"/>
      <c r="G21" s="155"/>
      <c r="H21" s="156">
        <f t="shared" si="1"/>
        <v>0</v>
      </c>
      <c r="I21" s="157"/>
      <c r="J21" s="33"/>
      <c r="K21" s="34">
        <f t="shared" si="2"/>
        <v>0</v>
      </c>
      <c r="L21" s="35"/>
      <c r="M21" s="39">
        <f t="shared" si="3"/>
        <v>0</v>
      </c>
      <c r="N21" s="163">
        <f t="shared" si="4"/>
        <v>0</v>
      </c>
      <c r="O21" s="163">
        <f t="shared" si="8"/>
        <v>0</v>
      </c>
      <c r="P21" s="164">
        <f t="shared" si="5"/>
        <v>0</v>
      </c>
      <c r="Q21" s="165">
        <f t="shared" si="6"/>
        <v>0</v>
      </c>
      <c r="R21" s="166">
        <f>'2.6 Fixed Asset Cont Sched'!L229</f>
        <v>0</v>
      </c>
      <c r="S21" s="167">
        <f t="shared" si="7"/>
        <v>0</v>
      </c>
    </row>
    <row r="22" spans="1:19" ht="14.25" x14ac:dyDescent="0.2">
      <c r="A22" s="37">
        <v>1825</v>
      </c>
      <c r="B22" s="38" t="s">
        <v>62</v>
      </c>
      <c r="C22" s="154">
        <f>'2.6 Fixed Asset Cont Sched'!O161</f>
        <v>0</v>
      </c>
      <c r="D22" s="155"/>
      <c r="E22" s="156">
        <f t="shared" si="0"/>
        <v>0</v>
      </c>
      <c r="F22" s="154"/>
      <c r="G22" s="155"/>
      <c r="H22" s="156">
        <f t="shared" si="1"/>
        <v>0</v>
      </c>
      <c r="I22" s="157"/>
      <c r="J22" s="33"/>
      <c r="K22" s="34">
        <f t="shared" si="2"/>
        <v>0</v>
      </c>
      <c r="L22" s="35"/>
      <c r="M22" s="39">
        <f t="shared" si="3"/>
        <v>0</v>
      </c>
      <c r="N22" s="163">
        <f t="shared" si="4"/>
        <v>0</v>
      </c>
      <c r="O22" s="163">
        <f t="shared" si="8"/>
        <v>0</v>
      </c>
      <c r="P22" s="164">
        <f t="shared" si="5"/>
        <v>0</v>
      </c>
      <c r="Q22" s="165">
        <f t="shared" si="6"/>
        <v>0</v>
      </c>
      <c r="R22" s="166">
        <f>'2.6 Fixed Asset Cont Sched'!L230</f>
        <v>0</v>
      </c>
      <c r="S22" s="167">
        <f t="shared" si="7"/>
        <v>0</v>
      </c>
    </row>
    <row r="23" spans="1:19" ht="14.25" x14ac:dyDescent="0.2">
      <c r="A23" s="37">
        <v>1830</v>
      </c>
      <c r="B23" s="38" t="s">
        <v>63</v>
      </c>
      <c r="C23" s="154">
        <f>'2.6 Fixed Asset Cont Sched'!O162</f>
        <v>308229</v>
      </c>
      <c r="D23" s="155"/>
      <c r="E23" s="156">
        <f t="shared" si="0"/>
        <v>308229</v>
      </c>
      <c r="F23" s="154"/>
      <c r="G23" s="155"/>
      <c r="H23" s="156">
        <f t="shared" si="1"/>
        <v>0</v>
      </c>
      <c r="I23" s="157">
        <v>40267</v>
      </c>
      <c r="J23" s="33">
        <v>49</v>
      </c>
      <c r="K23" s="34">
        <f t="shared" si="2"/>
        <v>2.0408163265306121E-2</v>
      </c>
      <c r="L23" s="35">
        <v>50</v>
      </c>
      <c r="M23" s="39">
        <f t="shared" si="3"/>
        <v>0.02</v>
      </c>
      <c r="N23" s="163">
        <f t="shared" si="4"/>
        <v>6290.3877551020405</v>
      </c>
      <c r="O23" s="163">
        <f t="shared" si="8"/>
        <v>0</v>
      </c>
      <c r="P23" s="164">
        <f t="shared" si="5"/>
        <v>402.67</v>
      </c>
      <c r="Q23" s="165">
        <f t="shared" si="6"/>
        <v>6693.0577551020406</v>
      </c>
      <c r="R23" s="166">
        <f>'2.6 Fixed Asset Cont Sched'!L231</f>
        <v>7282</v>
      </c>
      <c r="S23" s="167">
        <f t="shared" si="7"/>
        <v>588.94224489795943</v>
      </c>
    </row>
    <row r="24" spans="1:19" ht="14.25" x14ac:dyDescent="0.2">
      <c r="A24" s="37">
        <v>1835</v>
      </c>
      <c r="B24" s="38" t="s">
        <v>64</v>
      </c>
      <c r="C24" s="154">
        <f>'2.6 Fixed Asset Cont Sched'!O163</f>
        <v>0</v>
      </c>
      <c r="D24" s="155"/>
      <c r="E24" s="156">
        <f t="shared" si="0"/>
        <v>0</v>
      </c>
      <c r="F24" s="154"/>
      <c r="G24" s="155"/>
      <c r="H24" s="156">
        <f t="shared" si="1"/>
        <v>0</v>
      </c>
      <c r="I24" s="157"/>
      <c r="J24" s="33"/>
      <c r="K24" s="34">
        <f t="shared" si="2"/>
        <v>0</v>
      </c>
      <c r="L24" s="35"/>
      <c r="M24" s="39">
        <f t="shared" si="3"/>
        <v>0</v>
      </c>
      <c r="N24" s="163">
        <f t="shared" si="4"/>
        <v>0</v>
      </c>
      <c r="O24" s="163">
        <f t="shared" si="8"/>
        <v>0</v>
      </c>
      <c r="P24" s="164">
        <f t="shared" si="5"/>
        <v>0</v>
      </c>
      <c r="Q24" s="165">
        <f t="shared" si="6"/>
        <v>0</v>
      </c>
      <c r="R24" s="166">
        <f>'2.6 Fixed Asset Cont Sched'!L232</f>
        <v>0</v>
      </c>
      <c r="S24" s="167">
        <f t="shared" si="7"/>
        <v>0</v>
      </c>
    </row>
    <row r="25" spans="1:19" ht="14.25" x14ac:dyDescent="0.2">
      <c r="A25" s="37">
        <v>1840</v>
      </c>
      <c r="B25" s="38" t="s">
        <v>65</v>
      </c>
      <c r="C25" s="154">
        <f>'2.6 Fixed Asset Cont Sched'!O164</f>
        <v>23961</v>
      </c>
      <c r="D25" s="155"/>
      <c r="E25" s="156">
        <f t="shared" si="0"/>
        <v>23961</v>
      </c>
      <c r="F25" s="154"/>
      <c r="G25" s="155"/>
      <c r="H25" s="156">
        <f t="shared" si="1"/>
        <v>0</v>
      </c>
      <c r="I25" s="157"/>
      <c r="J25" s="33">
        <v>49</v>
      </c>
      <c r="K25" s="34">
        <f t="shared" si="2"/>
        <v>2.0408163265306121E-2</v>
      </c>
      <c r="L25" s="35">
        <v>50</v>
      </c>
      <c r="M25" s="39">
        <f t="shared" si="3"/>
        <v>0.02</v>
      </c>
      <c r="N25" s="163">
        <f t="shared" si="4"/>
        <v>489</v>
      </c>
      <c r="O25" s="163">
        <f t="shared" si="8"/>
        <v>0</v>
      </c>
      <c r="P25" s="164">
        <f t="shared" si="5"/>
        <v>0</v>
      </c>
      <c r="Q25" s="165">
        <f t="shared" si="6"/>
        <v>489</v>
      </c>
      <c r="R25" s="166">
        <f>'2.6 Fixed Asset Cont Sched'!L233</f>
        <v>599</v>
      </c>
      <c r="S25" s="167">
        <f t="shared" si="7"/>
        <v>110</v>
      </c>
    </row>
    <row r="26" spans="1:19" ht="14.25" x14ac:dyDescent="0.2">
      <c r="A26" s="37">
        <v>1845</v>
      </c>
      <c r="B26" s="38" t="s">
        <v>66</v>
      </c>
      <c r="C26" s="154">
        <f>'2.6 Fixed Asset Cont Sched'!O165</f>
        <v>3177</v>
      </c>
      <c r="D26" s="155"/>
      <c r="E26" s="156">
        <f t="shared" si="0"/>
        <v>3177</v>
      </c>
      <c r="F26" s="154"/>
      <c r="G26" s="155"/>
      <c r="H26" s="156">
        <f t="shared" si="1"/>
        <v>0</v>
      </c>
      <c r="I26" s="157"/>
      <c r="J26" s="33">
        <v>49</v>
      </c>
      <c r="K26" s="34">
        <f t="shared" si="2"/>
        <v>2.0408163265306121E-2</v>
      </c>
      <c r="L26" s="35">
        <v>50</v>
      </c>
      <c r="M26" s="39">
        <f t="shared" si="3"/>
        <v>0.02</v>
      </c>
      <c r="N26" s="163">
        <f t="shared" si="4"/>
        <v>64.836734693877546</v>
      </c>
      <c r="O26" s="163">
        <f t="shared" si="8"/>
        <v>0</v>
      </c>
      <c r="P26" s="164">
        <f t="shared" si="5"/>
        <v>0</v>
      </c>
      <c r="Q26" s="165">
        <f t="shared" si="6"/>
        <v>64.836734693877546</v>
      </c>
      <c r="R26" s="166">
        <f>'2.6 Fixed Asset Cont Sched'!L234</f>
        <v>79</v>
      </c>
      <c r="S26" s="167">
        <f t="shared" si="7"/>
        <v>14.163265306122454</v>
      </c>
    </row>
    <row r="27" spans="1:19" ht="14.25" x14ac:dyDescent="0.2">
      <c r="A27" s="37">
        <v>1850</v>
      </c>
      <c r="B27" s="38" t="s">
        <v>67</v>
      </c>
      <c r="C27" s="154">
        <f>'2.6 Fixed Asset Cont Sched'!O166</f>
        <v>137201</v>
      </c>
      <c r="D27" s="155"/>
      <c r="E27" s="156">
        <f t="shared" si="0"/>
        <v>137201</v>
      </c>
      <c r="F27" s="154"/>
      <c r="G27" s="155"/>
      <c r="H27" s="156">
        <f t="shared" si="1"/>
        <v>0</v>
      </c>
      <c r="I27" s="157">
        <v>5587</v>
      </c>
      <c r="J27" s="33">
        <v>49</v>
      </c>
      <c r="K27" s="34">
        <f t="shared" si="2"/>
        <v>2.0408163265306121E-2</v>
      </c>
      <c r="L27" s="35">
        <v>50</v>
      </c>
      <c r="M27" s="39">
        <f t="shared" si="3"/>
        <v>0.02</v>
      </c>
      <c r="N27" s="163">
        <f t="shared" si="4"/>
        <v>2800.0204081632655</v>
      </c>
      <c r="O27" s="163">
        <f t="shared" si="8"/>
        <v>0</v>
      </c>
      <c r="P27" s="164">
        <f t="shared" si="5"/>
        <v>55.87</v>
      </c>
      <c r="Q27" s="165">
        <f t="shared" si="6"/>
        <v>2855.8904081632654</v>
      </c>
      <c r="R27" s="166">
        <f>'2.6 Fixed Asset Cont Sched'!L235</f>
        <v>3508</v>
      </c>
      <c r="S27" s="167">
        <f t="shared" si="7"/>
        <v>652.10959183673458</v>
      </c>
    </row>
    <row r="28" spans="1:19" ht="14.25" x14ac:dyDescent="0.2">
      <c r="A28" s="37">
        <v>1855</v>
      </c>
      <c r="B28" s="38" t="s">
        <v>68</v>
      </c>
      <c r="C28" s="154">
        <f>'2.6 Fixed Asset Cont Sched'!O167</f>
        <v>0</v>
      </c>
      <c r="D28" s="155"/>
      <c r="E28" s="156">
        <f t="shared" si="0"/>
        <v>0</v>
      </c>
      <c r="F28" s="154"/>
      <c r="G28" s="155"/>
      <c r="H28" s="156">
        <f t="shared" si="1"/>
        <v>0</v>
      </c>
      <c r="I28" s="157"/>
      <c r="J28" s="33"/>
      <c r="K28" s="34">
        <f t="shared" si="2"/>
        <v>0</v>
      </c>
      <c r="L28" s="35"/>
      <c r="M28" s="39">
        <f t="shared" si="3"/>
        <v>0</v>
      </c>
      <c r="N28" s="163">
        <f t="shared" si="4"/>
        <v>0</v>
      </c>
      <c r="O28" s="163">
        <f t="shared" si="8"/>
        <v>0</v>
      </c>
      <c r="P28" s="164">
        <f t="shared" si="5"/>
        <v>0</v>
      </c>
      <c r="Q28" s="165">
        <f t="shared" si="6"/>
        <v>0</v>
      </c>
      <c r="R28" s="166">
        <f>'2.6 Fixed Asset Cont Sched'!L236</f>
        <v>0</v>
      </c>
      <c r="S28" s="167">
        <f t="shared" si="7"/>
        <v>0</v>
      </c>
    </row>
    <row r="29" spans="1:19" ht="14.25" x14ac:dyDescent="0.2">
      <c r="A29" s="37">
        <v>1860</v>
      </c>
      <c r="B29" s="38" t="s">
        <v>69</v>
      </c>
      <c r="C29" s="154">
        <f>'2.6 Fixed Asset Cont Sched'!O168</f>
        <v>9320</v>
      </c>
      <c r="D29" s="155"/>
      <c r="E29" s="156">
        <f t="shared" si="0"/>
        <v>9320</v>
      </c>
      <c r="F29" s="154"/>
      <c r="G29" s="155"/>
      <c r="H29" s="156">
        <f t="shared" si="1"/>
        <v>0</v>
      </c>
      <c r="I29" s="157">
        <v>521</v>
      </c>
      <c r="J29" s="33">
        <v>14</v>
      </c>
      <c r="K29" s="34">
        <f t="shared" si="2"/>
        <v>7.1428571428571425E-2</v>
      </c>
      <c r="L29" s="35">
        <v>15</v>
      </c>
      <c r="M29" s="39">
        <f t="shared" si="3"/>
        <v>6.6666666666666666E-2</v>
      </c>
      <c r="N29" s="163">
        <f t="shared" si="4"/>
        <v>665.71428571428567</v>
      </c>
      <c r="O29" s="163">
        <f t="shared" si="8"/>
        <v>0</v>
      </c>
      <c r="P29" s="164">
        <f t="shared" si="5"/>
        <v>17.366666666666667</v>
      </c>
      <c r="Q29" s="165">
        <f t="shared" si="6"/>
        <v>683.08095238095234</v>
      </c>
      <c r="R29" s="166">
        <f>'2.6 Fixed Asset Cont Sched'!L237</f>
        <v>622</v>
      </c>
      <c r="S29" s="167">
        <f t="shared" si="7"/>
        <v>-61.08095238095234</v>
      </c>
    </row>
    <row r="30" spans="1:19" ht="14.25" x14ac:dyDescent="0.2">
      <c r="A30" s="37">
        <v>1860</v>
      </c>
      <c r="B30" s="38" t="s">
        <v>70</v>
      </c>
      <c r="C30" s="154">
        <f>'2.6 Fixed Asset Cont Sched'!O169</f>
        <v>277507</v>
      </c>
      <c r="D30" s="155"/>
      <c r="E30" s="156">
        <f t="shared" si="0"/>
        <v>277507</v>
      </c>
      <c r="F30" s="154"/>
      <c r="G30" s="155"/>
      <c r="H30" s="156">
        <f t="shared" si="1"/>
        <v>0</v>
      </c>
      <c r="I30" s="157"/>
      <c r="J30" s="33">
        <v>19</v>
      </c>
      <c r="K30" s="34">
        <f t="shared" si="2"/>
        <v>5.2631578947368418E-2</v>
      </c>
      <c r="L30" s="35">
        <v>20</v>
      </c>
      <c r="M30" s="39">
        <f t="shared" si="3"/>
        <v>0.05</v>
      </c>
      <c r="N30" s="163">
        <f t="shared" si="4"/>
        <v>14605.631578947368</v>
      </c>
      <c r="O30" s="163">
        <f t="shared" si="8"/>
        <v>0</v>
      </c>
      <c r="P30" s="164">
        <f t="shared" si="5"/>
        <v>0</v>
      </c>
      <c r="Q30" s="165">
        <f t="shared" si="6"/>
        <v>14605.631578947368</v>
      </c>
      <c r="R30" s="166">
        <f>'2.6 Fixed Asset Cont Sched'!L238</f>
        <v>18527</v>
      </c>
      <c r="S30" s="167">
        <f t="shared" si="7"/>
        <v>3921.3684210526317</v>
      </c>
    </row>
    <row r="31" spans="1:19" ht="14.25" x14ac:dyDescent="0.2">
      <c r="A31" s="37">
        <v>1905</v>
      </c>
      <c r="B31" s="38" t="s">
        <v>57</v>
      </c>
      <c r="C31" s="154">
        <f>'2.6 Fixed Asset Cont Sched'!O170</f>
        <v>0</v>
      </c>
      <c r="D31" s="155"/>
      <c r="E31" s="156">
        <f t="shared" si="0"/>
        <v>0</v>
      </c>
      <c r="F31" s="154"/>
      <c r="G31" s="155"/>
      <c r="H31" s="156">
        <f t="shared" si="1"/>
        <v>0</v>
      </c>
      <c r="I31" s="157"/>
      <c r="J31" s="33"/>
      <c r="K31" s="34">
        <f t="shared" si="2"/>
        <v>0</v>
      </c>
      <c r="L31" s="35"/>
      <c r="M31" s="39">
        <f t="shared" si="3"/>
        <v>0</v>
      </c>
      <c r="N31" s="163">
        <f t="shared" si="4"/>
        <v>0</v>
      </c>
      <c r="O31" s="163">
        <f t="shared" si="8"/>
        <v>0</v>
      </c>
      <c r="P31" s="164">
        <f t="shared" si="5"/>
        <v>0</v>
      </c>
      <c r="Q31" s="165">
        <f t="shared" si="6"/>
        <v>0</v>
      </c>
      <c r="R31" s="166">
        <f>'2.6 Fixed Asset Cont Sched'!L239</f>
        <v>0</v>
      </c>
      <c r="S31" s="167">
        <f t="shared" si="7"/>
        <v>0</v>
      </c>
    </row>
    <row r="32" spans="1:19" ht="14.25" x14ac:dyDescent="0.2">
      <c r="A32" s="37">
        <v>1908</v>
      </c>
      <c r="B32" s="38" t="s">
        <v>71</v>
      </c>
      <c r="C32" s="154">
        <f>'2.6 Fixed Asset Cont Sched'!O171</f>
        <v>0</v>
      </c>
      <c r="D32" s="155"/>
      <c r="E32" s="156">
        <f t="shared" si="0"/>
        <v>0</v>
      </c>
      <c r="F32" s="154"/>
      <c r="G32" s="155"/>
      <c r="H32" s="156">
        <f t="shared" si="1"/>
        <v>0</v>
      </c>
      <c r="I32" s="157"/>
      <c r="J32" s="33"/>
      <c r="K32" s="34">
        <f t="shared" si="2"/>
        <v>0</v>
      </c>
      <c r="L32" s="35"/>
      <c r="M32" s="39">
        <f t="shared" si="3"/>
        <v>0</v>
      </c>
      <c r="N32" s="163">
        <f t="shared" si="4"/>
        <v>0</v>
      </c>
      <c r="O32" s="163">
        <f t="shared" si="8"/>
        <v>0</v>
      </c>
      <c r="P32" s="164">
        <f t="shared" si="5"/>
        <v>0</v>
      </c>
      <c r="Q32" s="165">
        <f t="shared" si="6"/>
        <v>0</v>
      </c>
      <c r="R32" s="166">
        <f>'2.6 Fixed Asset Cont Sched'!L240</f>
        <v>0</v>
      </c>
      <c r="S32" s="167">
        <f t="shared" si="7"/>
        <v>0</v>
      </c>
    </row>
    <row r="33" spans="1:19" ht="14.25" x14ac:dyDescent="0.2">
      <c r="A33" s="37">
        <v>1910</v>
      </c>
      <c r="B33" s="38" t="s">
        <v>59</v>
      </c>
      <c r="C33" s="154">
        <f>'2.6 Fixed Asset Cont Sched'!O172</f>
        <v>0</v>
      </c>
      <c r="D33" s="155"/>
      <c r="E33" s="156">
        <f t="shared" si="0"/>
        <v>0</v>
      </c>
      <c r="F33" s="154"/>
      <c r="G33" s="155"/>
      <c r="H33" s="156">
        <f t="shared" si="1"/>
        <v>0</v>
      </c>
      <c r="I33" s="157"/>
      <c r="J33" s="33"/>
      <c r="K33" s="34">
        <f t="shared" si="2"/>
        <v>0</v>
      </c>
      <c r="L33" s="35"/>
      <c r="M33" s="39">
        <f t="shared" si="3"/>
        <v>0</v>
      </c>
      <c r="N33" s="163">
        <f t="shared" si="4"/>
        <v>0</v>
      </c>
      <c r="O33" s="163">
        <f t="shared" si="8"/>
        <v>0</v>
      </c>
      <c r="P33" s="164">
        <f t="shared" si="5"/>
        <v>0</v>
      </c>
      <c r="Q33" s="165">
        <f t="shared" si="6"/>
        <v>0</v>
      </c>
      <c r="R33" s="166">
        <f>'2.6 Fixed Asset Cont Sched'!L241</f>
        <v>0</v>
      </c>
      <c r="S33" s="167">
        <f t="shared" si="7"/>
        <v>0</v>
      </c>
    </row>
    <row r="34" spans="1:19" ht="14.25" x14ac:dyDescent="0.2">
      <c r="A34" s="37">
        <v>1915</v>
      </c>
      <c r="B34" s="38" t="s">
        <v>72</v>
      </c>
      <c r="C34" s="154">
        <f>'2.6 Fixed Asset Cont Sched'!O173</f>
        <v>0</v>
      </c>
      <c r="D34" s="155"/>
      <c r="E34" s="156">
        <f t="shared" si="0"/>
        <v>0</v>
      </c>
      <c r="F34" s="154"/>
      <c r="G34" s="155"/>
      <c r="H34" s="156">
        <f t="shared" si="1"/>
        <v>0</v>
      </c>
      <c r="I34" s="157"/>
      <c r="J34" s="33"/>
      <c r="K34" s="34">
        <f t="shared" si="2"/>
        <v>0</v>
      </c>
      <c r="L34" s="35"/>
      <c r="M34" s="39">
        <f t="shared" si="3"/>
        <v>0</v>
      </c>
      <c r="N34" s="163">
        <f t="shared" si="4"/>
        <v>0</v>
      </c>
      <c r="O34" s="163">
        <f t="shared" si="8"/>
        <v>0</v>
      </c>
      <c r="P34" s="164">
        <f t="shared" si="5"/>
        <v>0</v>
      </c>
      <c r="Q34" s="165">
        <f t="shared" si="6"/>
        <v>0</v>
      </c>
      <c r="R34" s="166">
        <f>'2.6 Fixed Asset Cont Sched'!L242</f>
        <v>0</v>
      </c>
      <c r="S34" s="167">
        <f t="shared" si="7"/>
        <v>0</v>
      </c>
    </row>
    <row r="35" spans="1:19" ht="14.25" x14ac:dyDescent="0.2">
      <c r="A35" s="37">
        <v>1915</v>
      </c>
      <c r="B35" s="38" t="s">
        <v>73</v>
      </c>
      <c r="C35" s="154">
        <f>'2.6 Fixed Asset Cont Sched'!O174</f>
        <v>0</v>
      </c>
      <c r="D35" s="155"/>
      <c r="E35" s="156">
        <f t="shared" si="0"/>
        <v>0</v>
      </c>
      <c r="F35" s="154"/>
      <c r="G35" s="155"/>
      <c r="H35" s="156">
        <f t="shared" si="1"/>
        <v>0</v>
      </c>
      <c r="I35" s="157"/>
      <c r="J35" s="33"/>
      <c r="K35" s="34">
        <f t="shared" si="2"/>
        <v>0</v>
      </c>
      <c r="L35" s="35"/>
      <c r="M35" s="39">
        <f t="shared" si="3"/>
        <v>0</v>
      </c>
      <c r="N35" s="163">
        <f t="shared" si="4"/>
        <v>0</v>
      </c>
      <c r="O35" s="163">
        <f t="shared" si="8"/>
        <v>0</v>
      </c>
      <c r="P35" s="164">
        <f t="shared" si="5"/>
        <v>0</v>
      </c>
      <c r="Q35" s="165">
        <f t="shared" si="6"/>
        <v>0</v>
      </c>
      <c r="R35" s="166">
        <f>'2.6 Fixed Asset Cont Sched'!L243</f>
        <v>0</v>
      </c>
      <c r="S35" s="167">
        <f t="shared" si="7"/>
        <v>0</v>
      </c>
    </row>
    <row r="36" spans="1:19" ht="14.25" x14ac:dyDescent="0.2">
      <c r="A36" s="37">
        <v>1920</v>
      </c>
      <c r="B36" s="38" t="s">
        <v>74</v>
      </c>
      <c r="C36" s="154">
        <f>'2.6 Fixed Asset Cont Sched'!O175</f>
        <v>0</v>
      </c>
      <c r="D36" s="155"/>
      <c r="E36" s="156">
        <f t="shared" si="0"/>
        <v>0</v>
      </c>
      <c r="F36" s="154"/>
      <c r="G36" s="155"/>
      <c r="H36" s="156">
        <f t="shared" si="1"/>
        <v>0</v>
      </c>
      <c r="I36" s="157"/>
      <c r="J36" s="33"/>
      <c r="K36" s="34">
        <f t="shared" si="2"/>
        <v>0</v>
      </c>
      <c r="L36" s="35"/>
      <c r="M36" s="39">
        <f t="shared" si="3"/>
        <v>0</v>
      </c>
      <c r="N36" s="163">
        <f t="shared" si="4"/>
        <v>0</v>
      </c>
      <c r="O36" s="163">
        <f t="shared" si="8"/>
        <v>0</v>
      </c>
      <c r="P36" s="164">
        <f t="shared" si="5"/>
        <v>0</v>
      </c>
      <c r="Q36" s="165">
        <f t="shared" si="6"/>
        <v>0</v>
      </c>
      <c r="R36" s="166">
        <f>'2.6 Fixed Asset Cont Sched'!L244</f>
        <v>0</v>
      </c>
      <c r="S36" s="167">
        <f t="shared" si="7"/>
        <v>0</v>
      </c>
    </row>
    <row r="37" spans="1:19" ht="14.25" x14ac:dyDescent="0.2">
      <c r="A37" s="37">
        <v>1920</v>
      </c>
      <c r="B37" s="38" t="s">
        <v>75</v>
      </c>
      <c r="C37" s="154">
        <f>'2.6 Fixed Asset Cont Sched'!O176</f>
        <v>0</v>
      </c>
      <c r="D37" s="155"/>
      <c r="E37" s="156">
        <f t="shared" si="0"/>
        <v>0</v>
      </c>
      <c r="F37" s="154"/>
      <c r="G37" s="155"/>
      <c r="H37" s="156">
        <f t="shared" si="1"/>
        <v>0</v>
      </c>
      <c r="I37" s="157"/>
      <c r="J37" s="33"/>
      <c r="K37" s="34">
        <f t="shared" si="2"/>
        <v>0</v>
      </c>
      <c r="L37" s="35"/>
      <c r="M37" s="39">
        <f t="shared" si="3"/>
        <v>0</v>
      </c>
      <c r="N37" s="163">
        <f t="shared" si="4"/>
        <v>0</v>
      </c>
      <c r="O37" s="163">
        <f t="shared" si="8"/>
        <v>0</v>
      </c>
      <c r="P37" s="164">
        <f t="shared" si="5"/>
        <v>0</v>
      </c>
      <c r="Q37" s="165">
        <f t="shared" si="6"/>
        <v>0</v>
      </c>
      <c r="R37" s="166">
        <f>'2.6 Fixed Asset Cont Sched'!L245</f>
        <v>0</v>
      </c>
      <c r="S37" s="167">
        <f t="shared" si="7"/>
        <v>0</v>
      </c>
    </row>
    <row r="38" spans="1:19" ht="14.25" x14ac:dyDescent="0.2">
      <c r="A38" s="37">
        <v>1920</v>
      </c>
      <c r="B38" s="38" t="s">
        <v>76</v>
      </c>
      <c r="C38" s="154">
        <f>'2.6 Fixed Asset Cont Sched'!O177</f>
        <v>9</v>
      </c>
      <c r="D38" s="155"/>
      <c r="E38" s="156">
        <f t="shared" si="0"/>
        <v>9</v>
      </c>
      <c r="F38" s="154"/>
      <c r="G38" s="155"/>
      <c r="H38" s="156">
        <f t="shared" si="1"/>
        <v>0</v>
      </c>
      <c r="I38" s="157"/>
      <c r="J38" s="33">
        <v>1</v>
      </c>
      <c r="K38" s="34">
        <f t="shared" si="2"/>
        <v>1</v>
      </c>
      <c r="L38" s="35">
        <v>2</v>
      </c>
      <c r="M38" s="39">
        <f t="shared" si="3"/>
        <v>0.5</v>
      </c>
      <c r="N38" s="163">
        <f t="shared" si="4"/>
        <v>9</v>
      </c>
      <c r="O38" s="163">
        <f t="shared" si="8"/>
        <v>0</v>
      </c>
      <c r="P38" s="164">
        <f t="shared" si="5"/>
        <v>0</v>
      </c>
      <c r="Q38" s="165">
        <f t="shared" si="6"/>
        <v>9</v>
      </c>
      <c r="R38" s="166">
        <f>'2.6 Fixed Asset Cont Sched'!L246</f>
        <v>2</v>
      </c>
      <c r="S38" s="167">
        <f t="shared" si="7"/>
        <v>-7</v>
      </c>
    </row>
    <row r="39" spans="1:19" ht="14.25" x14ac:dyDescent="0.2">
      <c r="A39" s="37">
        <v>1930</v>
      </c>
      <c r="B39" s="38" t="s">
        <v>77</v>
      </c>
      <c r="C39" s="154">
        <f>'2.6 Fixed Asset Cont Sched'!O178</f>
        <v>0</v>
      </c>
      <c r="D39" s="155"/>
      <c r="E39" s="156">
        <f t="shared" si="0"/>
        <v>0</v>
      </c>
      <c r="F39" s="154"/>
      <c r="G39" s="155"/>
      <c r="H39" s="156">
        <f t="shared" si="1"/>
        <v>0</v>
      </c>
      <c r="I39" s="157"/>
      <c r="J39" s="33"/>
      <c r="K39" s="34">
        <f t="shared" si="2"/>
        <v>0</v>
      </c>
      <c r="L39" s="35"/>
      <c r="M39" s="39">
        <f t="shared" si="3"/>
        <v>0</v>
      </c>
      <c r="N39" s="163">
        <f t="shared" si="4"/>
        <v>0</v>
      </c>
      <c r="O39" s="163">
        <f t="shared" si="8"/>
        <v>0</v>
      </c>
      <c r="P39" s="164">
        <f t="shared" si="5"/>
        <v>0</v>
      </c>
      <c r="Q39" s="165">
        <f t="shared" si="6"/>
        <v>0</v>
      </c>
      <c r="R39" s="166">
        <f>'2.6 Fixed Asset Cont Sched'!L247</f>
        <v>0</v>
      </c>
      <c r="S39" s="167">
        <f t="shared" si="7"/>
        <v>0</v>
      </c>
    </row>
    <row r="40" spans="1:19" ht="14.25" x14ac:dyDescent="0.2">
      <c r="A40" s="37">
        <v>1935</v>
      </c>
      <c r="B40" s="38" t="s">
        <v>78</v>
      </c>
      <c r="C40" s="154">
        <f>'2.6 Fixed Asset Cont Sched'!O179</f>
        <v>0</v>
      </c>
      <c r="D40" s="155"/>
      <c r="E40" s="156">
        <f t="shared" si="0"/>
        <v>0</v>
      </c>
      <c r="F40" s="154"/>
      <c r="G40" s="155"/>
      <c r="H40" s="156">
        <f t="shared" si="1"/>
        <v>0</v>
      </c>
      <c r="I40" s="157"/>
      <c r="J40" s="33"/>
      <c r="K40" s="34">
        <f t="shared" si="2"/>
        <v>0</v>
      </c>
      <c r="L40" s="35"/>
      <c r="M40" s="39">
        <f t="shared" si="3"/>
        <v>0</v>
      </c>
      <c r="N40" s="163">
        <f t="shared" si="4"/>
        <v>0</v>
      </c>
      <c r="O40" s="163">
        <f t="shared" si="8"/>
        <v>0</v>
      </c>
      <c r="P40" s="164">
        <f t="shared" si="5"/>
        <v>0</v>
      </c>
      <c r="Q40" s="165">
        <f t="shared" si="6"/>
        <v>0</v>
      </c>
      <c r="R40" s="166">
        <f>'2.6 Fixed Asset Cont Sched'!L248</f>
        <v>0</v>
      </c>
      <c r="S40" s="167">
        <f t="shared" si="7"/>
        <v>0</v>
      </c>
    </row>
    <row r="41" spans="1:19" ht="14.25" x14ac:dyDescent="0.2">
      <c r="A41" s="37">
        <v>1940</v>
      </c>
      <c r="B41" s="38" t="s">
        <v>79</v>
      </c>
      <c r="C41" s="154">
        <f>'2.6 Fixed Asset Cont Sched'!O180</f>
        <v>0</v>
      </c>
      <c r="D41" s="155"/>
      <c r="E41" s="156">
        <f t="shared" si="0"/>
        <v>0</v>
      </c>
      <c r="F41" s="154"/>
      <c r="G41" s="155"/>
      <c r="H41" s="156">
        <f t="shared" si="1"/>
        <v>0</v>
      </c>
      <c r="I41" s="157"/>
      <c r="J41" s="33"/>
      <c r="K41" s="34">
        <f t="shared" si="2"/>
        <v>0</v>
      </c>
      <c r="L41" s="35"/>
      <c r="M41" s="39">
        <f t="shared" si="3"/>
        <v>0</v>
      </c>
      <c r="N41" s="163">
        <f t="shared" si="4"/>
        <v>0</v>
      </c>
      <c r="O41" s="163">
        <f t="shared" si="8"/>
        <v>0</v>
      </c>
      <c r="P41" s="164">
        <f t="shared" si="5"/>
        <v>0</v>
      </c>
      <c r="Q41" s="165">
        <f t="shared" si="6"/>
        <v>0</v>
      </c>
      <c r="R41" s="166">
        <f>'2.6 Fixed Asset Cont Sched'!L249</f>
        <v>0</v>
      </c>
      <c r="S41" s="167">
        <f t="shared" si="7"/>
        <v>0</v>
      </c>
    </row>
    <row r="42" spans="1:19" ht="14.25" x14ac:dyDescent="0.2">
      <c r="A42" s="37">
        <v>1945</v>
      </c>
      <c r="B42" s="38" t="s">
        <v>80</v>
      </c>
      <c r="C42" s="154">
        <f>'2.6 Fixed Asset Cont Sched'!O181</f>
        <v>0</v>
      </c>
      <c r="D42" s="155"/>
      <c r="E42" s="156">
        <f t="shared" si="0"/>
        <v>0</v>
      </c>
      <c r="F42" s="154"/>
      <c r="G42" s="155"/>
      <c r="H42" s="156">
        <f t="shared" si="1"/>
        <v>0</v>
      </c>
      <c r="I42" s="157"/>
      <c r="J42" s="33"/>
      <c r="K42" s="34">
        <f t="shared" si="2"/>
        <v>0</v>
      </c>
      <c r="L42" s="35"/>
      <c r="M42" s="39">
        <f t="shared" si="3"/>
        <v>0</v>
      </c>
      <c r="N42" s="163">
        <f t="shared" si="4"/>
        <v>0</v>
      </c>
      <c r="O42" s="163">
        <f t="shared" si="8"/>
        <v>0</v>
      </c>
      <c r="P42" s="164">
        <f t="shared" si="5"/>
        <v>0</v>
      </c>
      <c r="Q42" s="165">
        <f t="shared" si="6"/>
        <v>0</v>
      </c>
      <c r="R42" s="166">
        <f>'2.6 Fixed Asset Cont Sched'!L250</f>
        <v>0</v>
      </c>
      <c r="S42" s="167">
        <f t="shared" si="7"/>
        <v>0</v>
      </c>
    </row>
    <row r="43" spans="1:19" ht="14.25" x14ac:dyDescent="0.2">
      <c r="A43" s="37">
        <v>1950</v>
      </c>
      <c r="B43" s="38" t="s">
        <v>81</v>
      </c>
      <c r="C43" s="154">
        <f>'2.6 Fixed Asset Cont Sched'!O182</f>
        <v>0</v>
      </c>
      <c r="D43" s="155"/>
      <c r="E43" s="156">
        <f t="shared" si="0"/>
        <v>0</v>
      </c>
      <c r="F43" s="154"/>
      <c r="G43" s="155"/>
      <c r="H43" s="156">
        <f t="shared" si="1"/>
        <v>0</v>
      </c>
      <c r="I43" s="157"/>
      <c r="J43" s="33"/>
      <c r="K43" s="34">
        <f t="shared" si="2"/>
        <v>0</v>
      </c>
      <c r="L43" s="35"/>
      <c r="M43" s="39">
        <f t="shared" si="3"/>
        <v>0</v>
      </c>
      <c r="N43" s="163">
        <f t="shared" si="4"/>
        <v>0</v>
      </c>
      <c r="O43" s="163">
        <f t="shared" si="8"/>
        <v>0</v>
      </c>
      <c r="P43" s="164">
        <f t="shared" si="5"/>
        <v>0</v>
      </c>
      <c r="Q43" s="165">
        <f t="shared" si="6"/>
        <v>0</v>
      </c>
      <c r="R43" s="166">
        <f>'2.6 Fixed Asset Cont Sched'!L251</f>
        <v>0</v>
      </c>
      <c r="S43" s="167">
        <f t="shared" si="7"/>
        <v>0</v>
      </c>
    </row>
    <row r="44" spans="1:19" ht="14.25" x14ac:dyDescent="0.2">
      <c r="A44" s="37">
        <v>1955</v>
      </c>
      <c r="B44" s="38" t="s">
        <v>82</v>
      </c>
      <c r="C44" s="154">
        <f>'2.6 Fixed Asset Cont Sched'!O183</f>
        <v>0</v>
      </c>
      <c r="D44" s="155"/>
      <c r="E44" s="156">
        <f t="shared" si="0"/>
        <v>0</v>
      </c>
      <c r="F44" s="154"/>
      <c r="G44" s="155"/>
      <c r="H44" s="156">
        <f t="shared" si="1"/>
        <v>0</v>
      </c>
      <c r="I44" s="157"/>
      <c r="J44" s="33"/>
      <c r="K44" s="34">
        <f t="shared" si="2"/>
        <v>0</v>
      </c>
      <c r="L44" s="35"/>
      <c r="M44" s="39">
        <f t="shared" si="3"/>
        <v>0</v>
      </c>
      <c r="N44" s="163">
        <f t="shared" si="4"/>
        <v>0</v>
      </c>
      <c r="O44" s="163">
        <f t="shared" si="8"/>
        <v>0</v>
      </c>
      <c r="P44" s="164">
        <f t="shared" si="5"/>
        <v>0</v>
      </c>
      <c r="Q44" s="165">
        <f t="shared" si="6"/>
        <v>0</v>
      </c>
      <c r="R44" s="166">
        <f>'2.6 Fixed Asset Cont Sched'!L252</f>
        <v>0</v>
      </c>
      <c r="S44" s="167">
        <f t="shared" si="7"/>
        <v>0</v>
      </c>
    </row>
    <row r="45" spans="1:19" ht="14.25" x14ac:dyDescent="0.2">
      <c r="A45" s="37">
        <v>1955</v>
      </c>
      <c r="B45" s="38" t="s">
        <v>83</v>
      </c>
      <c r="C45" s="154">
        <f>'2.6 Fixed Asset Cont Sched'!O184</f>
        <v>0</v>
      </c>
      <c r="D45" s="155"/>
      <c r="E45" s="156">
        <f t="shared" si="0"/>
        <v>0</v>
      </c>
      <c r="F45" s="154"/>
      <c r="G45" s="155"/>
      <c r="H45" s="156">
        <f t="shared" si="1"/>
        <v>0</v>
      </c>
      <c r="I45" s="157"/>
      <c r="J45" s="33"/>
      <c r="K45" s="34">
        <f t="shared" si="2"/>
        <v>0</v>
      </c>
      <c r="L45" s="35"/>
      <c r="M45" s="39">
        <f t="shared" si="3"/>
        <v>0</v>
      </c>
      <c r="N45" s="163">
        <f t="shared" si="4"/>
        <v>0</v>
      </c>
      <c r="O45" s="163">
        <f t="shared" si="8"/>
        <v>0</v>
      </c>
      <c r="P45" s="164">
        <f t="shared" si="5"/>
        <v>0</v>
      </c>
      <c r="Q45" s="165">
        <f t="shared" si="6"/>
        <v>0</v>
      </c>
      <c r="R45" s="166">
        <f>'2.6 Fixed Asset Cont Sched'!L253</f>
        <v>0</v>
      </c>
      <c r="S45" s="167">
        <f t="shared" si="7"/>
        <v>0</v>
      </c>
    </row>
    <row r="46" spans="1:19" ht="14.25" x14ac:dyDescent="0.2">
      <c r="A46" s="37">
        <v>1960</v>
      </c>
      <c r="B46" s="38" t="s">
        <v>84</v>
      </c>
      <c r="C46" s="154">
        <f>'2.6 Fixed Asset Cont Sched'!O185</f>
        <v>0</v>
      </c>
      <c r="D46" s="155"/>
      <c r="E46" s="156">
        <f t="shared" si="0"/>
        <v>0</v>
      </c>
      <c r="F46" s="154"/>
      <c r="G46" s="155"/>
      <c r="H46" s="156">
        <f t="shared" si="1"/>
        <v>0</v>
      </c>
      <c r="I46" s="157"/>
      <c r="J46" s="33"/>
      <c r="K46" s="34">
        <f t="shared" si="2"/>
        <v>0</v>
      </c>
      <c r="L46" s="35"/>
      <c r="M46" s="39">
        <f t="shared" si="3"/>
        <v>0</v>
      </c>
      <c r="N46" s="163">
        <f t="shared" si="4"/>
        <v>0</v>
      </c>
      <c r="O46" s="163">
        <f t="shared" si="8"/>
        <v>0</v>
      </c>
      <c r="P46" s="164">
        <f t="shared" si="5"/>
        <v>0</v>
      </c>
      <c r="Q46" s="165">
        <f t="shared" si="6"/>
        <v>0</v>
      </c>
      <c r="R46" s="166">
        <f>'2.6 Fixed Asset Cont Sched'!L254</f>
        <v>0</v>
      </c>
      <c r="S46" s="167">
        <f t="shared" si="7"/>
        <v>0</v>
      </c>
    </row>
    <row r="47" spans="1:19" ht="14.25" x14ac:dyDescent="0.2">
      <c r="A47" s="37">
        <v>1970</v>
      </c>
      <c r="B47" s="40" t="s">
        <v>85</v>
      </c>
      <c r="C47" s="154">
        <f>'2.6 Fixed Asset Cont Sched'!O186</f>
        <v>0</v>
      </c>
      <c r="D47" s="155"/>
      <c r="E47" s="156">
        <f t="shared" si="0"/>
        <v>0</v>
      </c>
      <c r="F47" s="154"/>
      <c r="G47" s="155"/>
      <c r="H47" s="156">
        <f t="shared" si="1"/>
        <v>0</v>
      </c>
      <c r="I47" s="157"/>
      <c r="J47" s="33"/>
      <c r="K47" s="34">
        <f t="shared" si="2"/>
        <v>0</v>
      </c>
      <c r="L47" s="35"/>
      <c r="M47" s="39">
        <f t="shared" si="3"/>
        <v>0</v>
      </c>
      <c r="N47" s="163">
        <f t="shared" si="4"/>
        <v>0</v>
      </c>
      <c r="O47" s="163">
        <f t="shared" si="8"/>
        <v>0</v>
      </c>
      <c r="P47" s="164">
        <f t="shared" si="5"/>
        <v>0</v>
      </c>
      <c r="Q47" s="165">
        <f t="shared" si="6"/>
        <v>0</v>
      </c>
      <c r="R47" s="166">
        <f>'2.6 Fixed Asset Cont Sched'!L255</f>
        <v>0</v>
      </c>
      <c r="S47" s="167">
        <f t="shared" si="7"/>
        <v>0</v>
      </c>
    </row>
    <row r="48" spans="1:19" ht="14.25" x14ac:dyDescent="0.2">
      <c r="A48" s="37">
        <v>1975</v>
      </c>
      <c r="B48" s="38" t="s">
        <v>86</v>
      </c>
      <c r="C48" s="154">
        <f>'2.6 Fixed Asset Cont Sched'!O187</f>
        <v>0</v>
      </c>
      <c r="D48" s="155"/>
      <c r="E48" s="156">
        <f t="shared" si="0"/>
        <v>0</v>
      </c>
      <c r="F48" s="154"/>
      <c r="G48" s="155"/>
      <c r="H48" s="156">
        <f t="shared" si="1"/>
        <v>0</v>
      </c>
      <c r="I48" s="157"/>
      <c r="J48" s="33"/>
      <c r="K48" s="34">
        <f t="shared" si="2"/>
        <v>0</v>
      </c>
      <c r="L48" s="35"/>
      <c r="M48" s="39">
        <f t="shared" si="3"/>
        <v>0</v>
      </c>
      <c r="N48" s="163">
        <f t="shared" si="4"/>
        <v>0</v>
      </c>
      <c r="O48" s="163">
        <f t="shared" si="8"/>
        <v>0</v>
      </c>
      <c r="P48" s="164">
        <f t="shared" si="5"/>
        <v>0</v>
      </c>
      <c r="Q48" s="165">
        <f t="shared" si="6"/>
        <v>0</v>
      </c>
      <c r="R48" s="166">
        <f>'2.6 Fixed Asset Cont Sched'!L256</f>
        <v>0</v>
      </c>
      <c r="S48" s="167">
        <f t="shared" si="7"/>
        <v>0</v>
      </c>
    </row>
    <row r="49" spans="1:19" ht="14.25" x14ac:dyDescent="0.2">
      <c r="A49" s="37">
        <v>1980</v>
      </c>
      <c r="B49" s="38" t="s">
        <v>87</v>
      </c>
      <c r="C49" s="154">
        <f>'2.6 Fixed Asset Cont Sched'!O188</f>
        <v>0</v>
      </c>
      <c r="D49" s="155"/>
      <c r="E49" s="156">
        <f t="shared" si="0"/>
        <v>0</v>
      </c>
      <c r="F49" s="154"/>
      <c r="G49" s="155"/>
      <c r="H49" s="156">
        <f t="shared" si="1"/>
        <v>0</v>
      </c>
      <c r="I49" s="157"/>
      <c r="J49" s="33"/>
      <c r="K49" s="34">
        <f t="shared" si="2"/>
        <v>0</v>
      </c>
      <c r="L49" s="35"/>
      <c r="M49" s="39">
        <f t="shared" si="3"/>
        <v>0</v>
      </c>
      <c r="N49" s="163">
        <f t="shared" si="4"/>
        <v>0</v>
      </c>
      <c r="O49" s="163">
        <f t="shared" si="8"/>
        <v>0</v>
      </c>
      <c r="P49" s="164">
        <f t="shared" si="5"/>
        <v>0</v>
      </c>
      <c r="Q49" s="165">
        <f t="shared" si="6"/>
        <v>0</v>
      </c>
      <c r="R49" s="166">
        <f>'2.6 Fixed Asset Cont Sched'!L257</f>
        <v>0</v>
      </c>
      <c r="S49" s="167">
        <f t="shared" si="7"/>
        <v>0</v>
      </c>
    </row>
    <row r="50" spans="1:19" ht="14.25" x14ac:dyDescent="0.2">
      <c r="A50" s="37">
        <v>1985</v>
      </c>
      <c r="B50" s="38" t="s">
        <v>88</v>
      </c>
      <c r="C50" s="154">
        <f>'2.6 Fixed Asset Cont Sched'!O189</f>
        <v>0</v>
      </c>
      <c r="D50" s="155"/>
      <c r="E50" s="156">
        <f t="shared" si="0"/>
        <v>0</v>
      </c>
      <c r="F50" s="154"/>
      <c r="G50" s="155"/>
      <c r="H50" s="156">
        <f t="shared" si="1"/>
        <v>0</v>
      </c>
      <c r="I50" s="157"/>
      <c r="J50" s="33"/>
      <c r="K50" s="34">
        <f t="shared" si="2"/>
        <v>0</v>
      </c>
      <c r="L50" s="35"/>
      <c r="M50" s="39">
        <f t="shared" si="3"/>
        <v>0</v>
      </c>
      <c r="N50" s="163">
        <f t="shared" si="4"/>
        <v>0</v>
      </c>
      <c r="O50" s="163">
        <f t="shared" si="8"/>
        <v>0</v>
      </c>
      <c r="P50" s="164">
        <f t="shared" si="5"/>
        <v>0</v>
      </c>
      <c r="Q50" s="165">
        <f t="shared" si="6"/>
        <v>0</v>
      </c>
      <c r="R50" s="166">
        <f>'2.6 Fixed Asset Cont Sched'!L258</f>
        <v>0</v>
      </c>
      <c r="S50" s="167">
        <f t="shared" si="7"/>
        <v>0</v>
      </c>
    </row>
    <row r="51" spans="1:19" ht="14.25" x14ac:dyDescent="0.2">
      <c r="A51" s="37">
        <v>1990</v>
      </c>
      <c r="B51" s="41" t="s">
        <v>89</v>
      </c>
      <c r="C51" s="154">
        <f>'2.6 Fixed Asset Cont Sched'!O190</f>
        <v>0</v>
      </c>
      <c r="D51" s="155"/>
      <c r="E51" s="156">
        <f t="shared" si="0"/>
        <v>0</v>
      </c>
      <c r="F51" s="154"/>
      <c r="G51" s="155"/>
      <c r="H51" s="156">
        <f t="shared" si="1"/>
        <v>0</v>
      </c>
      <c r="I51" s="157"/>
      <c r="J51" s="33"/>
      <c r="K51" s="34">
        <f t="shared" si="2"/>
        <v>0</v>
      </c>
      <c r="L51" s="35"/>
      <c r="M51" s="39">
        <f t="shared" si="3"/>
        <v>0</v>
      </c>
      <c r="N51" s="163">
        <f t="shared" si="4"/>
        <v>0</v>
      </c>
      <c r="O51" s="163">
        <f t="shared" si="8"/>
        <v>0</v>
      </c>
      <c r="P51" s="164">
        <f t="shared" si="5"/>
        <v>0</v>
      </c>
      <c r="Q51" s="165">
        <f t="shared" si="6"/>
        <v>0</v>
      </c>
      <c r="R51" s="166">
        <f>'2.6 Fixed Asset Cont Sched'!L259</f>
        <v>0</v>
      </c>
      <c r="S51" s="167">
        <f t="shared" si="7"/>
        <v>0</v>
      </c>
    </row>
    <row r="52" spans="1:19" ht="15" thickBot="1" x14ac:dyDescent="0.25">
      <c r="A52" s="37">
        <v>1995</v>
      </c>
      <c r="B52" s="38" t="s">
        <v>90</v>
      </c>
      <c r="C52" s="154">
        <f>'2.6 Fixed Asset Cont Sched'!O191</f>
        <v>0</v>
      </c>
      <c r="D52" s="158"/>
      <c r="E52" s="156">
        <f t="shared" si="0"/>
        <v>0</v>
      </c>
      <c r="F52" s="159"/>
      <c r="G52" s="158"/>
      <c r="H52" s="156">
        <f t="shared" si="1"/>
        <v>0</v>
      </c>
      <c r="I52" s="160"/>
      <c r="J52" s="42"/>
      <c r="K52" s="34">
        <f t="shared" si="2"/>
        <v>0</v>
      </c>
      <c r="L52" s="43"/>
      <c r="M52" s="44">
        <f t="shared" si="3"/>
        <v>0</v>
      </c>
      <c r="N52" s="163">
        <f t="shared" si="4"/>
        <v>0</v>
      </c>
      <c r="O52" s="163">
        <f t="shared" si="8"/>
        <v>0</v>
      </c>
      <c r="P52" s="164">
        <f t="shared" si="5"/>
        <v>0</v>
      </c>
      <c r="Q52" s="165">
        <f t="shared" si="6"/>
        <v>0</v>
      </c>
      <c r="R52" s="166">
        <f>'2.6 Fixed Asset Cont Sched'!L260</f>
        <v>0</v>
      </c>
      <c r="S52" s="167">
        <f t="shared" si="7"/>
        <v>0</v>
      </c>
    </row>
    <row r="53" spans="1:19" ht="15.75" thickTop="1" thickBot="1" x14ac:dyDescent="0.25">
      <c r="A53" s="45"/>
      <c r="B53" s="46" t="s">
        <v>91</v>
      </c>
      <c r="C53" s="161">
        <f t="shared" ref="C53:I53" si="9">SUM(C15:C52)</f>
        <v>1070924</v>
      </c>
      <c r="D53" s="161">
        <f t="shared" si="9"/>
        <v>0</v>
      </c>
      <c r="E53" s="161">
        <f t="shared" si="9"/>
        <v>1070924</v>
      </c>
      <c r="F53" s="161">
        <f t="shared" si="9"/>
        <v>0</v>
      </c>
      <c r="G53" s="161">
        <f t="shared" si="9"/>
        <v>0</v>
      </c>
      <c r="H53" s="161">
        <f t="shared" si="9"/>
        <v>0</v>
      </c>
      <c r="I53" s="162">
        <f t="shared" si="9"/>
        <v>101175</v>
      </c>
      <c r="J53" s="47"/>
      <c r="K53" s="48"/>
      <c r="L53" s="49"/>
      <c r="M53" s="50"/>
      <c r="N53" s="161">
        <f t="shared" ref="N53:S53" si="10">SUM(N15:N52)</f>
        <v>71571.231788261852</v>
      </c>
      <c r="O53" s="168">
        <f t="shared" si="10"/>
        <v>0</v>
      </c>
      <c r="P53" s="168">
        <f t="shared" si="10"/>
        <v>14175.906666666668</v>
      </c>
      <c r="Q53" s="169">
        <f t="shared" si="10"/>
        <v>85747.138454928543</v>
      </c>
      <c r="R53" s="170">
        <f t="shared" si="10"/>
        <v>50827</v>
      </c>
      <c r="S53" s="168">
        <f t="shared" si="10"/>
        <v>-34920.138454928521</v>
      </c>
    </row>
    <row r="54" spans="1:19" ht="14.25" x14ac:dyDescent="0.2">
      <c r="A54" s="51"/>
      <c r="B54" s="2"/>
      <c r="C54" s="52"/>
      <c r="D54" s="52"/>
      <c r="E54" s="52"/>
      <c r="F54" s="52"/>
      <c r="G54" s="52"/>
      <c r="H54" s="52"/>
      <c r="I54" s="52"/>
      <c r="J54" s="52"/>
      <c r="K54" s="52"/>
      <c r="L54" s="53"/>
      <c r="M54" s="54"/>
      <c r="N54" s="52"/>
      <c r="O54" s="52"/>
      <c r="P54" s="52"/>
      <c r="Q54" s="52"/>
      <c r="R54" s="52"/>
      <c r="S54" s="52"/>
    </row>
    <row r="56" spans="1:19" x14ac:dyDescent="0.2">
      <c r="A56" s="2" t="s">
        <v>92</v>
      </c>
      <c r="B56" s="1" t="s">
        <v>93</v>
      </c>
    </row>
    <row r="57" spans="1:19" ht="12.75" customHeight="1" x14ac:dyDescent="0.2">
      <c r="B57" s="196" t="s">
        <v>94</v>
      </c>
      <c r="C57" s="196"/>
      <c r="D57" s="196"/>
      <c r="E57" s="196"/>
      <c r="F57" s="196"/>
      <c r="G57" s="196"/>
      <c r="H57" s="196"/>
      <c r="I57" s="196"/>
      <c r="J57" s="196"/>
      <c r="K57" s="196"/>
      <c r="L57" s="196"/>
      <c r="M57" s="196"/>
      <c r="N57" s="196"/>
      <c r="O57" s="196"/>
      <c r="P57" s="196"/>
      <c r="Q57" s="196"/>
      <c r="R57" s="196"/>
      <c r="S57" s="196"/>
    </row>
    <row r="58" spans="1:19" x14ac:dyDescent="0.2">
      <c r="A58" s="2"/>
      <c r="B58" s="55"/>
      <c r="C58" s="55"/>
      <c r="D58" s="55"/>
      <c r="E58" s="55"/>
      <c r="F58" s="55"/>
      <c r="G58" s="55"/>
      <c r="H58" s="55"/>
      <c r="I58" s="55"/>
      <c r="J58" s="55"/>
      <c r="K58" s="55"/>
      <c r="L58" s="55"/>
      <c r="M58" s="55"/>
      <c r="N58" s="55"/>
      <c r="O58" s="55"/>
      <c r="P58" s="55"/>
      <c r="Q58" s="55"/>
      <c r="R58" s="55"/>
      <c r="S58" s="55"/>
    </row>
    <row r="59" spans="1:19" x14ac:dyDescent="0.2">
      <c r="B59" s="55"/>
      <c r="C59" s="55"/>
      <c r="D59" s="55"/>
      <c r="E59" s="55"/>
      <c r="F59" s="55"/>
      <c r="G59" s="55"/>
      <c r="H59" s="55"/>
      <c r="I59" s="55"/>
      <c r="J59" s="55"/>
      <c r="K59" s="55"/>
      <c r="L59" s="55"/>
      <c r="M59" s="55"/>
      <c r="N59" s="55"/>
      <c r="O59" s="55"/>
      <c r="P59" s="55"/>
      <c r="Q59" s="55"/>
      <c r="R59" s="55"/>
      <c r="S59" s="55"/>
    </row>
    <row r="60" spans="1:19" x14ac:dyDescent="0.2">
      <c r="A60" s="2" t="s">
        <v>95</v>
      </c>
      <c r="E60" s="172"/>
    </row>
    <row r="61" spans="1:19" ht="31.5" customHeight="1" x14ac:dyDescent="0.2">
      <c r="A61" s="51">
        <v>1</v>
      </c>
      <c r="B61" s="195" t="s">
        <v>96</v>
      </c>
      <c r="C61" s="195"/>
      <c r="D61" s="195"/>
      <c r="E61" s="195"/>
      <c r="F61" s="195"/>
      <c r="G61" s="195"/>
      <c r="H61" s="195"/>
      <c r="I61" s="195"/>
      <c r="J61" s="195"/>
      <c r="K61" s="195"/>
      <c r="L61" s="195"/>
      <c r="M61" s="195"/>
      <c r="N61" s="195"/>
      <c r="O61" s="195"/>
      <c r="P61" s="195"/>
      <c r="Q61" s="195"/>
      <c r="R61" s="195"/>
      <c r="S61" s="195"/>
    </row>
    <row r="62" spans="1:19" ht="29.25" customHeight="1" x14ac:dyDescent="0.2">
      <c r="A62" s="51">
        <v>2</v>
      </c>
      <c r="B62" s="195" t="s">
        <v>97</v>
      </c>
      <c r="C62" s="195"/>
      <c r="D62" s="195"/>
      <c r="E62" s="195"/>
      <c r="F62" s="195"/>
      <c r="G62" s="195"/>
      <c r="H62" s="195"/>
      <c r="I62" s="195"/>
      <c r="J62" s="195"/>
      <c r="K62" s="195"/>
      <c r="L62" s="195"/>
      <c r="M62" s="195"/>
      <c r="N62" s="195"/>
      <c r="O62" s="195"/>
      <c r="P62" s="195"/>
      <c r="Q62" s="195"/>
      <c r="R62" s="195"/>
      <c r="S62" s="195"/>
    </row>
    <row r="63" spans="1:19" ht="44.25" customHeight="1" x14ac:dyDescent="0.2">
      <c r="A63" s="51">
        <v>3</v>
      </c>
      <c r="B63" s="196" t="s">
        <v>98</v>
      </c>
      <c r="C63" s="196"/>
      <c r="D63" s="196"/>
      <c r="E63" s="196"/>
      <c r="F63" s="196"/>
      <c r="G63" s="196"/>
      <c r="H63" s="196"/>
      <c r="I63" s="196"/>
      <c r="J63" s="196"/>
      <c r="K63" s="196"/>
      <c r="L63" s="196"/>
      <c r="M63" s="196"/>
      <c r="N63" s="196"/>
      <c r="O63" s="196"/>
      <c r="P63" s="196"/>
      <c r="Q63" s="196"/>
      <c r="R63" s="196"/>
      <c r="S63" s="196"/>
    </row>
    <row r="64" spans="1:19" x14ac:dyDescent="0.2">
      <c r="A64" s="51">
        <v>4</v>
      </c>
      <c r="B64" s="196" t="s">
        <v>99</v>
      </c>
      <c r="C64" s="196"/>
      <c r="D64" s="196"/>
      <c r="E64" s="196"/>
      <c r="F64" s="196"/>
      <c r="G64" s="196"/>
      <c r="H64" s="196"/>
      <c r="I64" s="196"/>
      <c r="J64" s="196"/>
      <c r="K64" s="196"/>
      <c r="L64" s="196"/>
      <c r="M64" s="196"/>
      <c r="N64" s="196"/>
      <c r="O64" s="196"/>
      <c r="P64" s="196"/>
      <c r="Q64" s="196"/>
      <c r="R64" s="196"/>
      <c r="S64" s="196"/>
    </row>
    <row r="65" spans="1:19" ht="12.75" customHeight="1" x14ac:dyDescent="0.2">
      <c r="A65" s="9">
        <v>5</v>
      </c>
      <c r="B65" s="56" t="s">
        <v>100</v>
      </c>
      <c r="C65" s="56"/>
      <c r="D65" s="56"/>
      <c r="E65" s="56"/>
      <c r="F65" s="56"/>
      <c r="G65" s="56"/>
      <c r="H65" s="56"/>
      <c r="I65" s="56"/>
      <c r="J65" s="56"/>
      <c r="K65" s="56"/>
      <c r="L65" s="56"/>
      <c r="M65" s="56"/>
      <c r="N65" s="56"/>
      <c r="O65" s="56"/>
      <c r="P65" s="56"/>
      <c r="Q65" s="56"/>
      <c r="R65" s="56"/>
      <c r="S65" s="56"/>
    </row>
    <row r="66" spans="1:19" x14ac:dyDescent="0.2">
      <c r="A66" s="9">
        <v>6</v>
      </c>
      <c r="B66" s="196" t="s">
        <v>101</v>
      </c>
      <c r="C66" s="196"/>
      <c r="D66" s="196"/>
      <c r="E66" s="196"/>
      <c r="F66" s="196"/>
      <c r="G66" s="196"/>
      <c r="H66" s="196"/>
      <c r="I66" s="196"/>
      <c r="J66" s="196"/>
      <c r="K66" s="196"/>
      <c r="L66" s="196"/>
      <c r="M66" s="196"/>
      <c r="N66" s="196"/>
      <c r="O66" s="196"/>
      <c r="P66" s="196"/>
      <c r="Q66" s="196"/>
      <c r="R66" s="196"/>
      <c r="S66" s="196"/>
    </row>
    <row r="67" spans="1:19" x14ac:dyDescent="0.2">
      <c r="A67" s="57">
        <v>7</v>
      </c>
      <c r="B67" s="56" t="s">
        <v>102</v>
      </c>
    </row>
    <row r="68" spans="1:19" ht="12.75" customHeight="1" x14ac:dyDescent="0.2">
      <c r="A68" s="57">
        <v>8</v>
      </c>
      <c r="B68" s="56" t="s">
        <v>103</v>
      </c>
      <c r="C68" s="58"/>
      <c r="D68" s="58"/>
      <c r="E68" s="58"/>
      <c r="F68" s="58"/>
      <c r="G68" s="58"/>
      <c r="H68" s="58"/>
      <c r="I68" s="58"/>
      <c r="J68" s="58"/>
      <c r="K68" s="58"/>
      <c r="L68" s="58"/>
      <c r="M68" s="58"/>
      <c r="N68" s="58"/>
      <c r="O68" s="58"/>
      <c r="P68" s="58"/>
      <c r="Q68" s="58"/>
      <c r="R68" s="58"/>
      <c r="S68" s="58"/>
    </row>
    <row r="69" spans="1:19" x14ac:dyDescent="0.2">
      <c r="A69" s="57"/>
      <c r="B69" s="58"/>
      <c r="C69" s="58"/>
      <c r="D69" s="58"/>
      <c r="E69" s="58"/>
      <c r="F69" s="58"/>
      <c r="G69" s="58"/>
      <c r="H69" s="58"/>
      <c r="I69" s="58"/>
      <c r="J69" s="58"/>
      <c r="K69" s="58"/>
      <c r="L69" s="58"/>
      <c r="M69" s="58"/>
      <c r="N69" s="58"/>
      <c r="O69" s="58"/>
      <c r="P69" s="58"/>
      <c r="Q69" s="58"/>
      <c r="R69" s="58"/>
      <c r="S69" s="58"/>
    </row>
    <row r="70" spans="1:19" x14ac:dyDescent="0.2">
      <c r="C70" s="55"/>
      <c r="D70" s="55"/>
      <c r="E70" s="55"/>
      <c r="F70" s="55"/>
      <c r="G70" s="55"/>
      <c r="H70" s="55"/>
      <c r="I70" s="55"/>
      <c r="J70" s="55"/>
      <c r="K70" s="55"/>
      <c r="L70" s="55"/>
      <c r="M70" s="55"/>
      <c r="N70" s="55"/>
      <c r="O70" s="55"/>
      <c r="P70" s="55"/>
      <c r="Q70" s="55"/>
      <c r="R70" s="55"/>
      <c r="S70" s="55"/>
    </row>
  </sheetData>
  <mergeCells count="22">
    <mergeCell ref="B64:S64"/>
    <mergeCell ref="B66:S66"/>
    <mergeCell ref="A13:A14"/>
    <mergeCell ref="B13:B14"/>
    <mergeCell ref="B57:S57"/>
    <mergeCell ref="B61:S61"/>
    <mergeCell ref="B62:S62"/>
    <mergeCell ref="B63:S63"/>
    <mergeCell ref="A8:B8"/>
    <mergeCell ref="C8:Q8"/>
    <mergeCell ref="A9:B9"/>
    <mergeCell ref="C9:Q9"/>
    <mergeCell ref="C12:I12"/>
    <mergeCell ref="J12:M12"/>
    <mergeCell ref="N12:Q12"/>
    <mergeCell ref="A7:B7"/>
    <mergeCell ref="C7:Q7"/>
    <mergeCell ref="A1:S1"/>
    <mergeCell ref="A2:S2"/>
    <mergeCell ref="A3:S3"/>
    <mergeCell ref="A6:B6"/>
    <mergeCell ref="C6:Q6"/>
  </mergeCells>
  <dataValidations count="6">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600-000000000000}"/>
    <dataValidation type="list" allowBlank="1" showInputMessage="1" showErrorMessage="1" sqref="R7" xr:uid="{00000000-0002-0000-0600-000001000000}">
      <formula1>$Y$6:$Y$12</formula1>
    </dataValidation>
    <dataValidation type="list" allowBlank="1" showInputMessage="1" showErrorMessage="1" sqref="R8" xr:uid="{00000000-0002-0000-0600-000002000000}">
      <formula1>$Y$7:$Y$12</formula1>
    </dataValidation>
    <dataValidation type="list" allowBlank="1" showInputMessage="1" showErrorMessage="1" sqref="R9" xr:uid="{00000000-0002-0000-0600-000003000000}">
      <formula1>$Y$8:$Y$12</formula1>
    </dataValidation>
    <dataValidation type="list" allowBlank="1" showInputMessage="1" showErrorMessage="1" sqref="S7:S8" xr:uid="{00000000-0002-0000-0600-000004000000}">
      <formula1>$Y$1:$Y$3</formula1>
    </dataValidation>
    <dataValidation type="list" allowBlank="1" showInputMessage="1" showErrorMessage="1" sqref="S9" xr:uid="{00000000-0002-0000-0600-000005000000}">
      <formula1>$Y$2:$Y$3</formula1>
    </dataValidation>
  </dataValidations>
  <pageMargins left="0.7" right="0.7" top="0.75" bottom="0.75" header="0.3" footer="0.3"/>
  <pageSetup scale="41" fitToHeight="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70"/>
  <sheetViews>
    <sheetView workbookViewId="0">
      <selection activeCell="A9" sqref="A9:B9"/>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0"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197" t="s">
        <v>0</v>
      </c>
      <c r="B1" s="197"/>
      <c r="C1" s="197"/>
      <c r="D1" s="197"/>
      <c r="E1" s="197"/>
      <c r="F1" s="197"/>
      <c r="G1" s="197"/>
      <c r="H1" s="197"/>
      <c r="I1" s="197"/>
      <c r="J1" s="197"/>
      <c r="K1" s="197"/>
      <c r="L1" s="197"/>
      <c r="M1" s="197"/>
      <c r="N1" s="197"/>
      <c r="O1" s="197"/>
      <c r="P1" s="197"/>
      <c r="Q1" s="197"/>
      <c r="R1" s="197"/>
      <c r="S1" s="197"/>
      <c r="Y1" s="1" t="s">
        <v>1</v>
      </c>
    </row>
    <row r="2" spans="1:25" ht="18" x14ac:dyDescent="0.25">
      <c r="A2" s="197" t="s">
        <v>2</v>
      </c>
      <c r="B2" s="197"/>
      <c r="C2" s="197"/>
      <c r="D2" s="197"/>
      <c r="E2" s="197"/>
      <c r="F2" s="197"/>
      <c r="G2" s="197"/>
      <c r="H2" s="197"/>
      <c r="I2" s="197"/>
      <c r="J2" s="197"/>
      <c r="K2" s="197"/>
      <c r="L2" s="197"/>
      <c r="M2" s="197"/>
      <c r="N2" s="197"/>
      <c r="O2" s="197"/>
      <c r="P2" s="197"/>
      <c r="Q2" s="197"/>
      <c r="R2" s="197"/>
      <c r="S2" s="197"/>
      <c r="Y2" s="1" t="s">
        <v>3</v>
      </c>
    </row>
    <row r="3" spans="1:25" ht="18" x14ac:dyDescent="0.25">
      <c r="A3" s="197"/>
      <c r="B3" s="197"/>
      <c r="C3" s="197"/>
      <c r="D3" s="197"/>
      <c r="E3" s="197"/>
      <c r="F3" s="197"/>
      <c r="G3" s="197"/>
      <c r="H3" s="197"/>
      <c r="I3" s="197"/>
      <c r="J3" s="197"/>
      <c r="K3" s="197"/>
      <c r="L3" s="197"/>
      <c r="M3" s="197"/>
      <c r="N3" s="197"/>
      <c r="O3" s="197"/>
      <c r="P3" s="197"/>
      <c r="Q3" s="197"/>
      <c r="R3" s="197"/>
      <c r="S3" s="197"/>
      <c r="Y3" s="1" t="s">
        <v>4</v>
      </c>
    </row>
    <row r="4" spans="1:25" ht="18" x14ac:dyDescent="0.25">
      <c r="A4" s="3" t="s">
        <v>5</v>
      </c>
      <c r="B4" s="4"/>
      <c r="C4" s="4"/>
      <c r="D4" s="4"/>
      <c r="E4" s="4"/>
      <c r="F4" s="4"/>
      <c r="G4" s="4"/>
      <c r="H4" s="4"/>
      <c r="I4" s="4"/>
      <c r="J4" s="4"/>
      <c r="K4" s="4"/>
      <c r="L4" s="4"/>
      <c r="M4" s="4"/>
      <c r="N4" s="4"/>
      <c r="O4" s="4"/>
      <c r="P4" s="4"/>
      <c r="Q4" s="4"/>
      <c r="R4" s="4"/>
      <c r="S4" s="4"/>
    </row>
    <row r="5" spans="1:25" ht="18" x14ac:dyDescent="0.25">
      <c r="A5" s="4"/>
      <c r="B5" s="4"/>
      <c r="C5" s="4"/>
      <c r="D5" s="4"/>
      <c r="E5" s="4"/>
      <c r="F5" s="4"/>
      <c r="G5" s="4"/>
      <c r="H5" s="4"/>
      <c r="I5" s="4"/>
      <c r="J5" s="4"/>
      <c r="K5" s="4"/>
      <c r="L5" s="4"/>
      <c r="M5" s="4"/>
      <c r="N5" s="4"/>
      <c r="O5" s="4"/>
      <c r="P5" s="4"/>
      <c r="Q5" s="4"/>
      <c r="R5" s="4"/>
      <c r="S5" s="4"/>
    </row>
    <row r="6" spans="1:25" ht="51" customHeight="1" x14ac:dyDescent="0.2">
      <c r="A6" s="206" t="s">
        <v>6</v>
      </c>
      <c r="B6" s="207"/>
      <c r="C6" s="208" t="s">
        <v>7</v>
      </c>
      <c r="D6" s="208"/>
      <c r="E6" s="208"/>
      <c r="F6" s="208"/>
      <c r="G6" s="208"/>
      <c r="H6" s="208"/>
      <c r="I6" s="208"/>
      <c r="J6" s="208"/>
      <c r="K6" s="208"/>
      <c r="L6" s="208"/>
      <c r="M6" s="208"/>
      <c r="N6" s="208"/>
      <c r="O6" s="208"/>
      <c r="P6" s="208"/>
      <c r="Q6" s="208"/>
      <c r="R6" s="5" t="s">
        <v>8</v>
      </c>
      <c r="S6" s="6" t="s">
        <v>9</v>
      </c>
      <c r="Y6" s="1">
        <v>2012</v>
      </c>
    </row>
    <row r="7" spans="1:25" ht="35.25" customHeight="1" x14ac:dyDescent="0.2">
      <c r="A7" s="203" t="s">
        <v>10</v>
      </c>
      <c r="B7" s="204"/>
      <c r="C7" s="205" t="s">
        <v>11</v>
      </c>
      <c r="D7" s="205"/>
      <c r="E7" s="205"/>
      <c r="F7" s="205"/>
      <c r="G7" s="205"/>
      <c r="H7" s="205"/>
      <c r="I7" s="205"/>
      <c r="J7" s="205"/>
      <c r="K7" s="205"/>
      <c r="L7" s="205"/>
      <c r="M7" s="205"/>
      <c r="N7" s="205"/>
      <c r="O7" s="205"/>
      <c r="P7" s="205"/>
      <c r="Q7" s="205"/>
      <c r="R7" s="7"/>
      <c r="S7" s="8"/>
      <c r="Y7" s="1">
        <v>2013</v>
      </c>
    </row>
    <row r="8" spans="1:25" ht="30.75" customHeight="1" x14ac:dyDescent="0.2">
      <c r="A8" s="209" t="s">
        <v>12</v>
      </c>
      <c r="B8" s="210"/>
      <c r="C8" s="211" t="s">
        <v>13</v>
      </c>
      <c r="D8" s="211"/>
      <c r="E8" s="211"/>
      <c r="F8" s="211"/>
      <c r="G8" s="211"/>
      <c r="H8" s="211"/>
      <c r="I8" s="211"/>
      <c r="J8" s="211"/>
      <c r="K8" s="211"/>
      <c r="L8" s="211"/>
      <c r="M8" s="211"/>
      <c r="N8" s="211"/>
      <c r="O8" s="211"/>
      <c r="P8" s="211"/>
      <c r="Q8" s="211"/>
      <c r="R8" s="7"/>
      <c r="S8" s="7"/>
      <c r="Y8" s="1">
        <v>2014</v>
      </c>
    </row>
    <row r="9" spans="1:25" ht="36.75" customHeight="1" x14ac:dyDescent="0.2">
      <c r="A9" s="205" t="s">
        <v>14</v>
      </c>
      <c r="B9" s="205"/>
      <c r="C9" s="205" t="s">
        <v>15</v>
      </c>
      <c r="D9" s="205"/>
      <c r="E9" s="205"/>
      <c r="F9" s="205"/>
      <c r="G9" s="205"/>
      <c r="H9" s="205"/>
      <c r="I9" s="205"/>
      <c r="J9" s="205"/>
      <c r="K9" s="205"/>
      <c r="L9" s="205"/>
      <c r="M9" s="205"/>
      <c r="N9" s="205"/>
      <c r="O9" s="205"/>
      <c r="P9" s="205"/>
      <c r="Q9" s="205"/>
      <c r="R9" s="7"/>
      <c r="S9" s="7"/>
      <c r="Y9" s="1">
        <v>2015</v>
      </c>
    </row>
    <row r="10" spans="1:25" ht="36.75" customHeight="1" x14ac:dyDescent="0.2">
      <c r="A10" s="9"/>
      <c r="B10" s="181" t="s">
        <v>188</v>
      </c>
      <c r="C10" s="10"/>
      <c r="D10" s="10"/>
      <c r="E10" s="10"/>
      <c r="F10" s="10"/>
      <c r="G10" s="10"/>
      <c r="H10" s="10"/>
      <c r="I10" s="10"/>
      <c r="J10" s="10"/>
      <c r="K10" s="10"/>
      <c r="L10" s="10"/>
      <c r="M10" s="10"/>
      <c r="N10" s="10"/>
      <c r="O10" s="10"/>
      <c r="P10" s="10"/>
      <c r="Q10" s="10"/>
      <c r="R10" s="10"/>
      <c r="S10" s="11"/>
      <c r="Y10" s="1">
        <v>2016</v>
      </c>
    </row>
    <row r="11" spans="1:25" ht="13.5" thickBot="1" x14ac:dyDescent="0.25">
      <c r="A11" s="12"/>
      <c r="B11" s="12"/>
      <c r="C11" s="12"/>
      <c r="D11" s="12"/>
      <c r="E11" s="12"/>
      <c r="F11" s="12"/>
      <c r="G11" s="12"/>
      <c r="H11" s="12"/>
      <c r="I11" s="12"/>
      <c r="J11" s="12"/>
      <c r="K11" s="12"/>
      <c r="L11" s="12"/>
      <c r="M11" s="12"/>
      <c r="N11" s="12"/>
      <c r="O11" s="12"/>
      <c r="P11" s="12"/>
      <c r="Q11" s="12"/>
      <c r="R11" s="12"/>
      <c r="S11" s="12"/>
      <c r="Y11" s="1">
        <v>2017</v>
      </c>
    </row>
    <row r="12" spans="1:25" ht="18.75" customHeight="1" thickBot="1" x14ac:dyDescent="0.3">
      <c r="A12" s="4"/>
      <c r="B12" s="4"/>
      <c r="C12" s="212" t="s">
        <v>16</v>
      </c>
      <c r="D12" s="213"/>
      <c r="E12" s="213"/>
      <c r="F12" s="213"/>
      <c r="G12" s="213"/>
      <c r="H12" s="213"/>
      <c r="I12" s="214"/>
      <c r="J12" s="215" t="s">
        <v>17</v>
      </c>
      <c r="K12" s="216"/>
      <c r="L12" s="216"/>
      <c r="M12" s="216"/>
      <c r="N12" s="215" t="s">
        <v>18</v>
      </c>
      <c r="O12" s="216"/>
      <c r="P12" s="216"/>
      <c r="Q12" s="217"/>
      <c r="R12" s="4"/>
      <c r="S12" s="4"/>
      <c r="Y12" s="1">
        <v>2018</v>
      </c>
    </row>
    <row r="13" spans="1:25" ht="63.75" customHeight="1" x14ac:dyDescent="0.2">
      <c r="A13" s="218" t="s">
        <v>19</v>
      </c>
      <c r="B13" s="220" t="s">
        <v>20</v>
      </c>
      <c r="C13" s="13" t="s">
        <v>21</v>
      </c>
      <c r="D13" s="14" t="s">
        <v>22</v>
      </c>
      <c r="E13" s="15" t="s">
        <v>23</v>
      </c>
      <c r="F13" s="13" t="s">
        <v>24</v>
      </c>
      <c r="G13" s="14" t="s">
        <v>25</v>
      </c>
      <c r="H13" s="15" t="s">
        <v>26</v>
      </c>
      <c r="I13" s="16" t="s">
        <v>27</v>
      </c>
      <c r="J13" s="13" t="s">
        <v>28</v>
      </c>
      <c r="K13" s="17" t="s">
        <v>29</v>
      </c>
      <c r="L13" s="17" t="s">
        <v>30</v>
      </c>
      <c r="M13" s="18" t="s">
        <v>31</v>
      </c>
      <c r="N13" s="13" t="s">
        <v>32</v>
      </c>
      <c r="O13" s="17" t="s">
        <v>33</v>
      </c>
      <c r="P13" s="17" t="s">
        <v>34</v>
      </c>
      <c r="Q13" s="15" t="s">
        <v>35</v>
      </c>
      <c r="R13" s="19" t="s">
        <v>36</v>
      </c>
      <c r="S13" s="20" t="s">
        <v>37</v>
      </c>
    </row>
    <row r="14" spans="1:25" ht="13.5" thickBot="1" x14ac:dyDescent="0.25">
      <c r="A14" s="219"/>
      <c r="B14" s="221"/>
      <c r="C14" s="21" t="s">
        <v>38</v>
      </c>
      <c r="D14" s="22" t="s">
        <v>39</v>
      </c>
      <c r="E14" s="23" t="s">
        <v>40</v>
      </c>
      <c r="F14" s="21" t="s">
        <v>41</v>
      </c>
      <c r="G14" s="22" t="s">
        <v>42</v>
      </c>
      <c r="H14" s="23" t="s">
        <v>43</v>
      </c>
      <c r="I14" s="24" t="s">
        <v>44</v>
      </c>
      <c r="J14" s="25" t="s">
        <v>45</v>
      </c>
      <c r="K14" s="26" t="s">
        <v>46</v>
      </c>
      <c r="L14" s="22" t="s">
        <v>47</v>
      </c>
      <c r="M14" s="26" t="s">
        <v>48</v>
      </c>
      <c r="N14" s="27" t="s">
        <v>49</v>
      </c>
      <c r="O14" s="28" t="s">
        <v>50</v>
      </c>
      <c r="P14" s="28" t="s">
        <v>51</v>
      </c>
      <c r="Q14" s="29" t="s">
        <v>52</v>
      </c>
      <c r="R14" s="30" t="s">
        <v>53</v>
      </c>
      <c r="S14" s="23" t="s">
        <v>54</v>
      </c>
    </row>
    <row r="15" spans="1:25" ht="25.5" x14ac:dyDescent="0.2">
      <c r="A15" s="31">
        <v>1611</v>
      </c>
      <c r="B15" s="32" t="s">
        <v>55</v>
      </c>
      <c r="C15" s="154">
        <f>'2.6 Fixed Asset Cont Sched'!O223</f>
        <v>81064</v>
      </c>
      <c r="D15" s="155"/>
      <c r="E15" s="156">
        <f>C15-D15</f>
        <v>81064</v>
      </c>
      <c r="F15" s="154"/>
      <c r="G15" s="155"/>
      <c r="H15" s="156">
        <f>F15-G15</f>
        <v>0</v>
      </c>
      <c r="I15" s="157"/>
      <c r="J15" s="33">
        <v>1</v>
      </c>
      <c r="K15" s="34">
        <f>IF(J15=0,0,1/J15)</f>
        <v>1</v>
      </c>
      <c r="L15" s="35">
        <v>2</v>
      </c>
      <c r="M15" s="36">
        <f>IF(L15=0,0,1/L15)</f>
        <v>0.5</v>
      </c>
      <c r="N15" s="163">
        <f>IF(J15=0,0,+E15/J15)</f>
        <v>81064</v>
      </c>
      <c r="O15" s="163">
        <f>IF(L15=0,0,+H15/L15)</f>
        <v>0</v>
      </c>
      <c r="P15" s="164">
        <f>IF(L15=0,0,+(I15*0.5)/L15)</f>
        <v>0</v>
      </c>
      <c r="Q15" s="165">
        <f>IF(ISERROR(+N15+O15+P15), 0, +N15+O15+P15)</f>
        <v>81064</v>
      </c>
      <c r="R15" s="166">
        <f>'2.6 Fixed Asset Cont Sched'!L292</f>
        <v>16213</v>
      </c>
      <c r="S15" s="167">
        <f>IF(ISERROR(+R15-122), 0, +R15-Q15)</f>
        <v>-64851</v>
      </c>
    </row>
    <row r="16" spans="1:25" ht="25.5" x14ac:dyDescent="0.2">
      <c r="A16" s="37">
        <v>1612</v>
      </c>
      <c r="B16" s="38" t="s">
        <v>56</v>
      </c>
      <c r="C16" s="154">
        <f>'2.6 Fixed Asset Cont Sched'!O224</f>
        <v>0</v>
      </c>
      <c r="D16" s="155"/>
      <c r="E16" s="156">
        <f t="shared" ref="E16:E52" si="0">C16-D16</f>
        <v>0</v>
      </c>
      <c r="F16" s="154"/>
      <c r="G16" s="155"/>
      <c r="H16" s="156">
        <f t="shared" ref="H16:H52" si="1">F16-G16</f>
        <v>0</v>
      </c>
      <c r="I16" s="157"/>
      <c r="J16" s="33"/>
      <c r="K16" s="34">
        <f t="shared" ref="K16:K52" si="2">IF(J16=0,0,1/J16)</f>
        <v>0</v>
      </c>
      <c r="L16" s="35"/>
      <c r="M16" s="39">
        <f t="shared" ref="M16:M52" si="3">IF(L16=0,0,1/L16)</f>
        <v>0</v>
      </c>
      <c r="N16" s="163">
        <f t="shared" ref="N16:N52" si="4">IF(J16=0,0,+E16/J16)</f>
        <v>0</v>
      </c>
      <c r="O16" s="163">
        <f>IF(L16=0,0,+H16/L16)</f>
        <v>0</v>
      </c>
      <c r="P16" s="164">
        <f t="shared" ref="P16:P52" si="5">IF(L16=0,0,+(I16*0.5)/L16)</f>
        <v>0</v>
      </c>
      <c r="Q16" s="165">
        <f t="shared" ref="Q16:Q52" si="6">IF(ISERROR(+N16+O16+P16), 0, +N16+O16+P16)</f>
        <v>0</v>
      </c>
      <c r="R16" s="166">
        <f>'2.6 Fixed Asset Cont Sched'!L293</f>
        <v>0</v>
      </c>
      <c r="S16" s="167">
        <f t="shared" ref="S16:S52" si="7">IF(ISERROR(+R16-122), 0, +R16-Q16)</f>
        <v>0</v>
      </c>
    </row>
    <row r="17" spans="1:19" ht="14.25" x14ac:dyDescent="0.2">
      <c r="A17" s="37">
        <v>1805</v>
      </c>
      <c r="B17" s="38" t="s">
        <v>57</v>
      </c>
      <c r="C17" s="154">
        <f>'2.6 Fixed Asset Cont Sched'!O225</f>
        <v>141</v>
      </c>
      <c r="D17" s="155"/>
      <c r="E17" s="156">
        <f t="shared" si="0"/>
        <v>141</v>
      </c>
      <c r="F17" s="154"/>
      <c r="G17" s="155"/>
      <c r="H17" s="156">
        <f t="shared" si="1"/>
        <v>0</v>
      </c>
      <c r="I17" s="157"/>
      <c r="J17" s="33">
        <v>0</v>
      </c>
      <c r="K17" s="34">
        <f t="shared" si="2"/>
        <v>0</v>
      </c>
      <c r="L17" s="35"/>
      <c r="M17" s="39">
        <f t="shared" si="3"/>
        <v>0</v>
      </c>
      <c r="N17" s="163">
        <f t="shared" si="4"/>
        <v>0</v>
      </c>
      <c r="O17" s="163">
        <f t="shared" ref="O17:O52" si="8">IF(L17=0,0,+H17/L17)</f>
        <v>0</v>
      </c>
      <c r="P17" s="164">
        <f t="shared" si="5"/>
        <v>0</v>
      </c>
      <c r="Q17" s="165">
        <f t="shared" si="6"/>
        <v>0</v>
      </c>
      <c r="R17" s="166">
        <f>'2.6 Fixed Asset Cont Sched'!L294</f>
        <v>0</v>
      </c>
      <c r="S17" s="167">
        <f t="shared" si="7"/>
        <v>0</v>
      </c>
    </row>
    <row r="18" spans="1:19" ht="14.25" x14ac:dyDescent="0.2">
      <c r="A18" s="37">
        <v>1808</v>
      </c>
      <c r="B18" s="38" t="s">
        <v>58</v>
      </c>
      <c r="C18" s="154">
        <f>'2.6 Fixed Asset Cont Sched'!O226</f>
        <v>0</v>
      </c>
      <c r="D18" s="155"/>
      <c r="E18" s="156">
        <f t="shared" si="0"/>
        <v>0</v>
      </c>
      <c r="F18" s="154"/>
      <c r="G18" s="155"/>
      <c r="H18" s="156">
        <f t="shared" si="1"/>
        <v>0</v>
      </c>
      <c r="I18" s="157"/>
      <c r="J18" s="33"/>
      <c r="K18" s="34">
        <f t="shared" si="2"/>
        <v>0</v>
      </c>
      <c r="L18" s="35"/>
      <c r="M18" s="39">
        <f t="shared" si="3"/>
        <v>0</v>
      </c>
      <c r="N18" s="163">
        <f t="shared" si="4"/>
        <v>0</v>
      </c>
      <c r="O18" s="163">
        <f t="shared" si="8"/>
        <v>0</v>
      </c>
      <c r="P18" s="164">
        <f t="shared" si="5"/>
        <v>0</v>
      </c>
      <c r="Q18" s="165">
        <f t="shared" si="6"/>
        <v>0</v>
      </c>
      <c r="R18" s="166">
        <f>'2.6 Fixed Asset Cont Sched'!L295</f>
        <v>0</v>
      </c>
      <c r="S18" s="167">
        <f t="shared" si="7"/>
        <v>0</v>
      </c>
    </row>
    <row r="19" spans="1:19" ht="14.25" x14ac:dyDescent="0.2">
      <c r="A19" s="37">
        <v>1810</v>
      </c>
      <c r="B19" s="38" t="s">
        <v>59</v>
      </c>
      <c r="C19" s="154">
        <f>'2.6 Fixed Asset Cont Sched'!O227</f>
        <v>0</v>
      </c>
      <c r="D19" s="155"/>
      <c r="E19" s="156">
        <f t="shared" si="0"/>
        <v>0</v>
      </c>
      <c r="F19" s="154"/>
      <c r="G19" s="155"/>
      <c r="H19" s="156">
        <f t="shared" si="1"/>
        <v>0</v>
      </c>
      <c r="I19" s="157"/>
      <c r="J19" s="33"/>
      <c r="K19" s="34">
        <f t="shared" si="2"/>
        <v>0</v>
      </c>
      <c r="L19" s="35"/>
      <c r="M19" s="39">
        <f t="shared" si="3"/>
        <v>0</v>
      </c>
      <c r="N19" s="163">
        <f t="shared" si="4"/>
        <v>0</v>
      </c>
      <c r="O19" s="163">
        <f t="shared" si="8"/>
        <v>0</v>
      </c>
      <c r="P19" s="164">
        <f t="shared" si="5"/>
        <v>0</v>
      </c>
      <c r="Q19" s="165">
        <f t="shared" si="6"/>
        <v>0</v>
      </c>
      <c r="R19" s="166">
        <f>'2.6 Fixed Asset Cont Sched'!L296</f>
        <v>0</v>
      </c>
      <c r="S19" s="167">
        <f t="shared" si="7"/>
        <v>0</v>
      </c>
    </row>
    <row r="20" spans="1:19" ht="14.25" x14ac:dyDescent="0.2">
      <c r="A20" s="37">
        <v>1815</v>
      </c>
      <c r="B20" s="38" t="s">
        <v>60</v>
      </c>
      <c r="C20" s="154">
        <f>'2.6 Fixed Asset Cont Sched'!O228</f>
        <v>264907</v>
      </c>
      <c r="D20" s="155"/>
      <c r="E20" s="156">
        <f t="shared" si="0"/>
        <v>264907</v>
      </c>
      <c r="F20" s="154"/>
      <c r="G20" s="155"/>
      <c r="H20" s="156">
        <f t="shared" si="1"/>
        <v>0</v>
      </c>
      <c r="I20" s="157"/>
      <c r="J20" s="33">
        <v>38</v>
      </c>
      <c r="K20" s="34">
        <f t="shared" si="2"/>
        <v>2.6315789473684209E-2</v>
      </c>
      <c r="L20" s="35">
        <v>40</v>
      </c>
      <c r="M20" s="39">
        <f t="shared" si="3"/>
        <v>2.5000000000000001E-2</v>
      </c>
      <c r="N20" s="163">
        <f t="shared" si="4"/>
        <v>6971.2368421052633</v>
      </c>
      <c r="O20" s="163">
        <f t="shared" si="8"/>
        <v>0</v>
      </c>
      <c r="P20" s="164">
        <f t="shared" si="5"/>
        <v>0</v>
      </c>
      <c r="Q20" s="165">
        <f t="shared" si="6"/>
        <v>6971.2368421052633</v>
      </c>
      <c r="R20" s="166">
        <f>'2.6 Fixed Asset Cont Sched'!L297</f>
        <v>6623</v>
      </c>
      <c r="S20" s="167">
        <f t="shared" si="7"/>
        <v>-348.23684210526335</v>
      </c>
    </row>
    <row r="21" spans="1:19" ht="14.25" x14ac:dyDescent="0.2">
      <c r="A21" s="37">
        <v>1820</v>
      </c>
      <c r="B21" s="38" t="s">
        <v>61</v>
      </c>
      <c r="C21" s="154">
        <f>'2.6 Fixed Asset Cont Sched'!O229</f>
        <v>0</v>
      </c>
      <c r="D21" s="155"/>
      <c r="E21" s="156">
        <f t="shared" si="0"/>
        <v>0</v>
      </c>
      <c r="F21" s="154"/>
      <c r="G21" s="155"/>
      <c r="H21" s="156">
        <f t="shared" si="1"/>
        <v>0</v>
      </c>
      <c r="I21" s="157"/>
      <c r="J21" s="33"/>
      <c r="K21" s="34">
        <f t="shared" si="2"/>
        <v>0</v>
      </c>
      <c r="L21" s="35"/>
      <c r="M21" s="39">
        <f t="shared" si="3"/>
        <v>0</v>
      </c>
      <c r="N21" s="163">
        <f t="shared" si="4"/>
        <v>0</v>
      </c>
      <c r="O21" s="163">
        <f t="shared" si="8"/>
        <v>0</v>
      </c>
      <c r="P21" s="164">
        <f t="shared" si="5"/>
        <v>0</v>
      </c>
      <c r="Q21" s="165">
        <f t="shared" si="6"/>
        <v>0</v>
      </c>
      <c r="R21" s="166">
        <f>'2.6 Fixed Asset Cont Sched'!L298</f>
        <v>0</v>
      </c>
      <c r="S21" s="167">
        <f t="shared" si="7"/>
        <v>0</v>
      </c>
    </row>
    <row r="22" spans="1:19" ht="14.25" x14ac:dyDescent="0.2">
      <c r="A22" s="37">
        <v>1825</v>
      </c>
      <c r="B22" s="38" t="s">
        <v>62</v>
      </c>
      <c r="C22" s="154">
        <f>'2.6 Fixed Asset Cont Sched'!O230</f>
        <v>0</v>
      </c>
      <c r="D22" s="155"/>
      <c r="E22" s="156">
        <f t="shared" si="0"/>
        <v>0</v>
      </c>
      <c r="F22" s="154"/>
      <c r="G22" s="155"/>
      <c r="H22" s="156">
        <f t="shared" si="1"/>
        <v>0</v>
      </c>
      <c r="I22" s="157"/>
      <c r="J22" s="33"/>
      <c r="K22" s="34">
        <f t="shared" si="2"/>
        <v>0</v>
      </c>
      <c r="L22" s="35"/>
      <c r="M22" s="39">
        <f t="shared" si="3"/>
        <v>0</v>
      </c>
      <c r="N22" s="163">
        <f t="shared" si="4"/>
        <v>0</v>
      </c>
      <c r="O22" s="163">
        <f t="shared" si="8"/>
        <v>0</v>
      </c>
      <c r="P22" s="164">
        <f t="shared" si="5"/>
        <v>0</v>
      </c>
      <c r="Q22" s="165">
        <f t="shared" si="6"/>
        <v>0</v>
      </c>
      <c r="R22" s="166">
        <f>'2.6 Fixed Asset Cont Sched'!L299</f>
        <v>0</v>
      </c>
      <c r="S22" s="167">
        <f t="shared" si="7"/>
        <v>0</v>
      </c>
    </row>
    <row r="23" spans="1:19" ht="14.25" x14ac:dyDescent="0.2">
      <c r="A23" s="37">
        <v>1830</v>
      </c>
      <c r="B23" s="38" t="s">
        <v>63</v>
      </c>
      <c r="C23" s="154">
        <f>'2.6 Fixed Asset Cont Sched'!O231</f>
        <v>341214</v>
      </c>
      <c r="D23" s="155"/>
      <c r="E23" s="156">
        <f t="shared" si="0"/>
        <v>341214</v>
      </c>
      <c r="F23" s="154"/>
      <c r="G23" s="155"/>
      <c r="H23" s="156">
        <f t="shared" si="1"/>
        <v>0</v>
      </c>
      <c r="I23" s="157">
        <v>35293</v>
      </c>
      <c r="J23" s="33">
        <v>48</v>
      </c>
      <c r="K23" s="34">
        <f t="shared" si="2"/>
        <v>2.0833333333333332E-2</v>
      </c>
      <c r="L23" s="35">
        <v>50</v>
      </c>
      <c r="M23" s="39">
        <f t="shared" si="3"/>
        <v>0.02</v>
      </c>
      <c r="N23" s="163">
        <f t="shared" si="4"/>
        <v>7108.625</v>
      </c>
      <c r="O23" s="163">
        <f t="shared" si="8"/>
        <v>0</v>
      </c>
      <c r="P23" s="164">
        <f t="shared" si="5"/>
        <v>352.93</v>
      </c>
      <c r="Q23" s="165">
        <f t="shared" si="6"/>
        <v>7461.5550000000003</v>
      </c>
      <c r="R23" s="166">
        <f>'2.6 Fixed Asset Cont Sched'!L300</f>
        <v>7966</v>
      </c>
      <c r="S23" s="167">
        <f t="shared" si="7"/>
        <v>504.44499999999971</v>
      </c>
    </row>
    <row r="24" spans="1:19" ht="14.25" x14ac:dyDescent="0.2">
      <c r="A24" s="37">
        <v>1835</v>
      </c>
      <c r="B24" s="38" t="s">
        <v>64</v>
      </c>
      <c r="C24" s="154">
        <f>'2.6 Fixed Asset Cont Sched'!O232</f>
        <v>0</v>
      </c>
      <c r="D24" s="155"/>
      <c r="E24" s="156">
        <f t="shared" si="0"/>
        <v>0</v>
      </c>
      <c r="F24" s="154"/>
      <c r="G24" s="155"/>
      <c r="H24" s="156">
        <f t="shared" si="1"/>
        <v>0</v>
      </c>
      <c r="I24" s="157"/>
      <c r="J24" s="33"/>
      <c r="K24" s="34">
        <f t="shared" si="2"/>
        <v>0</v>
      </c>
      <c r="L24" s="35"/>
      <c r="M24" s="39">
        <f t="shared" si="3"/>
        <v>0</v>
      </c>
      <c r="N24" s="163">
        <f t="shared" si="4"/>
        <v>0</v>
      </c>
      <c r="O24" s="163">
        <f t="shared" si="8"/>
        <v>0</v>
      </c>
      <c r="P24" s="164">
        <f t="shared" si="5"/>
        <v>0</v>
      </c>
      <c r="Q24" s="165">
        <f t="shared" si="6"/>
        <v>0</v>
      </c>
      <c r="R24" s="166">
        <f>'2.6 Fixed Asset Cont Sched'!L301</f>
        <v>0</v>
      </c>
      <c r="S24" s="167">
        <f t="shared" si="7"/>
        <v>0</v>
      </c>
    </row>
    <row r="25" spans="1:19" ht="14.25" x14ac:dyDescent="0.2">
      <c r="A25" s="37">
        <v>1840</v>
      </c>
      <c r="B25" s="38" t="s">
        <v>65</v>
      </c>
      <c r="C25" s="154">
        <f>'2.6 Fixed Asset Cont Sched'!O233</f>
        <v>23362</v>
      </c>
      <c r="D25" s="155"/>
      <c r="E25" s="156">
        <f t="shared" si="0"/>
        <v>23362</v>
      </c>
      <c r="F25" s="154"/>
      <c r="G25" s="155"/>
      <c r="H25" s="156">
        <f t="shared" si="1"/>
        <v>0</v>
      </c>
      <c r="I25" s="157"/>
      <c r="J25" s="33">
        <v>48</v>
      </c>
      <c r="K25" s="34">
        <f t="shared" si="2"/>
        <v>2.0833333333333332E-2</v>
      </c>
      <c r="L25" s="35">
        <v>50</v>
      </c>
      <c r="M25" s="39">
        <f t="shared" si="3"/>
        <v>0.02</v>
      </c>
      <c r="N25" s="163">
        <f t="shared" si="4"/>
        <v>486.70833333333331</v>
      </c>
      <c r="O25" s="163">
        <f t="shared" si="8"/>
        <v>0</v>
      </c>
      <c r="P25" s="164">
        <f t="shared" si="5"/>
        <v>0</v>
      </c>
      <c r="Q25" s="165">
        <f t="shared" si="6"/>
        <v>486.70833333333331</v>
      </c>
      <c r="R25" s="166">
        <f>'2.6 Fixed Asset Cont Sched'!L302</f>
        <v>584</v>
      </c>
      <c r="S25" s="167">
        <f t="shared" si="7"/>
        <v>97.291666666666686</v>
      </c>
    </row>
    <row r="26" spans="1:19" ht="14.25" x14ac:dyDescent="0.2">
      <c r="A26" s="37">
        <v>1845</v>
      </c>
      <c r="B26" s="38" t="s">
        <v>66</v>
      </c>
      <c r="C26" s="154">
        <f>'2.6 Fixed Asset Cont Sched'!O234</f>
        <v>3098</v>
      </c>
      <c r="D26" s="155"/>
      <c r="E26" s="156">
        <f t="shared" si="0"/>
        <v>3098</v>
      </c>
      <c r="F26" s="154"/>
      <c r="G26" s="155"/>
      <c r="H26" s="156">
        <f t="shared" si="1"/>
        <v>0</v>
      </c>
      <c r="I26" s="157"/>
      <c r="J26" s="33">
        <v>48</v>
      </c>
      <c r="K26" s="34">
        <f t="shared" si="2"/>
        <v>2.0833333333333332E-2</v>
      </c>
      <c r="L26" s="35">
        <v>50</v>
      </c>
      <c r="M26" s="39">
        <f t="shared" si="3"/>
        <v>0.02</v>
      </c>
      <c r="N26" s="163">
        <f t="shared" si="4"/>
        <v>64.541666666666671</v>
      </c>
      <c r="O26" s="163">
        <f t="shared" si="8"/>
        <v>0</v>
      </c>
      <c r="P26" s="164">
        <f t="shared" si="5"/>
        <v>0</v>
      </c>
      <c r="Q26" s="165">
        <f t="shared" si="6"/>
        <v>64.541666666666671</v>
      </c>
      <c r="R26" s="166">
        <f>'2.6 Fixed Asset Cont Sched'!L303</f>
        <v>77</v>
      </c>
      <c r="S26" s="167">
        <f t="shared" si="7"/>
        <v>12.458333333333329</v>
      </c>
    </row>
    <row r="27" spans="1:19" ht="14.25" x14ac:dyDescent="0.2">
      <c r="A27" s="37">
        <v>1850</v>
      </c>
      <c r="B27" s="38" t="s">
        <v>67</v>
      </c>
      <c r="C27" s="154">
        <f>'2.6 Fixed Asset Cont Sched'!O235</f>
        <v>139280</v>
      </c>
      <c r="D27" s="155"/>
      <c r="E27" s="156">
        <f t="shared" si="0"/>
        <v>139280</v>
      </c>
      <c r="F27" s="154"/>
      <c r="G27" s="155"/>
      <c r="H27" s="156">
        <f t="shared" si="1"/>
        <v>0</v>
      </c>
      <c r="I27" s="157"/>
      <c r="J27" s="33">
        <v>48</v>
      </c>
      <c r="K27" s="34">
        <f t="shared" si="2"/>
        <v>2.0833333333333332E-2</v>
      </c>
      <c r="L27" s="35">
        <v>50</v>
      </c>
      <c r="M27" s="39">
        <f t="shared" si="3"/>
        <v>0.02</v>
      </c>
      <c r="N27" s="163">
        <f t="shared" si="4"/>
        <v>2901.6666666666665</v>
      </c>
      <c r="O27" s="163">
        <f t="shared" si="8"/>
        <v>0</v>
      </c>
      <c r="P27" s="164">
        <f t="shared" si="5"/>
        <v>0</v>
      </c>
      <c r="Q27" s="165">
        <f t="shared" si="6"/>
        <v>2901.6666666666665</v>
      </c>
      <c r="R27" s="166">
        <f>'2.6 Fixed Asset Cont Sched'!L304</f>
        <v>3482</v>
      </c>
      <c r="S27" s="167">
        <f t="shared" si="7"/>
        <v>580.33333333333348</v>
      </c>
    </row>
    <row r="28" spans="1:19" ht="14.25" x14ac:dyDescent="0.2">
      <c r="A28" s="37">
        <v>1855</v>
      </c>
      <c r="B28" s="38" t="s">
        <v>68</v>
      </c>
      <c r="C28" s="154">
        <f>'2.6 Fixed Asset Cont Sched'!O236</f>
        <v>0</v>
      </c>
      <c r="D28" s="155"/>
      <c r="E28" s="156">
        <f t="shared" si="0"/>
        <v>0</v>
      </c>
      <c r="F28" s="154"/>
      <c r="G28" s="155"/>
      <c r="H28" s="156">
        <f t="shared" si="1"/>
        <v>0</v>
      </c>
      <c r="I28" s="157"/>
      <c r="J28" s="33"/>
      <c r="K28" s="34">
        <f t="shared" si="2"/>
        <v>0</v>
      </c>
      <c r="L28" s="35"/>
      <c r="M28" s="39">
        <f t="shared" si="3"/>
        <v>0</v>
      </c>
      <c r="N28" s="163">
        <f t="shared" si="4"/>
        <v>0</v>
      </c>
      <c r="O28" s="163">
        <f t="shared" si="8"/>
        <v>0</v>
      </c>
      <c r="P28" s="164">
        <f t="shared" si="5"/>
        <v>0</v>
      </c>
      <c r="Q28" s="165">
        <f t="shared" si="6"/>
        <v>0</v>
      </c>
      <c r="R28" s="166">
        <f>'2.6 Fixed Asset Cont Sched'!L305</f>
        <v>0</v>
      </c>
      <c r="S28" s="167">
        <f t="shared" si="7"/>
        <v>0</v>
      </c>
    </row>
    <row r="29" spans="1:19" ht="14.25" x14ac:dyDescent="0.2">
      <c r="A29" s="37">
        <v>1860</v>
      </c>
      <c r="B29" s="38" t="s">
        <v>69</v>
      </c>
      <c r="C29" s="154">
        <f>'2.6 Fixed Asset Cont Sched'!O237</f>
        <v>8698</v>
      </c>
      <c r="D29" s="155"/>
      <c r="E29" s="156">
        <f t="shared" si="0"/>
        <v>8698</v>
      </c>
      <c r="F29" s="154"/>
      <c r="G29" s="155"/>
      <c r="H29" s="156">
        <f t="shared" si="1"/>
        <v>0</v>
      </c>
      <c r="I29" s="157"/>
      <c r="J29" s="33">
        <v>13</v>
      </c>
      <c r="K29" s="34">
        <f t="shared" si="2"/>
        <v>7.6923076923076927E-2</v>
      </c>
      <c r="L29" s="35">
        <v>15</v>
      </c>
      <c r="M29" s="39">
        <f t="shared" si="3"/>
        <v>6.6666666666666666E-2</v>
      </c>
      <c r="N29" s="163">
        <f t="shared" si="4"/>
        <v>669.07692307692309</v>
      </c>
      <c r="O29" s="163">
        <f t="shared" si="8"/>
        <v>0</v>
      </c>
      <c r="P29" s="164">
        <f t="shared" si="5"/>
        <v>0</v>
      </c>
      <c r="Q29" s="165">
        <f t="shared" si="6"/>
        <v>669.07692307692309</v>
      </c>
      <c r="R29" s="166">
        <f>'2.6 Fixed Asset Cont Sched'!L306</f>
        <v>613</v>
      </c>
      <c r="S29" s="167">
        <f t="shared" si="7"/>
        <v>-56.076923076923094</v>
      </c>
    </row>
    <row r="30" spans="1:19" ht="14.25" x14ac:dyDescent="0.2">
      <c r="A30" s="37">
        <v>1860</v>
      </c>
      <c r="B30" s="38" t="s">
        <v>70</v>
      </c>
      <c r="C30" s="154">
        <f>'2.6 Fixed Asset Cont Sched'!O238</f>
        <v>259502</v>
      </c>
      <c r="D30" s="155"/>
      <c r="E30" s="156">
        <f t="shared" si="0"/>
        <v>259502</v>
      </c>
      <c r="F30" s="154"/>
      <c r="G30" s="155"/>
      <c r="H30" s="156">
        <f t="shared" si="1"/>
        <v>0</v>
      </c>
      <c r="I30" s="157">
        <v>1000</v>
      </c>
      <c r="J30" s="33">
        <v>18</v>
      </c>
      <c r="K30" s="34">
        <f t="shared" si="2"/>
        <v>5.5555555555555552E-2</v>
      </c>
      <c r="L30" s="35">
        <v>20</v>
      </c>
      <c r="M30" s="39">
        <f t="shared" si="3"/>
        <v>0.05</v>
      </c>
      <c r="N30" s="163">
        <f t="shared" si="4"/>
        <v>14416.777777777777</v>
      </c>
      <c r="O30" s="163">
        <f t="shared" si="8"/>
        <v>0</v>
      </c>
      <c r="P30" s="164">
        <f t="shared" si="5"/>
        <v>25</v>
      </c>
      <c r="Q30" s="165">
        <f t="shared" si="6"/>
        <v>14441.777777777777</v>
      </c>
      <c r="R30" s="166">
        <f>'2.6 Fixed Asset Cont Sched'!L307</f>
        <v>17309</v>
      </c>
      <c r="S30" s="167">
        <f t="shared" si="7"/>
        <v>2867.2222222222226</v>
      </c>
    </row>
    <row r="31" spans="1:19" ht="14.25" x14ac:dyDescent="0.2">
      <c r="A31" s="37">
        <v>1905</v>
      </c>
      <c r="B31" s="38" t="s">
        <v>57</v>
      </c>
      <c r="C31" s="154">
        <f>'2.6 Fixed Asset Cont Sched'!O239</f>
        <v>0</v>
      </c>
      <c r="D31" s="155"/>
      <c r="E31" s="156">
        <f t="shared" si="0"/>
        <v>0</v>
      </c>
      <c r="F31" s="154"/>
      <c r="G31" s="155"/>
      <c r="H31" s="156">
        <f t="shared" si="1"/>
        <v>0</v>
      </c>
      <c r="I31" s="157"/>
      <c r="J31" s="33"/>
      <c r="K31" s="34">
        <f t="shared" si="2"/>
        <v>0</v>
      </c>
      <c r="L31" s="35"/>
      <c r="M31" s="39">
        <f t="shared" si="3"/>
        <v>0</v>
      </c>
      <c r="N31" s="163">
        <f t="shared" si="4"/>
        <v>0</v>
      </c>
      <c r="O31" s="163">
        <f t="shared" si="8"/>
        <v>0</v>
      </c>
      <c r="P31" s="164">
        <f t="shared" si="5"/>
        <v>0</v>
      </c>
      <c r="Q31" s="165">
        <f t="shared" si="6"/>
        <v>0</v>
      </c>
      <c r="R31" s="166">
        <f>'2.6 Fixed Asset Cont Sched'!L308</f>
        <v>0</v>
      </c>
      <c r="S31" s="167">
        <f t="shared" si="7"/>
        <v>0</v>
      </c>
    </row>
    <row r="32" spans="1:19" ht="14.25" x14ac:dyDescent="0.2">
      <c r="A32" s="37">
        <v>1908</v>
      </c>
      <c r="B32" s="38" t="s">
        <v>71</v>
      </c>
      <c r="C32" s="154">
        <f>'2.6 Fixed Asset Cont Sched'!O240</f>
        <v>0</v>
      </c>
      <c r="D32" s="155"/>
      <c r="E32" s="156">
        <f t="shared" si="0"/>
        <v>0</v>
      </c>
      <c r="F32" s="154"/>
      <c r="G32" s="155"/>
      <c r="H32" s="156">
        <f t="shared" si="1"/>
        <v>0</v>
      </c>
      <c r="I32" s="157"/>
      <c r="J32" s="33"/>
      <c r="K32" s="34">
        <f t="shared" si="2"/>
        <v>0</v>
      </c>
      <c r="L32" s="35"/>
      <c r="M32" s="39">
        <f t="shared" si="3"/>
        <v>0</v>
      </c>
      <c r="N32" s="163">
        <f t="shared" si="4"/>
        <v>0</v>
      </c>
      <c r="O32" s="163">
        <f t="shared" si="8"/>
        <v>0</v>
      </c>
      <c r="P32" s="164">
        <f t="shared" si="5"/>
        <v>0</v>
      </c>
      <c r="Q32" s="165">
        <f t="shared" si="6"/>
        <v>0</v>
      </c>
      <c r="R32" s="166">
        <f>'2.6 Fixed Asset Cont Sched'!L309</f>
        <v>0</v>
      </c>
      <c r="S32" s="167">
        <f t="shared" si="7"/>
        <v>0</v>
      </c>
    </row>
    <row r="33" spans="1:19" ht="14.25" x14ac:dyDescent="0.2">
      <c r="A33" s="37">
        <v>1910</v>
      </c>
      <c r="B33" s="38" t="s">
        <v>59</v>
      </c>
      <c r="C33" s="154">
        <f>'2.6 Fixed Asset Cont Sched'!O241</f>
        <v>0</v>
      </c>
      <c r="D33" s="155"/>
      <c r="E33" s="156">
        <f t="shared" si="0"/>
        <v>0</v>
      </c>
      <c r="F33" s="154"/>
      <c r="G33" s="155"/>
      <c r="H33" s="156">
        <f t="shared" si="1"/>
        <v>0</v>
      </c>
      <c r="I33" s="157"/>
      <c r="J33" s="33"/>
      <c r="K33" s="34">
        <f t="shared" si="2"/>
        <v>0</v>
      </c>
      <c r="L33" s="35"/>
      <c r="M33" s="39">
        <f t="shared" si="3"/>
        <v>0</v>
      </c>
      <c r="N33" s="163">
        <f t="shared" si="4"/>
        <v>0</v>
      </c>
      <c r="O33" s="163">
        <f t="shared" si="8"/>
        <v>0</v>
      </c>
      <c r="P33" s="164">
        <f t="shared" si="5"/>
        <v>0</v>
      </c>
      <c r="Q33" s="165">
        <f t="shared" si="6"/>
        <v>0</v>
      </c>
      <c r="R33" s="166">
        <f>'2.6 Fixed Asset Cont Sched'!L310</f>
        <v>0</v>
      </c>
      <c r="S33" s="167">
        <f t="shared" si="7"/>
        <v>0</v>
      </c>
    </row>
    <row r="34" spans="1:19" ht="14.25" x14ac:dyDescent="0.2">
      <c r="A34" s="37">
        <v>1915</v>
      </c>
      <c r="B34" s="38" t="s">
        <v>72</v>
      </c>
      <c r="C34" s="154">
        <f>'2.6 Fixed Asset Cont Sched'!O242</f>
        <v>0</v>
      </c>
      <c r="D34" s="155"/>
      <c r="E34" s="156">
        <f t="shared" si="0"/>
        <v>0</v>
      </c>
      <c r="F34" s="154"/>
      <c r="G34" s="155"/>
      <c r="H34" s="156">
        <f t="shared" si="1"/>
        <v>0</v>
      </c>
      <c r="I34" s="157"/>
      <c r="J34" s="33"/>
      <c r="K34" s="34">
        <f t="shared" si="2"/>
        <v>0</v>
      </c>
      <c r="L34" s="35"/>
      <c r="M34" s="39">
        <f t="shared" si="3"/>
        <v>0</v>
      </c>
      <c r="N34" s="163">
        <f t="shared" si="4"/>
        <v>0</v>
      </c>
      <c r="O34" s="163">
        <f t="shared" si="8"/>
        <v>0</v>
      </c>
      <c r="P34" s="164">
        <f t="shared" si="5"/>
        <v>0</v>
      </c>
      <c r="Q34" s="165">
        <f t="shared" si="6"/>
        <v>0</v>
      </c>
      <c r="R34" s="166">
        <f>'2.6 Fixed Asset Cont Sched'!L311</f>
        <v>0</v>
      </c>
      <c r="S34" s="167">
        <f t="shared" si="7"/>
        <v>0</v>
      </c>
    </row>
    <row r="35" spans="1:19" ht="14.25" x14ac:dyDescent="0.2">
      <c r="A35" s="37">
        <v>1915</v>
      </c>
      <c r="B35" s="38" t="s">
        <v>73</v>
      </c>
      <c r="C35" s="154">
        <f>'2.6 Fixed Asset Cont Sched'!O243</f>
        <v>0</v>
      </c>
      <c r="D35" s="155"/>
      <c r="E35" s="156">
        <f t="shared" si="0"/>
        <v>0</v>
      </c>
      <c r="F35" s="154"/>
      <c r="G35" s="155"/>
      <c r="H35" s="156">
        <f t="shared" si="1"/>
        <v>0</v>
      </c>
      <c r="I35" s="157"/>
      <c r="J35" s="33"/>
      <c r="K35" s="34">
        <f t="shared" si="2"/>
        <v>0</v>
      </c>
      <c r="L35" s="35"/>
      <c r="M35" s="39">
        <f t="shared" si="3"/>
        <v>0</v>
      </c>
      <c r="N35" s="163">
        <f t="shared" si="4"/>
        <v>0</v>
      </c>
      <c r="O35" s="163">
        <f t="shared" si="8"/>
        <v>0</v>
      </c>
      <c r="P35" s="164">
        <f t="shared" si="5"/>
        <v>0</v>
      </c>
      <c r="Q35" s="165">
        <f t="shared" si="6"/>
        <v>0</v>
      </c>
      <c r="R35" s="166">
        <f>'2.6 Fixed Asset Cont Sched'!L312</f>
        <v>0</v>
      </c>
      <c r="S35" s="167">
        <f t="shared" si="7"/>
        <v>0</v>
      </c>
    </row>
    <row r="36" spans="1:19" ht="14.25" x14ac:dyDescent="0.2">
      <c r="A36" s="37">
        <v>1920</v>
      </c>
      <c r="B36" s="38" t="s">
        <v>74</v>
      </c>
      <c r="C36" s="154">
        <f>'2.6 Fixed Asset Cont Sched'!O244</f>
        <v>0</v>
      </c>
      <c r="D36" s="155"/>
      <c r="E36" s="156">
        <f t="shared" si="0"/>
        <v>0</v>
      </c>
      <c r="F36" s="154"/>
      <c r="G36" s="155"/>
      <c r="H36" s="156">
        <f t="shared" si="1"/>
        <v>0</v>
      </c>
      <c r="I36" s="157"/>
      <c r="J36" s="33"/>
      <c r="K36" s="34">
        <f t="shared" si="2"/>
        <v>0</v>
      </c>
      <c r="L36" s="35"/>
      <c r="M36" s="39">
        <f t="shared" si="3"/>
        <v>0</v>
      </c>
      <c r="N36" s="163">
        <f t="shared" si="4"/>
        <v>0</v>
      </c>
      <c r="O36" s="163">
        <f t="shared" si="8"/>
        <v>0</v>
      </c>
      <c r="P36" s="164">
        <f t="shared" si="5"/>
        <v>0</v>
      </c>
      <c r="Q36" s="165">
        <f t="shared" si="6"/>
        <v>0</v>
      </c>
      <c r="R36" s="166">
        <f>'2.6 Fixed Asset Cont Sched'!L313</f>
        <v>0</v>
      </c>
      <c r="S36" s="167">
        <f t="shared" si="7"/>
        <v>0</v>
      </c>
    </row>
    <row r="37" spans="1:19" ht="14.25" x14ac:dyDescent="0.2">
      <c r="A37" s="37">
        <v>1920</v>
      </c>
      <c r="B37" s="38" t="s">
        <v>75</v>
      </c>
      <c r="C37" s="154">
        <f>'2.6 Fixed Asset Cont Sched'!O245</f>
        <v>0</v>
      </c>
      <c r="D37" s="155"/>
      <c r="E37" s="156">
        <f t="shared" si="0"/>
        <v>0</v>
      </c>
      <c r="F37" s="154"/>
      <c r="G37" s="155"/>
      <c r="H37" s="156">
        <f t="shared" si="1"/>
        <v>0</v>
      </c>
      <c r="I37" s="157"/>
      <c r="J37" s="33"/>
      <c r="K37" s="34">
        <f t="shared" si="2"/>
        <v>0</v>
      </c>
      <c r="L37" s="35"/>
      <c r="M37" s="39">
        <f t="shared" si="3"/>
        <v>0</v>
      </c>
      <c r="N37" s="163">
        <f t="shared" si="4"/>
        <v>0</v>
      </c>
      <c r="O37" s="163">
        <f t="shared" si="8"/>
        <v>0</v>
      </c>
      <c r="P37" s="164">
        <f t="shared" si="5"/>
        <v>0</v>
      </c>
      <c r="Q37" s="165">
        <f t="shared" si="6"/>
        <v>0</v>
      </c>
      <c r="R37" s="166">
        <f>'2.6 Fixed Asset Cont Sched'!L314</f>
        <v>0</v>
      </c>
      <c r="S37" s="167">
        <f t="shared" si="7"/>
        <v>0</v>
      </c>
    </row>
    <row r="38" spans="1:19" ht="14.25" x14ac:dyDescent="0.2">
      <c r="A38" s="37">
        <v>1920</v>
      </c>
      <c r="B38" s="38" t="s">
        <v>76</v>
      </c>
      <c r="C38" s="154">
        <f>'2.6 Fixed Asset Cont Sched'!O246</f>
        <v>7</v>
      </c>
      <c r="D38" s="155"/>
      <c r="E38" s="156">
        <f t="shared" si="0"/>
        <v>7</v>
      </c>
      <c r="F38" s="154"/>
      <c r="G38" s="155"/>
      <c r="H38" s="156">
        <f t="shared" si="1"/>
        <v>0</v>
      </c>
      <c r="I38" s="157"/>
      <c r="J38" s="33">
        <v>1</v>
      </c>
      <c r="K38" s="34">
        <f t="shared" si="2"/>
        <v>1</v>
      </c>
      <c r="L38" s="35">
        <v>2</v>
      </c>
      <c r="M38" s="39">
        <f t="shared" si="3"/>
        <v>0.5</v>
      </c>
      <c r="N38" s="163">
        <f t="shared" si="4"/>
        <v>7</v>
      </c>
      <c r="O38" s="163">
        <f t="shared" si="8"/>
        <v>0</v>
      </c>
      <c r="P38" s="164">
        <f t="shared" si="5"/>
        <v>0</v>
      </c>
      <c r="Q38" s="165">
        <f t="shared" si="6"/>
        <v>7</v>
      </c>
      <c r="R38" s="166">
        <f>'2.6 Fixed Asset Cont Sched'!L315</f>
        <v>7</v>
      </c>
      <c r="S38" s="167">
        <f t="shared" si="7"/>
        <v>0</v>
      </c>
    </row>
    <row r="39" spans="1:19" ht="14.25" x14ac:dyDescent="0.2">
      <c r="A39" s="37">
        <v>1930</v>
      </c>
      <c r="B39" s="38" t="s">
        <v>77</v>
      </c>
      <c r="C39" s="154">
        <f>'2.6 Fixed Asset Cont Sched'!O247</f>
        <v>0</v>
      </c>
      <c r="D39" s="155"/>
      <c r="E39" s="156">
        <f t="shared" si="0"/>
        <v>0</v>
      </c>
      <c r="F39" s="154"/>
      <c r="G39" s="155"/>
      <c r="H39" s="156">
        <f t="shared" si="1"/>
        <v>0</v>
      </c>
      <c r="I39" s="157"/>
      <c r="J39" s="33"/>
      <c r="K39" s="34">
        <f t="shared" si="2"/>
        <v>0</v>
      </c>
      <c r="L39" s="35"/>
      <c r="M39" s="39">
        <f t="shared" si="3"/>
        <v>0</v>
      </c>
      <c r="N39" s="163">
        <f t="shared" si="4"/>
        <v>0</v>
      </c>
      <c r="O39" s="163">
        <f t="shared" si="8"/>
        <v>0</v>
      </c>
      <c r="P39" s="164">
        <f t="shared" si="5"/>
        <v>0</v>
      </c>
      <c r="Q39" s="165">
        <f t="shared" si="6"/>
        <v>0</v>
      </c>
      <c r="R39" s="166">
        <f>'2.6 Fixed Asset Cont Sched'!L316</f>
        <v>0</v>
      </c>
      <c r="S39" s="167">
        <f t="shared" si="7"/>
        <v>0</v>
      </c>
    </row>
    <row r="40" spans="1:19" ht="14.25" x14ac:dyDescent="0.2">
      <c r="A40" s="37">
        <v>1935</v>
      </c>
      <c r="B40" s="38" t="s">
        <v>78</v>
      </c>
      <c r="C40" s="154">
        <f>'2.6 Fixed Asset Cont Sched'!O248</f>
        <v>0</v>
      </c>
      <c r="D40" s="155"/>
      <c r="E40" s="156">
        <f t="shared" si="0"/>
        <v>0</v>
      </c>
      <c r="F40" s="154"/>
      <c r="G40" s="155"/>
      <c r="H40" s="156">
        <f t="shared" si="1"/>
        <v>0</v>
      </c>
      <c r="I40" s="157"/>
      <c r="J40" s="33"/>
      <c r="K40" s="34">
        <f t="shared" si="2"/>
        <v>0</v>
      </c>
      <c r="L40" s="35"/>
      <c r="M40" s="39">
        <f t="shared" si="3"/>
        <v>0</v>
      </c>
      <c r="N40" s="163">
        <f t="shared" si="4"/>
        <v>0</v>
      </c>
      <c r="O40" s="163">
        <f t="shared" si="8"/>
        <v>0</v>
      </c>
      <c r="P40" s="164">
        <f t="shared" si="5"/>
        <v>0</v>
      </c>
      <c r="Q40" s="165">
        <f t="shared" si="6"/>
        <v>0</v>
      </c>
      <c r="R40" s="166">
        <f>'2.6 Fixed Asset Cont Sched'!L317</f>
        <v>0</v>
      </c>
      <c r="S40" s="167">
        <f t="shared" si="7"/>
        <v>0</v>
      </c>
    </row>
    <row r="41" spans="1:19" ht="14.25" x14ac:dyDescent="0.2">
      <c r="A41" s="37">
        <v>1940</v>
      </c>
      <c r="B41" s="38" t="s">
        <v>79</v>
      </c>
      <c r="C41" s="154">
        <f>'2.6 Fixed Asset Cont Sched'!O249</f>
        <v>0</v>
      </c>
      <c r="D41" s="155"/>
      <c r="E41" s="156">
        <f t="shared" si="0"/>
        <v>0</v>
      </c>
      <c r="F41" s="154"/>
      <c r="G41" s="155"/>
      <c r="H41" s="156">
        <f t="shared" si="1"/>
        <v>0</v>
      </c>
      <c r="I41" s="157"/>
      <c r="J41" s="33"/>
      <c r="K41" s="34">
        <f t="shared" si="2"/>
        <v>0</v>
      </c>
      <c r="L41" s="35"/>
      <c r="M41" s="39">
        <f t="shared" si="3"/>
        <v>0</v>
      </c>
      <c r="N41" s="163">
        <f t="shared" si="4"/>
        <v>0</v>
      </c>
      <c r="O41" s="163">
        <f t="shared" si="8"/>
        <v>0</v>
      </c>
      <c r="P41" s="164">
        <f t="shared" si="5"/>
        <v>0</v>
      </c>
      <c r="Q41" s="165">
        <f t="shared" si="6"/>
        <v>0</v>
      </c>
      <c r="R41" s="166">
        <f>'2.6 Fixed Asset Cont Sched'!L318</f>
        <v>0</v>
      </c>
      <c r="S41" s="167">
        <f t="shared" si="7"/>
        <v>0</v>
      </c>
    </row>
    <row r="42" spans="1:19" ht="14.25" x14ac:dyDescent="0.2">
      <c r="A42" s="37">
        <v>1945</v>
      </c>
      <c r="B42" s="38" t="s">
        <v>80</v>
      </c>
      <c r="C42" s="154">
        <f>'2.6 Fixed Asset Cont Sched'!O250</f>
        <v>0</v>
      </c>
      <c r="D42" s="155"/>
      <c r="E42" s="156">
        <f t="shared" si="0"/>
        <v>0</v>
      </c>
      <c r="F42" s="154"/>
      <c r="G42" s="155"/>
      <c r="H42" s="156">
        <f t="shared" si="1"/>
        <v>0</v>
      </c>
      <c r="I42" s="157"/>
      <c r="J42" s="33"/>
      <c r="K42" s="34">
        <f t="shared" si="2"/>
        <v>0</v>
      </c>
      <c r="L42" s="35"/>
      <c r="M42" s="39">
        <f t="shared" si="3"/>
        <v>0</v>
      </c>
      <c r="N42" s="163">
        <f t="shared" si="4"/>
        <v>0</v>
      </c>
      <c r="O42" s="163">
        <f t="shared" si="8"/>
        <v>0</v>
      </c>
      <c r="P42" s="164">
        <f t="shared" si="5"/>
        <v>0</v>
      </c>
      <c r="Q42" s="165">
        <f t="shared" si="6"/>
        <v>0</v>
      </c>
      <c r="R42" s="166">
        <f>'2.6 Fixed Asset Cont Sched'!L319</f>
        <v>0</v>
      </c>
      <c r="S42" s="167">
        <f t="shared" si="7"/>
        <v>0</v>
      </c>
    </row>
    <row r="43" spans="1:19" ht="14.25" x14ac:dyDescent="0.2">
      <c r="A43" s="37">
        <v>1950</v>
      </c>
      <c r="B43" s="38" t="s">
        <v>81</v>
      </c>
      <c r="C43" s="154">
        <f>'2.6 Fixed Asset Cont Sched'!O251</f>
        <v>0</v>
      </c>
      <c r="D43" s="155"/>
      <c r="E43" s="156">
        <f t="shared" si="0"/>
        <v>0</v>
      </c>
      <c r="F43" s="154"/>
      <c r="G43" s="155"/>
      <c r="H43" s="156">
        <f t="shared" si="1"/>
        <v>0</v>
      </c>
      <c r="I43" s="157"/>
      <c r="J43" s="33"/>
      <c r="K43" s="34">
        <f t="shared" si="2"/>
        <v>0</v>
      </c>
      <c r="L43" s="35"/>
      <c r="M43" s="39">
        <f t="shared" si="3"/>
        <v>0</v>
      </c>
      <c r="N43" s="163">
        <f t="shared" si="4"/>
        <v>0</v>
      </c>
      <c r="O43" s="163">
        <f t="shared" si="8"/>
        <v>0</v>
      </c>
      <c r="P43" s="164">
        <f t="shared" si="5"/>
        <v>0</v>
      </c>
      <c r="Q43" s="165">
        <f t="shared" si="6"/>
        <v>0</v>
      </c>
      <c r="R43" s="166">
        <f>'2.6 Fixed Asset Cont Sched'!L320</f>
        <v>0</v>
      </c>
      <c r="S43" s="167">
        <f t="shared" si="7"/>
        <v>0</v>
      </c>
    </row>
    <row r="44" spans="1:19" ht="14.25" x14ac:dyDescent="0.2">
      <c r="A44" s="37">
        <v>1955</v>
      </c>
      <c r="B44" s="38" t="s">
        <v>82</v>
      </c>
      <c r="C44" s="154">
        <f>'2.6 Fixed Asset Cont Sched'!O252</f>
        <v>0</v>
      </c>
      <c r="D44" s="155"/>
      <c r="E44" s="156">
        <f t="shared" si="0"/>
        <v>0</v>
      </c>
      <c r="F44" s="154"/>
      <c r="G44" s="155"/>
      <c r="H44" s="156">
        <f t="shared" si="1"/>
        <v>0</v>
      </c>
      <c r="I44" s="157"/>
      <c r="J44" s="33"/>
      <c r="K44" s="34">
        <f t="shared" si="2"/>
        <v>0</v>
      </c>
      <c r="L44" s="35"/>
      <c r="M44" s="39">
        <f t="shared" si="3"/>
        <v>0</v>
      </c>
      <c r="N44" s="163">
        <f t="shared" si="4"/>
        <v>0</v>
      </c>
      <c r="O44" s="163">
        <f t="shared" si="8"/>
        <v>0</v>
      </c>
      <c r="P44" s="164">
        <f t="shared" si="5"/>
        <v>0</v>
      </c>
      <c r="Q44" s="165">
        <f t="shared" si="6"/>
        <v>0</v>
      </c>
      <c r="R44" s="166">
        <f>'2.6 Fixed Asset Cont Sched'!L321</f>
        <v>0</v>
      </c>
      <c r="S44" s="167">
        <f t="shared" si="7"/>
        <v>0</v>
      </c>
    </row>
    <row r="45" spans="1:19" ht="14.25" x14ac:dyDescent="0.2">
      <c r="A45" s="37">
        <v>1955</v>
      </c>
      <c r="B45" s="38" t="s">
        <v>83</v>
      </c>
      <c r="C45" s="154">
        <f>'2.6 Fixed Asset Cont Sched'!O253</f>
        <v>0</v>
      </c>
      <c r="D45" s="155"/>
      <c r="E45" s="156">
        <f t="shared" si="0"/>
        <v>0</v>
      </c>
      <c r="F45" s="154"/>
      <c r="G45" s="155"/>
      <c r="H45" s="156">
        <f t="shared" si="1"/>
        <v>0</v>
      </c>
      <c r="I45" s="157"/>
      <c r="J45" s="33"/>
      <c r="K45" s="34">
        <f t="shared" si="2"/>
        <v>0</v>
      </c>
      <c r="L45" s="35"/>
      <c r="M45" s="39">
        <f t="shared" si="3"/>
        <v>0</v>
      </c>
      <c r="N45" s="163">
        <f t="shared" si="4"/>
        <v>0</v>
      </c>
      <c r="O45" s="163">
        <f t="shared" si="8"/>
        <v>0</v>
      </c>
      <c r="P45" s="164">
        <f t="shared" si="5"/>
        <v>0</v>
      </c>
      <c r="Q45" s="165">
        <f t="shared" si="6"/>
        <v>0</v>
      </c>
      <c r="R45" s="166">
        <f>'2.6 Fixed Asset Cont Sched'!L322</f>
        <v>0</v>
      </c>
      <c r="S45" s="167">
        <f t="shared" si="7"/>
        <v>0</v>
      </c>
    </row>
    <row r="46" spans="1:19" ht="14.25" x14ac:dyDescent="0.2">
      <c r="A46" s="37">
        <v>1960</v>
      </c>
      <c r="B46" s="38" t="s">
        <v>84</v>
      </c>
      <c r="C46" s="154">
        <f>'2.6 Fixed Asset Cont Sched'!O254</f>
        <v>0</v>
      </c>
      <c r="D46" s="155"/>
      <c r="E46" s="156">
        <f t="shared" si="0"/>
        <v>0</v>
      </c>
      <c r="F46" s="154"/>
      <c r="G46" s="155"/>
      <c r="H46" s="156">
        <f t="shared" si="1"/>
        <v>0</v>
      </c>
      <c r="I46" s="157"/>
      <c r="J46" s="33"/>
      <c r="K46" s="34">
        <f t="shared" si="2"/>
        <v>0</v>
      </c>
      <c r="L46" s="35"/>
      <c r="M46" s="39">
        <f t="shared" si="3"/>
        <v>0</v>
      </c>
      <c r="N46" s="163">
        <f t="shared" si="4"/>
        <v>0</v>
      </c>
      <c r="O46" s="163">
        <f t="shared" si="8"/>
        <v>0</v>
      </c>
      <c r="P46" s="164">
        <f t="shared" si="5"/>
        <v>0</v>
      </c>
      <c r="Q46" s="165">
        <f t="shared" si="6"/>
        <v>0</v>
      </c>
      <c r="R46" s="166">
        <f>'2.6 Fixed Asset Cont Sched'!L323</f>
        <v>0</v>
      </c>
      <c r="S46" s="167">
        <f t="shared" si="7"/>
        <v>0</v>
      </c>
    </row>
    <row r="47" spans="1:19" ht="14.25" x14ac:dyDescent="0.2">
      <c r="A47" s="37">
        <v>1970</v>
      </c>
      <c r="B47" s="40" t="s">
        <v>85</v>
      </c>
      <c r="C47" s="154">
        <f>'2.6 Fixed Asset Cont Sched'!O255</f>
        <v>0</v>
      </c>
      <c r="D47" s="155"/>
      <c r="E47" s="156">
        <f t="shared" si="0"/>
        <v>0</v>
      </c>
      <c r="F47" s="154"/>
      <c r="G47" s="155"/>
      <c r="H47" s="156">
        <f t="shared" si="1"/>
        <v>0</v>
      </c>
      <c r="I47" s="157"/>
      <c r="J47" s="33"/>
      <c r="K47" s="34">
        <f t="shared" si="2"/>
        <v>0</v>
      </c>
      <c r="L47" s="35"/>
      <c r="M47" s="39">
        <f t="shared" si="3"/>
        <v>0</v>
      </c>
      <c r="N47" s="163">
        <f t="shared" si="4"/>
        <v>0</v>
      </c>
      <c r="O47" s="163">
        <f t="shared" si="8"/>
        <v>0</v>
      </c>
      <c r="P47" s="164">
        <f t="shared" si="5"/>
        <v>0</v>
      </c>
      <c r="Q47" s="165">
        <f t="shared" si="6"/>
        <v>0</v>
      </c>
      <c r="R47" s="166">
        <f>'2.6 Fixed Asset Cont Sched'!L324</f>
        <v>0</v>
      </c>
      <c r="S47" s="167">
        <f t="shared" si="7"/>
        <v>0</v>
      </c>
    </row>
    <row r="48" spans="1:19" ht="14.25" x14ac:dyDescent="0.2">
      <c r="A48" s="37">
        <v>1975</v>
      </c>
      <c r="B48" s="38" t="s">
        <v>86</v>
      </c>
      <c r="C48" s="154">
        <f>'2.6 Fixed Asset Cont Sched'!O256</f>
        <v>0</v>
      </c>
      <c r="D48" s="155"/>
      <c r="E48" s="156">
        <f t="shared" si="0"/>
        <v>0</v>
      </c>
      <c r="F48" s="154"/>
      <c r="G48" s="155"/>
      <c r="H48" s="156">
        <f t="shared" si="1"/>
        <v>0</v>
      </c>
      <c r="I48" s="157"/>
      <c r="J48" s="33"/>
      <c r="K48" s="34">
        <f t="shared" si="2"/>
        <v>0</v>
      </c>
      <c r="L48" s="35"/>
      <c r="M48" s="39">
        <f t="shared" si="3"/>
        <v>0</v>
      </c>
      <c r="N48" s="163">
        <f t="shared" si="4"/>
        <v>0</v>
      </c>
      <c r="O48" s="163">
        <f t="shared" si="8"/>
        <v>0</v>
      </c>
      <c r="P48" s="164">
        <f t="shared" si="5"/>
        <v>0</v>
      </c>
      <c r="Q48" s="165">
        <f t="shared" si="6"/>
        <v>0</v>
      </c>
      <c r="R48" s="166">
        <f>'2.6 Fixed Asset Cont Sched'!L325</f>
        <v>0</v>
      </c>
      <c r="S48" s="167">
        <f t="shared" si="7"/>
        <v>0</v>
      </c>
    </row>
    <row r="49" spans="1:19" ht="14.25" x14ac:dyDescent="0.2">
      <c r="A49" s="37">
        <v>1980</v>
      </c>
      <c r="B49" s="38" t="s">
        <v>87</v>
      </c>
      <c r="C49" s="154">
        <f>'2.6 Fixed Asset Cont Sched'!O257</f>
        <v>0</v>
      </c>
      <c r="D49" s="155"/>
      <c r="E49" s="156">
        <f t="shared" si="0"/>
        <v>0</v>
      </c>
      <c r="F49" s="154"/>
      <c r="G49" s="155"/>
      <c r="H49" s="156">
        <f t="shared" si="1"/>
        <v>0</v>
      </c>
      <c r="I49" s="157"/>
      <c r="J49" s="33"/>
      <c r="K49" s="34">
        <f t="shared" si="2"/>
        <v>0</v>
      </c>
      <c r="L49" s="35"/>
      <c r="M49" s="39">
        <f t="shared" si="3"/>
        <v>0</v>
      </c>
      <c r="N49" s="163">
        <f t="shared" si="4"/>
        <v>0</v>
      </c>
      <c r="O49" s="163">
        <f t="shared" si="8"/>
        <v>0</v>
      </c>
      <c r="P49" s="164">
        <f t="shared" si="5"/>
        <v>0</v>
      </c>
      <c r="Q49" s="165">
        <f t="shared" si="6"/>
        <v>0</v>
      </c>
      <c r="R49" s="166">
        <f>'2.6 Fixed Asset Cont Sched'!L326</f>
        <v>0</v>
      </c>
      <c r="S49" s="167">
        <f t="shared" si="7"/>
        <v>0</v>
      </c>
    </row>
    <row r="50" spans="1:19" ht="14.25" x14ac:dyDescent="0.2">
      <c r="A50" s="37">
        <v>1985</v>
      </c>
      <c r="B50" s="38" t="s">
        <v>88</v>
      </c>
      <c r="C50" s="154">
        <f>'2.6 Fixed Asset Cont Sched'!O258</f>
        <v>0</v>
      </c>
      <c r="D50" s="155"/>
      <c r="E50" s="156">
        <f t="shared" si="0"/>
        <v>0</v>
      </c>
      <c r="F50" s="154"/>
      <c r="G50" s="155"/>
      <c r="H50" s="156">
        <f t="shared" si="1"/>
        <v>0</v>
      </c>
      <c r="I50" s="157"/>
      <c r="J50" s="33"/>
      <c r="K50" s="34">
        <f t="shared" si="2"/>
        <v>0</v>
      </c>
      <c r="L50" s="35"/>
      <c r="M50" s="39">
        <f t="shared" si="3"/>
        <v>0</v>
      </c>
      <c r="N50" s="163">
        <f t="shared" si="4"/>
        <v>0</v>
      </c>
      <c r="O50" s="163">
        <f t="shared" si="8"/>
        <v>0</v>
      </c>
      <c r="P50" s="164">
        <f t="shared" si="5"/>
        <v>0</v>
      </c>
      <c r="Q50" s="165">
        <f t="shared" si="6"/>
        <v>0</v>
      </c>
      <c r="R50" s="166">
        <f>'2.6 Fixed Asset Cont Sched'!L327</f>
        <v>0</v>
      </c>
      <c r="S50" s="167">
        <f t="shared" si="7"/>
        <v>0</v>
      </c>
    </row>
    <row r="51" spans="1:19" ht="14.25" x14ac:dyDescent="0.2">
      <c r="A51" s="37">
        <v>1990</v>
      </c>
      <c r="B51" s="41" t="s">
        <v>89</v>
      </c>
      <c r="C51" s="154">
        <f>'2.6 Fixed Asset Cont Sched'!O259</f>
        <v>0</v>
      </c>
      <c r="D51" s="155"/>
      <c r="E51" s="156">
        <f t="shared" si="0"/>
        <v>0</v>
      </c>
      <c r="F51" s="154"/>
      <c r="G51" s="155"/>
      <c r="H51" s="156">
        <f t="shared" si="1"/>
        <v>0</v>
      </c>
      <c r="I51" s="157"/>
      <c r="J51" s="33"/>
      <c r="K51" s="34">
        <f t="shared" si="2"/>
        <v>0</v>
      </c>
      <c r="L51" s="35"/>
      <c r="M51" s="39">
        <f t="shared" si="3"/>
        <v>0</v>
      </c>
      <c r="N51" s="163">
        <f t="shared" si="4"/>
        <v>0</v>
      </c>
      <c r="O51" s="163">
        <f t="shared" si="8"/>
        <v>0</v>
      </c>
      <c r="P51" s="164">
        <f t="shared" si="5"/>
        <v>0</v>
      </c>
      <c r="Q51" s="165">
        <f t="shared" si="6"/>
        <v>0</v>
      </c>
      <c r="R51" s="166">
        <f>'2.6 Fixed Asset Cont Sched'!L328</f>
        <v>0</v>
      </c>
      <c r="S51" s="167">
        <f t="shared" si="7"/>
        <v>0</v>
      </c>
    </row>
    <row r="52" spans="1:19" ht="15" thickBot="1" x14ac:dyDescent="0.25">
      <c r="A52" s="37">
        <v>1995</v>
      </c>
      <c r="B52" s="38" t="s">
        <v>90</v>
      </c>
      <c r="C52" s="154">
        <f>'2.6 Fixed Asset Cont Sched'!O260</f>
        <v>0</v>
      </c>
      <c r="D52" s="158"/>
      <c r="E52" s="156">
        <f t="shared" si="0"/>
        <v>0</v>
      </c>
      <c r="F52" s="159"/>
      <c r="G52" s="158"/>
      <c r="H52" s="156">
        <f t="shared" si="1"/>
        <v>0</v>
      </c>
      <c r="I52" s="160"/>
      <c r="J52" s="42"/>
      <c r="K52" s="34">
        <f t="shared" si="2"/>
        <v>0</v>
      </c>
      <c r="L52" s="43"/>
      <c r="M52" s="44">
        <f t="shared" si="3"/>
        <v>0</v>
      </c>
      <c r="N52" s="163">
        <f t="shared" si="4"/>
        <v>0</v>
      </c>
      <c r="O52" s="163">
        <f t="shared" si="8"/>
        <v>0</v>
      </c>
      <c r="P52" s="164">
        <f t="shared" si="5"/>
        <v>0</v>
      </c>
      <c r="Q52" s="165">
        <f t="shared" si="6"/>
        <v>0</v>
      </c>
      <c r="R52" s="166">
        <f>'2.6 Fixed Asset Cont Sched'!L329</f>
        <v>0</v>
      </c>
      <c r="S52" s="167">
        <f t="shared" si="7"/>
        <v>0</v>
      </c>
    </row>
    <row r="53" spans="1:19" ht="15.75" thickTop="1" thickBot="1" x14ac:dyDescent="0.25">
      <c r="A53" s="45"/>
      <c r="B53" s="46" t="s">
        <v>91</v>
      </c>
      <c r="C53" s="161">
        <f t="shared" ref="C53:I53" si="9">SUM(C15:C52)</f>
        <v>1121273</v>
      </c>
      <c r="D53" s="161">
        <f t="shared" si="9"/>
        <v>0</v>
      </c>
      <c r="E53" s="161">
        <f t="shared" si="9"/>
        <v>1121273</v>
      </c>
      <c r="F53" s="161">
        <f t="shared" si="9"/>
        <v>0</v>
      </c>
      <c r="G53" s="161">
        <f t="shared" si="9"/>
        <v>0</v>
      </c>
      <c r="H53" s="161">
        <f t="shared" si="9"/>
        <v>0</v>
      </c>
      <c r="I53" s="162">
        <f t="shared" si="9"/>
        <v>36293</v>
      </c>
      <c r="J53" s="47"/>
      <c r="K53" s="48"/>
      <c r="L53" s="49"/>
      <c r="M53" s="50"/>
      <c r="N53" s="161">
        <f t="shared" ref="N53:S53" si="10">SUM(N15:N52)</f>
        <v>113689.63320962664</v>
      </c>
      <c r="O53" s="168">
        <f t="shared" si="10"/>
        <v>0</v>
      </c>
      <c r="P53" s="168">
        <f t="shared" si="10"/>
        <v>377.93</v>
      </c>
      <c r="Q53" s="169">
        <f t="shared" si="10"/>
        <v>114067.56320962665</v>
      </c>
      <c r="R53" s="170">
        <f t="shared" si="10"/>
        <v>52874</v>
      </c>
      <c r="S53" s="168">
        <f t="shared" si="10"/>
        <v>-61193.563209626634</v>
      </c>
    </row>
    <row r="54" spans="1:19" ht="14.25" x14ac:dyDescent="0.2">
      <c r="A54" s="51"/>
      <c r="B54" s="2"/>
      <c r="C54" s="52"/>
      <c r="D54" s="52"/>
      <c r="E54" s="52"/>
      <c r="F54" s="52"/>
      <c r="G54" s="52"/>
      <c r="H54" s="52"/>
      <c r="I54" s="52"/>
      <c r="J54" s="52"/>
      <c r="K54" s="52"/>
      <c r="L54" s="53"/>
      <c r="M54" s="54"/>
      <c r="N54" s="52"/>
      <c r="O54" s="52"/>
      <c r="P54" s="52"/>
      <c r="Q54" s="52"/>
      <c r="R54" s="52"/>
      <c r="S54" s="52"/>
    </row>
    <row r="56" spans="1:19" x14ac:dyDescent="0.2">
      <c r="A56" s="2" t="s">
        <v>92</v>
      </c>
      <c r="B56" s="1" t="s">
        <v>93</v>
      </c>
    </row>
    <row r="57" spans="1:19" ht="12.75" customHeight="1" x14ac:dyDescent="0.2">
      <c r="B57" s="196" t="s">
        <v>94</v>
      </c>
      <c r="C57" s="196"/>
      <c r="D57" s="196"/>
      <c r="E57" s="196"/>
      <c r="F57" s="196"/>
      <c r="G57" s="196"/>
      <c r="H57" s="196"/>
      <c r="I57" s="196"/>
      <c r="J57" s="196"/>
      <c r="K57" s="196"/>
      <c r="L57" s="196"/>
      <c r="M57" s="196"/>
      <c r="N57" s="196"/>
      <c r="O57" s="196"/>
      <c r="P57" s="196"/>
      <c r="Q57" s="196"/>
      <c r="R57" s="196"/>
      <c r="S57" s="196"/>
    </row>
    <row r="58" spans="1:19" x14ac:dyDescent="0.2">
      <c r="A58" s="2"/>
      <c r="B58" s="55"/>
      <c r="C58" s="55"/>
      <c r="D58" s="55"/>
      <c r="E58" s="55"/>
      <c r="F58" s="55"/>
      <c r="G58" s="55"/>
      <c r="H58" s="55"/>
      <c r="I58" s="55"/>
      <c r="J58" s="55"/>
      <c r="K58" s="55"/>
      <c r="L58" s="55"/>
      <c r="M58" s="55"/>
      <c r="N58" s="55"/>
      <c r="O58" s="55"/>
      <c r="P58" s="55"/>
      <c r="Q58" s="55"/>
      <c r="R58" s="55"/>
      <c r="S58" s="55"/>
    </row>
    <row r="59" spans="1:19" x14ac:dyDescent="0.2">
      <c r="B59" s="55"/>
      <c r="C59" s="55"/>
      <c r="D59" s="55"/>
      <c r="E59" s="55"/>
      <c r="F59" s="55"/>
      <c r="G59" s="55"/>
      <c r="H59" s="55"/>
      <c r="I59" s="55"/>
      <c r="J59" s="55"/>
      <c r="K59" s="55"/>
      <c r="L59" s="55"/>
      <c r="M59" s="55"/>
      <c r="N59" s="55"/>
      <c r="O59" s="55"/>
      <c r="P59" s="55"/>
      <c r="Q59" s="55"/>
      <c r="R59" s="55"/>
      <c r="S59" s="55"/>
    </row>
    <row r="60" spans="1:19" x14ac:dyDescent="0.2">
      <c r="A60" s="2" t="s">
        <v>95</v>
      </c>
      <c r="E60" s="172"/>
    </row>
    <row r="61" spans="1:19" ht="31.5" customHeight="1" x14ac:dyDescent="0.2">
      <c r="A61" s="51">
        <v>1</v>
      </c>
      <c r="B61" s="195" t="s">
        <v>96</v>
      </c>
      <c r="C61" s="195"/>
      <c r="D61" s="195"/>
      <c r="E61" s="195"/>
      <c r="F61" s="195"/>
      <c r="G61" s="195"/>
      <c r="H61" s="195"/>
      <c r="I61" s="195"/>
      <c r="J61" s="195"/>
      <c r="K61" s="195"/>
      <c r="L61" s="195"/>
      <c r="M61" s="195"/>
      <c r="N61" s="195"/>
      <c r="O61" s="195"/>
      <c r="P61" s="195"/>
      <c r="Q61" s="195"/>
      <c r="R61" s="195"/>
      <c r="S61" s="195"/>
    </row>
    <row r="62" spans="1:19" ht="29.25" customHeight="1" x14ac:dyDescent="0.2">
      <c r="A62" s="51">
        <v>2</v>
      </c>
      <c r="B62" s="195" t="s">
        <v>97</v>
      </c>
      <c r="C62" s="195"/>
      <c r="D62" s="195"/>
      <c r="E62" s="195"/>
      <c r="F62" s="195"/>
      <c r="G62" s="195"/>
      <c r="H62" s="195"/>
      <c r="I62" s="195"/>
      <c r="J62" s="195"/>
      <c r="K62" s="195"/>
      <c r="L62" s="195"/>
      <c r="M62" s="195"/>
      <c r="N62" s="195"/>
      <c r="O62" s="195"/>
      <c r="P62" s="195"/>
      <c r="Q62" s="195"/>
      <c r="R62" s="195"/>
      <c r="S62" s="195"/>
    </row>
    <row r="63" spans="1:19" ht="44.25" customHeight="1" x14ac:dyDescent="0.2">
      <c r="A63" s="51">
        <v>3</v>
      </c>
      <c r="B63" s="196" t="s">
        <v>98</v>
      </c>
      <c r="C63" s="196"/>
      <c r="D63" s="196"/>
      <c r="E63" s="196"/>
      <c r="F63" s="196"/>
      <c r="G63" s="196"/>
      <c r="H63" s="196"/>
      <c r="I63" s="196"/>
      <c r="J63" s="196"/>
      <c r="K63" s="196"/>
      <c r="L63" s="196"/>
      <c r="M63" s="196"/>
      <c r="N63" s="196"/>
      <c r="O63" s="196"/>
      <c r="P63" s="196"/>
      <c r="Q63" s="196"/>
      <c r="R63" s="196"/>
      <c r="S63" s="196"/>
    </row>
    <row r="64" spans="1:19" x14ac:dyDescent="0.2">
      <c r="A64" s="51">
        <v>4</v>
      </c>
      <c r="B64" s="196" t="s">
        <v>99</v>
      </c>
      <c r="C64" s="196"/>
      <c r="D64" s="196"/>
      <c r="E64" s="196"/>
      <c r="F64" s="196"/>
      <c r="G64" s="196"/>
      <c r="H64" s="196"/>
      <c r="I64" s="196"/>
      <c r="J64" s="196"/>
      <c r="K64" s="196"/>
      <c r="L64" s="196"/>
      <c r="M64" s="196"/>
      <c r="N64" s="196"/>
      <c r="O64" s="196"/>
      <c r="P64" s="196"/>
      <c r="Q64" s="196"/>
      <c r="R64" s="196"/>
      <c r="S64" s="196"/>
    </row>
    <row r="65" spans="1:19" ht="12.75" customHeight="1" x14ac:dyDescent="0.2">
      <c r="A65" s="9">
        <v>5</v>
      </c>
      <c r="B65" s="56" t="s">
        <v>100</v>
      </c>
      <c r="C65" s="56"/>
      <c r="D65" s="56"/>
      <c r="E65" s="56"/>
      <c r="F65" s="56"/>
      <c r="G65" s="56"/>
      <c r="H65" s="56"/>
      <c r="I65" s="56"/>
      <c r="J65" s="56"/>
      <c r="K65" s="56"/>
      <c r="L65" s="56"/>
      <c r="M65" s="56"/>
      <c r="N65" s="56"/>
      <c r="O65" s="56"/>
      <c r="P65" s="56"/>
      <c r="Q65" s="56"/>
      <c r="R65" s="56"/>
      <c r="S65" s="56"/>
    </row>
    <row r="66" spans="1:19" x14ac:dyDescent="0.2">
      <c r="A66" s="9">
        <v>6</v>
      </c>
      <c r="B66" s="196" t="s">
        <v>101</v>
      </c>
      <c r="C66" s="196"/>
      <c r="D66" s="196"/>
      <c r="E66" s="196"/>
      <c r="F66" s="196"/>
      <c r="G66" s="196"/>
      <c r="H66" s="196"/>
      <c r="I66" s="196"/>
      <c r="J66" s="196"/>
      <c r="K66" s="196"/>
      <c r="L66" s="196"/>
      <c r="M66" s="196"/>
      <c r="N66" s="196"/>
      <c r="O66" s="196"/>
      <c r="P66" s="196"/>
      <c r="Q66" s="196"/>
      <c r="R66" s="196"/>
      <c r="S66" s="196"/>
    </row>
    <row r="67" spans="1:19" x14ac:dyDescent="0.2">
      <c r="A67" s="57">
        <v>7</v>
      </c>
      <c r="B67" s="56" t="s">
        <v>102</v>
      </c>
    </row>
    <row r="68" spans="1:19" ht="12.75" customHeight="1" x14ac:dyDescent="0.2">
      <c r="A68" s="57">
        <v>8</v>
      </c>
      <c r="B68" s="56" t="s">
        <v>103</v>
      </c>
      <c r="C68" s="58"/>
      <c r="D68" s="58"/>
      <c r="E68" s="58"/>
      <c r="F68" s="58"/>
      <c r="G68" s="58"/>
      <c r="H68" s="58"/>
      <c r="I68" s="58"/>
      <c r="J68" s="58"/>
      <c r="K68" s="58"/>
      <c r="L68" s="58"/>
      <c r="M68" s="58"/>
      <c r="N68" s="58"/>
      <c r="O68" s="58"/>
      <c r="P68" s="58"/>
      <c r="Q68" s="58"/>
      <c r="R68" s="58"/>
      <c r="S68" s="58"/>
    </row>
    <row r="69" spans="1:19" x14ac:dyDescent="0.2">
      <c r="A69" s="57"/>
      <c r="B69" s="58"/>
      <c r="C69" s="58"/>
      <c r="D69" s="58"/>
      <c r="E69" s="58"/>
      <c r="F69" s="58"/>
      <c r="G69" s="58"/>
      <c r="H69" s="58"/>
      <c r="I69" s="58"/>
      <c r="J69" s="58"/>
      <c r="K69" s="58"/>
      <c r="L69" s="58"/>
      <c r="M69" s="58"/>
      <c r="N69" s="58"/>
      <c r="O69" s="58"/>
      <c r="P69" s="58"/>
      <c r="Q69" s="58"/>
      <c r="R69" s="58"/>
      <c r="S69" s="58"/>
    </row>
    <row r="70" spans="1:19" x14ac:dyDescent="0.2">
      <c r="C70" s="55"/>
      <c r="D70" s="55"/>
      <c r="E70" s="55"/>
      <c r="F70" s="55"/>
      <c r="G70" s="55"/>
      <c r="H70" s="55"/>
      <c r="I70" s="55"/>
      <c r="J70" s="55"/>
      <c r="K70" s="55"/>
      <c r="L70" s="55"/>
      <c r="M70" s="55"/>
      <c r="N70" s="55"/>
      <c r="O70" s="55"/>
      <c r="P70" s="55"/>
      <c r="Q70" s="55"/>
      <c r="R70" s="55"/>
      <c r="S70" s="55"/>
    </row>
  </sheetData>
  <mergeCells count="22">
    <mergeCell ref="B64:S64"/>
    <mergeCell ref="B66:S66"/>
    <mergeCell ref="A13:A14"/>
    <mergeCell ref="B13:B14"/>
    <mergeCell ref="B57:S57"/>
    <mergeCell ref="B61:S61"/>
    <mergeCell ref="B62:S62"/>
    <mergeCell ref="B63:S63"/>
    <mergeCell ref="A8:B8"/>
    <mergeCell ref="C8:Q8"/>
    <mergeCell ref="A9:B9"/>
    <mergeCell ref="C9:Q9"/>
    <mergeCell ref="C12:I12"/>
    <mergeCell ref="J12:M12"/>
    <mergeCell ref="N12:Q12"/>
    <mergeCell ref="A7:B7"/>
    <mergeCell ref="C7:Q7"/>
    <mergeCell ref="A1:S1"/>
    <mergeCell ref="A2:S2"/>
    <mergeCell ref="A3:S3"/>
    <mergeCell ref="A6:B6"/>
    <mergeCell ref="C6:Q6"/>
  </mergeCells>
  <dataValidations count="6">
    <dataValidation type="list" allowBlank="1" showInputMessage="1" showErrorMessage="1" sqref="S9" xr:uid="{00000000-0002-0000-0700-000000000000}">
      <formula1>$Y$2:$Y$3</formula1>
    </dataValidation>
    <dataValidation type="list" allowBlank="1" showInputMessage="1" showErrorMessage="1" sqref="S7:S8" xr:uid="{00000000-0002-0000-0700-000001000000}">
      <formula1>$Y$1:$Y$3</formula1>
    </dataValidation>
    <dataValidation type="list" allowBlank="1" showInputMessage="1" showErrorMessage="1" sqref="R9" xr:uid="{00000000-0002-0000-0700-000002000000}">
      <formula1>$Y$8:$Y$12</formula1>
    </dataValidation>
    <dataValidation type="list" allowBlank="1" showInputMessage="1" showErrorMessage="1" sqref="R8" xr:uid="{00000000-0002-0000-0700-000003000000}">
      <formula1>$Y$7:$Y$12</formula1>
    </dataValidation>
    <dataValidation type="list" allowBlank="1" showInputMessage="1" showErrorMessage="1" sqref="R7" xr:uid="{00000000-0002-0000-0700-000004000000}">
      <formula1>$Y$6:$Y$12</formula1>
    </dataValidation>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700-000005000000}"/>
  </dataValidations>
  <pageMargins left="0.7" right="0.7" top="0.75" bottom="0.75" header="0.3" footer="0.3"/>
  <pageSetup scale="41"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Y70"/>
  <sheetViews>
    <sheetView workbookViewId="0">
      <selection activeCell="A9" sqref="A9:B9"/>
    </sheetView>
  </sheetViews>
  <sheetFormatPr defaultRowHeight="12.75" x14ac:dyDescent="0.2"/>
  <cols>
    <col min="1" max="1" width="9.140625" style="1"/>
    <col min="2" max="2" width="40.28515625" style="1" bestFit="1" customWidth="1"/>
    <col min="3" max="3" width="16.85546875" style="1" customWidth="1"/>
    <col min="4" max="5" width="15" style="1" customWidth="1"/>
    <col min="6" max="6" width="19.5703125" style="1" customWidth="1"/>
    <col min="7" max="7" width="13.42578125" style="1" customWidth="1"/>
    <col min="8" max="8" width="17.5703125" style="1" customWidth="1"/>
    <col min="9" max="9" width="10" style="1" customWidth="1"/>
    <col min="10" max="10" width="16.5703125" style="1" customWidth="1"/>
    <col min="11" max="11" width="14.85546875" style="1" customWidth="1"/>
    <col min="12" max="12" width="14.5703125" style="1" customWidth="1"/>
    <col min="13" max="13" width="13" style="1" customWidth="1"/>
    <col min="14" max="14" width="18.5703125" style="1" customWidth="1"/>
    <col min="15" max="16" width="13" style="1" customWidth="1"/>
    <col min="17" max="17" width="12.42578125" style="1" customWidth="1"/>
    <col min="18" max="18" width="15.5703125" style="1" customWidth="1"/>
    <col min="19" max="19" width="11.85546875" style="1" customWidth="1"/>
    <col min="20" max="24" width="9.140625" style="1"/>
    <col min="25" max="25" width="0" style="1" hidden="1" customWidth="1"/>
    <col min="26" max="260" width="9.140625" style="1"/>
    <col min="261" max="261" width="2.7109375" style="1" customWidth="1"/>
    <col min="262" max="262" width="9.140625" style="1"/>
    <col min="263" max="263" width="40.28515625" style="1" bestFit="1" customWidth="1"/>
    <col min="264" max="264" width="12" style="1" customWidth="1"/>
    <col min="265" max="265" width="10" style="1" customWidth="1"/>
    <col min="266" max="266" width="14.85546875" style="1" customWidth="1"/>
    <col min="267" max="267" width="9.5703125" style="1" customWidth="1"/>
    <col min="268" max="269" width="12.28515625" style="1" customWidth="1"/>
    <col min="270" max="272" width="12.85546875" style="1" customWidth="1"/>
    <col min="273" max="273" width="12.7109375" style="1" customWidth="1"/>
    <col min="274" max="274" width="12.28515625" style="1" bestFit="1" customWidth="1"/>
    <col min="275" max="275" width="13.140625" style="1" customWidth="1"/>
    <col min="276" max="516" width="9.140625" style="1"/>
    <col min="517" max="517" width="2.7109375" style="1" customWidth="1"/>
    <col min="518" max="518" width="9.140625" style="1"/>
    <col min="519" max="519" width="40.28515625" style="1" bestFit="1" customWidth="1"/>
    <col min="520" max="520" width="12" style="1" customWidth="1"/>
    <col min="521" max="521" width="10" style="1" customWidth="1"/>
    <col min="522" max="522" width="14.85546875" style="1" customWidth="1"/>
    <col min="523" max="523" width="9.5703125" style="1" customWidth="1"/>
    <col min="524" max="525" width="12.28515625" style="1" customWidth="1"/>
    <col min="526" max="528" width="12.85546875" style="1" customWidth="1"/>
    <col min="529" max="529" width="12.7109375" style="1" customWidth="1"/>
    <col min="530" max="530" width="12.28515625" style="1" bestFit="1" customWidth="1"/>
    <col min="531" max="531" width="13.140625" style="1" customWidth="1"/>
    <col min="532" max="772" width="9.140625" style="1"/>
    <col min="773" max="773" width="2.7109375" style="1" customWidth="1"/>
    <col min="774" max="774" width="9.140625" style="1"/>
    <col min="775" max="775" width="40.28515625" style="1" bestFit="1" customWidth="1"/>
    <col min="776" max="776" width="12" style="1" customWidth="1"/>
    <col min="777" max="777" width="10" style="1" customWidth="1"/>
    <col min="778" max="778" width="14.85546875" style="1" customWidth="1"/>
    <col min="779" max="779" width="9.5703125" style="1" customWidth="1"/>
    <col min="780" max="781" width="12.28515625" style="1" customWidth="1"/>
    <col min="782" max="784" width="12.85546875" style="1" customWidth="1"/>
    <col min="785" max="785" width="12.7109375" style="1" customWidth="1"/>
    <col min="786" max="786" width="12.28515625" style="1" bestFit="1" customWidth="1"/>
    <col min="787" max="787" width="13.140625" style="1" customWidth="1"/>
    <col min="788" max="1028" width="9.140625" style="1"/>
    <col min="1029" max="1029" width="2.7109375" style="1" customWidth="1"/>
    <col min="1030" max="1030" width="9.140625" style="1"/>
    <col min="1031" max="1031" width="40.28515625" style="1" bestFit="1" customWidth="1"/>
    <col min="1032" max="1032" width="12" style="1" customWidth="1"/>
    <col min="1033" max="1033" width="10" style="1" customWidth="1"/>
    <col min="1034" max="1034" width="14.85546875" style="1" customWidth="1"/>
    <col min="1035" max="1035" width="9.5703125" style="1" customWidth="1"/>
    <col min="1036" max="1037" width="12.28515625" style="1" customWidth="1"/>
    <col min="1038" max="1040" width="12.85546875" style="1" customWidth="1"/>
    <col min="1041" max="1041" width="12.7109375" style="1" customWidth="1"/>
    <col min="1042" max="1042" width="12.28515625" style="1" bestFit="1" customWidth="1"/>
    <col min="1043" max="1043" width="13.140625" style="1" customWidth="1"/>
    <col min="1044" max="1284" width="9.140625" style="1"/>
    <col min="1285" max="1285" width="2.7109375" style="1" customWidth="1"/>
    <col min="1286" max="1286" width="9.140625" style="1"/>
    <col min="1287" max="1287" width="40.28515625" style="1" bestFit="1" customWidth="1"/>
    <col min="1288" max="1288" width="12" style="1" customWidth="1"/>
    <col min="1289" max="1289" width="10" style="1" customWidth="1"/>
    <col min="1290" max="1290" width="14.85546875" style="1" customWidth="1"/>
    <col min="1291" max="1291" width="9.5703125" style="1" customWidth="1"/>
    <col min="1292" max="1293" width="12.28515625" style="1" customWidth="1"/>
    <col min="1294" max="1296" width="12.85546875" style="1" customWidth="1"/>
    <col min="1297" max="1297" width="12.7109375" style="1" customWidth="1"/>
    <col min="1298" max="1298" width="12.28515625" style="1" bestFit="1" customWidth="1"/>
    <col min="1299" max="1299" width="13.140625" style="1" customWidth="1"/>
    <col min="1300" max="1540" width="9.140625" style="1"/>
    <col min="1541" max="1541" width="2.7109375" style="1" customWidth="1"/>
    <col min="1542" max="1542" width="9.140625" style="1"/>
    <col min="1543" max="1543" width="40.28515625" style="1" bestFit="1" customWidth="1"/>
    <col min="1544" max="1544" width="12" style="1" customWidth="1"/>
    <col min="1545" max="1545" width="10" style="1" customWidth="1"/>
    <col min="1546" max="1546" width="14.85546875" style="1" customWidth="1"/>
    <col min="1547" max="1547" width="9.5703125" style="1" customWidth="1"/>
    <col min="1548" max="1549" width="12.28515625" style="1" customWidth="1"/>
    <col min="1550" max="1552" width="12.85546875" style="1" customWidth="1"/>
    <col min="1553" max="1553" width="12.7109375" style="1" customWidth="1"/>
    <col min="1554" max="1554" width="12.28515625" style="1" bestFit="1" customWidth="1"/>
    <col min="1555" max="1555" width="13.140625" style="1" customWidth="1"/>
    <col min="1556" max="1796" width="9.140625" style="1"/>
    <col min="1797" max="1797" width="2.7109375" style="1" customWidth="1"/>
    <col min="1798" max="1798" width="9.140625" style="1"/>
    <col min="1799" max="1799" width="40.28515625" style="1" bestFit="1" customWidth="1"/>
    <col min="1800" max="1800" width="12" style="1" customWidth="1"/>
    <col min="1801" max="1801" width="10" style="1" customWidth="1"/>
    <col min="1802" max="1802" width="14.85546875" style="1" customWidth="1"/>
    <col min="1803" max="1803" width="9.5703125" style="1" customWidth="1"/>
    <col min="1804" max="1805" width="12.28515625" style="1" customWidth="1"/>
    <col min="1806" max="1808" width="12.85546875" style="1" customWidth="1"/>
    <col min="1809" max="1809" width="12.7109375" style="1" customWidth="1"/>
    <col min="1810" max="1810" width="12.28515625" style="1" bestFit="1" customWidth="1"/>
    <col min="1811" max="1811" width="13.140625" style="1" customWidth="1"/>
    <col min="1812" max="2052" width="9.140625" style="1"/>
    <col min="2053" max="2053" width="2.7109375" style="1" customWidth="1"/>
    <col min="2054" max="2054" width="9.140625" style="1"/>
    <col min="2055" max="2055" width="40.28515625" style="1" bestFit="1" customWidth="1"/>
    <col min="2056" max="2056" width="12" style="1" customWidth="1"/>
    <col min="2057" max="2057" width="10" style="1" customWidth="1"/>
    <col min="2058" max="2058" width="14.85546875" style="1" customWidth="1"/>
    <col min="2059" max="2059" width="9.5703125" style="1" customWidth="1"/>
    <col min="2060" max="2061" width="12.28515625" style="1" customWidth="1"/>
    <col min="2062" max="2064" width="12.85546875" style="1" customWidth="1"/>
    <col min="2065" max="2065" width="12.7109375" style="1" customWidth="1"/>
    <col min="2066" max="2066" width="12.28515625" style="1" bestFit="1" customWidth="1"/>
    <col min="2067" max="2067" width="13.140625" style="1" customWidth="1"/>
    <col min="2068" max="2308" width="9.140625" style="1"/>
    <col min="2309" max="2309" width="2.7109375" style="1" customWidth="1"/>
    <col min="2310" max="2310" width="9.140625" style="1"/>
    <col min="2311" max="2311" width="40.28515625" style="1" bestFit="1" customWidth="1"/>
    <col min="2312" max="2312" width="12" style="1" customWidth="1"/>
    <col min="2313" max="2313" width="10" style="1" customWidth="1"/>
    <col min="2314" max="2314" width="14.85546875" style="1" customWidth="1"/>
    <col min="2315" max="2315" width="9.5703125" style="1" customWidth="1"/>
    <col min="2316" max="2317" width="12.28515625" style="1" customWidth="1"/>
    <col min="2318" max="2320" width="12.85546875" style="1" customWidth="1"/>
    <col min="2321" max="2321" width="12.7109375" style="1" customWidth="1"/>
    <col min="2322" max="2322" width="12.28515625" style="1" bestFit="1" customWidth="1"/>
    <col min="2323" max="2323" width="13.140625" style="1" customWidth="1"/>
    <col min="2324" max="2564" width="9.140625" style="1"/>
    <col min="2565" max="2565" width="2.7109375" style="1" customWidth="1"/>
    <col min="2566" max="2566" width="9.140625" style="1"/>
    <col min="2567" max="2567" width="40.28515625" style="1" bestFit="1" customWidth="1"/>
    <col min="2568" max="2568" width="12" style="1" customWidth="1"/>
    <col min="2569" max="2569" width="10" style="1" customWidth="1"/>
    <col min="2570" max="2570" width="14.85546875" style="1" customWidth="1"/>
    <col min="2571" max="2571" width="9.5703125" style="1" customWidth="1"/>
    <col min="2572" max="2573" width="12.28515625" style="1" customWidth="1"/>
    <col min="2574" max="2576" width="12.85546875" style="1" customWidth="1"/>
    <col min="2577" max="2577" width="12.7109375" style="1" customWidth="1"/>
    <col min="2578" max="2578" width="12.28515625" style="1" bestFit="1" customWidth="1"/>
    <col min="2579" max="2579" width="13.140625" style="1" customWidth="1"/>
    <col min="2580" max="2820" width="9.140625" style="1"/>
    <col min="2821" max="2821" width="2.7109375" style="1" customWidth="1"/>
    <col min="2822" max="2822" width="9.140625" style="1"/>
    <col min="2823" max="2823" width="40.28515625" style="1" bestFit="1" customWidth="1"/>
    <col min="2824" max="2824" width="12" style="1" customWidth="1"/>
    <col min="2825" max="2825" width="10" style="1" customWidth="1"/>
    <col min="2826" max="2826" width="14.85546875" style="1" customWidth="1"/>
    <col min="2827" max="2827" width="9.5703125" style="1" customWidth="1"/>
    <col min="2828" max="2829" width="12.28515625" style="1" customWidth="1"/>
    <col min="2830" max="2832" width="12.85546875" style="1" customWidth="1"/>
    <col min="2833" max="2833" width="12.7109375" style="1" customWidth="1"/>
    <col min="2834" max="2834" width="12.28515625" style="1" bestFit="1" customWidth="1"/>
    <col min="2835" max="2835" width="13.140625" style="1" customWidth="1"/>
    <col min="2836" max="3076" width="9.140625" style="1"/>
    <col min="3077" max="3077" width="2.7109375" style="1" customWidth="1"/>
    <col min="3078" max="3078" width="9.140625" style="1"/>
    <col min="3079" max="3079" width="40.28515625" style="1" bestFit="1" customWidth="1"/>
    <col min="3080" max="3080" width="12" style="1" customWidth="1"/>
    <col min="3081" max="3081" width="10" style="1" customWidth="1"/>
    <col min="3082" max="3082" width="14.85546875" style="1" customWidth="1"/>
    <col min="3083" max="3083" width="9.5703125" style="1" customWidth="1"/>
    <col min="3084" max="3085" width="12.28515625" style="1" customWidth="1"/>
    <col min="3086" max="3088" width="12.85546875" style="1" customWidth="1"/>
    <col min="3089" max="3089" width="12.7109375" style="1" customWidth="1"/>
    <col min="3090" max="3090" width="12.28515625" style="1" bestFit="1" customWidth="1"/>
    <col min="3091" max="3091" width="13.140625" style="1" customWidth="1"/>
    <col min="3092" max="3332" width="9.140625" style="1"/>
    <col min="3333" max="3333" width="2.7109375" style="1" customWidth="1"/>
    <col min="3334" max="3334" width="9.140625" style="1"/>
    <col min="3335" max="3335" width="40.28515625" style="1" bestFit="1" customWidth="1"/>
    <col min="3336" max="3336" width="12" style="1" customWidth="1"/>
    <col min="3337" max="3337" width="10" style="1" customWidth="1"/>
    <col min="3338" max="3338" width="14.85546875" style="1" customWidth="1"/>
    <col min="3339" max="3339" width="9.5703125" style="1" customWidth="1"/>
    <col min="3340" max="3341" width="12.28515625" style="1" customWidth="1"/>
    <col min="3342" max="3344" width="12.85546875" style="1" customWidth="1"/>
    <col min="3345" max="3345" width="12.7109375" style="1" customWidth="1"/>
    <col min="3346" max="3346" width="12.28515625" style="1" bestFit="1" customWidth="1"/>
    <col min="3347" max="3347" width="13.140625" style="1" customWidth="1"/>
    <col min="3348" max="3588" width="9.140625" style="1"/>
    <col min="3589" max="3589" width="2.7109375" style="1" customWidth="1"/>
    <col min="3590" max="3590" width="9.140625" style="1"/>
    <col min="3591" max="3591" width="40.28515625" style="1" bestFit="1" customWidth="1"/>
    <col min="3592" max="3592" width="12" style="1" customWidth="1"/>
    <col min="3593" max="3593" width="10" style="1" customWidth="1"/>
    <col min="3594" max="3594" width="14.85546875" style="1" customWidth="1"/>
    <col min="3595" max="3595" width="9.5703125" style="1" customWidth="1"/>
    <col min="3596" max="3597" width="12.28515625" style="1" customWidth="1"/>
    <col min="3598" max="3600" width="12.85546875" style="1" customWidth="1"/>
    <col min="3601" max="3601" width="12.7109375" style="1" customWidth="1"/>
    <col min="3602" max="3602" width="12.28515625" style="1" bestFit="1" customWidth="1"/>
    <col min="3603" max="3603" width="13.140625" style="1" customWidth="1"/>
    <col min="3604" max="3844" width="9.140625" style="1"/>
    <col min="3845" max="3845" width="2.7109375" style="1" customWidth="1"/>
    <col min="3846" max="3846" width="9.140625" style="1"/>
    <col min="3847" max="3847" width="40.28515625" style="1" bestFit="1" customWidth="1"/>
    <col min="3848" max="3848" width="12" style="1" customWidth="1"/>
    <col min="3849" max="3849" width="10" style="1" customWidth="1"/>
    <col min="3850" max="3850" width="14.85546875" style="1" customWidth="1"/>
    <col min="3851" max="3851" width="9.5703125" style="1" customWidth="1"/>
    <col min="3852" max="3853" width="12.28515625" style="1" customWidth="1"/>
    <col min="3854" max="3856" width="12.85546875" style="1" customWidth="1"/>
    <col min="3857" max="3857" width="12.7109375" style="1" customWidth="1"/>
    <col min="3858" max="3858" width="12.28515625" style="1" bestFit="1" customWidth="1"/>
    <col min="3859" max="3859" width="13.140625" style="1" customWidth="1"/>
    <col min="3860" max="4100" width="9.140625" style="1"/>
    <col min="4101" max="4101" width="2.7109375" style="1" customWidth="1"/>
    <col min="4102" max="4102" width="9.140625" style="1"/>
    <col min="4103" max="4103" width="40.28515625" style="1" bestFit="1" customWidth="1"/>
    <col min="4104" max="4104" width="12" style="1" customWidth="1"/>
    <col min="4105" max="4105" width="10" style="1" customWidth="1"/>
    <col min="4106" max="4106" width="14.85546875" style="1" customWidth="1"/>
    <col min="4107" max="4107" width="9.5703125" style="1" customWidth="1"/>
    <col min="4108" max="4109" width="12.28515625" style="1" customWidth="1"/>
    <col min="4110" max="4112" width="12.85546875" style="1" customWidth="1"/>
    <col min="4113" max="4113" width="12.7109375" style="1" customWidth="1"/>
    <col min="4114" max="4114" width="12.28515625" style="1" bestFit="1" customWidth="1"/>
    <col min="4115" max="4115" width="13.140625" style="1" customWidth="1"/>
    <col min="4116" max="4356" width="9.140625" style="1"/>
    <col min="4357" max="4357" width="2.7109375" style="1" customWidth="1"/>
    <col min="4358" max="4358" width="9.140625" style="1"/>
    <col min="4359" max="4359" width="40.28515625" style="1" bestFit="1" customWidth="1"/>
    <col min="4360" max="4360" width="12" style="1" customWidth="1"/>
    <col min="4361" max="4361" width="10" style="1" customWidth="1"/>
    <col min="4362" max="4362" width="14.85546875" style="1" customWidth="1"/>
    <col min="4363" max="4363" width="9.5703125" style="1" customWidth="1"/>
    <col min="4364" max="4365" width="12.28515625" style="1" customWidth="1"/>
    <col min="4366" max="4368" width="12.85546875" style="1" customWidth="1"/>
    <col min="4369" max="4369" width="12.7109375" style="1" customWidth="1"/>
    <col min="4370" max="4370" width="12.28515625" style="1" bestFit="1" customWidth="1"/>
    <col min="4371" max="4371" width="13.140625" style="1" customWidth="1"/>
    <col min="4372" max="4612" width="9.140625" style="1"/>
    <col min="4613" max="4613" width="2.7109375" style="1" customWidth="1"/>
    <col min="4614" max="4614" width="9.140625" style="1"/>
    <col min="4615" max="4615" width="40.28515625" style="1" bestFit="1" customWidth="1"/>
    <col min="4616" max="4616" width="12" style="1" customWidth="1"/>
    <col min="4617" max="4617" width="10" style="1" customWidth="1"/>
    <col min="4618" max="4618" width="14.85546875" style="1" customWidth="1"/>
    <col min="4619" max="4619" width="9.5703125" style="1" customWidth="1"/>
    <col min="4620" max="4621" width="12.28515625" style="1" customWidth="1"/>
    <col min="4622" max="4624" width="12.85546875" style="1" customWidth="1"/>
    <col min="4625" max="4625" width="12.7109375" style="1" customWidth="1"/>
    <col min="4626" max="4626" width="12.28515625" style="1" bestFit="1" customWidth="1"/>
    <col min="4627" max="4627" width="13.140625" style="1" customWidth="1"/>
    <col min="4628" max="4868" width="9.140625" style="1"/>
    <col min="4869" max="4869" width="2.7109375" style="1" customWidth="1"/>
    <col min="4870" max="4870" width="9.140625" style="1"/>
    <col min="4871" max="4871" width="40.28515625" style="1" bestFit="1" customWidth="1"/>
    <col min="4872" max="4872" width="12" style="1" customWidth="1"/>
    <col min="4873" max="4873" width="10" style="1" customWidth="1"/>
    <col min="4874" max="4874" width="14.85546875" style="1" customWidth="1"/>
    <col min="4875" max="4875" width="9.5703125" style="1" customWidth="1"/>
    <col min="4876" max="4877" width="12.28515625" style="1" customWidth="1"/>
    <col min="4878" max="4880" width="12.85546875" style="1" customWidth="1"/>
    <col min="4881" max="4881" width="12.7109375" style="1" customWidth="1"/>
    <col min="4882" max="4882" width="12.28515625" style="1" bestFit="1" customWidth="1"/>
    <col min="4883" max="4883" width="13.140625" style="1" customWidth="1"/>
    <col min="4884" max="5124" width="9.140625" style="1"/>
    <col min="5125" max="5125" width="2.7109375" style="1" customWidth="1"/>
    <col min="5126" max="5126" width="9.140625" style="1"/>
    <col min="5127" max="5127" width="40.28515625" style="1" bestFit="1" customWidth="1"/>
    <col min="5128" max="5128" width="12" style="1" customWidth="1"/>
    <col min="5129" max="5129" width="10" style="1" customWidth="1"/>
    <col min="5130" max="5130" width="14.85546875" style="1" customWidth="1"/>
    <col min="5131" max="5131" width="9.5703125" style="1" customWidth="1"/>
    <col min="5132" max="5133" width="12.28515625" style="1" customWidth="1"/>
    <col min="5134" max="5136" width="12.85546875" style="1" customWidth="1"/>
    <col min="5137" max="5137" width="12.7109375" style="1" customWidth="1"/>
    <col min="5138" max="5138" width="12.28515625" style="1" bestFit="1" customWidth="1"/>
    <col min="5139" max="5139" width="13.140625" style="1" customWidth="1"/>
    <col min="5140" max="5380" width="9.140625" style="1"/>
    <col min="5381" max="5381" width="2.7109375" style="1" customWidth="1"/>
    <col min="5382" max="5382" width="9.140625" style="1"/>
    <col min="5383" max="5383" width="40.28515625" style="1" bestFit="1" customWidth="1"/>
    <col min="5384" max="5384" width="12" style="1" customWidth="1"/>
    <col min="5385" max="5385" width="10" style="1" customWidth="1"/>
    <col min="5386" max="5386" width="14.85546875" style="1" customWidth="1"/>
    <col min="5387" max="5387" width="9.5703125" style="1" customWidth="1"/>
    <col min="5388" max="5389" width="12.28515625" style="1" customWidth="1"/>
    <col min="5390" max="5392" width="12.85546875" style="1" customWidth="1"/>
    <col min="5393" max="5393" width="12.7109375" style="1" customWidth="1"/>
    <col min="5394" max="5394" width="12.28515625" style="1" bestFit="1" customWidth="1"/>
    <col min="5395" max="5395" width="13.140625" style="1" customWidth="1"/>
    <col min="5396" max="5636" width="9.140625" style="1"/>
    <col min="5637" max="5637" width="2.7109375" style="1" customWidth="1"/>
    <col min="5638" max="5638" width="9.140625" style="1"/>
    <col min="5639" max="5639" width="40.28515625" style="1" bestFit="1" customWidth="1"/>
    <col min="5640" max="5640" width="12" style="1" customWidth="1"/>
    <col min="5641" max="5641" width="10" style="1" customWidth="1"/>
    <col min="5642" max="5642" width="14.85546875" style="1" customWidth="1"/>
    <col min="5643" max="5643" width="9.5703125" style="1" customWidth="1"/>
    <col min="5644" max="5645" width="12.28515625" style="1" customWidth="1"/>
    <col min="5646" max="5648" width="12.85546875" style="1" customWidth="1"/>
    <col min="5649" max="5649" width="12.7109375" style="1" customWidth="1"/>
    <col min="5650" max="5650" width="12.28515625" style="1" bestFit="1" customWidth="1"/>
    <col min="5651" max="5651" width="13.140625" style="1" customWidth="1"/>
    <col min="5652" max="5892" width="9.140625" style="1"/>
    <col min="5893" max="5893" width="2.7109375" style="1" customWidth="1"/>
    <col min="5894" max="5894" width="9.140625" style="1"/>
    <col min="5895" max="5895" width="40.28515625" style="1" bestFit="1" customWidth="1"/>
    <col min="5896" max="5896" width="12" style="1" customWidth="1"/>
    <col min="5897" max="5897" width="10" style="1" customWidth="1"/>
    <col min="5898" max="5898" width="14.85546875" style="1" customWidth="1"/>
    <col min="5899" max="5899" width="9.5703125" style="1" customWidth="1"/>
    <col min="5900" max="5901" width="12.28515625" style="1" customWidth="1"/>
    <col min="5902" max="5904" width="12.85546875" style="1" customWidth="1"/>
    <col min="5905" max="5905" width="12.7109375" style="1" customWidth="1"/>
    <col min="5906" max="5906" width="12.28515625" style="1" bestFit="1" customWidth="1"/>
    <col min="5907" max="5907" width="13.140625" style="1" customWidth="1"/>
    <col min="5908" max="6148" width="9.140625" style="1"/>
    <col min="6149" max="6149" width="2.7109375" style="1" customWidth="1"/>
    <col min="6150" max="6150" width="9.140625" style="1"/>
    <col min="6151" max="6151" width="40.28515625" style="1" bestFit="1" customWidth="1"/>
    <col min="6152" max="6152" width="12" style="1" customWidth="1"/>
    <col min="6153" max="6153" width="10" style="1" customWidth="1"/>
    <col min="6154" max="6154" width="14.85546875" style="1" customWidth="1"/>
    <col min="6155" max="6155" width="9.5703125" style="1" customWidth="1"/>
    <col min="6156" max="6157" width="12.28515625" style="1" customWidth="1"/>
    <col min="6158" max="6160" width="12.85546875" style="1" customWidth="1"/>
    <col min="6161" max="6161" width="12.7109375" style="1" customWidth="1"/>
    <col min="6162" max="6162" width="12.28515625" style="1" bestFit="1" customWidth="1"/>
    <col min="6163" max="6163" width="13.140625" style="1" customWidth="1"/>
    <col min="6164" max="6404" width="9.140625" style="1"/>
    <col min="6405" max="6405" width="2.7109375" style="1" customWidth="1"/>
    <col min="6406" max="6406" width="9.140625" style="1"/>
    <col min="6407" max="6407" width="40.28515625" style="1" bestFit="1" customWidth="1"/>
    <col min="6408" max="6408" width="12" style="1" customWidth="1"/>
    <col min="6409" max="6409" width="10" style="1" customWidth="1"/>
    <col min="6410" max="6410" width="14.85546875" style="1" customWidth="1"/>
    <col min="6411" max="6411" width="9.5703125" style="1" customWidth="1"/>
    <col min="6412" max="6413" width="12.28515625" style="1" customWidth="1"/>
    <col min="6414" max="6416" width="12.85546875" style="1" customWidth="1"/>
    <col min="6417" max="6417" width="12.7109375" style="1" customWidth="1"/>
    <col min="6418" max="6418" width="12.28515625" style="1" bestFit="1" customWidth="1"/>
    <col min="6419" max="6419" width="13.140625" style="1" customWidth="1"/>
    <col min="6420" max="6660" width="9.140625" style="1"/>
    <col min="6661" max="6661" width="2.7109375" style="1" customWidth="1"/>
    <col min="6662" max="6662" width="9.140625" style="1"/>
    <col min="6663" max="6663" width="40.28515625" style="1" bestFit="1" customWidth="1"/>
    <col min="6664" max="6664" width="12" style="1" customWidth="1"/>
    <col min="6665" max="6665" width="10" style="1" customWidth="1"/>
    <col min="6666" max="6666" width="14.85546875" style="1" customWidth="1"/>
    <col min="6667" max="6667" width="9.5703125" style="1" customWidth="1"/>
    <col min="6668" max="6669" width="12.28515625" style="1" customWidth="1"/>
    <col min="6670" max="6672" width="12.85546875" style="1" customWidth="1"/>
    <col min="6673" max="6673" width="12.7109375" style="1" customWidth="1"/>
    <col min="6674" max="6674" width="12.28515625" style="1" bestFit="1" customWidth="1"/>
    <col min="6675" max="6675" width="13.140625" style="1" customWidth="1"/>
    <col min="6676" max="6916" width="9.140625" style="1"/>
    <col min="6917" max="6917" width="2.7109375" style="1" customWidth="1"/>
    <col min="6918" max="6918" width="9.140625" style="1"/>
    <col min="6919" max="6919" width="40.28515625" style="1" bestFit="1" customWidth="1"/>
    <col min="6920" max="6920" width="12" style="1" customWidth="1"/>
    <col min="6921" max="6921" width="10" style="1" customWidth="1"/>
    <col min="6922" max="6922" width="14.85546875" style="1" customWidth="1"/>
    <col min="6923" max="6923" width="9.5703125" style="1" customWidth="1"/>
    <col min="6924" max="6925" width="12.28515625" style="1" customWidth="1"/>
    <col min="6926" max="6928" width="12.85546875" style="1" customWidth="1"/>
    <col min="6929" max="6929" width="12.7109375" style="1" customWidth="1"/>
    <col min="6930" max="6930" width="12.28515625" style="1" bestFit="1" customWidth="1"/>
    <col min="6931" max="6931" width="13.140625" style="1" customWidth="1"/>
    <col min="6932" max="7172" width="9.140625" style="1"/>
    <col min="7173" max="7173" width="2.7109375" style="1" customWidth="1"/>
    <col min="7174" max="7174" width="9.140625" style="1"/>
    <col min="7175" max="7175" width="40.28515625" style="1" bestFit="1" customWidth="1"/>
    <col min="7176" max="7176" width="12" style="1" customWidth="1"/>
    <col min="7177" max="7177" width="10" style="1" customWidth="1"/>
    <col min="7178" max="7178" width="14.85546875" style="1" customWidth="1"/>
    <col min="7179" max="7179" width="9.5703125" style="1" customWidth="1"/>
    <col min="7180" max="7181" width="12.28515625" style="1" customWidth="1"/>
    <col min="7182" max="7184" width="12.85546875" style="1" customWidth="1"/>
    <col min="7185" max="7185" width="12.7109375" style="1" customWidth="1"/>
    <col min="7186" max="7186" width="12.28515625" style="1" bestFit="1" customWidth="1"/>
    <col min="7187" max="7187" width="13.140625" style="1" customWidth="1"/>
    <col min="7188" max="7428" width="9.140625" style="1"/>
    <col min="7429" max="7429" width="2.7109375" style="1" customWidth="1"/>
    <col min="7430" max="7430" width="9.140625" style="1"/>
    <col min="7431" max="7431" width="40.28515625" style="1" bestFit="1" customWidth="1"/>
    <col min="7432" max="7432" width="12" style="1" customWidth="1"/>
    <col min="7433" max="7433" width="10" style="1" customWidth="1"/>
    <col min="7434" max="7434" width="14.85546875" style="1" customWidth="1"/>
    <col min="7435" max="7435" width="9.5703125" style="1" customWidth="1"/>
    <col min="7436" max="7437" width="12.28515625" style="1" customWidth="1"/>
    <col min="7438" max="7440" width="12.85546875" style="1" customWidth="1"/>
    <col min="7441" max="7441" width="12.7109375" style="1" customWidth="1"/>
    <col min="7442" max="7442" width="12.28515625" style="1" bestFit="1" customWidth="1"/>
    <col min="7443" max="7443" width="13.140625" style="1" customWidth="1"/>
    <col min="7444" max="7684" width="9.140625" style="1"/>
    <col min="7685" max="7685" width="2.7109375" style="1" customWidth="1"/>
    <col min="7686" max="7686" width="9.140625" style="1"/>
    <col min="7687" max="7687" width="40.28515625" style="1" bestFit="1" customWidth="1"/>
    <col min="7688" max="7688" width="12" style="1" customWidth="1"/>
    <col min="7689" max="7689" width="10" style="1" customWidth="1"/>
    <col min="7690" max="7690" width="14.85546875" style="1" customWidth="1"/>
    <col min="7691" max="7691" width="9.5703125" style="1" customWidth="1"/>
    <col min="7692" max="7693" width="12.28515625" style="1" customWidth="1"/>
    <col min="7694" max="7696" width="12.85546875" style="1" customWidth="1"/>
    <col min="7697" max="7697" width="12.7109375" style="1" customWidth="1"/>
    <col min="7698" max="7698" width="12.28515625" style="1" bestFit="1" customWidth="1"/>
    <col min="7699" max="7699" width="13.140625" style="1" customWidth="1"/>
    <col min="7700" max="7940" width="9.140625" style="1"/>
    <col min="7941" max="7941" width="2.7109375" style="1" customWidth="1"/>
    <col min="7942" max="7942" width="9.140625" style="1"/>
    <col min="7943" max="7943" width="40.28515625" style="1" bestFit="1" customWidth="1"/>
    <col min="7944" max="7944" width="12" style="1" customWidth="1"/>
    <col min="7945" max="7945" width="10" style="1" customWidth="1"/>
    <col min="7946" max="7946" width="14.85546875" style="1" customWidth="1"/>
    <col min="7947" max="7947" width="9.5703125" style="1" customWidth="1"/>
    <col min="7948" max="7949" width="12.28515625" style="1" customWidth="1"/>
    <col min="7950" max="7952" width="12.85546875" style="1" customWidth="1"/>
    <col min="7953" max="7953" width="12.7109375" style="1" customWidth="1"/>
    <col min="7954" max="7954" width="12.28515625" style="1" bestFit="1" customWidth="1"/>
    <col min="7955" max="7955" width="13.140625" style="1" customWidth="1"/>
    <col min="7956" max="8196" width="9.140625" style="1"/>
    <col min="8197" max="8197" width="2.7109375" style="1" customWidth="1"/>
    <col min="8198" max="8198" width="9.140625" style="1"/>
    <col min="8199" max="8199" width="40.28515625" style="1" bestFit="1" customWidth="1"/>
    <col min="8200" max="8200" width="12" style="1" customWidth="1"/>
    <col min="8201" max="8201" width="10" style="1" customWidth="1"/>
    <col min="8202" max="8202" width="14.85546875" style="1" customWidth="1"/>
    <col min="8203" max="8203" width="9.5703125" style="1" customWidth="1"/>
    <col min="8204" max="8205" width="12.28515625" style="1" customWidth="1"/>
    <col min="8206" max="8208" width="12.85546875" style="1" customWidth="1"/>
    <col min="8209" max="8209" width="12.7109375" style="1" customWidth="1"/>
    <col min="8210" max="8210" width="12.28515625" style="1" bestFit="1" customWidth="1"/>
    <col min="8211" max="8211" width="13.140625" style="1" customWidth="1"/>
    <col min="8212" max="8452" width="9.140625" style="1"/>
    <col min="8453" max="8453" width="2.7109375" style="1" customWidth="1"/>
    <col min="8454" max="8454" width="9.140625" style="1"/>
    <col min="8455" max="8455" width="40.28515625" style="1" bestFit="1" customWidth="1"/>
    <col min="8456" max="8456" width="12" style="1" customWidth="1"/>
    <col min="8457" max="8457" width="10" style="1" customWidth="1"/>
    <col min="8458" max="8458" width="14.85546875" style="1" customWidth="1"/>
    <col min="8459" max="8459" width="9.5703125" style="1" customWidth="1"/>
    <col min="8460" max="8461" width="12.28515625" style="1" customWidth="1"/>
    <col min="8462" max="8464" width="12.85546875" style="1" customWidth="1"/>
    <col min="8465" max="8465" width="12.7109375" style="1" customWidth="1"/>
    <col min="8466" max="8466" width="12.28515625" style="1" bestFit="1" customWidth="1"/>
    <col min="8467" max="8467" width="13.140625" style="1" customWidth="1"/>
    <col min="8468" max="8708" width="9.140625" style="1"/>
    <col min="8709" max="8709" width="2.7109375" style="1" customWidth="1"/>
    <col min="8710" max="8710" width="9.140625" style="1"/>
    <col min="8711" max="8711" width="40.28515625" style="1" bestFit="1" customWidth="1"/>
    <col min="8712" max="8712" width="12" style="1" customWidth="1"/>
    <col min="8713" max="8713" width="10" style="1" customWidth="1"/>
    <col min="8714" max="8714" width="14.85546875" style="1" customWidth="1"/>
    <col min="8715" max="8715" width="9.5703125" style="1" customWidth="1"/>
    <col min="8716" max="8717" width="12.28515625" style="1" customWidth="1"/>
    <col min="8718" max="8720" width="12.85546875" style="1" customWidth="1"/>
    <col min="8721" max="8721" width="12.7109375" style="1" customWidth="1"/>
    <col min="8722" max="8722" width="12.28515625" style="1" bestFit="1" customWidth="1"/>
    <col min="8723" max="8723" width="13.140625" style="1" customWidth="1"/>
    <col min="8724" max="8964" width="9.140625" style="1"/>
    <col min="8965" max="8965" width="2.7109375" style="1" customWidth="1"/>
    <col min="8966" max="8966" width="9.140625" style="1"/>
    <col min="8967" max="8967" width="40.28515625" style="1" bestFit="1" customWidth="1"/>
    <col min="8968" max="8968" width="12" style="1" customWidth="1"/>
    <col min="8969" max="8969" width="10" style="1" customWidth="1"/>
    <col min="8970" max="8970" width="14.85546875" style="1" customWidth="1"/>
    <col min="8971" max="8971" width="9.5703125" style="1" customWidth="1"/>
    <col min="8972" max="8973" width="12.28515625" style="1" customWidth="1"/>
    <col min="8974" max="8976" width="12.85546875" style="1" customWidth="1"/>
    <col min="8977" max="8977" width="12.7109375" style="1" customWidth="1"/>
    <col min="8978" max="8978" width="12.28515625" style="1" bestFit="1" customWidth="1"/>
    <col min="8979" max="8979" width="13.140625" style="1" customWidth="1"/>
    <col min="8980" max="9220" width="9.140625" style="1"/>
    <col min="9221" max="9221" width="2.7109375" style="1" customWidth="1"/>
    <col min="9222" max="9222" width="9.140625" style="1"/>
    <col min="9223" max="9223" width="40.28515625" style="1" bestFit="1" customWidth="1"/>
    <col min="9224" max="9224" width="12" style="1" customWidth="1"/>
    <col min="9225" max="9225" width="10" style="1" customWidth="1"/>
    <col min="9226" max="9226" width="14.85546875" style="1" customWidth="1"/>
    <col min="9227" max="9227" width="9.5703125" style="1" customWidth="1"/>
    <col min="9228" max="9229" width="12.28515625" style="1" customWidth="1"/>
    <col min="9230" max="9232" width="12.85546875" style="1" customWidth="1"/>
    <col min="9233" max="9233" width="12.7109375" style="1" customWidth="1"/>
    <col min="9234" max="9234" width="12.28515625" style="1" bestFit="1" customWidth="1"/>
    <col min="9235" max="9235" width="13.140625" style="1" customWidth="1"/>
    <col min="9236" max="9476" width="9.140625" style="1"/>
    <col min="9477" max="9477" width="2.7109375" style="1" customWidth="1"/>
    <col min="9478" max="9478" width="9.140625" style="1"/>
    <col min="9479" max="9479" width="40.28515625" style="1" bestFit="1" customWidth="1"/>
    <col min="9480" max="9480" width="12" style="1" customWidth="1"/>
    <col min="9481" max="9481" width="10" style="1" customWidth="1"/>
    <col min="9482" max="9482" width="14.85546875" style="1" customWidth="1"/>
    <col min="9483" max="9483" width="9.5703125" style="1" customWidth="1"/>
    <col min="9484" max="9485" width="12.28515625" style="1" customWidth="1"/>
    <col min="9486" max="9488" width="12.85546875" style="1" customWidth="1"/>
    <col min="9489" max="9489" width="12.7109375" style="1" customWidth="1"/>
    <col min="9490" max="9490" width="12.28515625" style="1" bestFit="1" customWidth="1"/>
    <col min="9491" max="9491" width="13.140625" style="1" customWidth="1"/>
    <col min="9492" max="9732" width="9.140625" style="1"/>
    <col min="9733" max="9733" width="2.7109375" style="1" customWidth="1"/>
    <col min="9734" max="9734" width="9.140625" style="1"/>
    <col min="9735" max="9735" width="40.28515625" style="1" bestFit="1" customWidth="1"/>
    <col min="9736" max="9736" width="12" style="1" customWidth="1"/>
    <col min="9737" max="9737" width="10" style="1" customWidth="1"/>
    <col min="9738" max="9738" width="14.85546875" style="1" customWidth="1"/>
    <col min="9739" max="9739" width="9.5703125" style="1" customWidth="1"/>
    <col min="9740" max="9741" width="12.28515625" style="1" customWidth="1"/>
    <col min="9742" max="9744" width="12.85546875" style="1" customWidth="1"/>
    <col min="9745" max="9745" width="12.7109375" style="1" customWidth="1"/>
    <col min="9746" max="9746" width="12.28515625" style="1" bestFit="1" customWidth="1"/>
    <col min="9747" max="9747" width="13.140625" style="1" customWidth="1"/>
    <col min="9748" max="9988" width="9.140625" style="1"/>
    <col min="9989" max="9989" width="2.7109375" style="1" customWidth="1"/>
    <col min="9990" max="9990" width="9.140625" style="1"/>
    <col min="9991" max="9991" width="40.28515625" style="1" bestFit="1" customWidth="1"/>
    <col min="9992" max="9992" width="12" style="1" customWidth="1"/>
    <col min="9993" max="9993" width="10" style="1" customWidth="1"/>
    <col min="9994" max="9994" width="14.85546875" style="1" customWidth="1"/>
    <col min="9995" max="9995" width="9.5703125" style="1" customWidth="1"/>
    <col min="9996" max="9997" width="12.28515625" style="1" customWidth="1"/>
    <col min="9998" max="10000" width="12.85546875" style="1" customWidth="1"/>
    <col min="10001" max="10001" width="12.7109375" style="1" customWidth="1"/>
    <col min="10002" max="10002" width="12.28515625" style="1" bestFit="1" customWidth="1"/>
    <col min="10003" max="10003" width="13.140625" style="1" customWidth="1"/>
    <col min="10004" max="10244" width="9.140625" style="1"/>
    <col min="10245" max="10245" width="2.7109375" style="1" customWidth="1"/>
    <col min="10246" max="10246" width="9.140625" style="1"/>
    <col min="10247" max="10247" width="40.28515625" style="1" bestFit="1" customWidth="1"/>
    <col min="10248" max="10248" width="12" style="1" customWidth="1"/>
    <col min="10249" max="10249" width="10" style="1" customWidth="1"/>
    <col min="10250" max="10250" width="14.85546875" style="1" customWidth="1"/>
    <col min="10251" max="10251" width="9.5703125" style="1" customWidth="1"/>
    <col min="10252" max="10253" width="12.28515625" style="1" customWidth="1"/>
    <col min="10254" max="10256" width="12.85546875" style="1" customWidth="1"/>
    <col min="10257" max="10257" width="12.7109375" style="1" customWidth="1"/>
    <col min="10258" max="10258" width="12.28515625" style="1" bestFit="1" customWidth="1"/>
    <col min="10259" max="10259" width="13.140625" style="1" customWidth="1"/>
    <col min="10260" max="10500" width="9.140625" style="1"/>
    <col min="10501" max="10501" width="2.7109375" style="1" customWidth="1"/>
    <col min="10502" max="10502" width="9.140625" style="1"/>
    <col min="10503" max="10503" width="40.28515625" style="1" bestFit="1" customWidth="1"/>
    <col min="10504" max="10504" width="12" style="1" customWidth="1"/>
    <col min="10505" max="10505" width="10" style="1" customWidth="1"/>
    <col min="10506" max="10506" width="14.85546875" style="1" customWidth="1"/>
    <col min="10507" max="10507" width="9.5703125" style="1" customWidth="1"/>
    <col min="10508" max="10509" width="12.28515625" style="1" customWidth="1"/>
    <col min="10510" max="10512" width="12.85546875" style="1" customWidth="1"/>
    <col min="10513" max="10513" width="12.7109375" style="1" customWidth="1"/>
    <col min="10514" max="10514" width="12.28515625" style="1" bestFit="1" customWidth="1"/>
    <col min="10515" max="10515" width="13.140625" style="1" customWidth="1"/>
    <col min="10516" max="10756" width="9.140625" style="1"/>
    <col min="10757" max="10757" width="2.7109375" style="1" customWidth="1"/>
    <col min="10758" max="10758" width="9.140625" style="1"/>
    <col min="10759" max="10759" width="40.28515625" style="1" bestFit="1" customWidth="1"/>
    <col min="10760" max="10760" width="12" style="1" customWidth="1"/>
    <col min="10761" max="10761" width="10" style="1" customWidth="1"/>
    <col min="10762" max="10762" width="14.85546875" style="1" customWidth="1"/>
    <col min="10763" max="10763" width="9.5703125" style="1" customWidth="1"/>
    <col min="10764" max="10765" width="12.28515625" style="1" customWidth="1"/>
    <col min="10766" max="10768" width="12.85546875" style="1" customWidth="1"/>
    <col min="10769" max="10769" width="12.7109375" style="1" customWidth="1"/>
    <col min="10770" max="10770" width="12.28515625" style="1" bestFit="1" customWidth="1"/>
    <col min="10771" max="10771" width="13.140625" style="1" customWidth="1"/>
    <col min="10772" max="11012" width="9.140625" style="1"/>
    <col min="11013" max="11013" width="2.7109375" style="1" customWidth="1"/>
    <col min="11014" max="11014" width="9.140625" style="1"/>
    <col min="11015" max="11015" width="40.28515625" style="1" bestFit="1" customWidth="1"/>
    <col min="11016" max="11016" width="12" style="1" customWidth="1"/>
    <col min="11017" max="11017" width="10" style="1" customWidth="1"/>
    <col min="11018" max="11018" width="14.85546875" style="1" customWidth="1"/>
    <col min="11019" max="11019" width="9.5703125" style="1" customWidth="1"/>
    <col min="11020" max="11021" width="12.28515625" style="1" customWidth="1"/>
    <col min="11022" max="11024" width="12.85546875" style="1" customWidth="1"/>
    <col min="11025" max="11025" width="12.7109375" style="1" customWidth="1"/>
    <col min="11026" max="11026" width="12.28515625" style="1" bestFit="1" customWidth="1"/>
    <col min="11027" max="11027" width="13.140625" style="1" customWidth="1"/>
    <col min="11028" max="11268" width="9.140625" style="1"/>
    <col min="11269" max="11269" width="2.7109375" style="1" customWidth="1"/>
    <col min="11270" max="11270" width="9.140625" style="1"/>
    <col min="11271" max="11271" width="40.28515625" style="1" bestFit="1" customWidth="1"/>
    <col min="11272" max="11272" width="12" style="1" customWidth="1"/>
    <col min="11273" max="11273" width="10" style="1" customWidth="1"/>
    <col min="11274" max="11274" width="14.85546875" style="1" customWidth="1"/>
    <col min="11275" max="11275" width="9.5703125" style="1" customWidth="1"/>
    <col min="11276" max="11277" width="12.28515625" style="1" customWidth="1"/>
    <col min="11278" max="11280" width="12.85546875" style="1" customWidth="1"/>
    <col min="11281" max="11281" width="12.7109375" style="1" customWidth="1"/>
    <col min="11282" max="11282" width="12.28515625" style="1" bestFit="1" customWidth="1"/>
    <col min="11283" max="11283" width="13.140625" style="1" customWidth="1"/>
    <col min="11284" max="11524" width="9.140625" style="1"/>
    <col min="11525" max="11525" width="2.7109375" style="1" customWidth="1"/>
    <col min="11526" max="11526" width="9.140625" style="1"/>
    <col min="11527" max="11527" width="40.28515625" style="1" bestFit="1" customWidth="1"/>
    <col min="11528" max="11528" width="12" style="1" customWidth="1"/>
    <col min="11529" max="11529" width="10" style="1" customWidth="1"/>
    <col min="11530" max="11530" width="14.85546875" style="1" customWidth="1"/>
    <col min="11531" max="11531" width="9.5703125" style="1" customWidth="1"/>
    <col min="11532" max="11533" width="12.28515625" style="1" customWidth="1"/>
    <col min="11534" max="11536" width="12.85546875" style="1" customWidth="1"/>
    <col min="11537" max="11537" width="12.7109375" style="1" customWidth="1"/>
    <col min="11538" max="11538" width="12.28515625" style="1" bestFit="1" customWidth="1"/>
    <col min="11539" max="11539" width="13.140625" style="1" customWidth="1"/>
    <col min="11540" max="11780" width="9.140625" style="1"/>
    <col min="11781" max="11781" width="2.7109375" style="1" customWidth="1"/>
    <col min="11782" max="11782" width="9.140625" style="1"/>
    <col min="11783" max="11783" width="40.28515625" style="1" bestFit="1" customWidth="1"/>
    <col min="11784" max="11784" width="12" style="1" customWidth="1"/>
    <col min="11785" max="11785" width="10" style="1" customWidth="1"/>
    <col min="11786" max="11786" width="14.85546875" style="1" customWidth="1"/>
    <col min="11787" max="11787" width="9.5703125" style="1" customWidth="1"/>
    <col min="11788" max="11789" width="12.28515625" style="1" customWidth="1"/>
    <col min="11790" max="11792" width="12.85546875" style="1" customWidth="1"/>
    <col min="11793" max="11793" width="12.7109375" style="1" customWidth="1"/>
    <col min="11794" max="11794" width="12.28515625" style="1" bestFit="1" customWidth="1"/>
    <col min="11795" max="11795" width="13.140625" style="1" customWidth="1"/>
    <col min="11796" max="12036" width="9.140625" style="1"/>
    <col min="12037" max="12037" width="2.7109375" style="1" customWidth="1"/>
    <col min="12038" max="12038" width="9.140625" style="1"/>
    <col min="12039" max="12039" width="40.28515625" style="1" bestFit="1" customWidth="1"/>
    <col min="12040" max="12040" width="12" style="1" customWidth="1"/>
    <col min="12041" max="12041" width="10" style="1" customWidth="1"/>
    <col min="12042" max="12042" width="14.85546875" style="1" customWidth="1"/>
    <col min="12043" max="12043" width="9.5703125" style="1" customWidth="1"/>
    <col min="12044" max="12045" width="12.28515625" style="1" customWidth="1"/>
    <col min="12046" max="12048" width="12.85546875" style="1" customWidth="1"/>
    <col min="12049" max="12049" width="12.7109375" style="1" customWidth="1"/>
    <col min="12050" max="12050" width="12.28515625" style="1" bestFit="1" customWidth="1"/>
    <col min="12051" max="12051" width="13.140625" style="1" customWidth="1"/>
    <col min="12052" max="12292" width="9.140625" style="1"/>
    <col min="12293" max="12293" width="2.7109375" style="1" customWidth="1"/>
    <col min="12294" max="12294" width="9.140625" style="1"/>
    <col min="12295" max="12295" width="40.28515625" style="1" bestFit="1" customWidth="1"/>
    <col min="12296" max="12296" width="12" style="1" customWidth="1"/>
    <col min="12297" max="12297" width="10" style="1" customWidth="1"/>
    <col min="12298" max="12298" width="14.85546875" style="1" customWidth="1"/>
    <col min="12299" max="12299" width="9.5703125" style="1" customWidth="1"/>
    <col min="12300" max="12301" width="12.28515625" style="1" customWidth="1"/>
    <col min="12302" max="12304" width="12.85546875" style="1" customWidth="1"/>
    <col min="12305" max="12305" width="12.7109375" style="1" customWidth="1"/>
    <col min="12306" max="12306" width="12.28515625" style="1" bestFit="1" customWidth="1"/>
    <col min="12307" max="12307" width="13.140625" style="1" customWidth="1"/>
    <col min="12308" max="12548" width="9.140625" style="1"/>
    <col min="12549" max="12549" width="2.7109375" style="1" customWidth="1"/>
    <col min="12550" max="12550" width="9.140625" style="1"/>
    <col min="12551" max="12551" width="40.28515625" style="1" bestFit="1" customWidth="1"/>
    <col min="12552" max="12552" width="12" style="1" customWidth="1"/>
    <col min="12553" max="12553" width="10" style="1" customWidth="1"/>
    <col min="12554" max="12554" width="14.85546875" style="1" customWidth="1"/>
    <col min="12555" max="12555" width="9.5703125" style="1" customWidth="1"/>
    <col min="12556" max="12557" width="12.28515625" style="1" customWidth="1"/>
    <col min="12558" max="12560" width="12.85546875" style="1" customWidth="1"/>
    <col min="12561" max="12561" width="12.7109375" style="1" customWidth="1"/>
    <col min="12562" max="12562" width="12.28515625" style="1" bestFit="1" customWidth="1"/>
    <col min="12563" max="12563" width="13.140625" style="1" customWidth="1"/>
    <col min="12564" max="12804" width="9.140625" style="1"/>
    <col min="12805" max="12805" width="2.7109375" style="1" customWidth="1"/>
    <col min="12806" max="12806" width="9.140625" style="1"/>
    <col min="12807" max="12807" width="40.28515625" style="1" bestFit="1" customWidth="1"/>
    <col min="12808" max="12808" width="12" style="1" customWidth="1"/>
    <col min="12809" max="12809" width="10" style="1" customWidth="1"/>
    <col min="12810" max="12810" width="14.85546875" style="1" customWidth="1"/>
    <col min="12811" max="12811" width="9.5703125" style="1" customWidth="1"/>
    <col min="12812" max="12813" width="12.28515625" style="1" customWidth="1"/>
    <col min="12814" max="12816" width="12.85546875" style="1" customWidth="1"/>
    <col min="12817" max="12817" width="12.7109375" style="1" customWidth="1"/>
    <col min="12818" max="12818" width="12.28515625" style="1" bestFit="1" customWidth="1"/>
    <col min="12819" max="12819" width="13.140625" style="1" customWidth="1"/>
    <col min="12820" max="13060" width="9.140625" style="1"/>
    <col min="13061" max="13061" width="2.7109375" style="1" customWidth="1"/>
    <col min="13062" max="13062" width="9.140625" style="1"/>
    <col min="13063" max="13063" width="40.28515625" style="1" bestFit="1" customWidth="1"/>
    <col min="13064" max="13064" width="12" style="1" customWidth="1"/>
    <col min="13065" max="13065" width="10" style="1" customWidth="1"/>
    <col min="13066" max="13066" width="14.85546875" style="1" customWidth="1"/>
    <col min="13067" max="13067" width="9.5703125" style="1" customWidth="1"/>
    <col min="13068" max="13069" width="12.28515625" style="1" customWidth="1"/>
    <col min="13070" max="13072" width="12.85546875" style="1" customWidth="1"/>
    <col min="13073" max="13073" width="12.7109375" style="1" customWidth="1"/>
    <col min="13074" max="13074" width="12.28515625" style="1" bestFit="1" customWidth="1"/>
    <col min="13075" max="13075" width="13.140625" style="1" customWidth="1"/>
    <col min="13076" max="13316" width="9.140625" style="1"/>
    <col min="13317" max="13317" width="2.7109375" style="1" customWidth="1"/>
    <col min="13318" max="13318" width="9.140625" style="1"/>
    <col min="13319" max="13319" width="40.28515625" style="1" bestFit="1" customWidth="1"/>
    <col min="13320" max="13320" width="12" style="1" customWidth="1"/>
    <col min="13321" max="13321" width="10" style="1" customWidth="1"/>
    <col min="13322" max="13322" width="14.85546875" style="1" customWidth="1"/>
    <col min="13323" max="13323" width="9.5703125" style="1" customWidth="1"/>
    <col min="13324" max="13325" width="12.28515625" style="1" customWidth="1"/>
    <col min="13326" max="13328" width="12.85546875" style="1" customWidth="1"/>
    <col min="13329" max="13329" width="12.7109375" style="1" customWidth="1"/>
    <col min="13330" max="13330" width="12.28515625" style="1" bestFit="1" customWidth="1"/>
    <col min="13331" max="13331" width="13.140625" style="1" customWidth="1"/>
    <col min="13332" max="13572" width="9.140625" style="1"/>
    <col min="13573" max="13573" width="2.7109375" style="1" customWidth="1"/>
    <col min="13574" max="13574" width="9.140625" style="1"/>
    <col min="13575" max="13575" width="40.28515625" style="1" bestFit="1" customWidth="1"/>
    <col min="13576" max="13576" width="12" style="1" customWidth="1"/>
    <col min="13577" max="13577" width="10" style="1" customWidth="1"/>
    <col min="13578" max="13578" width="14.85546875" style="1" customWidth="1"/>
    <col min="13579" max="13579" width="9.5703125" style="1" customWidth="1"/>
    <col min="13580" max="13581" width="12.28515625" style="1" customWidth="1"/>
    <col min="13582" max="13584" width="12.85546875" style="1" customWidth="1"/>
    <col min="13585" max="13585" width="12.7109375" style="1" customWidth="1"/>
    <col min="13586" max="13586" width="12.28515625" style="1" bestFit="1" customWidth="1"/>
    <col min="13587" max="13587" width="13.140625" style="1" customWidth="1"/>
    <col min="13588" max="13828" width="9.140625" style="1"/>
    <col min="13829" max="13829" width="2.7109375" style="1" customWidth="1"/>
    <col min="13830" max="13830" width="9.140625" style="1"/>
    <col min="13831" max="13831" width="40.28515625" style="1" bestFit="1" customWidth="1"/>
    <col min="13832" max="13832" width="12" style="1" customWidth="1"/>
    <col min="13833" max="13833" width="10" style="1" customWidth="1"/>
    <col min="13834" max="13834" width="14.85546875" style="1" customWidth="1"/>
    <col min="13835" max="13835" width="9.5703125" style="1" customWidth="1"/>
    <col min="13836" max="13837" width="12.28515625" style="1" customWidth="1"/>
    <col min="13838" max="13840" width="12.85546875" style="1" customWidth="1"/>
    <col min="13841" max="13841" width="12.7109375" style="1" customWidth="1"/>
    <col min="13842" max="13842" width="12.28515625" style="1" bestFit="1" customWidth="1"/>
    <col min="13843" max="13843" width="13.140625" style="1" customWidth="1"/>
    <col min="13844" max="14084" width="9.140625" style="1"/>
    <col min="14085" max="14085" width="2.7109375" style="1" customWidth="1"/>
    <col min="14086" max="14086" width="9.140625" style="1"/>
    <col min="14087" max="14087" width="40.28515625" style="1" bestFit="1" customWidth="1"/>
    <col min="14088" max="14088" width="12" style="1" customWidth="1"/>
    <col min="14089" max="14089" width="10" style="1" customWidth="1"/>
    <col min="14090" max="14090" width="14.85546875" style="1" customWidth="1"/>
    <col min="14091" max="14091" width="9.5703125" style="1" customWidth="1"/>
    <col min="14092" max="14093" width="12.28515625" style="1" customWidth="1"/>
    <col min="14094" max="14096" width="12.85546875" style="1" customWidth="1"/>
    <col min="14097" max="14097" width="12.7109375" style="1" customWidth="1"/>
    <col min="14098" max="14098" width="12.28515625" style="1" bestFit="1" customWidth="1"/>
    <col min="14099" max="14099" width="13.140625" style="1" customWidth="1"/>
    <col min="14100" max="14340" width="9.140625" style="1"/>
    <col min="14341" max="14341" width="2.7109375" style="1" customWidth="1"/>
    <col min="14342" max="14342" width="9.140625" style="1"/>
    <col min="14343" max="14343" width="40.28515625" style="1" bestFit="1" customWidth="1"/>
    <col min="14344" max="14344" width="12" style="1" customWidth="1"/>
    <col min="14345" max="14345" width="10" style="1" customWidth="1"/>
    <col min="14346" max="14346" width="14.85546875" style="1" customWidth="1"/>
    <col min="14347" max="14347" width="9.5703125" style="1" customWidth="1"/>
    <col min="14348" max="14349" width="12.28515625" style="1" customWidth="1"/>
    <col min="14350" max="14352" width="12.85546875" style="1" customWidth="1"/>
    <col min="14353" max="14353" width="12.7109375" style="1" customWidth="1"/>
    <col min="14354" max="14354" width="12.28515625" style="1" bestFit="1" customWidth="1"/>
    <col min="14355" max="14355" width="13.140625" style="1" customWidth="1"/>
    <col min="14356" max="14596" width="9.140625" style="1"/>
    <col min="14597" max="14597" width="2.7109375" style="1" customWidth="1"/>
    <col min="14598" max="14598" width="9.140625" style="1"/>
    <col min="14599" max="14599" width="40.28515625" style="1" bestFit="1" customWidth="1"/>
    <col min="14600" max="14600" width="12" style="1" customWidth="1"/>
    <col min="14601" max="14601" width="10" style="1" customWidth="1"/>
    <col min="14602" max="14602" width="14.85546875" style="1" customWidth="1"/>
    <col min="14603" max="14603" width="9.5703125" style="1" customWidth="1"/>
    <col min="14604" max="14605" width="12.28515625" style="1" customWidth="1"/>
    <col min="14606" max="14608" width="12.85546875" style="1" customWidth="1"/>
    <col min="14609" max="14609" width="12.7109375" style="1" customWidth="1"/>
    <col min="14610" max="14610" width="12.28515625" style="1" bestFit="1" customWidth="1"/>
    <col min="14611" max="14611" width="13.140625" style="1" customWidth="1"/>
    <col min="14612" max="14852" width="9.140625" style="1"/>
    <col min="14853" max="14853" width="2.7109375" style="1" customWidth="1"/>
    <col min="14854" max="14854" width="9.140625" style="1"/>
    <col min="14855" max="14855" width="40.28515625" style="1" bestFit="1" customWidth="1"/>
    <col min="14856" max="14856" width="12" style="1" customWidth="1"/>
    <col min="14857" max="14857" width="10" style="1" customWidth="1"/>
    <col min="14858" max="14858" width="14.85546875" style="1" customWidth="1"/>
    <col min="14859" max="14859" width="9.5703125" style="1" customWidth="1"/>
    <col min="14860" max="14861" width="12.28515625" style="1" customWidth="1"/>
    <col min="14862" max="14864" width="12.85546875" style="1" customWidth="1"/>
    <col min="14865" max="14865" width="12.7109375" style="1" customWidth="1"/>
    <col min="14866" max="14866" width="12.28515625" style="1" bestFit="1" customWidth="1"/>
    <col min="14867" max="14867" width="13.140625" style="1" customWidth="1"/>
    <col min="14868" max="15108" width="9.140625" style="1"/>
    <col min="15109" max="15109" width="2.7109375" style="1" customWidth="1"/>
    <col min="15110" max="15110" width="9.140625" style="1"/>
    <col min="15111" max="15111" width="40.28515625" style="1" bestFit="1" customWidth="1"/>
    <col min="15112" max="15112" width="12" style="1" customWidth="1"/>
    <col min="15113" max="15113" width="10" style="1" customWidth="1"/>
    <col min="15114" max="15114" width="14.85546875" style="1" customWidth="1"/>
    <col min="15115" max="15115" width="9.5703125" style="1" customWidth="1"/>
    <col min="15116" max="15117" width="12.28515625" style="1" customWidth="1"/>
    <col min="15118" max="15120" width="12.85546875" style="1" customWidth="1"/>
    <col min="15121" max="15121" width="12.7109375" style="1" customWidth="1"/>
    <col min="15122" max="15122" width="12.28515625" style="1" bestFit="1" customWidth="1"/>
    <col min="15123" max="15123" width="13.140625" style="1" customWidth="1"/>
    <col min="15124" max="15364" width="9.140625" style="1"/>
    <col min="15365" max="15365" width="2.7109375" style="1" customWidth="1"/>
    <col min="15366" max="15366" width="9.140625" style="1"/>
    <col min="15367" max="15367" width="40.28515625" style="1" bestFit="1" customWidth="1"/>
    <col min="15368" max="15368" width="12" style="1" customWidth="1"/>
    <col min="15369" max="15369" width="10" style="1" customWidth="1"/>
    <col min="15370" max="15370" width="14.85546875" style="1" customWidth="1"/>
    <col min="15371" max="15371" width="9.5703125" style="1" customWidth="1"/>
    <col min="15372" max="15373" width="12.28515625" style="1" customWidth="1"/>
    <col min="15374" max="15376" width="12.85546875" style="1" customWidth="1"/>
    <col min="15377" max="15377" width="12.7109375" style="1" customWidth="1"/>
    <col min="15378" max="15378" width="12.28515625" style="1" bestFit="1" customWidth="1"/>
    <col min="15379" max="15379" width="13.140625" style="1" customWidth="1"/>
    <col min="15380" max="15620" width="9.140625" style="1"/>
    <col min="15621" max="15621" width="2.7109375" style="1" customWidth="1"/>
    <col min="15622" max="15622" width="9.140625" style="1"/>
    <col min="15623" max="15623" width="40.28515625" style="1" bestFit="1" customWidth="1"/>
    <col min="15624" max="15624" width="12" style="1" customWidth="1"/>
    <col min="15625" max="15625" width="10" style="1" customWidth="1"/>
    <col min="15626" max="15626" width="14.85546875" style="1" customWidth="1"/>
    <col min="15627" max="15627" width="9.5703125" style="1" customWidth="1"/>
    <col min="15628" max="15629" width="12.28515625" style="1" customWidth="1"/>
    <col min="15630" max="15632" width="12.85546875" style="1" customWidth="1"/>
    <col min="15633" max="15633" width="12.7109375" style="1" customWidth="1"/>
    <col min="15634" max="15634" width="12.28515625" style="1" bestFit="1" customWidth="1"/>
    <col min="15635" max="15635" width="13.140625" style="1" customWidth="1"/>
    <col min="15636" max="15876" width="9.140625" style="1"/>
    <col min="15877" max="15877" width="2.7109375" style="1" customWidth="1"/>
    <col min="15878" max="15878" width="9.140625" style="1"/>
    <col min="15879" max="15879" width="40.28515625" style="1" bestFit="1" customWidth="1"/>
    <col min="15880" max="15880" width="12" style="1" customWidth="1"/>
    <col min="15881" max="15881" width="10" style="1" customWidth="1"/>
    <col min="15882" max="15882" width="14.85546875" style="1" customWidth="1"/>
    <col min="15883" max="15883" width="9.5703125" style="1" customWidth="1"/>
    <col min="15884" max="15885" width="12.28515625" style="1" customWidth="1"/>
    <col min="15886" max="15888" width="12.85546875" style="1" customWidth="1"/>
    <col min="15889" max="15889" width="12.7109375" style="1" customWidth="1"/>
    <col min="15890" max="15890" width="12.28515625" style="1" bestFit="1" customWidth="1"/>
    <col min="15891" max="15891" width="13.140625" style="1" customWidth="1"/>
    <col min="15892" max="16132" width="9.140625" style="1"/>
    <col min="16133" max="16133" width="2.7109375" style="1" customWidth="1"/>
    <col min="16134" max="16134" width="9.140625" style="1"/>
    <col min="16135" max="16135" width="40.28515625" style="1" bestFit="1" customWidth="1"/>
    <col min="16136" max="16136" width="12" style="1" customWidth="1"/>
    <col min="16137" max="16137" width="10" style="1" customWidth="1"/>
    <col min="16138" max="16138" width="14.85546875" style="1" customWidth="1"/>
    <col min="16139" max="16139" width="9.5703125" style="1" customWidth="1"/>
    <col min="16140" max="16141" width="12.28515625" style="1" customWidth="1"/>
    <col min="16142" max="16144" width="12.85546875" style="1" customWidth="1"/>
    <col min="16145" max="16145" width="12.7109375" style="1" customWidth="1"/>
    <col min="16146" max="16146" width="12.28515625" style="1" bestFit="1" customWidth="1"/>
    <col min="16147" max="16147" width="13.140625" style="1" customWidth="1"/>
    <col min="16148" max="16384" width="9.140625" style="1"/>
  </cols>
  <sheetData>
    <row r="1" spans="1:25" ht="18" x14ac:dyDescent="0.25">
      <c r="A1" s="197" t="s">
        <v>0</v>
      </c>
      <c r="B1" s="197"/>
      <c r="C1" s="197"/>
      <c r="D1" s="197"/>
      <c r="E1" s="197"/>
      <c r="F1" s="197"/>
      <c r="G1" s="197"/>
      <c r="H1" s="197"/>
      <c r="I1" s="197"/>
      <c r="J1" s="197"/>
      <c r="K1" s="197"/>
      <c r="L1" s="197"/>
      <c r="M1" s="197"/>
      <c r="N1" s="197"/>
      <c r="O1" s="197"/>
      <c r="P1" s="197"/>
      <c r="Q1" s="197"/>
      <c r="R1" s="197"/>
      <c r="S1" s="197"/>
      <c r="Y1" s="1" t="s">
        <v>1</v>
      </c>
    </row>
    <row r="2" spans="1:25" ht="18" x14ac:dyDescent="0.25">
      <c r="A2" s="197" t="s">
        <v>2</v>
      </c>
      <c r="B2" s="197"/>
      <c r="C2" s="197"/>
      <c r="D2" s="197"/>
      <c r="E2" s="197"/>
      <c r="F2" s="197"/>
      <c r="G2" s="197"/>
      <c r="H2" s="197"/>
      <c r="I2" s="197"/>
      <c r="J2" s="197"/>
      <c r="K2" s="197"/>
      <c r="L2" s="197"/>
      <c r="M2" s="197"/>
      <c r="N2" s="197"/>
      <c r="O2" s="197"/>
      <c r="P2" s="197"/>
      <c r="Q2" s="197"/>
      <c r="R2" s="197"/>
      <c r="S2" s="197"/>
      <c r="Y2" s="1" t="s">
        <v>3</v>
      </c>
    </row>
    <row r="3" spans="1:25" ht="18" x14ac:dyDescent="0.25">
      <c r="A3" s="197"/>
      <c r="B3" s="197"/>
      <c r="C3" s="197"/>
      <c r="D3" s="197"/>
      <c r="E3" s="197"/>
      <c r="F3" s="197"/>
      <c r="G3" s="197"/>
      <c r="H3" s="197"/>
      <c r="I3" s="197"/>
      <c r="J3" s="197"/>
      <c r="K3" s="197"/>
      <c r="L3" s="197"/>
      <c r="M3" s="197"/>
      <c r="N3" s="197"/>
      <c r="O3" s="197"/>
      <c r="P3" s="197"/>
      <c r="Q3" s="197"/>
      <c r="R3" s="197"/>
      <c r="S3" s="197"/>
      <c r="Y3" s="1" t="s">
        <v>4</v>
      </c>
    </row>
    <row r="4" spans="1:25" ht="18" x14ac:dyDescent="0.25">
      <c r="A4" s="3" t="s">
        <v>5</v>
      </c>
      <c r="B4" s="4"/>
      <c r="C4" s="4"/>
      <c r="D4" s="4"/>
      <c r="E4" s="4"/>
      <c r="F4" s="4"/>
      <c r="G4" s="4"/>
      <c r="H4" s="4"/>
      <c r="I4" s="4"/>
      <c r="J4" s="4"/>
      <c r="K4" s="4"/>
      <c r="L4" s="4"/>
      <c r="M4" s="4"/>
      <c r="N4" s="4"/>
      <c r="O4" s="4"/>
      <c r="P4" s="4"/>
      <c r="Q4" s="4"/>
      <c r="R4" s="4"/>
      <c r="S4" s="4"/>
    </row>
    <row r="5" spans="1:25" ht="18" x14ac:dyDescent="0.25">
      <c r="A5" s="4"/>
      <c r="B5" s="4"/>
      <c r="C5" s="4"/>
      <c r="D5" s="4"/>
      <c r="E5" s="4"/>
      <c r="F5" s="4"/>
      <c r="G5" s="4"/>
      <c r="H5" s="4"/>
      <c r="I5" s="4"/>
      <c r="J5" s="4"/>
      <c r="K5" s="4"/>
      <c r="L5" s="4"/>
      <c r="M5" s="4"/>
      <c r="N5" s="4"/>
      <c r="O5" s="4"/>
      <c r="P5" s="4"/>
      <c r="Q5" s="4"/>
      <c r="R5" s="4"/>
      <c r="S5" s="4"/>
    </row>
    <row r="6" spans="1:25" ht="51" customHeight="1" x14ac:dyDescent="0.2">
      <c r="A6" s="206" t="s">
        <v>6</v>
      </c>
      <c r="B6" s="207"/>
      <c r="C6" s="208" t="s">
        <v>7</v>
      </c>
      <c r="D6" s="208"/>
      <c r="E6" s="208"/>
      <c r="F6" s="208"/>
      <c r="G6" s="208"/>
      <c r="H6" s="208"/>
      <c r="I6" s="208"/>
      <c r="J6" s="208"/>
      <c r="K6" s="208"/>
      <c r="L6" s="208"/>
      <c r="M6" s="208"/>
      <c r="N6" s="208"/>
      <c r="O6" s="208"/>
      <c r="P6" s="208"/>
      <c r="Q6" s="208"/>
      <c r="R6" s="5" t="s">
        <v>8</v>
      </c>
      <c r="S6" s="6" t="s">
        <v>9</v>
      </c>
      <c r="Y6" s="1">
        <v>2012</v>
      </c>
    </row>
    <row r="7" spans="1:25" ht="35.25" customHeight="1" x14ac:dyDescent="0.2">
      <c r="A7" s="203" t="s">
        <v>10</v>
      </c>
      <c r="B7" s="204"/>
      <c r="C7" s="205" t="s">
        <v>11</v>
      </c>
      <c r="D7" s="205"/>
      <c r="E7" s="205"/>
      <c r="F7" s="205"/>
      <c r="G7" s="205"/>
      <c r="H7" s="205"/>
      <c r="I7" s="205"/>
      <c r="J7" s="205"/>
      <c r="K7" s="205"/>
      <c r="L7" s="205"/>
      <c r="M7" s="205"/>
      <c r="N7" s="205"/>
      <c r="O7" s="205"/>
      <c r="P7" s="205"/>
      <c r="Q7" s="205"/>
      <c r="R7" s="7"/>
      <c r="S7" s="8"/>
      <c r="Y7" s="1">
        <v>2013</v>
      </c>
    </row>
    <row r="8" spans="1:25" ht="30.75" customHeight="1" x14ac:dyDescent="0.2">
      <c r="A8" s="209" t="s">
        <v>12</v>
      </c>
      <c r="B8" s="210"/>
      <c r="C8" s="211" t="s">
        <v>13</v>
      </c>
      <c r="D8" s="211"/>
      <c r="E8" s="211"/>
      <c r="F8" s="211"/>
      <c r="G8" s="211"/>
      <c r="H8" s="211"/>
      <c r="I8" s="211"/>
      <c r="J8" s="211"/>
      <c r="K8" s="211"/>
      <c r="L8" s="211"/>
      <c r="M8" s="211"/>
      <c r="N8" s="211"/>
      <c r="O8" s="211"/>
      <c r="P8" s="211"/>
      <c r="Q8" s="211"/>
      <c r="R8" s="7"/>
      <c r="S8" s="7"/>
      <c r="Y8" s="1">
        <v>2014</v>
      </c>
    </row>
    <row r="9" spans="1:25" ht="36.75" customHeight="1" x14ac:dyDescent="0.2">
      <c r="A9" s="205" t="s">
        <v>14</v>
      </c>
      <c r="B9" s="205"/>
      <c r="C9" s="205" t="s">
        <v>15</v>
      </c>
      <c r="D9" s="205"/>
      <c r="E9" s="205"/>
      <c r="F9" s="205"/>
      <c r="G9" s="205"/>
      <c r="H9" s="205"/>
      <c r="I9" s="205"/>
      <c r="J9" s="205"/>
      <c r="K9" s="205"/>
      <c r="L9" s="205"/>
      <c r="M9" s="205"/>
      <c r="N9" s="205"/>
      <c r="O9" s="205"/>
      <c r="P9" s="205"/>
      <c r="Q9" s="205"/>
      <c r="R9" s="7"/>
      <c r="S9" s="7"/>
      <c r="Y9" s="1">
        <v>2015</v>
      </c>
    </row>
    <row r="10" spans="1:25" ht="36.75" customHeight="1" x14ac:dyDescent="0.2">
      <c r="A10" s="9"/>
      <c r="B10" s="181" t="s">
        <v>187</v>
      </c>
      <c r="C10" s="10"/>
      <c r="D10" s="10"/>
      <c r="E10" s="10"/>
      <c r="F10" s="10"/>
      <c r="G10" s="10"/>
      <c r="H10" s="10"/>
      <c r="I10" s="10"/>
      <c r="J10" s="10"/>
      <c r="K10" s="10"/>
      <c r="L10" s="10"/>
      <c r="M10" s="10"/>
      <c r="N10" s="10"/>
      <c r="O10" s="10"/>
      <c r="P10" s="10"/>
      <c r="Q10" s="10"/>
      <c r="R10" s="10"/>
      <c r="S10" s="11"/>
      <c r="Y10" s="1">
        <v>2016</v>
      </c>
    </row>
    <row r="11" spans="1:25" ht="13.5" thickBot="1" x14ac:dyDescent="0.25">
      <c r="A11" s="12"/>
      <c r="B11" s="12"/>
      <c r="C11" s="12"/>
      <c r="D11" s="12"/>
      <c r="E11" s="12"/>
      <c r="F11" s="12"/>
      <c r="G11" s="12"/>
      <c r="H11" s="12"/>
      <c r="I11" s="12"/>
      <c r="J11" s="12"/>
      <c r="K11" s="12"/>
      <c r="L11" s="12"/>
      <c r="M11" s="12"/>
      <c r="N11" s="12"/>
      <c r="O11" s="12"/>
      <c r="P11" s="12"/>
      <c r="Q11" s="12"/>
      <c r="R11" s="12"/>
      <c r="S11" s="12"/>
      <c r="Y11" s="1">
        <v>2017</v>
      </c>
    </row>
    <row r="12" spans="1:25" ht="18.75" customHeight="1" thickBot="1" x14ac:dyDescent="0.3">
      <c r="A12" s="4"/>
      <c r="B12" s="4"/>
      <c r="C12" s="212" t="s">
        <v>16</v>
      </c>
      <c r="D12" s="213"/>
      <c r="E12" s="213"/>
      <c r="F12" s="213"/>
      <c r="G12" s="213"/>
      <c r="H12" s="213"/>
      <c r="I12" s="214"/>
      <c r="J12" s="215" t="s">
        <v>17</v>
      </c>
      <c r="K12" s="216"/>
      <c r="L12" s="216"/>
      <c r="M12" s="216"/>
      <c r="N12" s="215" t="s">
        <v>18</v>
      </c>
      <c r="O12" s="216"/>
      <c r="P12" s="216"/>
      <c r="Q12" s="217"/>
      <c r="R12" s="4"/>
      <c r="S12" s="4"/>
      <c r="Y12" s="1">
        <v>2018</v>
      </c>
    </row>
    <row r="13" spans="1:25" ht="63.75" customHeight="1" x14ac:dyDescent="0.2">
      <c r="A13" s="218" t="s">
        <v>19</v>
      </c>
      <c r="B13" s="220" t="s">
        <v>20</v>
      </c>
      <c r="C13" s="13" t="s">
        <v>21</v>
      </c>
      <c r="D13" s="14" t="s">
        <v>22</v>
      </c>
      <c r="E13" s="15" t="s">
        <v>23</v>
      </c>
      <c r="F13" s="13" t="s">
        <v>24</v>
      </c>
      <c r="G13" s="14" t="s">
        <v>25</v>
      </c>
      <c r="H13" s="15" t="s">
        <v>26</v>
      </c>
      <c r="I13" s="16" t="s">
        <v>27</v>
      </c>
      <c r="J13" s="13" t="s">
        <v>28</v>
      </c>
      <c r="K13" s="17" t="s">
        <v>29</v>
      </c>
      <c r="L13" s="17" t="s">
        <v>30</v>
      </c>
      <c r="M13" s="18" t="s">
        <v>31</v>
      </c>
      <c r="N13" s="13" t="s">
        <v>32</v>
      </c>
      <c r="O13" s="17" t="s">
        <v>33</v>
      </c>
      <c r="P13" s="17" t="s">
        <v>34</v>
      </c>
      <c r="Q13" s="15" t="s">
        <v>35</v>
      </c>
      <c r="R13" s="19" t="s">
        <v>36</v>
      </c>
      <c r="S13" s="20" t="s">
        <v>37</v>
      </c>
    </row>
    <row r="14" spans="1:25" ht="13.5" thickBot="1" x14ac:dyDescent="0.25">
      <c r="A14" s="219"/>
      <c r="B14" s="221"/>
      <c r="C14" s="21" t="s">
        <v>38</v>
      </c>
      <c r="D14" s="22" t="s">
        <v>39</v>
      </c>
      <c r="E14" s="23" t="s">
        <v>40</v>
      </c>
      <c r="F14" s="21" t="s">
        <v>41</v>
      </c>
      <c r="G14" s="22" t="s">
        <v>42</v>
      </c>
      <c r="H14" s="23" t="s">
        <v>43</v>
      </c>
      <c r="I14" s="24" t="s">
        <v>44</v>
      </c>
      <c r="J14" s="25" t="s">
        <v>45</v>
      </c>
      <c r="K14" s="26" t="s">
        <v>46</v>
      </c>
      <c r="L14" s="22" t="s">
        <v>47</v>
      </c>
      <c r="M14" s="26" t="s">
        <v>48</v>
      </c>
      <c r="N14" s="27" t="s">
        <v>49</v>
      </c>
      <c r="O14" s="28" t="s">
        <v>50</v>
      </c>
      <c r="P14" s="28" t="s">
        <v>51</v>
      </c>
      <c r="Q14" s="29" t="s">
        <v>52</v>
      </c>
      <c r="R14" s="30" t="s">
        <v>53</v>
      </c>
      <c r="S14" s="23" t="s">
        <v>54</v>
      </c>
    </row>
    <row r="15" spans="1:25" ht="25.5" x14ac:dyDescent="0.2">
      <c r="A15" s="31">
        <v>1611</v>
      </c>
      <c r="B15" s="32" t="s">
        <v>55</v>
      </c>
      <c r="C15" s="154">
        <f>'2.6 Fixed Asset Cont Sched'!O292</f>
        <v>64851</v>
      </c>
      <c r="D15" s="155"/>
      <c r="E15" s="156">
        <f>C15-D15</f>
        <v>64851</v>
      </c>
      <c r="F15" s="154"/>
      <c r="G15" s="155"/>
      <c r="H15" s="156">
        <f>F15-G15</f>
        <v>0</v>
      </c>
      <c r="I15" s="157"/>
      <c r="J15" s="33">
        <v>0</v>
      </c>
      <c r="K15" s="34">
        <f>IF(J15=0,0,1/J15)</f>
        <v>0</v>
      </c>
      <c r="L15" s="35">
        <v>2</v>
      </c>
      <c r="M15" s="36">
        <f>IF(L15=0,0,1/L15)</f>
        <v>0.5</v>
      </c>
      <c r="N15" s="163">
        <f>IF(J15=0,0,+E15/J15)</f>
        <v>0</v>
      </c>
      <c r="O15" s="163">
        <f>IF(L15=0,0,+H15/L15)</f>
        <v>0</v>
      </c>
      <c r="P15" s="164">
        <f>IF(L15=0,0,+(I15*0.5)/L15)</f>
        <v>0</v>
      </c>
      <c r="Q15" s="165">
        <f>IF(ISERROR(+N15+O15+P15), 0, +N15+O15+P15)</f>
        <v>0</v>
      </c>
      <c r="R15" s="166">
        <f>'2.6 Fixed Asset Cont Sched'!L362</f>
        <v>12971</v>
      </c>
      <c r="S15" s="167">
        <f>IF(ISERROR(+R15-122), 0, +R15-Q15)</f>
        <v>12971</v>
      </c>
    </row>
    <row r="16" spans="1:25" ht="25.5" x14ac:dyDescent="0.2">
      <c r="A16" s="37">
        <v>1612</v>
      </c>
      <c r="B16" s="38" t="s">
        <v>56</v>
      </c>
      <c r="C16" s="154">
        <f>'2.6 Fixed Asset Cont Sched'!O293</f>
        <v>0</v>
      </c>
      <c r="D16" s="155"/>
      <c r="E16" s="156">
        <f t="shared" ref="E16:E52" si="0">C16-D16</f>
        <v>0</v>
      </c>
      <c r="F16" s="154"/>
      <c r="G16" s="155"/>
      <c r="H16" s="156">
        <f t="shared" ref="H16:H52" si="1">F16-G16</f>
        <v>0</v>
      </c>
      <c r="I16" s="157"/>
      <c r="J16" s="33"/>
      <c r="K16" s="34">
        <f t="shared" ref="K16:K52" si="2">IF(J16=0,0,1/J16)</f>
        <v>0</v>
      </c>
      <c r="L16" s="35"/>
      <c r="M16" s="39">
        <f t="shared" ref="M16:M52" si="3">IF(L16=0,0,1/L16)</f>
        <v>0</v>
      </c>
      <c r="N16" s="163">
        <f t="shared" ref="N16:N52" si="4">IF(J16=0,0,+E16/J16)</f>
        <v>0</v>
      </c>
      <c r="O16" s="163">
        <f>IF(L16=0,0,+H16/L16)</f>
        <v>0</v>
      </c>
      <c r="P16" s="164">
        <f t="shared" ref="P16:P52" si="5">IF(L16=0,0,+(I16*0.5)/L16)</f>
        <v>0</v>
      </c>
      <c r="Q16" s="165">
        <f t="shared" ref="Q16:Q52" si="6">IF(ISERROR(+N16+O16+P16), 0, +N16+O16+P16)</f>
        <v>0</v>
      </c>
      <c r="R16" s="166">
        <f>'2.6 Fixed Asset Cont Sched'!L363</f>
        <v>0</v>
      </c>
      <c r="S16" s="167">
        <f t="shared" ref="S16:S52" si="7">IF(ISERROR(+R16-122), 0, +R16-Q16)</f>
        <v>0</v>
      </c>
    </row>
    <row r="17" spans="1:19" ht="14.25" x14ac:dyDescent="0.2">
      <c r="A17" s="37">
        <v>1805</v>
      </c>
      <c r="B17" s="38" t="s">
        <v>57</v>
      </c>
      <c r="C17" s="154">
        <f>'2.6 Fixed Asset Cont Sched'!O294</f>
        <v>141</v>
      </c>
      <c r="D17" s="155"/>
      <c r="E17" s="156">
        <f t="shared" si="0"/>
        <v>141</v>
      </c>
      <c r="F17" s="154"/>
      <c r="G17" s="155"/>
      <c r="H17" s="156">
        <f t="shared" si="1"/>
        <v>0</v>
      </c>
      <c r="I17" s="157"/>
      <c r="J17" s="33">
        <v>0</v>
      </c>
      <c r="K17" s="34">
        <f t="shared" si="2"/>
        <v>0</v>
      </c>
      <c r="L17" s="35"/>
      <c r="M17" s="39">
        <f t="shared" si="3"/>
        <v>0</v>
      </c>
      <c r="N17" s="163">
        <f t="shared" si="4"/>
        <v>0</v>
      </c>
      <c r="O17" s="163">
        <f t="shared" ref="O17:O52" si="8">IF(L17=0,0,+H17/L17)</f>
        <v>0</v>
      </c>
      <c r="P17" s="164">
        <f t="shared" si="5"/>
        <v>0</v>
      </c>
      <c r="Q17" s="165">
        <f t="shared" si="6"/>
        <v>0</v>
      </c>
      <c r="R17" s="166">
        <f>'2.6 Fixed Asset Cont Sched'!L364</f>
        <v>0</v>
      </c>
      <c r="S17" s="167">
        <f t="shared" si="7"/>
        <v>0</v>
      </c>
    </row>
    <row r="18" spans="1:19" ht="14.25" x14ac:dyDescent="0.2">
      <c r="A18" s="37">
        <v>1808</v>
      </c>
      <c r="B18" s="38" t="s">
        <v>58</v>
      </c>
      <c r="C18" s="154">
        <f>'2.6 Fixed Asset Cont Sched'!O295</f>
        <v>0</v>
      </c>
      <c r="D18" s="155"/>
      <c r="E18" s="156">
        <f t="shared" si="0"/>
        <v>0</v>
      </c>
      <c r="F18" s="154"/>
      <c r="G18" s="155"/>
      <c r="H18" s="156">
        <f t="shared" si="1"/>
        <v>0</v>
      </c>
      <c r="I18" s="157"/>
      <c r="J18" s="33"/>
      <c r="K18" s="34">
        <f t="shared" si="2"/>
        <v>0</v>
      </c>
      <c r="L18" s="35"/>
      <c r="M18" s="39">
        <f t="shared" si="3"/>
        <v>0</v>
      </c>
      <c r="N18" s="163">
        <f t="shared" si="4"/>
        <v>0</v>
      </c>
      <c r="O18" s="163">
        <f t="shared" si="8"/>
        <v>0</v>
      </c>
      <c r="P18" s="164">
        <f t="shared" si="5"/>
        <v>0</v>
      </c>
      <c r="Q18" s="165">
        <f t="shared" si="6"/>
        <v>0</v>
      </c>
      <c r="R18" s="166">
        <f>'2.6 Fixed Asset Cont Sched'!L365</f>
        <v>0</v>
      </c>
      <c r="S18" s="167">
        <f t="shared" si="7"/>
        <v>0</v>
      </c>
    </row>
    <row r="19" spans="1:19" ht="14.25" x14ac:dyDescent="0.2">
      <c r="A19" s="37">
        <v>1810</v>
      </c>
      <c r="B19" s="38" t="s">
        <v>59</v>
      </c>
      <c r="C19" s="154">
        <f>'2.6 Fixed Asset Cont Sched'!O296</f>
        <v>0</v>
      </c>
      <c r="D19" s="155"/>
      <c r="E19" s="156">
        <f t="shared" si="0"/>
        <v>0</v>
      </c>
      <c r="F19" s="154"/>
      <c r="G19" s="155"/>
      <c r="H19" s="156">
        <f t="shared" si="1"/>
        <v>0</v>
      </c>
      <c r="I19" s="157"/>
      <c r="J19" s="33"/>
      <c r="K19" s="34">
        <f t="shared" si="2"/>
        <v>0</v>
      </c>
      <c r="L19" s="35"/>
      <c r="M19" s="39">
        <f t="shared" si="3"/>
        <v>0</v>
      </c>
      <c r="N19" s="163">
        <f t="shared" si="4"/>
        <v>0</v>
      </c>
      <c r="O19" s="163">
        <f t="shared" si="8"/>
        <v>0</v>
      </c>
      <c r="P19" s="164">
        <f t="shared" si="5"/>
        <v>0</v>
      </c>
      <c r="Q19" s="165">
        <f t="shared" si="6"/>
        <v>0</v>
      </c>
      <c r="R19" s="166">
        <f>'2.6 Fixed Asset Cont Sched'!L366</f>
        <v>0</v>
      </c>
      <c r="S19" s="167">
        <f t="shared" si="7"/>
        <v>0</v>
      </c>
    </row>
    <row r="20" spans="1:19" ht="14.25" x14ac:dyDescent="0.2">
      <c r="A20" s="37">
        <v>1815</v>
      </c>
      <c r="B20" s="38" t="s">
        <v>60</v>
      </c>
      <c r="C20" s="154">
        <f>'2.6 Fixed Asset Cont Sched'!O297</f>
        <v>258284</v>
      </c>
      <c r="D20" s="155"/>
      <c r="E20" s="156">
        <f t="shared" si="0"/>
        <v>258284</v>
      </c>
      <c r="F20" s="154"/>
      <c r="G20" s="155"/>
      <c r="H20" s="156">
        <f t="shared" si="1"/>
        <v>0</v>
      </c>
      <c r="I20" s="157"/>
      <c r="J20" s="33">
        <v>37</v>
      </c>
      <c r="K20" s="34">
        <f t="shared" si="2"/>
        <v>2.7027027027027029E-2</v>
      </c>
      <c r="L20" s="35">
        <v>40</v>
      </c>
      <c r="M20" s="39">
        <f t="shared" si="3"/>
        <v>2.5000000000000001E-2</v>
      </c>
      <c r="N20" s="163">
        <f t="shared" si="4"/>
        <v>6980.6486486486483</v>
      </c>
      <c r="O20" s="163">
        <f t="shared" si="8"/>
        <v>0</v>
      </c>
      <c r="P20" s="164">
        <f t="shared" si="5"/>
        <v>0</v>
      </c>
      <c r="Q20" s="165">
        <f t="shared" si="6"/>
        <v>6980.6486486486483</v>
      </c>
      <c r="R20" s="166">
        <f>'2.6 Fixed Asset Cont Sched'!L367</f>
        <v>6457</v>
      </c>
      <c r="S20" s="167">
        <f t="shared" si="7"/>
        <v>-523.6486486486483</v>
      </c>
    </row>
    <row r="21" spans="1:19" ht="14.25" x14ac:dyDescent="0.2">
      <c r="A21" s="37">
        <v>1820</v>
      </c>
      <c r="B21" s="38" t="s">
        <v>61</v>
      </c>
      <c r="C21" s="154">
        <f>'2.6 Fixed Asset Cont Sched'!O298</f>
        <v>0</v>
      </c>
      <c r="D21" s="155"/>
      <c r="E21" s="156">
        <f t="shared" si="0"/>
        <v>0</v>
      </c>
      <c r="F21" s="154"/>
      <c r="G21" s="155"/>
      <c r="H21" s="156">
        <f t="shared" si="1"/>
        <v>0</v>
      </c>
      <c r="I21" s="157"/>
      <c r="J21" s="33"/>
      <c r="K21" s="34">
        <f t="shared" si="2"/>
        <v>0</v>
      </c>
      <c r="L21" s="35"/>
      <c r="M21" s="39">
        <f t="shared" si="3"/>
        <v>0</v>
      </c>
      <c r="N21" s="163">
        <f t="shared" si="4"/>
        <v>0</v>
      </c>
      <c r="O21" s="163">
        <f t="shared" si="8"/>
        <v>0</v>
      </c>
      <c r="P21" s="164">
        <f t="shared" si="5"/>
        <v>0</v>
      </c>
      <c r="Q21" s="165">
        <f t="shared" si="6"/>
        <v>0</v>
      </c>
      <c r="R21" s="166">
        <f>'2.6 Fixed Asset Cont Sched'!L368</f>
        <v>0</v>
      </c>
      <c r="S21" s="167">
        <f t="shared" si="7"/>
        <v>0</v>
      </c>
    </row>
    <row r="22" spans="1:19" ht="14.25" x14ac:dyDescent="0.2">
      <c r="A22" s="37">
        <v>1825</v>
      </c>
      <c r="B22" s="38" t="s">
        <v>62</v>
      </c>
      <c r="C22" s="154">
        <f>'2.6 Fixed Asset Cont Sched'!O299</f>
        <v>0</v>
      </c>
      <c r="D22" s="155"/>
      <c r="E22" s="156">
        <f t="shared" si="0"/>
        <v>0</v>
      </c>
      <c r="F22" s="154"/>
      <c r="G22" s="155"/>
      <c r="H22" s="156">
        <f t="shared" si="1"/>
        <v>0</v>
      </c>
      <c r="I22" s="157"/>
      <c r="J22" s="33"/>
      <c r="K22" s="34">
        <f t="shared" si="2"/>
        <v>0</v>
      </c>
      <c r="L22" s="35"/>
      <c r="M22" s="39">
        <f t="shared" si="3"/>
        <v>0</v>
      </c>
      <c r="N22" s="163">
        <f t="shared" si="4"/>
        <v>0</v>
      </c>
      <c r="O22" s="163">
        <f t="shared" si="8"/>
        <v>0</v>
      </c>
      <c r="P22" s="164">
        <f t="shared" si="5"/>
        <v>0</v>
      </c>
      <c r="Q22" s="165">
        <f t="shared" si="6"/>
        <v>0</v>
      </c>
      <c r="R22" s="166">
        <f>'2.6 Fixed Asset Cont Sched'!L369</f>
        <v>0</v>
      </c>
      <c r="S22" s="167">
        <f t="shared" si="7"/>
        <v>0</v>
      </c>
    </row>
    <row r="23" spans="1:19" ht="14.25" x14ac:dyDescent="0.2">
      <c r="A23" s="37">
        <v>1830</v>
      </c>
      <c r="B23" s="38" t="s">
        <v>63</v>
      </c>
      <c r="C23" s="154">
        <f>'2.6 Fixed Asset Cont Sched'!O300</f>
        <v>368541</v>
      </c>
      <c r="D23" s="155"/>
      <c r="E23" s="156">
        <f t="shared" si="0"/>
        <v>368541</v>
      </c>
      <c r="F23" s="154"/>
      <c r="G23" s="155"/>
      <c r="H23" s="156">
        <f t="shared" si="1"/>
        <v>0</v>
      </c>
      <c r="I23" s="157">
        <v>4389</v>
      </c>
      <c r="J23" s="33">
        <v>47</v>
      </c>
      <c r="K23" s="34">
        <f t="shared" si="2"/>
        <v>2.1276595744680851E-2</v>
      </c>
      <c r="L23" s="35">
        <v>50</v>
      </c>
      <c r="M23" s="39">
        <f t="shared" si="3"/>
        <v>0.02</v>
      </c>
      <c r="N23" s="163">
        <f t="shared" si="4"/>
        <v>7841.2978723404258</v>
      </c>
      <c r="O23" s="163">
        <f t="shared" si="8"/>
        <v>0</v>
      </c>
      <c r="P23" s="164">
        <f t="shared" si="5"/>
        <v>43.89</v>
      </c>
      <c r="Q23" s="165">
        <f t="shared" si="6"/>
        <v>7885.1878723404261</v>
      </c>
      <c r="R23" s="166">
        <f>'2.6 Fixed Asset Cont Sched'!L370</f>
        <v>8230</v>
      </c>
      <c r="S23" s="167">
        <f t="shared" si="7"/>
        <v>344.81212765957389</v>
      </c>
    </row>
    <row r="24" spans="1:19" ht="14.25" x14ac:dyDescent="0.2">
      <c r="A24" s="37">
        <v>1835</v>
      </c>
      <c r="B24" s="38" t="s">
        <v>64</v>
      </c>
      <c r="C24" s="154">
        <f>'2.6 Fixed Asset Cont Sched'!O301</f>
        <v>0</v>
      </c>
      <c r="D24" s="155"/>
      <c r="E24" s="156">
        <f t="shared" si="0"/>
        <v>0</v>
      </c>
      <c r="F24" s="154"/>
      <c r="G24" s="155"/>
      <c r="H24" s="156">
        <f t="shared" si="1"/>
        <v>0</v>
      </c>
      <c r="I24" s="157"/>
      <c r="J24" s="33"/>
      <c r="K24" s="34">
        <f t="shared" si="2"/>
        <v>0</v>
      </c>
      <c r="L24" s="35"/>
      <c r="M24" s="39">
        <f t="shared" si="3"/>
        <v>0</v>
      </c>
      <c r="N24" s="163">
        <f t="shared" si="4"/>
        <v>0</v>
      </c>
      <c r="O24" s="163">
        <f t="shared" si="8"/>
        <v>0</v>
      </c>
      <c r="P24" s="164">
        <f t="shared" si="5"/>
        <v>0</v>
      </c>
      <c r="Q24" s="165">
        <f t="shared" si="6"/>
        <v>0</v>
      </c>
      <c r="R24" s="166">
        <f>'2.6 Fixed Asset Cont Sched'!L371</f>
        <v>0</v>
      </c>
      <c r="S24" s="167">
        <f t="shared" si="7"/>
        <v>0</v>
      </c>
    </row>
    <row r="25" spans="1:19" ht="14.25" x14ac:dyDescent="0.2">
      <c r="A25" s="37">
        <v>1840</v>
      </c>
      <c r="B25" s="38" t="s">
        <v>65</v>
      </c>
      <c r="C25" s="154">
        <f>'2.6 Fixed Asset Cont Sched'!O302</f>
        <v>22778</v>
      </c>
      <c r="D25" s="155"/>
      <c r="E25" s="156">
        <f t="shared" si="0"/>
        <v>22778</v>
      </c>
      <c r="F25" s="154"/>
      <c r="G25" s="155"/>
      <c r="H25" s="156">
        <f t="shared" si="1"/>
        <v>0</v>
      </c>
      <c r="I25" s="157"/>
      <c r="J25" s="33">
        <v>47</v>
      </c>
      <c r="K25" s="34">
        <f t="shared" si="2"/>
        <v>2.1276595744680851E-2</v>
      </c>
      <c r="L25" s="35">
        <v>50</v>
      </c>
      <c r="M25" s="39">
        <f t="shared" si="3"/>
        <v>0.02</v>
      </c>
      <c r="N25" s="163">
        <f t="shared" si="4"/>
        <v>484.63829787234044</v>
      </c>
      <c r="O25" s="163">
        <f t="shared" si="8"/>
        <v>0</v>
      </c>
      <c r="P25" s="164">
        <f t="shared" si="5"/>
        <v>0</v>
      </c>
      <c r="Q25" s="165">
        <f t="shared" si="6"/>
        <v>484.63829787234044</v>
      </c>
      <c r="R25" s="166">
        <f>'2.6 Fixed Asset Cont Sched'!L372</f>
        <v>569</v>
      </c>
      <c r="S25" s="167">
        <f t="shared" si="7"/>
        <v>84.361702127659555</v>
      </c>
    </row>
    <row r="26" spans="1:19" ht="14.25" x14ac:dyDescent="0.2">
      <c r="A26" s="37">
        <v>1845</v>
      </c>
      <c r="B26" s="38" t="s">
        <v>66</v>
      </c>
      <c r="C26" s="154">
        <f>'2.6 Fixed Asset Cont Sched'!O303</f>
        <v>3021</v>
      </c>
      <c r="D26" s="155"/>
      <c r="E26" s="156">
        <f t="shared" si="0"/>
        <v>3021</v>
      </c>
      <c r="F26" s="154"/>
      <c r="G26" s="155"/>
      <c r="H26" s="156">
        <f t="shared" si="1"/>
        <v>0</v>
      </c>
      <c r="I26" s="157"/>
      <c r="J26" s="33">
        <v>47</v>
      </c>
      <c r="K26" s="34">
        <f t="shared" si="2"/>
        <v>2.1276595744680851E-2</v>
      </c>
      <c r="L26" s="35">
        <v>50</v>
      </c>
      <c r="M26" s="39">
        <f t="shared" si="3"/>
        <v>0.02</v>
      </c>
      <c r="N26" s="163">
        <f t="shared" si="4"/>
        <v>64.276595744680847</v>
      </c>
      <c r="O26" s="163">
        <f t="shared" si="8"/>
        <v>0</v>
      </c>
      <c r="P26" s="164">
        <f t="shared" si="5"/>
        <v>0</v>
      </c>
      <c r="Q26" s="165">
        <f t="shared" si="6"/>
        <v>64.276595744680847</v>
      </c>
      <c r="R26" s="166">
        <f>'2.6 Fixed Asset Cont Sched'!L373</f>
        <v>76</v>
      </c>
      <c r="S26" s="167">
        <f t="shared" si="7"/>
        <v>11.723404255319153</v>
      </c>
    </row>
    <row r="27" spans="1:19" ht="14.25" x14ac:dyDescent="0.2">
      <c r="A27" s="37">
        <v>1850</v>
      </c>
      <c r="B27" s="38" t="s">
        <v>67</v>
      </c>
      <c r="C27" s="154">
        <f>'2.6 Fixed Asset Cont Sched'!O304</f>
        <v>135798</v>
      </c>
      <c r="D27" s="155"/>
      <c r="E27" s="156">
        <f t="shared" si="0"/>
        <v>135798</v>
      </c>
      <c r="F27" s="154"/>
      <c r="G27" s="155"/>
      <c r="H27" s="156">
        <f t="shared" si="1"/>
        <v>0</v>
      </c>
      <c r="I27" s="157"/>
      <c r="J27" s="33">
        <v>47</v>
      </c>
      <c r="K27" s="34">
        <f t="shared" si="2"/>
        <v>2.1276595744680851E-2</v>
      </c>
      <c r="L27" s="35">
        <v>50</v>
      </c>
      <c r="M27" s="39">
        <f t="shared" si="3"/>
        <v>0.02</v>
      </c>
      <c r="N27" s="163">
        <f t="shared" si="4"/>
        <v>2889.3191489361702</v>
      </c>
      <c r="O27" s="163">
        <f t="shared" si="8"/>
        <v>0</v>
      </c>
      <c r="P27" s="164">
        <f t="shared" si="5"/>
        <v>0</v>
      </c>
      <c r="Q27" s="165">
        <f t="shared" si="6"/>
        <v>2889.3191489361702</v>
      </c>
      <c r="R27" s="166">
        <f>'2.6 Fixed Asset Cont Sched'!L374</f>
        <v>3395</v>
      </c>
      <c r="S27" s="167">
        <f t="shared" si="7"/>
        <v>505.68085106382978</v>
      </c>
    </row>
    <row r="28" spans="1:19" ht="14.25" x14ac:dyDescent="0.2">
      <c r="A28" s="37">
        <v>1855</v>
      </c>
      <c r="B28" s="38" t="s">
        <v>68</v>
      </c>
      <c r="C28" s="154">
        <f>'2.6 Fixed Asset Cont Sched'!O305</f>
        <v>0</v>
      </c>
      <c r="D28" s="155"/>
      <c r="E28" s="156">
        <f t="shared" si="0"/>
        <v>0</v>
      </c>
      <c r="F28" s="154"/>
      <c r="G28" s="155"/>
      <c r="H28" s="156">
        <f t="shared" si="1"/>
        <v>0</v>
      </c>
      <c r="I28" s="157"/>
      <c r="J28" s="33"/>
      <c r="K28" s="34">
        <f t="shared" si="2"/>
        <v>0</v>
      </c>
      <c r="L28" s="35"/>
      <c r="M28" s="39">
        <f t="shared" si="3"/>
        <v>0</v>
      </c>
      <c r="N28" s="163">
        <f t="shared" si="4"/>
        <v>0</v>
      </c>
      <c r="O28" s="163">
        <f t="shared" si="8"/>
        <v>0</v>
      </c>
      <c r="P28" s="164">
        <f t="shared" si="5"/>
        <v>0</v>
      </c>
      <c r="Q28" s="165">
        <f t="shared" si="6"/>
        <v>0</v>
      </c>
      <c r="R28" s="166">
        <f>'2.6 Fixed Asset Cont Sched'!L375</f>
        <v>0</v>
      </c>
      <c r="S28" s="167">
        <f t="shared" si="7"/>
        <v>0</v>
      </c>
    </row>
    <row r="29" spans="1:19" ht="14.25" x14ac:dyDescent="0.2">
      <c r="A29" s="37">
        <v>1860</v>
      </c>
      <c r="B29" s="38" t="s">
        <v>69</v>
      </c>
      <c r="C29" s="154">
        <f>'2.6 Fixed Asset Cont Sched'!O306</f>
        <v>8085</v>
      </c>
      <c r="D29" s="155"/>
      <c r="E29" s="156">
        <f t="shared" si="0"/>
        <v>8085</v>
      </c>
      <c r="F29" s="154"/>
      <c r="G29" s="155"/>
      <c r="H29" s="156">
        <f t="shared" si="1"/>
        <v>0</v>
      </c>
      <c r="I29" s="157">
        <v>265</v>
      </c>
      <c r="J29" s="33">
        <v>12</v>
      </c>
      <c r="K29" s="34">
        <f t="shared" si="2"/>
        <v>8.3333333333333329E-2</v>
      </c>
      <c r="L29" s="35">
        <v>15</v>
      </c>
      <c r="M29" s="39">
        <f t="shared" si="3"/>
        <v>6.6666666666666666E-2</v>
      </c>
      <c r="N29" s="163">
        <f t="shared" si="4"/>
        <v>673.75</v>
      </c>
      <c r="O29" s="163">
        <f t="shared" si="8"/>
        <v>0</v>
      </c>
      <c r="P29" s="164">
        <f t="shared" si="5"/>
        <v>8.8333333333333339</v>
      </c>
      <c r="Q29" s="165">
        <f t="shared" si="6"/>
        <v>682.58333333333337</v>
      </c>
      <c r="R29" s="166">
        <f>'2.6 Fixed Asset Cont Sched'!L376</f>
        <v>615</v>
      </c>
      <c r="S29" s="167">
        <f t="shared" si="7"/>
        <v>-67.583333333333371</v>
      </c>
    </row>
    <row r="30" spans="1:19" ht="14.25" x14ac:dyDescent="0.2">
      <c r="A30" s="37">
        <v>1860</v>
      </c>
      <c r="B30" s="38" t="s">
        <v>70</v>
      </c>
      <c r="C30" s="154">
        <f>'2.6 Fixed Asset Cont Sched'!O307</f>
        <v>243193.27000000002</v>
      </c>
      <c r="D30" s="155"/>
      <c r="E30" s="156">
        <f t="shared" si="0"/>
        <v>243193.27000000002</v>
      </c>
      <c r="F30" s="154"/>
      <c r="G30" s="155"/>
      <c r="H30" s="156">
        <f t="shared" si="1"/>
        <v>0</v>
      </c>
      <c r="I30" s="157">
        <v>19403</v>
      </c>
      <c r="J30" s="33">
        <v>17</v>
      </c>
      <c r="K30" s="34">
        <f t="shared" si="2"/>
        <v>5.8823529411764705E-2</v>
      </c>
      <c r="L30" s="35">
        <v>20</v>
      </c>
      <c r="M30" s="39">
        <f t="shared" si="3"/>
        <v>0.05</v>
      </c>
      <c r="N30" s="163">
        <f t="shared" si="4"/>
        <v>14305.486470588236</v>
      </c>
      <c r="O30" s="163">
        <f t="shared" si="8"/>
        <v>0</v>
      </c>
      <c r="P30" s="164">
        <f t="shared" si="5"/>
        <v>485.07499999999999</v>
      </c>
      <c r="Q30" s="165">
        <f t="shared" si="6"/>
        <v>14790.561470588236</v>
      </c>
      <c r="R30" s="166">
        <f>'2.6 Fixed Asset Cont Sched'!L377</f>
        <v>16801</v>
      </c>
      <c r="S30" s="167">
        <f t="shared" si="7"/>
        <v>2010.4385294117637</v>
      </c>
    </row>
    <row r="31" spans="1:19" ht="14.25" x14ac:dyDescent="0.2">
      <c r="A31" s="37">
        <v>1905</v>
      </c>
      <c r="B31" s="38" t="s">
        <v>57</v>
      </c>
      <c r="C31" s="154">
        <f>'2.6 Fixed Asset Cont Sched'!O308</f>
        <v>0</v>
      </c>
      <c r="D31" s="155"/>
      <c r="E31" s="156">
        <f t="shared" si="0"/>
        <v>0</v>
      </c>
      <c r="F31" s="154"/>
      <c r="G31" s="155"/>
      <c r="H31" s="156">
        <f t="shared" si="1"/>
        <v>0</v>
      </c>
      <c r="I31" s="157"/>
      <c r="J31" s="33"/>
      <c r="K31" s="34">
        <f t="shared" si="2"/>
        <v>0</v>
      </c>
      <c r="L31" s="35"/>
      <c r="M31" s="39">
        <f t="shared" si="3"/>
        <v>0</v>
      </c>
      <c r="N31" s="163">
        <f t="shared" si="4"/>
        <v>0</v>
      </c>
      <c r="O31" s="163">
        <f t="shared" si="8"/>
        <v>0</v>
      </c>
      <c r="P31" s="164">
        <f t="shared" si="5"/>
        <v>0</v>
      </c>
      <c r="Q31" s="165">
        <f t="shared" si="6"/>
        <v>0</v>
      </c>
      <c r="R31" s="166">
        <f>'2.6 Fixed Asset Cont Sched'!L378</f>
        <v>0</v>
      </c>
      <c r="S31" s="167">
        <f t="shared" si="7"/>
        <v>0</v>
      </c>
    </row>
    <row r="32" spans="1:19" ht="14.25" x14ac:dyDescent="0.2">
      <c r="A32" s="37">
        <v>1908</v>
      </c>
      <c r="B32" s="38" t="s">
        <v>71</v>
      </c>
      <c r="C32" s="154">
        <f>'2.6 Fixed Asset Cont Sched'!O309</f>
        <v>0</v>
      </c>
      <c r="D32" s="155"/>
      <c r="E32" s="156">
        <f t="shared" si="0"/>
        <v>0</v>
      </c>
      <c r="F32" s="154"/>
      <c r="G32" s="155"/>
      <c r="H32" s="156">
        <f t="shared" si="1"/>
        <v>0</v>
      </c>
      <c r="I32" s="157"/>
      <c r="J32" s="33"/>
      <c r="K32" s="34">
        <f t="shared" si="2"/>
        <v>0</v>
      </c>
      <c r="L32" s="35"/>
      <c r="M32" s="39">
        <f t="shared" si="3"/>
        <v>0</v>
      </c>
      <c r="N32" s="163">
        <f t="shared" si="4"/>
        <v>0</v>
      </c>
      <c r="O32" s="163">
        <f t="shared" si="8"/>
        <v>0</v>
      </c>
      <c r="P32" s="164">
        <f t="shared" si="5"/>
        <v>0</v>
      </c>
      <c r="Q32" s="165">
        <f t="shared" si="6"/>
        <v>0</v>
      </c>
      <c r="R32" s="166">
        <f>'2.6 Fixed Asset Cont Sched'!L379</f>
        <v>0</v>
      </c>
      <c r="S32" s="167">
        <f t="shared" si="7"/>
        <v>0</v>
      </c>
    </row>
    <row r="33" spans="1:19" ht="14.25" x14ac:dyDescent="0.2">
      <c r="A33" s="37">
        <v>1910</v>
      </c>
      <c r="B33" s="38" t="s">
        <v>59</v>
      </c>
      <c r="C33" s="154">
        <f>'2.6 Fixed Asset Cont Sched'!O310</f>
        <v>0</v>
      </c>
      <c r="D33" s="155"/>
      <c r="E33" s="156">
        <f t="shared" si="0"/>
        <v>0</v>
      </c>
      <c r="F33" s="154"/>
      <c r="G33" s="155"/>
      <c r="H33" s="156">
        <f t="shared" si="1"/>
        <v>0</v>
      </c>
      <c r="I33" s="157"/>
      <c r="J33" s="33"/>
      <c r="K33" s="34">
        <f t="shared" si="2"/>
        <v>0</v>
      </c>
      <c r="L33" s="35"/>
      <c r="M33" s="39">
        <f t="shared" si="3"/>
        <v>0</v>
      </c>
      <c r="N33" s="163">
        <f t="shared" si="4"/>
        <v>0</v>
      </c>
      <c r="O33" s="163">
        <f t="shared" si="8"/>
        <v>0</v>
      </c>
      <c r="P33" s="164">
        <f t="shared" si="5"/>
        <v>0</v>
      </c>
      <c r="Q33" s="165">
        <f t="shared" si="6"/>
        <v>0</v>
      </c>
      <c r="R33" s="166">
        <f>'2.6 Fixed Asset Cont Sched'!L380</f>
        <v>0</v>
      </c>
      <c r="S33" s="167">
        <f t="shared" si="7"/>
        <v>0</v>
      </c>
    </row>
    <row r="34" spans="1:19" ht="14.25" x14ac:dyDescent="0.2">
      <c r="A34" s="37">
        <v>1915</v>
      </c>
      <c r="B34" s="38" t="s">
        <v>72</v>
      </c>
      <c r="C34" s="154">
        <f>'2.6 Fixed Asset Cont Sched'!O311</f>
        <v>0</v>
      </c>
      <c r="D34" s="155"/>
      <c r="E34" s="156">
        <f t="shared" si="0"/>
        <v>0</v>
      </c>
      <c r="F34" s="154"/>
      <c r="G34" s="155"/>
      <c r="H34" s="156">
        <f t="shared" si="1"/>
        <v>0</v>
      </c>
      <c r="I34" s="157"/>
      <c r="J34" s="33"/>
      <c r="K34" s="34">
        <f t="shared" si="2"/>
        <v>0</v>
      </c>
      <c r="L34" s="35"/>
      <c r="M34" s="39">
        <f t="shared" si="3"/>
        <v>0</v>
      </c>
      <c r="N34" s="163">
        <f t="shared" si="4"/>
        <v>0</v>
      </c>
      <c r="O34" s="163">
        <f t="shared" si="8"/>
        <v>0</v>
      </c>
      <c r="P34" s="164">
        <f t="shared" si="5"/>
        <v>0</v>
      </c>
      <c r="Q34" s="165">
        <f t="shared" si="6"/>
        <v>0</v>
      </c>
      <c r="R34" s="166">
        <f>'2.6 Fixed Asset Cont Sched'!L381</f>
        <v>0</v>
      </c>
      <c r="S34" s="167">
        <f t="shared" si="7"/>
        <v>0</v>
      </c>
    </row>
    <row r="35" spans="1:19" ht="14.25" x14ac:dyDescent="0.2">
      <c r="A35" s="37">
        <v>1915</v>
      </c>
      <c r="B35" s="38" t="s">
        <v>73</v>
      </c>
      <c r="C35" s="154">
        <f>'2.6 Fixed Asset Cont Sched'!O312</f>
        <v>0</v>
      </c>
      <c r="D35" s="155"/>
      <c r="E35" s="156">
        <f t="shared" si="0"/>
        <v>0</v>
      </c>
      <c r="F35" s="154"/>
      <c r="G35" s="155"/>
      <c r="H35" s="156">
        <f t="shared" si="1"/>
        <v>0</v>
      </c>
      <c r="I35" s="157"/>
      <c r="J35" s="33"/>
      <c r="K35" s="34">
        <f t="shared" si="2"/>
        <v>0</v>
      </c>
      <c r="L35" s="35"/>
      <c r="M35" s="39">
        <f t="shared" si="3"/>
        <v>0</v>
      </c>
      <c r="N35" s="163">
        <f t="shared" si="4"/>
        <v>0</v>
      </c>
      <c r="O35" s="163">
        <f t="shared" si="8"/>
        <v>0</v>
      </c>
      <c r="P35" s="164">
        <f t="shared" si="5"/>
        <v>0</v>
      </c>
      <c r="Q35" s="165">
        <f t="shared" si="6"/>
        <v>0</v>
      </c>
      <c r="R35" s="166">
        <f>'2.6 Fixed Asset Cont Sched'!L382</f>
        <v>0</v>
      </c>
      <c r="S35" s="167">
        <f t="shared" si="7"/>
        <v>0</v>
      </c>
    </row>
    <row r="36" spans="1:19" ht="14.25" x14ac:dyDescent="0.2">
      <c r="A36" s="37">
        <v>1920</v>
      </c>
      <c r="B36" s="38" t="s">
        <v>74</v>
      </c>
      <c r="C36" s="154">
        <f>'2.6 Fixed Asset Cont Sched'!O313</f>
        <v>0</v>
      </c>
      <c r="D36" s="155"/>
      <c r="E36" s="156">
        <f t="shared" si="0"/>
        <v>0</v>
      </c>
      <c r="F36" s="154"/>
      <c r="G36" s="155"/>
      <c r="H36" s="156">
        <f t="shared" si="1"/>
        <v>0</v>
      </c>
      <c r="I36" s="157"/>
      <c r="J36" s="33"/>
      <c r="K36" s="34">
        <f t="shared" si="2"/>
        <v>0</v>
      </c>
      <c r="L36" s="35"/>
      <c r="M36" s="39">
        <f t="shared" si="3"/>
        <v>0</v>
      </c>
      <c r="N36" s="163">
        <f t="shared" si="4"/>
        <v>0</v>
      </c>
      <c r="O36" s="163">
        <f t="shared" si="8"/>
        <v>0</v>
      </c>
      <c r="P36" s="164">
        <f t="shared" si="5"/>
        <v>0</v>
      </c>
      <c r="Q36" s="165">
        <f t="shared" si="6"/>
        <v>0</v>
      </c>
      <c r="R36" s="166">
        <f>'2.6 Fixed Asset Cont Sched'!L383</f>
        <v>0</v>
      </c>
      <c r="S36" s="167">
        <f t="shared" si="7"/>
        <v>0</v>
      </c>
    </row>
    <row r="37" spans="1:19" ht="14.25" x14ac:dyDescent="0.2">
      <c r="A37" s="37">
        <v>1920</v>
      </c>
      <c r="B37" s="38" t="s">
        <v>75</v>
      </c>
      <c r="C37" s="154">
        <f>'2.6 Fixed Asset Cont Sched'!O314</f>
        <v>0</v>
      </c>
      <c r="D37" s="155"/>
      <c r="E37" s="156">
        <f t="shared" si="0"/>
        <v>0</v>
      </c>
      <c r="F37" s="154"/>
      <c r="G37" s="155"/>
      <c r="H37" s="156">
        <f t="shared" si="1"/>
        <v>0</v>
      </c>
      <c r="I37" s="157"/>
      <c r="J37" s="33"/>
      <c r="K37" s="34">
        <f t="shared" si="2"/>
        <v>0</v>
      </c>
      <c r="L37" s="35"/>
      <c r="M37" s="39">
        <f t="shared" si="3"/>
        <v>0</v>
      </c>
      <c r="N37" s="163">
        <f t="shared" si="4"/>
        <v>0</v>
      </c>
      <c r="O37" s="163">
        <f t="shared" si="8"/>
        <v>0</v>
      </c>
      <c r="P37" s="164">
        <f t="shared" si="5"/>
        <v>0</v>
      </c>
      <c r="Q37" s="165">
        <f t="shared" si="6"/>
        <v>0</v>
      </c>
      <c r="R37" s="166">
        <f>'2.6 Fixed Asset Cont Sched'!L384</f>
        <v>0</v>
      </c>
      <c r="S37" s="167">
        <f t="shared" si="7"/>
        <v>0</v>
      </c>
    </row>
    <row r="38" spans="1:19" ht="14.25" x14ac:dyDescent="0.2">
      <c r="A38" s="37">
        <v>1920</v>
      </c>
      <c r="B38" s="38" t="s">
        <v>76</v>
      </c>
      <c r="C38" s="154">
        <f>'2.6 Fixed Asset Cont Sched'!O315</f>
        <v>0</v>
      </c>
      <c r="D38" s="155"/>
      <c r="E38" s="156">
        <f t="shared" si="0"/>
        <v>0</v>
      </c>
      <c r="F38" s="154"/>
      <c r="G38" s="155"/>
      <c r="H38" s="156">
        <f t="shared" si="1"/>
        <v>0</v>
      </c>
      <c r="I38" s="157"/>
      <c r="J38" s="33">
        <v>2</v>
      </c>
      <c r="K38" s="34">
        <f t="shared" si="2"/>
        <v>0.5</v>
      </c>
      <c r="L38" s="35">
        <v>2</v>
      </c>
      <c r="M38" s="39">
        <f t="shared" si="3"/>
        <v>0.5</v>
      </c>
      <c r="N38" s="163">
        <f t="shared" si="4"/>
        <v>0</v>
      </c>
      <c r="O38" s="163">
        <f t="shared" si="8"/>
        <v>0</v>
      </c>
      <c r="P38" s="164">
        <f t="shared" si="5"/>
        <v>0</v>
      </c>
      <c r="Q38" s="165">
        <f t="shared" si="6"/>
        <v>0</v>
      </c>
      <c r="R38" s="166">
        <f>'2.6 Fixed Asset Cont Sched'!L385</f>
        <v>0</v>
      </c>
      <c r="S38" s="167">
        <f t="shared" si="7"/>
        <v>0</v>
      </c>
    </row>
    <row r="39" spans="1:19" ht="14.25" x14ac:dyDescent="0.2">
      <c r="A39" s="37">
        <v>1930</v>
      </c>
      <c r="B39" s="38" t="s">
        <v>77</v>
      </c>
      <c r="C39" s="154">
        <f>'2.6 Fixed Asset Cont Sched'!O316</f>
        <v>0</v>
      </c>
      <c r="D39" s="155"/>
      <c r="E39" s="156">
        <f t="shared" si="0"/>
        <v>0</v>
      </c>
      <c r="F39" s="154"/>
      <c r="G39" s="155"/>
      <c r="H39" s="156">
        <f t="shared" si="1"/>
        <v>0</v>
      </c>
      <c r="I39" s="157"/>
      <c r="J39" s="33"/>
      <c r="K39" s="34">
        <f t="shared" si="2"/>
        <v>0</v>
      </c>
      <c r="L39" s="35"/>
      <c r="M39" s="39">
        <f t="shared" si="3"/>
        <v>0</v>
      </c>
      <c r="N39" s="163">
        <f t="shared" si="4"/>
        <v>0</v>
      </c>
      <c r="O39" s="163">
        <f t="shared" si="8"/>
        <v>0</v>
      </c>
      <c r="P39" s="164">
        <f t="shared" si="5"/>
        <v>0</v>
      </c>
      <c r="Q39" s="165">
        <f t="shared" si="6"/>
        <v>0</v>
      </c>
      <c r="R39" s="166">
        <f>'2.6 Fixed Asset Cont Sched'!L386</f>
        <v>0</v>
      </c>
      <c r="S39" s="167">
        <f t="shared" si="7"/>
        <v>0</v>
      </c>
    </row>
    <row r="40" spans="1:19" ht="14.25" x14ac:dyDescent="0.2">
      <c r="A40" s="37">
        <v>1935</v>
      </c>
      <c r="B40" s="38" t="s">
        <v>78</v>
      </c>
      <c r="C40" s="154">
        <f>'2.6 Fixed Asset Cont Sched'!O317</f>
        <v>0</v>
      </c>
      <c r="D40" s="155"/>
      <c r="E40" s="156">
        <f t="shared" si="0"/>
        <v>0</v>
      </c>
      <c r="F40" s="154"/>
      <c r="G40" s="155"/>
      <c r="H40" s="156">
        <f t="shared" si="1"/>
        <v>0</v>
      </c>
      <c r="I40" s="157"/>
      <c r="J40" s="33"/>
      <c r="K40" s="34">
        <f t="shared" si="2"/>
        <v>0</v>
      </c>
      <c r="L40" s="35"/>
      <c r="M40" s="39">
        <f t="shared" si="3"/>
        <v>0</v>
      </c>
      <c r="N40" s="163">
        <f t="shared" si="4"/>
        <v>0</v>
      </c>
      <c r="O40" s="163">
        <f t="shared" si="8"/>
        <v>0</v>
      </c>
      <c r="P40" s="164">
        <f t="shared" si="5"/>
        <v>0</v>
      </c>
      <c r="Q40" s="165">
        <f t="shared" si="6"/>
        <v>0</v>
      </c>
      <c r="R40" s="166">
        <f>'2.6 Fixed Asset Cont Sched'!L387</f>
        <v>0</v>
      </c>
      <c r="S40" s="167">
        <f t="shared" si="7"/>
        <v>0</v>
      </c>
    </row>
    <row r="41" spans="1:19" ht="14.25" x14ac:dyDescent="0.2">
      <c r="A41" s="37">
        <v>1940</v>
      </c>
      <c r="B41" s="38" t="s">
        <v>79</v>
      </c>
      <c r="C41" s="154">
        <f>'2.6 Fixed Asset Cont Sched'!O318</f>
        <v>0</v>
      </c>
      <c r="D41" s="155"/>
      <c r="E41" s="156">
        <f t="shared" si="0"/>
        <v>0</v>
      </c>
      <c r="F41" s="154"/>
      <c r="G41" s="155"/>
      <c r="H41" s="156">
        <f t="shared" si="1"/>
        <v>0</v>
      </c>
      <c r="I41" s="157"/>
      <c r="J41" s="33"/>
      <c r="K41" s="34">
        <f t="shared" si="2"/>
        <v>0</v>
      </c>
      <c r="L41" s="35"/>
      <c r="M41" s="39">
        <f t="shared" si="3"/>
        <v>0</v>
      </c>
      <c r="N41" s="163">
        <f t="shared" si="4"/>
        <v>0</v>
      </c>
      <c r="O41" s="163">
        <f t="shared" si="8"/>
        <v>0</v>
      </c>
      <c r="P41" s="164">
        <f t="shared" si="5"/>
        <v>0</v>
      </c>
      <c r="Q41" s="165">
        <f t="shared" si="6"/>
        <v>0</v>
      </c>
      <c r="R41" s="166">
        <f>'2.6 Fixed Asset Cont Sched'!L388</f>
        <v>0</v>
      </c>
      <c r="S41" s="167">
        <f t="shared" si="7"/>
        <v>0</v>
      </c>
    </row>
    <row r="42" spans="1:19" ht="14.25" x14ac:dyDescent="0.2">
      <c r="A42" s="37">
        <v>1945</v>
      </c>
      <c r="B42" s="38" t="s">
        <v>80</v>
      </c>
      <c r="C42" s="154">
        <f>'2.6 Fixed Asset Cont Sched'!O319</f>
        <v>0</v>
      </c>
      <c r="D42" s="155"/>
      <c r="E42" s="156">
        <f t="shared" si="0"/>
        <v>0</v>
      </c>
      <c r="F42" s="154"/>
      <c r="G42" s="155"/>
      <c r="H42" s="156">
        <f t="shared" si="1"/>
        <v>0</v>
      </c>
      <c r="I42" s="157"/>
      <c r="J42" s="33"/>
      <c r="K42" s="34">
        <f t="shared" si="2"/>
        <v>0</v>
      </c>
      <c r="L42" s="35"/>
      <c r="M42" s="39">
        <f t="shared" si="3"/>
        <v>0</v>
      </c>
      <c r="N42" s="163">
        <f t="shared" si="4"/>
        <v>0</v>
      </c>
      <c r="O42" s="163">
        <f t="shared" si="8"/>
        <v>0</v>
      </c>
      <c r="P42" s="164">
        <f t="shared" si="5"/>
        <v>0</v>
      </c>
      <c r="Q42" s="165">
        <f t="shared" si="6"/>
        <v>0</v>
      </c>
      <c r="R42" s="166">
        <f>'2.6 Fixed Asset Cont Sched'!L389</f>
        <v>0</v>
      </c>
      <c r="S42" s="167">
        <f t="shared" si="7"/>
        <v>0</v>
      </c>
    </row>
    <row r="43" spans="1:19" ht="14.25" x14ac:dyDescent="0.2">
      <c r="A43" s="37">
        <v>1950</v>
      </c>
      <c r="B43" s="38" t="s">
        <v>81</v>
      </c>
      <c r="C43" s="154">
        <f>'2.6 Fixed Asset Cont Sched'!O320</f>
        <v>0</v>
      </c>
      <c r="D43" s="155"/>
      <c r="E43" s="156">
        <f t="shared" si="0"/>
        <v>0</v>
      </c>
      <c r="F43" s="154"/>
      <c r="G43" s="155"/>
      <c r="H43" s="156">
        <f t="shared" si="1"/>
        <v>0</v>
      </c>
      <c r="I43" s="157"/>
      <c r="J43" s="33"/>
      <c r="K43" s="34">
        <f t="shared" si="2"/>
        <v>0</v>
      </c>
      <c r="L43" s="35"/>
      <c r="M43" s="39">
        <f t="shared" si="3"/>
        <v>0</v>
      </c>
      <c r="N43" s="163">
        <f t="shared" si="4"/>
        <v>0</v>
      </c>
      <c r="O43" s="163">
        <f t="shared" si="8"/>
        <v>0</v>
      </c>
      <c r="P43" s="164">
        <f t="shared" si="5"/>
        <v>0</v>
      </c>
      <c r="Q43" s="165">
        <f t="shared" si="6"/>
        <v>0</v>
      </c>
      <c r="R43" s="166">
        <f>'2.6 Fixed Asset Cont Sched'!L390</f>
        <v>0</v>
      </c>
      <c r="S43" s="167">
        <f t="shared" si="7"/>
        <v>0</v>
      </c>
    </row>
    <row r="44" spans="1:19" ht="14.25" x14ac:dyDescent="0.2">
      <c r="A44" s="37">
        <v>1955</v>
      </c>
      <c r="B44" s="38" t="s">
        <v>82</v>
      </c>
      <c r="C44" s="154">
        <f>'2.6 Fixed Asset Cont Sched'!O321</f>
        <v>0</v>
      </c>
      <c r="D44" s="155"/>
      <c r="E44" s="156">
        <f t="shared" si="0"/>
        <v>0</v>
      </c>
      <c r="F44" s="154"/>
      <c r="G44" s="155"/>
      <c r="H44" s="156">
        <f t="shared" si="1"/>
        <v>0</v>
      </c>
      <c r="I44" s="157"/>
      <c r="J44" s="33"/>
      <c r="K44" s="34">
        <f t="shared" si="2"/>
        <v>0</v>
      </c>
      <c r="L44" s="35"/>
      <c r="M44" s="39">
        <f t="shared" si="3"/>
        <v>0</v>
      </c>
      <c r="N44" s="163">
        <f t="shared" si="4"/>
        <v>0</v>
      </c>
      <c r="O44" s="163">
        <f t="shared" si="8"/>
        <v>0</v>
      </c>
      <c r="P44" s="164">
        <f t="shared" si="5"/>
        <v>0</v>
      </c>
      <c r="Q44" s="165">
        <f t="shared" si="6"/>
        <v>0</v>
      </c>
      <c r="R44" s="166">
        <f>'2.6 Fixed Asset Cont Sched'!L391</f>
        <v>0</v>
      </c>
      <c r="S44" s="167">
        <f t="shared" si="7"/>
        <v>0</v>
      </c>
    </row>
    <row r="45" spans="1:19" ht="14.25" x14ac:dyDescent="0.2">
      <c r="A45" s="37">
        <v>1955</v>
      </c>
      <c r="B45" s="38" t="s">
        <v>83</v>
      </c>
      <c r="C45" s="154">
        <f>'2.6 Fixed Asset Cont Sched'!O322</f>
        <v>0</v>
      </c>
      <c r="D45" s="155"/>
      <c r="E45" s="156">
        <f t="shared" si="0"/>
        <v>0</v>
      </c>
      <c r="F45" s="154"/>
      <c r="G45" s="155"/>
      <c r="H45" s="156">
        <f t="shared" si="1"/>
        <v>0</v>
      </c>
      <c r="I45" s="157"/>
      <c r="J45" s="33"/>
      <c r="K45" s="34">
        <f t="shared" si="2"/>
        <v>0</v>
      </c>
      <c r="L45" s="35"/>
      <c r="M45" s="39">
        <f t="shared" si="3"/>
        <v>0</v>
      </c>
      <c r="N45" s="163">
        <f t="shared" si="4"/>
        <v>0</v>
      </c>
      <c r="O45" s="163">
        <f t="shared" si="8"/>
        <v>0</v>
      </c>
      <c r="P45" s="164">
        <f t="shared" si="5"/>
        <v>0</v>
      </c>
      <c r="Q45" s="165">
        <f t="shared" si="6"/>
        <v>0</v>
      </c>
      <c r="R45" s="166">
        <f>'2.6 Fixed Asset Cont Sched'!L392</f>
        <v>0</v>
      </c>
      <c r="S45" s="167">
        <f t="shared" si="7"/>
        <v>0</v>
      </c>
    </row>
    <row r="46" spans="1:19" ht="14.25" x14ac:dyDescent="0.2">
      <c r="A46" s="37">
        <v>1960</v>
      </c>
      <c r="B46" s="38" t="s">
        <v>84</v>
      </c>
      <c r="C46" s="154">
        <f>'2.6 Fixed Asset Cont Sched'!O323</f>
        <v>0</v>
      </c>
      <c r="D46" s="155"/>
      <c r="E46" s="156">
        <f t="shared" si="0"/>
        <v>0</v>
      </c>
      <c r="F46" s="154"/>
      <c r="G46" s="155"/>
      <c r="H46" s="156">
        <f t="shared" si="1"/>
        <v>0</v>
      </c>
      <c r="I46" s="157"/>
      <c r="J46" s="33"/>
      <c r="K46" s="34">
        <f t="shared" si="2"/>
        <v>0</v>
      </c>
      <c r="L46" s="35"/>
      <c r="M46" s="39">
        <f t="shared" si="3"/>
        <v>0</v>
      </c>
      <c r="N46" s="163">
        <f t="shared" si="4"/>
        <v>0</v>
      </c>
      <c r="O46" s="163">
        <f t="shared" si="8"/>
        <v>0</v>
      </c>
      <c r="P46" s="164">
        <f t="shared" si="5"/>
        <v>0</v>
      </c>
      <c r="Q46" s="165">
        <f t="shared" si="6"/>
        <v>0</v>
      </c>
      <c r="R46" s="166">
        <f>'2.6 Fixed Asset Cont Sched'!L393</f>
        <v>0</v>
      </c>
      <c r="S46" s="167">
        <f t="shared" si="7"/>
        <v>0</v>
      </c>
    </row>
    <row r="47" spans="1:19" ht="14.25" x14ac:dyDescent="0.2">
      <c r="A47" s="37">
        <v>1970</v>
      </c>
      <c r="B47" s="40" t="s">
        <v>85</v>
      </c>
      <c r="C47" s="154">
        <f>'2.6 Fixed Asset Cont Sched'!O324</f>
        <v>0</v>
      </c>
      <c r="D47" s="155"/>
      <c r="E47" s="156">
        <f t="shared" si="0"/>
        <v>0</v>
      </c>
      <c r="F47" s="154"/>
      <c r="G47" s="155"/>
      <c r="H47" s="156">
        <f t="shared" si="1"/>
        <v>0</v>
      </c>
      <c r="I47" s="157"/>
      <c r="J47" s="33"/>
      <c r="K47" s="34">
        <f t="shared" si="2"/>
        <v>0</v>
      </c>
      <c r="L47" s="35"/>
      <c r="M47" s="39">
        <f t="shared" si="3"/>
        <v>0</v>
      </c>
      <c r="N47" s="163">
        <f t="shared" si="4"/>
        <v>0</v>
      </c>
      <c r="O47" s="163">
        <f t="shared" si="8"/>
        <v>0</v>
      </c>
      <c r="P47" s="164">
        <f t="shared" si="5"/>
        <v>0</v>
      </c>
      <c r="Q47" s="165">
        <f t="shared" si="6"/>
        <v>0</v>
      </c>
      <c r="R47" s="166">
        <f>'2.6 Fixed Asset Cont Sched'!L394</f>
        <v>0</v>
      </c>
      <c r="S47" s="167">
        <f t="shared" si="7"/>
        <v>0</v>
      </c>
    </row>
    <row r="48" spans="1:19" ht="14.25" x14ac:dyDescent="0.2">
      <c r="A48" s="37">
        <v>1975</v>
      </c>
      <c r="B48" s="38" t="s">
        <v>86</v>
      </c>
      <c r="C48" s="154">
        <f>'2.6 Fixed Asset Cont Sched'!O325</f>
        <v>0</v>
      </c>
      <c r="D48" s="155"/>
      <c r="E48" s="156">
        <f t="shared" si="0"/>
        <v>0</v>
      </c>
      <c r="F48" s="154"/>
      <c r="G48" s="155"/>
      <c r="H48" s="156">
        <f t="shared" si="1"/>
        <v>0</v>
      </c>
      <c r="I48" s="157"/>
      <c r="J48" s="33"/>
      <c r="K48" s="34">
        <f t="shared" si="2"/>
        <v>0</v>
      </c>
      <c r="L48" s="35"/>
      <c r="M48" s="39">
        <f t="shared" si="3"/>
        <v>0</v>
      </c>
      <c r="N48" s="163">
        <f t="shared" si="4"/>
        <v>0</v>
      </c>
      <c r="O48" s="163">
        <f t="shared" si="8"/>
        <v>0</v>
      </c>
      <c r="P48" s="164">
        <f t="shared" si="5"/>
        <v>0</v>
      </c>
      <c r="Q48" s="165">
        <f t="shared" si="6"/>
        <v>0</v>
      </c>
      <c r="R48" s="166">
        <f>'2.6 Fixed Asset Cont Sched'!L395</f>
        <v>0</v>
      </c>
      <c r="S48" s="167">
        <f t="shared" si="7"/>
        <v>0</v>
      </c>
    </row>
    <row r="49" spans="1:19" ht="14.25" x14ac:dyDescent="0.2">
      <c r="A49" s="37">
        <v>1980</v>
      </c>
      <c r="B49" s="38" t="s">
        <v>87</v>
      </c>
      <c r="C49" s="154">
        <f>'2.6 Fixed Asset Cont Sched'!O326</f>
        <v>0</v>
      </c>
      <c r="D49" s="155"/>
      <c r="E49" s="156">
        <f t="shared" si="0"/>
        <v>0</v>
      </c>
      <c r="F49" s="154"/>
      <c r="G49" s="155"/>
      <c r="H49" s="156">
        <f t="shared" si="1"/>
        <v>0</v>
      </c>
      <c r="I49" s="157"/>
      <c r="J49" s="33"/>
      <c r="K49" s="34">
        <f t="shared" si="2"/>
        <v>0</v>
      </c>
      <c r="L49" s="35"/>
      <c r="M49" s="39">
        <f t="shared" si="3"/>
        <v>0</v>
      </c>
      <c r="N49" s="163">
        <f t="shared" si="4"/>
        <v>0</v>
      </c>
      <c r="O49" s="163">
        <f t="shared" si="8"/>
        <v>0</v>
      </c>
      <c r="P49" s="164">
        <f t="shared" si="5"/>
        <v>0</v>
      </c>
      <c r="Q49" s="165">
        <f t="shared" si="6"/>
        <v>0</v>
      </c>
      <c r="R49" s="166">
        <f>'2.6 Fixed Asset Cont Sched'!L396</f>
        <v>0</v>
      </c>
      <c r="S49" s="167">
        <f t="shared" si="7"/>
        <v>0</v>
      </c>
    </row>
    <row r="50" spans="1:19" ht="14.25" x14ac:dyDescent="0.2">
      <c r="A50" s="37">
        <v>1985</v>
      </c>
      <c r="B50" s="38" t="s">
        <v>88</v>
      </c>
      <c r="C50" s="154">
        <f>'2.6 Fixed Asset Cont Sched'!O327</f>
        <v>0</v>
      </c>
      <c r="D50" s="155"/>
      <c r="E50" s="156">
        <f t="shared" si="0"/>
        <v>0</v>
      </c>
      <c r="F50" s="154"/>
      <c r="G50" s="155"/>
      <c r="H50" s="156">
        <f t="shared" si="1"/>
        <v>0</v>
      </c>
      <c r="I50" s="157"/>
      <c r="J50" s="33"/>
      <c r="K50" s="34">
        <f t="shared" si="2"/>
        <v>0</v>
      </c>
      <c r="L50" s="35"/>
      <c r="M50" s="39">
        <f t="shared" si="3"/>
        <v>0</v>
      </c>
      <c r="N50" s="163">
        <f t="shared" si="4"/>
        <v>0</v>
      </c>
      <c r="O50" s="163">
        <f t="shared" si="8"/>
        <v>0</v>
      </c>
      <c r="P50" s="164">
        <f t="shared" si="5"/>
        <v>0</v>
      </c>
      <c r="Q50" s="165">
        <f t="shared" si="6"/>
        <v>0</v>
      </c>
      <c r="R50" s="166">
        <f>'2.6 Fixed Asset Cont Sched'!L397</f>
        <v>0</v>
      </c>
      <c r="S50" s="167">
        <f t="shared" si="7"/>
        <v>0</v>
      </c>
    </row>
    <row r="51" spans="1:19" ht="14.25" x14ac:dyDescent="0.2">
      <c r="A51" s="37">
        <v>1990</v>
      </c>
      <c r="B51" s="41" t="s">
        <v>89</v>
      </c>
      <c r="C51" s="154">
        <f>'2.6 Fixed Asset Cont Sched'!O328</f>
        <v>0</v>
      </c>
      <c r="D51" s="155"/>
      <c r="E51" s="156">
        <f t="shared" si="0"/>
        <v>0</v>
      </c>
      <c r="F51" s="154"/>
      <c r="G51" s="155"/>
      <c r="H51" s="156">
        <f t="shared" si="1"/>
        <v>0</v>
      </c>
      <c r="I51" s="157"/>
      <c r="J51" s="33"/>
      <c r="K51" s="34">
        <f t="shared" si="2"/>
        <v>0</v>
      </c>
      <c r="L51" s="35"/>
      <c r="M51" s="39">
        <f t="shared" si="3"/>
        <v>0</v>
      </c>
      <c r="N51" s="163">
        <f t="shared" si="4"/>
        <v>0</v>
      </c>
      <c r="O51" s="163">
        <f t="shared" si="8"/>
        <v>0</v>
      </c>
      <c r="P51" s="164">
        <f t="shared" si="5"/>
        <v>0</v>
      </c>
      <c r="Q51" s="165">
        <f t="shared" si="6"/>
        <v>0</v>
      </c>
      <c r="R51" s="166">
        <f>'2.6 Fixed Asset Cont Sched'!L398</f>
        <v>0</v>
      </c>
      <c r="S51" s="167">
        <f t="shared" si="7"/>
        <v>0</v>
      </c>
    </row>
    <row r="52" spans="1:19" ht="15" thickBot="1" x14ac:dyDescent="0.25">
      <c r="A52" s="37">
        <v>1995</v>
      </c>
      <c r="B52" s="38" t="s">
        <v>90</v>
      </c>
      <c r="C52" s="154">
        <f>'2.6 Fixed Asset Cont Sched'!O329</f>
        <v>0</v>
      </c>
      <c r="D52" s="158"/>
      <c r="E52" s="156">
        <f t="shared" si="0"/>
        <v>0</v>
      </c>
      <c r="F52" s="159"/>
      <c r="G52" s="158"/>
      <c r="H52" s="156">
        <f t="shared" si="1"/>
        <v>0</v>
      </c>
      <c r="I52" s="160"/>
      <c r="J52" s="42"/>
      <c r="K52" s="34">
        <f t="shared" si="2"/>
        <v>0</v>
      </c>
      <c r="L52" s="43"/>
      <c r="M52" s="44">
        <f t="shared" si="3"/>
        <v>0</v>
      </c>
      <c r="N52" s="163">
        <f t="shared" si="4"/>
        <v>0</v>
      </c>
      <c r="O52" s="163">
        <f t="shared" si="8"/>
        <v>0</v>
      </c>
      <c r="P52" s="164">
        <f t="shared" si="5"/>
        <v>0</v>
      </c>
      <c r="Q52" s="165">
        <f t="shared" si="6"/>
        <v>0</v>
      </c>
      <c r="R52" s="166">
        <f>'2.6 Fixed Asset Cont Sched'!L399</f>
        <v>0</v>
      </c>
      <c r="S52" s="167">
        <f t="shared" si="7"/>
        <v>0</v>
      </c>
    </row>
    <row r="53" spans="1:19" ht="15.75" thickTop="1" thickBot="1" x14ac:dyDescent="0.25">
      <c r="A53" s="45"/>
      <c r="B53" s="46" t="s">
        <v>91</v>
      </c>
      <c r="C53" s="161">
        <f t="shared" ref="C53:I53" si="9">SUM(C15:C52)</f>
        <v>1104692.27</v>
      </c>
      <c r="D53" s="161">
        <f t="shared" si="9"/>
        <v>0</v>
      </c>
      <c r="E53" s="161">
        <f t="shared" si="9"/>
        <v>1104692.27</v>
      </c>
      <c r="F53" s="161">
        <f t="shared" si="9"/>
        <v>0</v>
      </c>
      <c r="G53" s="161">
        <f t="shared" si="9"/>
        <v>0</v>
      </c>
      <c r="H53" s="161">
        <f t="shared" si="9"/>
        <v>0</v>
      </c>
      <c r="I53" s="162">
        <f t="shared" si="9"/>
        <v>24057</v>
      </c>
      <c r="J53" s="47"/>
      <c r="K53" s="48"/>
      <c r="L53" s="49"/>
      <c r="M53" s="50"/>
      <c r="N53" s="161">
        <f t="shared" ref="N53:S53" si="10">SUM(N15:N52)</f>
        <v>33239.4170341305</v>
      </c>
      <c r="O53" s="168">
        <f t="shared" si="10"/>
        <v>0</v>
      </c>
      <c r="P53" s="168">
        <f t="shared" si="10"/>
        <v>537.79833333333329</v>
      </c>
      <c r="Q53" s="169">
        <f t="shared" si="10"/>
        <v>33777.215367463832</v>
      </c>
      <c r="R53" s="170">
        <f t="shared" si="10"/>
        <v>49114</v>
      </c>
      <c r="S53" s="168">
        <f t="shared" si="10"/>
        <v>15336.784632536164</v>
      </c>
    </row>
    <row r="54" spans="1:19" ht="14.25" x14ac:dyDescent="0.2">
      <c r="A54" s="51"/>
      <c r="B54" s="2"/>
      <c r="C54" s="52"/>
      <c r="D54" s="52"/>
      <c r="E54" s="52"/>
      <c r="F54" s="52"/>
      <c r="G54" s="52"/>
      <c r="H54" s="52"/>
      <c r="I54" s="52"/>
      <c r="J54" s="52"/>
      <c r="K54" s="52"/>
      <c r="L54" s="53"/>
      <c r="M54" s="54"/>
      <c r="N54" s="52"/>
      <c r="O54" s="52"/>
      <c r="P54" s="52"/>
      <c r="Q54" s="52"/>
      <c r="R54" s="52"/>
      <c r="S54" s="52"/>
    </row>
    <row r="56" spans="1:19" x14ac:dyDescent="0.2">
      <c r="A56" s="2" t="s">
        <v>92</v>
      </c>
      <c r="B56" s="1" t="s">
        <v>93</v>
      </c>
    </row>
    <row r="57" spans="1:19" ht="12.75" customHeight="1" x14ac:dyDescent="0.2">
      <c r="B57" s="196" t="s">
        <v>94</v>
      </c>
      <c r="C57" s="196"/>
      <c r="D57" s="196"/>
      <c r="E57" s="196"/>
      <c r="F57" s="196"/>
      <c r="G57" s="196"/>
      <c r="H57" s="196"/>
      <c r="I57" s="196"/>
      <c r="J57" s="196"/>
      <c r="K57" s="196"/>
      <c r="L57" s="196"/>
      <c r="M57" s="196"/>
      <c r="N57" s="196"/>
      <c r="O57" s="196"/>
      <c r="P57" s="196"/>
      <c r="Q57" s="196"/>
      <c r="R57" s="196"/>
      <c r="S57" s="196"/>
    </row>
    <row r="58" spans="1:19" x14ac:dyDescent="0.2">
      <c r="A58" s="2"/>
      <c r="B58" s="55"/>
      <c r="C58" s="55"/>
      <c r="D58" s="55"/>
      <c r="E58" s="55"/>
      <c r="F58" s="55"/>
      <c r="G58" s="55"/>
      <c r="H58" s="55"/>
      <c r="I58" s="55"/>
      <c r="J58" s="55"/>
      <c r="K58" s="55"/>
      <c r="L58" s="55"/>
      <c r="M58" s="55"/>
      <c r="N58" s="55"/>
      <c r="O58" s="55"/>
      <c r="P58" s="55"/>
      <c r="Q58" s="55"/>
      <c r="R58" s="55"/>
      <c r="S58" s="55"/>
    </row>
    <row r="59" spans="1:19" x14ac:dyDescent="0.2">
      <c r="B59" s="55"/>
      <c r="C59" s="55"/>
      <c r="D59" s="55"/>
      <c r="E59" s="55"/>
      <c r="F59" s="55"/>
      <c r="G59" s="55"/>
      <c r="H59" s="55"/>
      <c r="I59" s="55"/>
      <c r="J59" s="55"/>
      <c r="K59" s="55"/>
      <c r="L59" s="55"/>
      <c r="M59" s="55"/>
      <c r="N59" s="55"/>
      <c r="O59" s="55"/>
      <c r="P59" s="55"/>
      <c r="Q59" s="55"/>
      <c r="R59" s="55"/>
      <c r="S59" s="55"/>
    </row>
    <row r="60" spans="1:19" x14ac:dyDescent="0.2">
      <c r="A60" s="2" t="s">
        <v>95</v>
      </c>
      <c r="E60" s="172"/>
    </row>
    <row r="61" spans="1:19" ht="31.5" customHeight="1" x14ac:dyDescent="0.2">
      <c r="A61" s="51">
        <v>1</v>
      </c>
      <c r="B61" s="195" t="s">
        <v>96</v>
      </c>
      <c r="C61" s="195"/>
      <c r="D61" s="195"/>
      <c r="E61" s="195"/>
      <c r="F61" s="195"/>
      <c r="G61" s="195"/>
      <c r="H61" s="195"/>
      <c r="I61" s="195"/>
      <c r="J61" s="195"/>
      <c r="K61" s="195"/>
      <c r="L61" s="195"/>
      <c r="M61" s="195"/>
      <c r="N61" s="195"/>
      <c r="O61" s="195"/>
      <c r="P61" s="195"/>
      <c r="Q61" s="195"/>
      <c r="R61" s="195"/>
      <c r="S61" s="195"/>
    </row>
    <row r="62" spans="1:19" ht="29.25" customHeight="1" x14ac:dyDescent="0.2">
      <c r="A62" s="51">
        <v>2</v>
      </c>
      <c r="B62" s="195" t="s">
        <v>97</v>
      </c>
      <c r="C62" s="195"/>
      <c r="D62" s="195"/>
      <c r="E62" s="195"/>
      <c r="F62" s="195"/>
      <c r="G62" s="195"/>
      <c r="H62" s="195"/>
      <c r="I62" s="195"/>
      <c r="J62" s="195"/>
      <c r="K62" s="195"/>
      <c r="L62" s="195"/>
      <c r="M62" s="195"/>
      <c r="N62" s="195"/>
      <c r="O62" s="195"/>
      <c r="P62" s="195"/>
      <c r="Q62" s="195"/>
      <c r="R62" s="195"/>
      <c r="S62" s="195"/>
    </row>
    <row r="63" spans="1:19" ht="44.25" customHeight="1" x14ac:dyDescent="0.2">
      <c r="A63" s="51">
        <v>3</v>
      </c>
      <c r="B63" s="196" t="s">
        <v>98</v>
      </c>
      <c r="C63" s="196"/>
      <c r="D63" s="196"/>
      <c r="E63" s="196"/>
      <c r="F63" s="196"/>
      <c r="G63" s="196"/>
      <c r="H63" s="196"/>
      <c r="I63" s="196"/>
      <c r="J63" s="196"/>
      <c r="K63" s="196"/>
      <c r="L63" s="196"/>
      <c r="M63" s="196"/>
      <c r="N63" s="196"/>
      <c r="O63" s="196"/>
      <c r="P63" s="196"/>
      <c r="Q63" s="196"/>
      <c r="R63" s="196"/>
      <c r="S63" s="196"/>
    </row>
    <row r="64" spans="1:19" x14ac:dyDescent="0.2">
      <c r="A64" s="51">
        <v>4</v>
      </c>
      <c r="B64" s="196" t="s">
        <v>99</v>
      </c>
      <c r="C64" s="196"/>
      <c r="D64" s="196"/>
      <c r="E64" s="196"/>
      <c r="F64" s="196"/>
      <c r="G64" s="196"/>
      <c r="H64" s="196"/>
      <c r="I64" s="196"/>
      <c r="J64" s="196"/>
      <c r="K64" s="196"/>
      <c r="L64" s="196"/>
      <c r="M64" s="196"/>
      <c r="N64" s="196"/>
      <c r="O64" s="196"/>
      <c r="P64" s="196"/>
      <c r="Q64" s="196"/>
      <c r="R64" s="196"/>
      <c r="S64" s="196"/>
    </row>
    <row r="65" spans="1:19" ht="12.75" customHeight="1" x14ac:dyDescent="0.2">
      <c r="A65" s="9">
        <v>5</v>
      </c>
      <c r="B65" s="56" t="s">
        <v>100</v>
      </c>
      <c r="C65" s="56"/>
      <c r="D65" s="56"/>
      <c r="E65" s="56"/>
      <c r="F65" s="56"/>
      <c r="G65" s="56"/>
      <c r="H65" s="56"/>
      <c r="I65" s="56"/>
      <c r="J65" s="56"/>
      <c r="K65" s="56"/>
      <c r="L65" s="56"/>
      <c r="M65" s="56"/>
      <c r="N65" s="56"/>
      <c r="O65" s="56"/>
      <c r="P65" s="56"/>
      <c r="Q65" s="56"/>
      <c r="R65" s="56"/>
      <c r="S65" s="56"/>
    </row>
    <row r="66" spans="1:19" x14ac:dyDescent="0.2">
      <c r="A66" s="9">
        <v>6</v>
      </c>
      <c r="B66" s="196" t="s">
        <v>101</v>
      </c>
      <c r="C66" s="196"/>
      <c r="D66" s="196"/>
      <c r="E66" s="196"/>
      <c r="F66" s="196"/>
      <c r="G66" s="196"/>
      <c r="H66" s="196"/>
      <c r="I66" s="196"/>
      <c r="J66" s="196"/>
      <c r="K66" s="196"/>
      <c r="L66" s="196"/>
      <c r="M66" s="196"/>
      <c r="N66" s="196"/>
      <c r="O66" s="196"/>
      <c r="P66" s="196"/>
      <c r="Q66" s="196"/>
      <c r="R66" s="196"/>
      <c r="S66" s="196"/>
    </row>
    <row r="67" spans="1:19" x14ac:dyDescent="0.2">
      <c r="A67" s="57">
        <v>7</v>
      </c>
      <c r="B67" s="56" t="s">
        <v>102</v>
      </c>
    </row>
    <row r="68" spans="1:19" ht="12.75" customHeight="1" x14ac:dyDescent="0.2">
      <c r="A68" s="57">
        <v>8</v>
      </c>
      <c r="B68" s="56" t="s">
        <v>103</v>
      </c>
      <c r="C68" s="58"/>
      <c r="D68" s="58"/>
      <c r="E68" s="58"/>
      <c r="F68" s="58"/>
      <c r="G68" s="58"/>
      <c r="H68" s="58"/>
      <c r="I68" s="58"/>
      <c r="J68" s="58"/>
      <c r="K68" s="58"/>
      <c r="L68" s="58"/>
      <c r="M68" s="58"/>
      <c r="N68" s="58"/>
      <c r="O68" s="58"/>
      <c r="P68" s="58"/>
      <c r="Q68" s="58"/>
      <c r="R68" s="58"/>
      <c r="S68" s="58"/>
    </row>
    <row r="69" spans="1:19" x14ac:dyDescent="0.2">
      <c r="A69" s="57"/>
      <c r="B69" s="58"/>
      <c r="C69" s="58"/>
      <c r="D69" s="58"/>
      <c r="E69" s="58"/>
      <c r="F69" s="58"/>
      <c r="G69" s="58"/>
      <c r="H69" s="58"/>
      <c r="I69" s="58"/>
      <c r="J69" s="58"/>
      <c r="K69" s="58"/>
      <c r="L69" s="58"/>
      <c r="M69" s="58"/>
      <c r="N69" s="58"/>
      <c r="O69" s="58"/>
      <c r="P69" s="58"/>
      <c r="Q69" s="58"/>
      <c r="R69" s="58"/>
      <c r="S69" s="58"/>
    </row>
    <row r="70" spans="1:19" x14ac:dyDescent="0.2">
      <c r="C70" s="55"/>
      <c r="D70" s="55"/>
      <c r="E70" s="55"/>
      <c r="F70" s="55"/>
      <c r="G70" s="55"/>
      <c r="H70" s="55"/>
      <c r="I70" s="55"/>
      <c r="J70" s="55"/>
      <c r="K70" s="55"/>
      <c r="L70" s="55"/>
      <c r="M70" s="55"/>
      <c r="N70" s="55"/>
      <c r="O70" s="55"/>
      <c r="P70" s="55"/>
      <c r="Q70" s="55"/>
      <c r="R70" s="55"/>
      <c r="S70" s="55"/>
    </row>
  </sheetData>
  <mergeCells count="22">
    <mergeCell ref="B64:S64"/>
    <mergeCell ref="B66:S66"/>
    <mergeCell ref="A13:A14"/>
    <mergeCell ref="B13:B14"/>
    <mergeCell ref="B57:S57"/>
    <mergeCell ref="B61:S61"/>
    <mergeCell ref="B62:S62"/>
    <mergeCell ref="B63:S63"/>
    <mergeCell ref="A8:B8"/>
    <mergeCell ref="C8:Q8"/>
    <mergeCell ref="A9:B9"/>
    <mergeCell ref="C9:Q9"/>
    <mergeCell ref="C12:I12"/>
    <mergeCell ref="J12:M12"/>
    <mergeCell ref="N12:Q12"/>
    <mergeCell ref="A7:B7"/>
    <mergeCell ref="C7:Q7"/>
    <mergeCell ref="A1:S1"/>
    <mergeCell ref="A2:S2"/>
    <mergeCell ref="A3:S3"/>
    <mergeCell ref="A6:B6"/>
    <mergeCell ref="C6:Q6"/>
  </mergeCells>
  <dataValidations count="6">
    <dataValidation type="list" allowBlank="1" showInputMessage="1" showErrorMessage="1" sqref="S9" xr:uid="{00000000-0002-0000-0800-000000000000}">
      <formula1>$Y$2:$Y$3</formula1>
    </dataValidation>
    <dataValidation type="list" allowBlank="1" showInputMessage="1" showErrorMessage="1" sqref="S7:S8" xr:uid="{00000000-0002-0000-0800-000001000000}">
      <formula1>$Y$1:$Y$3</formula1>
    </dataValidation>
    <dataValidation type="list" allowBlank="1" showInputMessage="1" showErrorMessage="1" sqref="R9" xr:uid="{00000000-0002-0000-0800-000002000000}">
      <formula1>$Y$8:$Y$12</formula1>
    </dataValidation>
    <dataValidation type="list" allowBlank="1" showInputMessage="1" showErrorMessage="1" sqref="R8" xr:uid="{00000000-0002-0000-0800-000003000000}">
      <formula1>$Y$7:$Y$12</formula1>
    </dataValidation>
    <dataValidation type="list" allowBlank="1" showInputMessage="1" showErrorMessage="1" sqref="R7" xr:uid="{00000000-0002-0000-0800-000004000000}">
      <formula1>$Y$6:$Y$12</formula1>
    </dataValidation>
    <dataValidation allowBlank="1" showInputMessage="1" showErrorMessage="1" promptTitle="Date Format" prompt="E.g:  &quot;August 1, 2011&quot;" sqref="S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S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S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S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S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S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S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S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S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S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S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S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S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S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S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xr:uid="{00000000-0002-0000-0800-000005000000}"/>
  </dataValidations>
  <pageMargins left="0.7" right="0.7" top="0.75" bottom="0.75" header="0.3" footer="0.3"/>
  <pageSetup scale="41" orientation="landscape"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2.6 Fixed Asset Cont Sched</vt:lpstr>
      <vt:lpstr>Acct Instr</vt:lpstr>
      <vt:lpstr>2013 CGAAP</vt:lpstr>
      <vt:lpstr>2013 RevCGAAP</vt:lpstr>
      <vt:lpstr>2014 RevCGAAP</vt:lpstr>
      <vt:lpstr>2014 MIFRS</vt:lpstr>
      <vt:lpstr>2015MIFRS</vt:lpstr>
      <vt:lpstr>2016MIFRS</vt:lpstr>
      <vt:lpstr>2017MIFRS</vt:lpstr>
      <vt:lpstr>2018MIFRS</vt:lpstr>
      <vt:lpstr>2019MIFRS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Ris-Schofield</dc:creator>
  <cp:lastModifiedBy>Tandem Energy Services</cp:lastModifiedBy>
  <cp:lastPrinted>2018-08-31T04:54:37Z</cp:lastPrinted>
  <dcterms:created xsi:type="dcterms:W3CDTF">2018-07-05T18:25:58Z</dcterms:created>
  <dcterms:modified xsi:type="dcterms:W3CDTF">2019-04-06T04:13:37Z</dcterms:modified>
</cp:coreProperties>
</file>